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META/"/>
    </mc:Choice>
  </mc:AlternateContent>
  <xr:revisionPtr revIDLastSave="1665" documentId="11_57854DD52154BDAB58DFF53FDE1A27A706F33C75" xr6:coauthVersionLast="47" xr6:coauthVersionMax="47" xr10:uidLastSave="{4648F3E3-DDCF-4C95-803E-13E7E22969F2}"/>
  <bookViews>
    <workbookView xWindow="0" yWindow="0" windowWidth="19200" windowHeight="21600" firstSheet="2" activeTab="2" xr2:uid="{00000000-000D-0000-FFFF-FFFF00000000}"/>
  </bookViews>
  <sheets>
    <sheet name="Main" sheetId="1" r:id="rId1"/>
    <sheet name="Info" sheetId="2" r:id="rId2"/>
    <sheet name="Model" sheetId="3" r:id="rId3"/>
    <sheet name="Summary" sheetId="4" r:id="rId4"/>
    <sheet name="Income Statement" sheetId="5" r:id="rId5"/>
    <sheet name="Balance Sheet" sheetId="6" r:id="rId6"/>
    <sheet name="Cash F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153" i="3" l="1"/>
  <c r="AF153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B153" i="3"/>
  <c r="AC153" i="3"/>
  <c r="AD153" i="3"/>
  <c r="AE153" i="3"/>
  <c r="AG153" i="3"/>
  <c r="AH153" i="3"/>
  <c r="AI153" i="3"/>
  <c r="AJ153" i="3"/>
  <c r="AK153" i="3"/>
  <c r="AL153" i="3"/>
  <c r="AM153" i="3"/>
  <c r="AN153" i="3"/>
  <c r="AP153" i="3"/>
  <c r="AQ153" i="3"/>
  <c r="AR153" i="3"/>
  <c r="AS153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A154" i="3"/>
  <c r="AA153" i="3"/>
  <c r="AA152" i="3"/>
  <c r="AA151" i="3"/>
  <c r="X143" i="3"/>
  <c r="Y143" i="3"/>
  <c r="Z143" i="3"/>
  <c r="AA143" i="3"/>
  <c r="AB143" i="3"/>
  <c r="AB145" i="3" s="1"/>
  <c r="AC143" i="3"/>
  <c r="AD143" i="3"/>
  <c r="AE143" i="3"/>
  <c r="AF143" i="3"/>
  <c r="AG143" i="3"/>
  <c r="AH143" i="3"/>
  <c r="AI143" i="3"/>
  <c r="AJ143" i="3"/>
  <c r="AJ147" i="3" s="1"/>
  <c r="AK143" i="3"/>
  <c r="AK147" i="3" s="1"/>
  <c r="AL143" i="3"/>
  <c r="AM143" i="3"/>
  <c r="AM146" i="3" s="1"/>
  <c r="AN143" i="3"/>
  <c r="AO143" i="3"/>
  <c r="AP143" i="3"/>
  <c r="AQ143" i="3"/>
  <c r="AR143" i="3"/>
  <c r="AR145" i="3" s="1"/>
  <c r="AS143" i="3"/>
  <c r="W143" i="3"/>
  <c r="AI147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I146" i="3"/>
  <c r="AJ146" i="3"/>
  <c r="AK146" i="3"/>
  <c r="AK148" i="3"/>
  <c r="W148" i="3"/>
  <c r="W147" i="3"/>
  <c r="W146" i="3"/>
  <c r="W145" i="3"/>
  <c r="W144" i="3"/>
  <c r="V75" i="3"/>
  <c r="AL76" i="3"/>
  <c r="AL75" i="3"/>
  <c r="AN140" i="3"/>
  <c r="AO140" i="3" s="1"/>
  <c r="AP140" i="3" s="1"/>
  <c r="AM140" i="3"/>
  <c r="AO139" i="3"/>
  <c r="AP139" i="3" s="1"/>
  <c r="AN139" i="3"/>
  <c r="AM139" i="3"/>
  <c r="AO138" i="3"/>
  <c r="AP138" i="3" s="1"/>
  <c r="AN138" i="3"/>
  <c r="AM138" i="3"/>
  <c r="AN137" i="3"/>
  <c r="AO137" i="3" s="1"/>
  <c r="AP137" i="3" s="1"/>
  <c r="AM137" i="3"/>
  <c r="AM135" i="3"/>
  <c r="AO134" i="3"/>
  <c r="AP134" i="3" s="1"/>
  <c r="AN134" i="3"/>
  <c r="AM134" i="3"/>
  <c r="AO133" i="3"/>
  <c r="AO135" i="3" s="1"/>
  <c r="AN133" i="3"/>
  <c r="AN135" i="3" s="1"/>
  <c r="AM133" i="3"/>
  <c r="AJ140" i="3"/>
  <c r="AK140" i="3" s="1"/>
  <c r="AL140" i="3" s="1"/>
  <c r="AI140" i="3"/>
  <c r="AJ139" i="3"/>
  <c r="AK139" i="3" s="1"/>
  <c r="AL139" i="3" s="1"/>
  <c r="AI139" i="3"/>
  <c r="AK138" i="3"/>
  <c r="AL138" i="3" s="1"/>
  <c r="AJ138" i="3"/>
  <c r="AI138" i="3"/>
  <c r="AJ137" i="3"/>
  <c r="AI137" i="3"/>
  <c r="AK137" i="3" s="1"/>
  <c r="AL137" i="3" s="1"/>
  <c r="AJ135" i="3"/>
  <c r="AI135" i="3"/>
  <c r="AJ134" i="3"/>
  <c r="AK134" i="3" s="1"/>
  <c r="AL134" i="3" s="1"/>
  <c r="AI134" i="3"/>
  <c r="AJ133" i="3"/>
  <c r="AK133" i="3" s="1"/>
  <c r="AI133" i="3"/>
  <c r="AF140" i="3"/>
  <c r="AE140" i="3"/>
  <c r="AG140" i="3" s="1"/>
  <c r="AH140" i="3" s="1"/>
  <c r="AF139" i="3"/>
  <c r="AG139" i="3" s="1"/>
  <c r="AH139" i="3" s="1"/>
  <c r="AE139" i="3"/>
  <c r="AF138" i="3"/>
  <c r="AG138" i="3" s="1"/>
  <c r="AH138" i="3" s="1"/>
  <c r="AE138" i="3"/>
  <c r="AF137" i="3"/>
  <c r="AE137" i="3"/>
  <c r="AG137" i="3" s="1"/>
  <c r="AH137" i="3" s="1"/>
  <c r="AE135" i="3"/>
  <c r="AF134" i="3"/>
  <c r="AG134" i="3" s="1"/>
  <c r="AH134" i="3" s="1"/>
  <c r="AE134" i="3"/>
  <c r="AF133" i="3"/>
  <c r="AF135" i="3" s="1"/>
  <c r="AE133" i="3"/>
  <c r="AC140" i="3"/>
  <c r="AD140" i="3" s="1"/>
  <c r="AB140" i="3"/>
  <c r="AA140" i="3"/>
  <c r="AC139" i="3"/>
  <c r="AD139" i="3" s="1"/>
  <c r="AB139" i="3"/>
  <c r="AA139" i="3"/>
  <c r="AC138" i="3"/>
  <c r="AD138" i="3" s="1"/>
  <c r="AB138" i="3"/>
  <c r="AA138" i="3"/>
  <c r="AB137" i="3"/>
  <c r="AA137" i="3"/>
  <c r="AC137" i="3" s="1"/>
  <c r="AD137" i="3" s="1"/>
  <c r="AB135" i="3"/>
  <c r="AB134" i="3"/>
  <c r="AA134" i="3"/>
  <c r="AC134" i="3" s="1"/>
  <c r="AD134" i="3" s="1"/>
  <c r="AC133" i="3"/>
  <c r="AB133" i="3"/>
  <c r="AA133" i="3"/>
  <c r="AA135" i="3" s="1"/>
  <c r="X140" i="3"/>
  <c r="W140" i="3"/>
  <c r="Y140" i="3" s="1"/>
  <c r="Z140" i="3" s="1"/>
  <c r="X139" i="3"/>
  <c r="W139" i="3"/>
  <c r="Y139" i="3" s="1"/>
  <c r="Z139" i="3" s="1"/>
  <c r="X138" i="3"/>
  <c r="Y138" i="3" s="1"/>
  <c r="Z138" i="3" s="1"/>
  <c r="W138" i="3"/>
  <c r="X137" i="3"/>
  <c r="Y137" i="3" s="1"/>
  <c r="Z137" i="3" s="1"/>
  <c r="W137" i="3"/>
  <c r="W135" i="3"/>
  <c r="X134" i="3"/>
  <c r="W134" i="3"/>
  <c r="Y134" i="3" s="1"/>
  <c r="Z134" i="3" s="1"/>
  <c r="X133" i="3"/>
  <c r="X135" i="3" s="1"/>
  <c r="W133" i="3"/>
  <c r="T140" i="3"/>
  <c r="U140" i="3" s="1"/>
  <c r="V140" i="3" s="1"/>
  <c r="T139" i="3"/>
  <c r="U139" i="3" s="1"/>
  <c r="V139" i="3" s="1"/>
  <c r="T138" i="3"/>
  <c r="T137" i="3"/>
  <c r="U138" i="3"/>
  <c r="V138" i="3" s="1"/>
  <c r="U137" i="3"/>
  <c r="V137" i="3" s="1"/>
  <c r="S134" i="3"/>
  <c r="T134" i="3"/>
  <c r="U134" i="3"/>
  <c r="V134" i="3" s="1"/>
  <c r="V133" i="3"/>
  <c r="U133" i="3"/>
  <c r="AP130" i="3"/>
  <c r="AP129" i="3"/>
  <c r="AP128" i="3"/>
  <c r="AP127" i="3"/>
  <c r="AP124" i="3"/>
  <c r="AP123" i="3"/>
  <c r="AP125" i="3" s="1"/>
  <c r="AP114" i="3"/>
  <c r="AP113" i="3"/>
  <c r="AP112" i="3"/>
  <c r="AP111" i="3"/>
  <c r="AP107" i="3"/>
  <c r="AP106" i="3"/>
  <c r="AP105" i="3"/>
  <c r="AP102" i="3"/>
  <c r="AP101" i="3"/>
  <c r="AP100" i="3"/>
  <c r="AP99" i="3"/>
  <c r="AP98" i="3"/>
  <c r="AP94" i="3"/>
  <c r="AP93" i="3"/>
  <c r="AP92" i="3"/>
  <c r="AP91" i="3"/>
  <c r="AP90" i="3"/>
  <c r="AP89" i="3"/>
  <c r="AP86" i="3"/>
  <c r="AP85" i="3"/>
  <c r="AP87" i="3" s="1"/>
  <c r="AP84" i="3"/>
  <c r="AP83" i="3"/>
  <c r="AL52" i="3"/>
  <c r="AL51" i="3"/>
  <c r="AL50" i="3"/>
  <c r="AL49" i="3"/>
  <c r="AL48" i="3"/>
  <c r="AL40" i="3"/>
  <c r="AL38" i="3"/>
  <c r="AL35" i="3"/>
  <c r="AL32" i="3"/>
  <c r="AL33" i="3" s="1"/>
  <c r="AL43" i="3" s="1"/>
  <c r="AL31" i="3"/>
  <c r="AP51" i="3"/>
  <c r="AP50" i="3"/>
  <c r="AP49" i="3"/>
  <c r="AP48" i="3"/>
  <c r="AP40" i="3"/>
  <c r="AP41" i="3" s="1"/>
  <c r="AP38" i="3"/>
  <c r="AP35" i="3"/>
  <c r="AP32" i="3"/>
  <c r="AP33" i="3" s="1"/>
  <c r="AP34" i="3" s="1"/>
  <c r="AP31" i="3"/>
  <c r="AP76" i="3"/>
  <c r="AP75" i="3"/>
  <c r="AP69" i="3"/>
  <c r="AP68" i="3"/>
  <c r="AP66" i="3"/>
  <c r="AP62" i="3"/>
  <c r="AP61" i="3"/>
  <c r="AP60" i="3"/>
  <c r="AP56" i="3"/>
  <c r="AP57" i="3" s="1"/>
  <c r="AP58" i="3" s="1"/>
  <c r="AP55" i="3"/>
  <c r="AN20" i="3"/>
  <c r="AO20" i="3"/>
  <c r="AP20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C71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C65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C58" i="3"/>
  <c r="BN57" i="3"/>
  <c r="AL130" i="3"/>
  <c r="AL129" i="3"/>
  <c r="AL128" i="3"/>
  <c r="AL127" i="3"/>
  <c r="AL125" i="3"/>
  <c r="AL124" i="3"/>
  <c r="AL123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Q71" i="3"/>
  <c r="AR71" i="3"/>
  <c r="O71" i="3"/>
  <c r="P58" i="3"/>
  <c r="Q58" i="3"/>
  <c r="AF58" i="3"/>
  <c r="AG58" i="3"/>
  <c r="AN129" i="3"/>
  <c r="AN128" i="3"/>
  <c r="AN124" i="3"/>
  <c r="AN123" i="3"/>
  <c r="AK124" i="3"/>
  <c r="AK123" i="3"/>
  <c r="AJ124" i="3"/>
  <c r="AJ123" i="3"/>
  <c r="AH124" i="3"/>
  <c r="AH123" i="3"/>
  <c r="AG123" i="3"/>
  <c r="AG124" i="3"/>
  <c r="AF124" i="3"/>
  <c r="AF123" i="3"/>
  <c r="AD124" i="3"/>
  <c r="AD123" i="3"/>
  <c r="AC123" i="3"/>
  <c r="AC124" i="3"/>
  <c r="AB124" i="3"/>
  <c r="AB123" i="3"/>
  <c r="Z124" i="3"/>
  <c r="Z123" i="3"/>
  <c r="Y124" i="3"/>
  <c r="Y123" i="3"/>
  <c r="X124" i="3"/>
  <c r="X123" i="3"/>
  <c r="V124" i="3"/>
  <c r="V123" i="3"/>
  <c r="U124" i="3"/>
  <c r="U123" i="3"/>
  <c r="T124" i="3"/>
  <c r="T123" i="3"/>
  <c r="S140" i="3"/>
  <c r="S139" i="3"/>
  <c r="S138" i="3"/>
  <c r="S137" i="3"/>
  <c r="S133" i="3"/>
  <c r="S135" i="3" s="1"/>
  <c r="AL69" i="3"/>
  <c r="AL68" i="3"/>
  <c r="AL66" i="3"/>
  <c r="AL62" i="3"/>
  <c r="AL61" i="3"/>
  <c r="AL60" i="3"/>
  <c r="AL56" i="3"/>
  <c r="AL55" i="3"/>
  <c r="BF101" i="3"/>
  <c r="BC43" i="3"/>
  <c r="AZ43" i="3"/>
  <c r="BA33" i="3"/>
  <c r="BA43" i="3" s="1"/>
  <c r="BB33" i="3"/>
  <c r="BB43" i="3" s="1"/>
  <c r="BC33" i="3"/>
  <c r="BD33" i="3"/>
  <c r="BD43" i="3" s="1"/>
  <c r="BE33" i="3"/>
  <c r="BE43" i="3" s="1"/>
  <c r="AZ33" i="3"/>
  <c r="BA125" i="3"/>
  <c r="BB125" i="3"/>
  <c r="BC125" i="3"/>
  <c r="BD125" i="3"/>
  <c r="BE125" i="3"/>
  <c r="AZ125" i="3"/>
  <c r="BA63" i="3"/>
  <c r="BB63" i="3"/>
  <c r="AZ63" i="3"/>
  <c r="AZ64" i="3" s="1"/>
  <c r="AZ67" i="3" s="1"/>
  <c r="AZ70" i="3" s="1"/>
  <c r="BA57" i="3"/>
  <c r="BA64" i="3" s="1"/>
  <c r="BA67" i="3" s="1"/>
  <c r="BA70" i="3" s="1"/>
  <c r="BB57" i="3"/>
  <c r="BB64" i="3" s="1"/>
  <c r="BB67" i="3" s="1"/>
  <c r="BB70" i="3" s="1"/>
  <c r="BC57" i="3"/>
  <c r="AZ57" i="3"/>
  <c r="BA103" i="3"/>
  <c r="BB103" i="3"/>
  <c r="BC103" i="3"/>
  <c r="BD103" i="3"/>
  <c r="BE103" i="3"/>
  <c r="AZ103" i="3"/>
  <c r="BA87" i="3"/>
  <c r="BB87" i="3"/>
  <c r="BC87" i="3"/>
  <c r="BD87" i="3"/>
  <c r="BE87" i="3"/>
  <c r="BF87" i="3"/>
  <c r="AZ87" i="3"/>
  <c r="BD20" i="3"/>
  <c r="BE20" i="3"/>
  <c r="BC20" i="3"/>
  <c r="BD26" i="3"/>
  <c r="BE26" i="3"/>
  <c r="BF26" i="3"/>
  <c r="BC26" i="3"/>
  <c r="BD63" i="3"/>
  <c r="BE63" i="3"/>
  <c r="BC63" i="3"/>
  <c r="BD57" i="3"/>
  <c r="BE57" i="3"/>
  <c r="BD52" i="3"/>
  <c r="BE52" i="3"/>
  <c r="BC52" i="3"/>
  <c r="BH26" i="3"/>
  <c r="BI26" i="3"/>
  <c r="BJ26" i="3"/>
  <c r="BG26" i="3"/>
  <c r="BG20" i="3"/>
  <c r="BH20" i="3"/>
  <c r="BI20" i="3"/>
  <c r="BJ20" i="3"/>
  <c r="BK20" i="3"/>
  <c r="BF20" i="3"/>
  <c r="BG52" i="3"/>
  <c r="BH52" i="3"/>
  <c r="BI52" i="3"/>
  <c r="BJ52" i="3"/>
  <c r="BK52" i="3"/>
  <c r="BL52" i="3"/>
  <c r="BM52" i="3"/>
  <c r="BN52" i="3"/>
  <c r="BO52" i="3"/>
  <c r="BP52" i="3"/>
  <c r="BQ52" i="3"/>
  <c r="BF52" i="3"/>
  <c r="BG39" i="3"/>
  <c r="BH39" i="3"/>
  <c r="BI39" i="3"/>
  <c r="BK39" i="3"/>
  <c r="BL39" i="3"/>
  <c r="BM39" i="3"/>
  <c r="BN39" i="3"/>
  <c r="BO39" i="3"/>
  <c r="BP39" i="3"/>
  <c r="BQ39" i="3"/>
  <c r="BF39" i="3"/>
  <c r="BG33" i="3"/>
  <c r="BG43" i="3" s="1"/>
  <c r="BH33" i="3"/>
  <c r="BH43" i="3" s="1"/>
  <c r="BI33" i="3"/>
  <c r="BJ33" i="3"/>
  <c r="BK33" i="3"/>
  <c r="BL33" i="3"/>
  <c r="BM33" i="3"/>
  <c r="BN33" i="3"/>
  <c r="BN43" i="3" s="1"/>
  <c r="BO33" i="3"/>
  <c r="BO34" i="3" s="1"/>
  <c r="BP33" i="3"/>
  <c r="BP34" i="3" s="1"/>
  <c r="BQ33" i="3"/>
  <c r="BQ36" i="3" s="1"/>
  <c r="BF33" i="3"/>
  <c r="BG57" i="3"/>
  <c r="BH57" i="3"/>
  <c r="BI57" i="3"/>
  <c r="BJ57" i="3"/>
  <c r="BK57" i="3"/>
  <c r="BL57" i="3"/>
  <c r="BM57" i="3"/>
  <c r="BO57" i="3"/>
  <c r="BP57" i="3"/>
  <c r="BQ57" i="3"/>
  <c r="BG63" i="3"/>
  <c r="BG34" i="3" s="1"/>
  <c r="BH63" i="3"/>
  <c r="BH34" i="3" s="1"/>
  <c r="BI63" i="3"/>
  <c r="BI34" i="3" s="1"/>
  <c r="BJ63" i="3"/>
  <c r="BJ34" i="3" s="1"/>
  <c r="BK63" i="3"/>
  <c r="BL63" i="3"/>
  <c r="BM63" i="3"/>
  <c r="BN63" i="3"/>
  <c r="BO63" i="3"/>
  <c r="BP63" i="3"/>
  <c r="BQ63" i="3"/>
  <c r="BF63" i="3"/>
  <c r="BF34" i="3" s="1"/>
  <c r="BF57" i="3"/>
  <c r="BN20" i="3"/>
  <c r="BO20" i="3"/>
  <c r="BP20" i="3"/>
  <c r="BQ20" i="3"/>
  <c r="BL26" i="3"/>
  <c r="BM26" i="3"/>
  <c r="BN26" i="3"/>
  <c r="BO26" i="3"/>
  <c r="BP26" i="3"/>
  <c r="BQ26" i="3"/>
  <c r="BK26" i="3"/>
  <c r="BM20" i="3"/>
  <c r="BL20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F26" i="3"/>
  <c r="AE26" i="3"/>
  <c r="AM20" i="3"/>
  <c r="AK20" i="3"/>
  <c r="AL20" i="3"/>
  <c r="AJ20" i="3"/>
  <c r="AI20" i="3"/>
  <c r="AF20" i="3"/>
  <c r="AG20" i="3"/>
  <c r="AH20" i="3"/>
  <c r="AE20" i="3"/>
  <c r="AO125" i="3"/>
  <c r="AQ125" i="3"/>
  <c r="AR125" i="3"/>
  <c r="AM125" i="3"/>
  <c r="AJ128" i="3"/>
  <c r="M43" i="3"/>
  <c r="N43" i="3"/>
  <c r="O43" i="3"/>
  <c r="L43" i="3"/>
  <c r="AL114" i="3"/>
  <c r="AL113" i="3"/>
  <c r="AL112" i="3"/>
  <c r="AL111" i="3"/>
  <c r="AL107" i="3"/>
  <c r="AL106" i="3"/>
  <c r="AL105" i="3"/>
  <c r="AL102" i="3"/>
  <c r="AL101" i="3"/>
  <c r="AL100" i="3"/>
  <c r="AL99" i="3"/>
  <c r="AL98" i="3"/>
  <c r="AL94" i="3"/>
  <c r="AL93" i="3"/>
  <c r="AL92" i="3"/>
  <c r="AL91" i="3"/>
  <c r="AL90" i="3"/>
  <c r="AL89" i="3"/>
  <c r="AL86" i="3"/>
  <c r="AL85" i="3"/>
  <c r="AL84" i="3"/>
  <c r="AL83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M41" i="3"/>
  <c r="AN41" i="3"/>
  <c r="AO41" i="3"/>
  <c r="AQ41" i="3"/>
  <c r="AR41" i="3"/>
  <c r="M41" i="3"/>
  <c r="N36" i="3"/>
  <c r="O36" i="3"/>
  <c r="M36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M39" i="3"/>
  <c r="AN39" i="3"/>
  <c r="AO39" i="3"/>
  <c r="AP39" i="3"/>
  <c r="AQ39" i="3"/>
  <c r="AR39" i="3"/>
  <c r="L39" i="3"/>
  <c r="L44" i="3" s="1"/>
  <c r="N34" i="3"/>
  <c r="O34" i="3"/>
  <c r="O44" i="3" s="1"/>
  <c r="M34" i="3"/>
  <c r="Q33" i="3"/>
  <c r="Q34" i="3" s="1"/>
  <c r="R33" i="3"/>
  <c r="R34" i="3" s="1"/>
  <c r="S33" i="3"/>
  <c r="S34" i="3" s="1"/>
  <c r="T33" i="3"/>
  <c r="T34" i="3" s="1"/>
  <c r="U33" i="3"/>
  <c r="U34" i="3" s="1"/>
  <c r="V33" i="3"/>
  <c r="V34" i="3" s="1"/>
  <c r="W33" i="3"/>
  <c r="W43" i="3" s="1"/>
  <c r="X33" i="3"/>
  <c r="X34" i="3" s="1"/>
  <c r="Y33" i="3"/>
  <c r="Y34" i="3" s="1"/>
  <c r="Z33" i="3"/>
  <c r="Z34" i="3" s="1"/>
  <c r="AA33" i="3"/>
  <c r="AA34" i="3" s="1"/>
  <c r="AB33" i="3"/>
  <c r="AB34" i="3" s="1"/>
  <c r="AB44" i="3" s="1"/>
  <c r="AC33" i="3"/>
  <c r="AC34" i="3" s="1"/>
  <c r="AD33" i="3"/>
  <c r="AD36" i="3" s="1"/>
  <c r="AE33" i="3"/>
  <c r="AE34" i="3" s="1"/>
  <c r="AE44" i="3" s="1"/>
  <c r="AF33" i="3"/>
  <c r="AF34" i="3" s="1"/>
  <c r="AG33" i="3"/>
  <c r="AG34" i="3" s="1"/>
  <c r="AG44" i="3" s="1"/>
  <c r="AH33" i="3"/>
  <c r="AH36" i="3" s="1"/>
  <c r="AI33" i="3"/>
  <c r="AI43" i="3" s="1"/>
  <c r="AJ33" i="3"/>
  <c r="AJ43" i="3" s="1"/>
  <c r="AK33" i="3"/>
  <c r="AK43" i="3" s="1"/>
  <c r="AM33" i="3"/>
  <c r="AM34" i="3" s="1"/>
  <c r="AN33" i="3"/>
  <c r="AN43" i="3" s="1"/>
  <c r="AO33" i="3"/>
  <c r="AO34" i="3" s="1"/>
  <c r="AQ33" i="3"/>
  <c r="AQ34" i="3" s="1"/>
  <c r="AR33" i="3"/>
  <c r="AR34" i="3" s="1"/>
  <c r="P33" i="3"/>
  <c r="P34" i="3" s="1"/>
  <c r="AO52" i="3"/>
  <c r="AQ52" i="3"/>
  <c r="AR52" i="3"/>
  <c r="AN52" i="3"/>
  <c r="AM52" i="3"/>
  <c r="BE115" i="3"/>
  <c r="BD115" i="3"/>
  <c r="AO115" i="3"/>
  <c r="AQ115" i="3"/>
  <c r="AR115" i="3"/>
  <c r="AN115" i="3"/>
  <c r="AM115" i="3"/>
  <c r="AR95" i="3"/>
  <c r="AR108" i="3"/>
  <c r="AO103" i="3"/>
  <c r="AQ103" i="3"/>
  <c r="AR103" i="3"/>
  <c r="AN103" i="3"/>
  <c r="AM103" i="3"/>
  <c r="BE108" i="3"/>
  <c r="BE109" i="3" s="1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D108" i="3"/>
  <c r="BE95" i="3"/>
  <c r="BE96" i="3" s="1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D95" i="3"/>
  <c r="AM87" i="3"/>
  <c r="AR57" i="3"/>
  <c r="AR58" i="3" s="1"/>
  <c r="AR63" i="3"/>
  <c r="AR87" i="3"/>
  <c r="AO87" i="3"/>
  <c r="AQ87" i="3"/>
  <c r="AN87" i="3"/>
  <c r="S95" i="3"/>
  <c r="U108" i="3"/>
  <c r="W108" i="3"/>
  <c r="X108" i="3"/>
  <c r="Y108" i="3"/>
  <c r="AA108" i="3"/>
  <c r="AB108" i="3"/>
  <c r="AC108" i="3"/>
  <c r="AE108" i="3"/>
  <c r="AF108" i="3"/>
  <c r="AG108" i="3"/>
  <c r="AH108" i="3"/>
  <c r="AI108" i="3"/>
  <c r="AJ108" i="3"/>
  <c r="AK108" i="3"/>
  <c r="AM108" i="3"/>
  <c r="AN108" i="3"/>
  <c r="AO108" i="3"/>
  <c r="AQ108" i="3"/>
  <c r="T108" i="3"/>
  <c r="U95" i="3"/>
  <c r="W95" i="3"/>
  <c r="X95" i="3"/>
  <c r="Y95" i="3"/>
  <c r="AA95" i="3"/>
  <c r="AB95" i="3"/>
  <c r="AC95" i="3"/>
  <c r="AE95" i="3"/>
  <c r="AF95" i="3"/>
  <c r="AG95" i="3"/>
  <c r="AH95" i="3"/>
  <c r="AI95" i="3"/>
  <c r="AJ95" i="3"/>
  <c r="AK95" i="3"/>
  <c r="AM95" i="3"/>
  <c r="AN95" i="3"/>
  <c r="AO95" i="3"/>
  <c r="AQ95" i="3"/>
  <c r="T95" i="3"/>
  <c r="P57" i="3"/>
  <c r="Q57" i="3"/>
  <c r="S57" i="3"/>
  <c r="S58" i="3" s="1"/>
  <c r="T57" i="3"/>
  <c r="T58" i="3" s="1"/>
  <c r="U57" i="3"/>
  <c r="U58" i="3" s="1"/>
  <c r="W57" i="3"/>
  <c r="W58" i="3" s="1"/>
  <c r="X57" i="3"/>
  <c r="X58" i="3" s="1"/>
  <c r="Y57" i="3"/>
  <c r="Y58" i="3" s="1"/>
  <c r="AA57" i="3"/>
  <c r="AA58" i="3" s="1"/>
  <c r="AB57" i="3"/>
  <c r="AB58" i="3" s="1"/>
  <c r="AC57" i="3"/>
  <c r="AC58" i="3" s="1"/>
  <c r="AE57" i="3"/>
  <c r="AE58" i="3" s="1"/>
  <c r="AF57" i="3"/>
  <c r="AG57" i="3"/>
  <c r="AI57" i="3"/>
  <c r="AI58" i="3" s="1"/>
  <c r="AJ57" i="3"/>
  <c r="AJ58" i="3" s="1"/>
  <c r="AK57" i="3"/>
  <c r="AK58" i="3" s="1"/>
  <c r="AM57" i="3"/>
  <c r="AM58" i="3" s="1"/>
  <c r="AN57" i="3"/>
  <c r="AN58" i="3" s="1"/>
  <c r="AO57" i="3"/>
  <c r="AO58" i="3" s="1"/>
  <c r="AQ57" i="3"/>
  <c r="AQ58" i="3" s="1"/>
  <c r="P63" i="3"/>
  <c r="Q63" i="3"/>
  <c r="S63" i="3"/>
  <c r="T63" i="3"/>
  <c r="U63" i="3"/>
  <c r="W63" i="3"/>
  <c r="X63" i="3"/>
  <c r="Y63" i="3"/>
  <c r="AA63" i="3"/>
  <c r="AB63" i="3"/>
  <c r="AC63" i="3"/>
  <c r="AE63" i="3"/>
  <c r="AF63" i="3"/>
  <c r="AG63" i="3"/>
  <c r="AI63" i="3"/>
  <c r="AJ63" i="3"/>
  <c r="AK63" i="3"/>
  <c r="AM63" i="3"/>
  <c r="AN63" i="3"/>
  <c r="AO63" i="3"/>
  <c r="AQ63" i="3"/>
  <c r="O63" i="3"/>
  <c r="O57" i="3"/>
  <c r="O58" i="3" s="1"/>
  <c r="BF3" i="3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M38" i="5"/>
  <c r="L38" i="5"/>
  <c r="K38" i="5"/>
  <c r="J38" i="5"/>
  <c r="I38" i="5"/>
  <c r="H38" i="5"/>
  <c r="G38" i="5"/>
  <c r="F38" i="5"/>
  <c r="E38" i="5"/>
  <c r="D38" i="5"/>
  <c r="C38" i="5"/>
  <c r="B38" i="5"/>
  <c r="M36" i="5"/>
  <c r="L36" i="5"/>
  <c r="K36" i="5"/>
  <c r="J36" i="5"/>
  <c r="I36" i="5"/>
  <c r="H36" i="5"/>
  <c r="G36" i="5"/>
  <c r="F36" i="5"/>
  <c r="E36" i="5"/>
  <c r="D36" i="5"/>
  <c r="C36" i="5"/>
  <c r="B36" i="5"/>
  <c r="M32" i="5"/>
  <c r="L32" i="5"/>
  <c r="K32" i="5"/>
  <c r="J32" i="5"/>
  <c r="I32" i="5"/>
  <c r="H32" i="5"/>
  <c r="G32" i="5"/>
  <c r="F32" i="5"/>
  <c r="E32" i="5"/>
  <c r="D32" i="5"/>
  <c r="C32" i="5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AI125" i="3"/>
  <c r="AE125" i="3"/>
  <c r="AA125" i="3"/>
  <c r="W125" i="3"/>
  <c r="S125" i="3"/>
  <c r="R125" i="3"/>
  <c r="Q125" i="3"/>
  <c r="P125" i="3"/>
  <c r="O125" i="3"/>
  <c r="N125" i="3"/>
  <c r="M125" i="3"/>
  <c r="L125" i="3"/>
  <c r="K125" i="3"/>
  <c r="BS115" i="3"/>
  <c r="BR115" i="3"/>
  <c r="BQ115" i="3"/>
  <c r="BP115" i="3"/>
  <c r="BO115" i="3"/>
  <c r="BN115" i="3"/>
  <c r="BM115" i="3"/>
  <c r="BL115" i="3"/>
  <c r="BK115" i="3"/>
  <c r="AD115" i="3" s="1"/>
  <c r="BJ115" i="3"/>
  <c r="Z115" i="3" s="1"/>
  <c r="BI115" i="3"/>
  <c r="V115" i="3" s="1"/>
  <c r="BH115" i="3"/>
  <c r="R115" i="3" s="1"/>
  <c r="BG115" i="3"/>
  <c r="BF115" i="3"/>
  <c r="AK115" i="3"/>
  <c r="AJ115" i="3"/>
  <c r="AI115" i="3"/>
  <c r="AH115" i="3"/>
  <c r="AG115" i="3"/>
  <c r="AF115" i="3"/>
  <c r="AE115" i="3"/>
  <c r="AC115" i="3"/>
  <c r="AB115" i="3"/>
  <c r="AA115" i="3"/>
  <c r="Y115" i="3"/>
  <c r="X115" i="3"/>
  <c r="W115" i="3"/>
  <c r="U115" i="3"/>
  <c r="T115" i="3"/>
  <c r="S115" i="3"/>
  <c r="Q115" i="3"/>
  <c r="P115" i="3"/>
  <c r="O115" i="3"/>
  <c r="N115" i="3"/>
  <c r="M115" i="3"/>
  <c r="L115" i="3"/>
  <c r="K115" i="3"/>
  <c r="AD114" i="3"/>
  <c r="Z114" i="3"/>
  <c r="V114" i="3"/>
  <c r="R114" i="3"/>
  <c r="AD113" i="3"/>
  <c r="Z113" i="3"/>
  <c r="V113" i="3"/>
  <c r="R113" i="3"/>
  <c r="AD112" i="3"/>
  <c r="Z112" i="3"/>
  <c r="V112" i="3"/>
  <c r="R112" i="3"/>
  <c r="AD111" i="3"/>
  <c r="Z111" i="3"/>
  <c r="V111" i="3"/>
  <c r="R111" i="3"/>
  <c r="AD107" i="3"/>
  <c r="Z107" i="3"/>
  <c r="V107" i="3"/>
  <c r="R107" i="3"/>
  <c r="AD106" i="3"/>
  <c r="Z106" i="3"/>
  <c r="V106" i="3"/>
  <c r="R106" i="3"/>
  <c r="AD105" i="3"/>
  <c r="Z105" i="3"/>
  <c r="V105" i="3"/>
  <c r="R105" i="3"/>
  <c r="BS103" i="3"/>
  <c r="BR103" i="3"/>
  <c r="BQ103" i="3"/>
  <c r="BP103" i="3"/>
  <c r="BO103" i="3"/>
  <c r="BN103" i="3"/>
  <c r="BM103" i="3"/>
  <c r="BL103" i="3"/>
  <c r="BK103" i="3"/>
  <c r="BJ103" i="3"/>
  <c r="BI103" i="3"/>
  <c r="V103" i="3" s="1"/>
  <c r="BH103" i="3"/>
  <c r="BG103" i="3"/>
  <c r="BF103" i="3"/>
  <c r="AK103" i="3"/>
  <c r="AJ103" i="3"/>
  <c r="AI103" i="3"/>
  <c r="AH103" i="3"/>
  <c r="AG103" i="3"/>
  <c r="AF103" i="3"/>
  <c r="AE103" i="3"/>
  <c r="AC103" i="3"/>
  <c r="AB103" i="3"/>
  <c r="AA103" i="3"/>
  <c r="Y103" i="3"/>
  <c r="X103" i="3"/>
  <c r="W103" i="3"/>
  <c r="U103" i="3"/>
  <c r="T103" i="3"/>
  <c r="S103" i="3"/>
  <c r="S109" i="3" s="1"/>
  <c r="Q103" i="3"/>
  <c r="Q109" i="3" s="1"/>
  <c r="P103" i="3"/>
  <c r="P109" i="3" s="1"/>
  <c r="O103" i="3"/>
  <c r="O109" i="3" s="1"/>
  <c r="N103" i="3"/>
  <c r="N109" i="3" s="1"/>
  <c r="M103" i="3"/>
  <c r="M109" i="3" s="1"/>
  <c r="L103" i="3"/>
  <c r="L109" i="3" s="1"/>
  <c r="K103" i="3"/>
  <c r="K109" i="3" s="1"/>
  <c r="AD102" i="3"/>
  <c r="Z102" i="3"/>
  <c r="V102" i="3"/>
  <c r="R102" i="3"/>
  <c r="AD101" i="3"/>
  <c r="Z101" i="3"/>
  <c r="V101" i="3"/>
  <c r="R101" i="3"/>
  <c r="AD100" i="3"/>
  <c r="Z100" i="3"/>
  <c r="V100" i="3"/>
  <c r="R100" i="3"/>
  <c r="AD99" i="3"/>
  <c r="Z99" i="3"/>
  <c r="V99" i="3"/>
  <c r="R99" i="3"/>
  <c r="AD98" i="3"/>
  <c r="Z98" i="3"/>
  <c r="V98" i="3"/>
  <c r="R98" i="3"/>
  <c r="AD94" i="3"/>
  <c r="Z94" i="3"/>
  <c r="V94" i="3"/>
  <c r="R94" i="3"/>
  <c r="AD93" i="3"/>
  <c r="Z93" i="3"/>
  <c r="V93" i="3"/>
  <c r="R93" i="3"/>
  <c r="AD92" i="3"/>
  <c r="Z92" i="3"/>
  <c r="V92" i="3"/>
  <c r="R92" i="3"/>
  <c r="AD91" i="3"/>
  <c r="Z91" i="3"/>
  <c r="V91" i="3"/>
  <c r="R91" i="3"/>
  <c r="AD90" i="3"/>
  <c r="Z90" i="3"/>
  <c r="V90" i="3"/>
  <c r="R90" i="3"/>
  <c r="AD89" i="3"/>
  <c r="Z89" i="3"/>
  <c r="V89" i="3"/>
  <c r="R89" i="3"/>
  <c r="BR87" i="3"/>
  <c r="BQ87" i="3"/>
  <c r="BP87" i="3"/>
  <c r="BO87" i="3"/>
  <c r="BN87" i="3"/>
  <c r="BM87" i="3"/>
  <c r="BL87" i="3"/>
  <c r="BK87" i="3"/>
  <c r="AD87" i="3" s="1"/>
  <c r="BJ87" i="3"/>
  <c r="Z87" i="3" s="1"/>
  <c r="BI87" i="3"/>
  <c r="V87" i="3" s="1"/>
  <c r="BH87" i="3"/>
  <c r="R87" i="3" s="1"/>
  <c r="BG87" i="3"/>
  <c r="AK87" i="3"/>
  <c r="AJ87" i="3"/>
  <c r="AI87" i="3"/>
  <c r="AH87" i="3"/>
  <c r="AG87" i="3"/>
  <c r="AF87" i="3"/>
  <c r="AE87" i="3"/>
  <c r="AC87" i="3"/>
  <c r="AB87" i="3"/>
  <c r="AA87" i="3"/>
  <c r="Y87" i="3"/>
  <c r="X87" i="3"/>
  <c r="W87" i="3"/>
  <c r="U87" i="3"/>
  <c r="T87" i="3"/>
  <c r="S87" i="3"/>
  <c r="S96" i="3" s="1"/>
  <c r="Q87" i="3"/>
  <c r="Q96" i="3" s="1"/>
  <c r="P87" i="3"/>
  <c r="P96" i="3" s="1"/>
  <c r="O87" i="3"/>
  <c r="O96" i="3" s="1"/>
  <c r="N87" i="3"/>
  <c r="N96" i="3" s="1"/>
  <c r="M87" i="3"/>
  <c r="M96" i="3" s="1"/>
  <c r="L87" i="3"/>
  <c r="L96" i="3" s="1"/>
  <c r="K87" i="3"/>
  <c r="K96" i="3" s="1"/>
  <c r="AD86" i="3"/>
  <c r="Z86" i="3"/>
  <c r="V86" i="3"/>
  <c r="R86" i="3"/>
  <c r="AD85" i="3"/>
  <c r="Z85" i="3"/>
  <c r="V85" i="3"/>
  <c r="R85" i="3"/>
  <c r="AD84" i="3"/>
  <c r="Z84" i="3"/>
  <c r="V84" i="3"/>
  <c r="R84" i="3"/>
  <c r="AD83" i="3"/>
  <c r="Z83" i="3"/>
  <c r="V83" i="3"/>
  <c r="R83" i="3"/>
  <c r="R76" i="3"/>
  <c r="R74" i="3" s="1"/>
  <c r="R75" i="3"/>
  <c r="R73" i="3" s="1"/>
  <c r="AH69" i="3"/>
  <c r="AD69" i="3"/>
  <c r="Z69" i="3"/>
  <c r="V69" i="3"/>
  <c r="R69" i="3"/>
  <c r="AH68" i="3"/>
  <c r="AD68" i="3"/>
  <c r="Z68" i="3"/>
  <c r="V68" i="3"/>
  <c r="R68" i="3"/>
  <c r="AH66" i="3"/>
  <c r="AD66" i="3"/>
  <c r="Z66" i="3"/>
  <c r="V66" i="3"/>
  <c r="R66" i="3"/>
  <c r="N64" i="3"/>
  <c r="N67" i="3" s="1"/>
  <c r="N70" i="3" s="1"/>
  <c r="M64" i="3"/>
  <c r="M67" i="3" s="1"/>
  <c r="M70" i="3" s="1"/>
  <c r="AH62" i="3"/>
  <c r="AD62" i="3"/>
  <c r="Z62" i="3"/>
  <c r="V62" i="3"/>
  <c r="R62" i="3"/>
  <c r="AH61" i="3"/>
  <c r="AD61" i="3"/>
  <c r="Z61" i="3"/>
  <c r="V61" i="3"/>
  <c r="R61" i="3"/>
  <c r="AH60" i="3"/>
  <c r="AD60" i="3"/>
  <c r="Z60" i="3"/>
  <c r="V60" i="3"/>
  <c r="R60" i="3"/>
  <c r="AH56" i="3"/>
  <c r="AD56" i="3"/>
  <c r="Z56" i="3"/>
  <c r="V56" i="3"/>
  <c r="R56" i="3"/>
  <c r="AH55" i="3"/>
  <c r="AD55" i="3"/>
  <c r="Z55" i="3"/>
  <c r="V55" i="3"/>
  <c r="R55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AJ145" i="3" l="1"/>
  <c r="AG147" i="3"/>
  <c r="AG145" i="3"/>
  <c r="AG148" i="3"/>
  <c r="AG146" i="3"/>
  <c r="AF147" i="3"/>
  <c r="AF145" i="3"/>
  <c r="AF148" i="3"/>
  <c r="AF146" i="3"/>
  <c r="AE145" i="3"/>
  <c r="AE148" i="3"/>
  <c r="AE146" i="3"/>
  <c r="AE147" i="3"/>
  <c r="AD148" i="3"/>
  <c r="AD145" i="3"/>
  <c r="AD146" i="3"/>
  <c r="AD147" i="3"/>
  <c r="AS145" i="3"/>
  <c r="AS148" i="3"/>
  <c r="AS146" i="3"/>
  <c r="AS147" i="3"/>
  <c r="AC145" i="3"/>
  <c r="AC148" i="3"/>
  <c r="AC146" i="3"/>
  <c r="AC147" i="3"/>
  <c r="AQ148" i="3"/>
  <c r="AQ146" i="3"/>
  <c r="AQ145" i="3"/>
  <c r="AQ147" i="3"/>
  <c r="AA148" i="3"/>
  <c r="AA145" i="3"/>
  <c r="AA146" i="3"/>
  <c r="AA147" i="3"/>
  <c r="AP148" i="3"/>
  <c r="AP146" i="3"/>
  <c r="AP147" i="3"/>
  <c r="AP145" i="3"/>
  <c r="AO146" i="3"/>
  <c r="AO148" i="3"/>
  <c r="AO147" i="3"/>
  <c r="AO145" i="3"/>
  <c r="Y146" i="3"/>
  <c r="Y147" i="3"/>
  <c r="Y148" i="3"/>
  <c r="Y145" i="3"/>
  <c r="AH147" i="3"/>
  <c r="AH145" i="3"/>
  <c r="AH148" i="3"/>
  <c r="AH146" i="3"/>
  <c r="Z148" i="3"/>
  <c r="Z146" i="3"/>
  <c r="Z147" i="3"/>
  <c r="Z145" i="3"/>
  <c r="AN146" i="3"/>
  <c r="AN145" i="3"/>
  <c r="AN147" i="3"/>
  <c r="AN148" i="3"/>
  <c r="X146" i="3"/>
  <c r="X147" i="3"/>
  <c r="X145" i="3"/>
  <c r="X148" i="3"/>
  <c r="AL146" i="3"/>
  <c r="AL148" i="3"/>
  <c r="AL147" i="3"/>
  <c r="AL145" i="3"/>
  <c r="AM148" i="3"/>
  <c r="AM145" i="3"/>
  <c r="AJ148" i="3"/>
  <c r="AR147" i="3"/>
  <c r="AI148" i="3"/>
  <c r="AK145" i="3"/>
  <c r="AB147" i="3"/>
  <c r="AM147" i="3"/>
  <c r="AI145" i="3"/>
  <c r="AR146" i="3"/>
  <c r="AB146" i="3"/>
  <c r="AR148" i="3"/>
  <c r="AB148" i="3"/>
  <c r="AP133" i="3"/>
  <c r="AP135" i="3" s="1"/>
  <c r="AK135" i="3"/>
  <c r="AL133" i="3"/>
  <c r="AL135" i="3" s="1"/>
  <c r="AG133" i="3"/>
  <c r="AC135" i="3"/>
  <c r="AD133" i="3"/>
  <c r="AD135" i="3" s="1"/>
  <c r="Y133" i="3"/>
  <c r="AP115" i="3"/>
  <c r="AP108" i="3"/>
  <c r="AP109" i="3" s="1"/>
  <c r="AP103" i="3"/>
  <c r="AP95" i="3"/>
  <c r="AP96" i="3" s="1"/>
  <c r="AL41" i="3"/>
  <c r="AL39" i="3"/>
  <c r="AP52" i="3"/>
  <c r="AP63" i="3"/>
  <c r="AP64" i="3" s="1"/>
  <c r="BF35" i="3"/>
  <c r="U135" i="3"/>
  <c r="T133" i="3"/>
  <c r="T135" i="3" s="1"/>
  <c r="BB73" i="3"/>
  <c r="BB74" i="3"/>
  <c r="BA73" i="3"/>
  <c r="BA74" i="3"/>
  <c r="AZ74" i="3"/>
  <c r="AZ73" i="3"/>
  <c r="AL57" i="3"/>
  <c r="AL58" i="3" s="1"/>
  <c r="AL63" i="3"/>
  <c r="BC64" i="3"/>
  <c r="BC67" i="3" s="1"/>
  <c r="BC70" i="3" s="1"/>
  <c r="BD64" i="3"/>
  <c r="BD67" i="3" s="1"/>
  <c r="BD70" i="3" s="1"/>
  <c r="BE64" i="3"/>
  <c r="BE67" i="3" s="1"/>
  <c r="BE70" i="3" s="1"/>
  <c r="BD109" i="3"/>
  <c r="BD116" i="3" s="1"/>
  <c r="BD96" i="3"/>
  <c r="BP44" i="3"/>
  <c r="BK64" i="3"/>
  <c r="BK67" i="3" s="1"/>
  <c r="BK70" i="3" s="1"/>
  <c r="BK73" i="3" s="1"/>
  <c r="BI35" i="3"/>
  <c r="BI36" i="3" s="1"/>
  <c r="BL43" i="3"/>
  <c r="BO44" i="3"/>
  <c r="BJ64" i="3"/>
  <c r="BJ67" i="3" s="1"/>
  <c r="BJ70" i="3" s="1"/>
  <c r="BJ74" i="3" s="1"/>
  <c r="BN64" i="3"/>
  <c r="BN67" i="3" s="1"/>
  <c r="BN70" i="3" s="1"/>
  <c r="BN74" i="3" s="1"/>
  <c r="BI64" i="3"/>
  <c r="BI67" i="3" s="1"/>
  <c r="BI70" i="3" s="1"/>
  <c r="BI73" i="3" s="1"/>
  <c r="BP36" i="3"/>
  <c r="BH64" i="3"/>
  <c r="BH67" i="3" s="1"/>
  <c r="BH70" i="3" s="1"/>
  <c r="BH73" i="3" s="1"/>
  <c r="BO36" i="3"/>
  <c r="BH44" i="3"/>
  <c r="BH45" i="3" s="1"/>
  <c r="BG64" i="3"/>
  <c r="BG67" i="3" s="1"/>
  <c r="BG70" i="3" s="1"/>
  <c r="BG73" i="3" s="1"/>
  <c r="BN36" i="3"/>
  <c r="BG44" i="3"/>
  <c r="BG45" i="3" s="1"/>
  <c r="BN34" i="3"/>
  <c r="BN44" i="3" s="1"/>
  <c r="BN45" i="3" s="1"/>
  <c r="BH35" i="3"/>
  <c r="BH36" i="3" s="1"/>
  <c r="BF36" i="3"/>
  <c r="BF43" i="3"/>
  <c r="BG35" i="3"/>
  <c r="BG36" i="3" s="1"/>
  <c r="BJ44" i="3"/>
  <c r="BJ36" i="3"/>
  <c r="BI44" i="3"/>
  <c r="BJ73" i="3"/>
  <c r="BL64" i="3"/>
  <c r="BL67" i="3" s="1"/>
  <c r="BL70" i="3" s="1"/>
  <c r="BQ43" i="3"/>
  <c r="BF44" i="3"/>
  <c r="BP43" i="3"/>
  <c r="BQ34" i="3"/>
  <c r="BQ44" i="3" s="1"/>
  <c r="BO43" i="3"/>
  <c r="BM43" i="3"/>
  <c r="BK43" i="3"/>
  <c r="BF64" i="3"/>
  <c r="BF67" i="3" s="1"/>
  <c r="BF70" i="3" s="1"/>
  <c r="BJ43" i="3"/>
  <c r="BI43" i="3"/>
  <c r="BM64" i="3"/>
  <c r="BM67" i="3" s="1"/>
  <c r="BM70" i="3" s="1"/>
  <c r="BQ64" i="3"/>
  <c r="BQ67" i="3" s="1"/>
  <c r="BQ70" i="3" s="1"/>
  <c r="BP64" i="3"/>
  <c r="BP67" i="3" s="1"/>
  <c r="BP70" i="3" s="1"/>
  <c r="BO64" i="3"/>
  <c r="BO67" i="3" s="1"/>
  <c r="BO70" i="3" s="1"/>
  <c r="Q44" i="3"/>
  <c r="O45" i="3"/>
  <c r="T44" i="3"/>
  <c r="R43" i="3"/>
  <c r="AL87" i="3"/>
  <c r="AL115" i="3"/>
  <c r="AA43" i="3"/>
  <c r="AQ36" i="3"/>
  <c r="AP44" i="3"/>
  <c r="Z44" i="3"/>
  <c r="AP36" i="3"/>
  <c r="AL103" i="3"/>
  <c r="AO44" i="3"/>
  <c r="Y44" i="3"/>
  <c r="AB36" i="3"/>
  <c r="AA36" i="3"/>
  <c r="Z36" i="3"/>
  <c r="V44" i="3"/>
  <c r="S44" i="3"/>
  <c r="R44" i="3"/>
  <c r="R45" i="3" s="1"/>
  <c r="N44" i="3"/>
  <c r="N45" i="3" s="1"/>
  <c r="L45" i="3"/>
  <c r="X44" i="3"/>
  <c r="AO36" i="3"/>
  <c r="AN36" i="3"/>
  <c r="Q43" i="3"/>
  <c r="AM36" i="3"/>
  <c r="U44" i="3"/>
  <c r="AL36" i="3"/>
  <c r="AL95" i="3"/>
  <c r="AF44" i="3"/>
  <c r="Y36" i="3"/>
  <c r="AL34" i="3"/>
  <c r="X36" i="3"/>
  <c r="W36" i="3"/>
  <c r="P44" i="3"/>
  <c r="V36" i="3"/>
  <c r="AC44" i="3"/>
  <c r="M44" i="3"/>
  <c r="M45" i="3" s="1"/>
  <c r="AR44" i="3"/>
  <c r="AR43" i="3"/>
  <c r="AQ44" i="3"/>
  <c r="AA44" i="3"/>
  <c r="AR36" i="3"/>
  <c r="AH43" i="3"/>
  <c r="AG43" i="3"/>
  <c r="AG45" i="3" s="1"/>
  <c r="AF43" i="3"/>
  <c r="P43" i="3"/>
  <c r="AE43" i="3"/>
  <c r="AE45" i="3" s="1"/>
  <c r="AD43" i="3"/>
  <c r="AC43" i="3"/>
  <c r="AK34" i="3"/>
  <c r="AK44" i="3" s="1"/>
  <c r="AK45" i="3" s="1"/>
  <c r="AK36" i="3"/>
  <c r="U36" i="3"/>
  <c r="AB43" i="3"/>
  <c r="AB45" i="3" s="1"/>
  <c r="AJ34" i="3"/>
  <c r="AJ44" i="3" s="1"/>
  <c r="AJ45" i="3" s="1"/>
  <c r="AJ36" i="3"/>
  <c r="T36" i="3"/>
  <c r="AI34" i="3"/>
  <c r="AI44" i="3" s="1"/>
  <c r="AI45" i="3" s="1"/>
  <c r="AI36" i="3"/>
  <c r="S36" i="3"/>
  <c r="AQ43" i="3"/>
  <c r="Z43" i="3"/>
  <c r="AH34" i="3"/>
  <c r="AH44" i="3" s="1"/>
  <c r="R36" i="3"/>
  <c r="AP43" i="3"/>
  <c r="Y43" i="3"/>
  <c r="AG36" i="3"/>
  <c r="Q36" i="3"/>
  <c r="AO43" i="3"/>
  <c r="X43" i="3"/>
  <c r="X45" i="3" s="1"/>
  <c r="AN125" i="3"/>
  <c r="AF36" i="3"/>
  <c r="P36" i="3"/>
  <c r="AL108" i="3"/>
  <c r="AE36" i="3"/>
  <c r="V43" i="3"/>
  <c r="U43" i="3"/>
  <c r="AC36" i="3"/>
  <c r="T43" i="3"/>
  <c r="S43" i="3"/>
  <c r="AM44" i="3"/>
  <c r="AM43" i="3"/>
  <c r="W34" i="3"/>
  <c r="W44" i="3" s="1"/>
  <c r="W45" i="3" s="1"/>
  <c r="AN34" i="3"/>
  <c r="AN44" i="3" s="1"/>
  <c r="AN45" i="3" s="1"/>
  <c r="AD34" i="3"/>
  <c r="AD44" i="3" s="1"/>
  <c r="BF109" i="3"/>
  <c r="BF116" i="3" s="1"/>
  <c r="Y96" i="3"/>
  <c r="BN109" i="3"/>
  <c r="BN116" i="3" s="1"/>
  <c r="AR109" i="3"/>
  <c r="AR116" i="3" s="1"/>
  <c r="BM109" i="3"/>
  <c r="BM116" i="3" s="1"/>
  <c r="AR96" i="3"/>
  <c r="BL109" i="3"/>
  <c r="BL116" i="3" s="1"/>
  <c r="BK96" i="3"/>
  <c r="BJ96" i="3"/>
  <c r="AM96" i="3"/>
  <c r="BI109" i="3"/>
  <c r="AQ109" i="3"/>
  <c r="AQ116" i="3" s="1"/>
  <c r="BG96" i="3"/>
  <c r="AO109" i="3"/>
  <c r="AO116" i="3" s="1"/>
  <c r="BF96" i="3"/>
  <c r="BE116" i="3"/>
  <c r="BI96" i="3"/>
  <c r="BH96" i="3"/>
  <c r="R96" i="3" s="1"/>
  <c r="BK109" i="3"/>
  <c r="BK116" i="3" s="1"/>
  <c r="AD116" i="3" s="1"/>
  <c r="BJ109" i="3"/>
  <c r="BJ116" i="3" s="1"/>
  <c r="Z116" i="3" s="1"/>
  <c r="BH109" i="3"/>
  <c r="R109" i="3" s="1"/>
  <c r="BG109" i="3"/>
  <c r="BG116" i="3" s="1"/>
  <c r="AQ96" i="3"/>
  <c r="BR96" i="3"/>
  <c r="X109" i="3"/>
  <c r="X116" i="3" s="1"/>
  <c r="BQ96" i="3"/>
  <c r="Y109" i="3"/>
  <c r="Y116" i="3" s="1"/>
  <c r="BP96" i="3"/>
  <c r="BS109" i="3"/>
  <c r="BS116" i="3" s="1"/>
  <c r="AA109" i="3"/>
  <c r="AA116" i="3" s="1"/>
  <c r="BO96" i="3"/>
  <c r="BR109" i="3"/>
  <c r="BR116" i="3" s="1"/>
  <c r="BN96" i="3"/>
  <c r="BQ109" i="3"/>
  <c r="BQ116" i="3" s="1"/>
  <c r="BM96" i="3"/>
  <c r="BP109" i="3"/>
  <c r="BP116" i="3" s="1"/>
  <c r="BL96" i="3"/>
  <c r="BO109" i="3"/>
  <c r="BO116" i="3" s="1"/>
  <c r="AN109" i="3"/>
  <c r="AN116" i="3" s="1"/>
  <c r="AM109" i="3"/>
  <c r="AM116" i="3" s="1"/>
  <c r="AH109" i="3"/>
  <c r="AH116" i="3" s="1"/>
  <c r="AG109" i="3"/>
  <c r="AG116" i="3" s="1"/>
  <c r="AO96" i="3"/>
  <c r="AN96" i="3"/>
  <c r="AR64" i="3"/>
  <c r="AC109" i="3"/>
  <c r="AC116" i="3" s="1"/>
  <c r="AB109" i="3"/>
  <c r="AB116" i="3" s="1"/>
  <c r="R95" i="3"/>
  <c r="AJ109" i="3"/>
  <c r="AJ116" i="3" s="1"/>
  <c r="AI109" i="3"/>
  <c r="AI116" i="3" s="1"/>
  <c r="AF109" i="3"/>
  <c r="AF116" i="3" s="1"/>
  <c r="T109" i="3"/>
  <c r="T116" i="3" s="1"/>
  <c r="Z108" i="3"/>
  <c r="V108" i="3"/>
  <c r="V109" i="3" s="1"/>
  <c r="AK96" i="3"/>
  <c r="X96" i="3"/>
  <c r="AD108" i="3"/>
  <c r="AE109" i="3"/>
  <c r="AE116" i="3" s="1"/>
  <c r="AC96" i="3"/>
  <c r="AB96" i="3"/>
  <c r="W109" i="3"/>
  <c r="W116" i="3" s="1"/>
  <c r="AK109" i="3"/>
  <c r="AK116" i="3" s="1"/>
  <c r="U109" i="3"/>
  <c r="U116" i="3" s="1"/>
  <c r="AI96" i="3"/>
  <c r="U96" i="3"/>
  <c r="AG96" i="3"/>
  <c r="W96" i="3"/>
  <c r="AA96" i="3"/>
  <c r="Z57" i="3"/>
  <c r="Z58" i="3" s="1"/>
  <c r="AD57" i="3"/>
  <c r="AD58" i="3" s="1"/>
  <c r="AH96" i="3"/>
  <c r="AE96" i="3"/>
  <c r="V95" i="3"/>
  <c r="V96" i="3" s="1"/>
  <c r="Z95" i="3"/>
  <c r="Z96" i="3" s="1"/>
  <c r="AD95" i="3"/>
  <c r="AD96" i="3" s="1"/>
  <c r="T96" i="3"/>
  <c r="AF96" i="3"/>
  <c r="AJ96" i="3"/>
  <c r="AH57" i="3"/>
  <c r="AH58" i="3" s="1"/>
  <c r="AN64" i="3"/>
  <c r="T64" i="3"/>
  <c r="Q64" i="3"/>
  <c r="AK64" i="3"/>
  <c r="R103" i="3"/>
  <c r="S64" i="3"/>
  <c r="AJ64" i="3"/>
  <c r="AI64" i="3"/>
  <c r="AG64" i="3"/>
  <c r="R57" i="3"/>
  <c r="R58" i="3" s="1"/>
  <c r="V57" i="3"/>
  <c r="V58" i="3" s="1"/>
  <c r="AM64" i="3"/>
  <c r="AO64" i="3"/>
  <c r="U64" i="3"/>
  <c r="AF64" i="3"/>
  <c r="AC64" i="3"/>
  <c r="AB64" i="3"/>
  <c r="AA64" i="3"/>
  <c r="Y64" i="3"/>
  <c r="AE64" i="3"/>
  <c r="AQ64" i="3"/>
  <c r="X64" i="3"/>
  <c r="P64" i="3"/>
  <c r="W64" i="3"/>
  <c r="V63" i="3"/>
  <c r="Z63" i="3"/>
  <c r="AH63" i="3"/>
  <c r="R63" i="3"/>
  <c r="AD63" i="3"/>
  <c r="O64" i="3"/>
  <c r="T125" i="3"/>
  <c r="AJ125" i="3"/>
  <c r="N116" i="3"/>
  <c r="P116" i="3"/>
  <c r="Z103" i="3"/>
  <c r="K116" i="3"/>
  <c r="S116" i="3"/>
  <c r="L116" i="3"/>
  <c r="AB125" i="3"/>
  <c r="O116" i="3"/>
  <c r="Q116" i="3"/>
  <c r="AK125" i="3"/>
  <c r="AF125" i="3"/>
  <c r="Y125" i="3"/>
  <c r="Z125" i="3"/>
  <c r="AG125" i="3"/>
  <c r="AH125" i="3"/>
  <c r="M76" i="3"/>
  <c r="M74" i="3" s="1"/>
  <c r="M75" i="3"/>
  <c r="M73" i="3" s="1"/>
  <c r="N76" i="3"/>
  <c r="N74" i="3" s="1"/>
  <c r="N75" i="3"/>
  <c r="N73" i="3" s="1"/>
  <c r="M116" i="3"/>
  <c r="X125" i="3"/>
  <c r="AD103" i="3"/>
  <c r="AG135" i="3" l="1"/>
  <c r="AH133" i="3"/>
  <c r="AH135" i="3" s="1"/>
  <c r="Y135" i="3"/>
  <c r="Z133" i="3"/>
  <c r="Z135" i="3" s="1"/>
  <c r="AP116" i="3"/>
  <c r="AL44" i="3"/>
  <c r="AL45" i="3" s="1"/>
  <c r="AP67" i="3"/>
  <c r="AP70" i="3" s="1"/>
  <c r="AP73" i="3" s="1"/>
  <c r="AP65" i="3"/>
  <c r="AI67" i="3"/>
  <c r="AI70" i="3" s="1"/>
  <c r="AI65" i="3"/>
  <c r="W67" i="3"/>
  <c r="W70" i="3" s="1"/>
  <c r="W65" i="3"/>
  <c r="AJ67" i="3"/>
  <c r="AJ70" i="3" s="1"/>
  <c r="AJ65" i="3"/>
  <c r="AG67" i="3"/>
  <c r="AG70" i="3" s="1"/>
  <c r="AG65" i="3"/>
  <c r="P67" i="3"/>
  <c r="P70" i="3" s="1"/>
  <c r="P75" i="3" s="1"/>
  <c r="P73" i="3" s="1"/>
  <c r="P65" i="3"/>
  <c r="X67" i="3"/>
  <c r="X70" i="3" s="1"/>
  <c r="X73" i="3" s="1"/>
  <c r="X65" i="3"/>
  <c r="S67" i="3"/>
  <c r="S70" i="3" s="1"/>
  <c r="S75" i="3" s="1"/>
  <c r="S73" i="3" s="1"/>
  <c r="S65" i="3"/>
  <c r="AK67" i="3"/>
  <c r="AK70" i="3" s="1"/>
  <c r="AK65" i="3"/>
  <c r="AQ67" i="3"/>
  <c r="AQ70" i="3" s="1"/>
  <c r="AQ74" i="3" s="1"/>
  <c r="AQ65" i="3"/>
  <c r="AA67" i="3"/>
  <c r="AA70" i="3" s="1"/>
  <c r="AA65" i="3"/>
  <c r="T67" i="3"/>
  <c r="T70" i="3" s="1"/>
  <c r="T65" i="3"/>
  <c r="Y67" i="3"/>
  <c r="Y70" i="3" s="1"/>
  <c r="Y74" i="3" s="1"/>
  <c r="Y65" i="3"/>
  <c r="AB67" i="3"/>
  <c r="AB70" i="3" s="1"/>
  <c r="AD70" i="3" s="1"/>
  <c r="AB65" i="3"/>
  <c r="AN67" i="3"/>
  <c r="AN70" i="3" s="1"/>
  <c r="AN74" i="3" s="1"/>
  <c r="AN65" i="3"/>
  <c r="AC67" i="3"/>
  <c r="AC70" i="3" s="1"/>
  <c r="AC73" i="3" s="1"/>
  <c r="AC65" i="3"/>
  <c r="O67" i="3"/>
  <c r="O70" i="3" s="1"/>
  <c r="O65" i="3"/>
  <c r="AF67" i="3"/>
  <c r="AF70" i="3" s="1"/>
  <c r="AF65" i="3"/>
  <c r="BP45" i="3"/>
  <c r="AR67" i="3"/>
  <c r="AR70" i="3" s="1"/>
  <c r="AR74" i="3" s="1"/>
  <c r="AR65" i="3"/>
  <c r="AO67" i="3"/>
  <c r="AO70" i="3" s="1"/>
  <c r="AO73" i="3" s="1"/>
  <c r="AO65" i="3"/>
  <c r="AM67" i="3"/>
  <c r="AM70" i="3" s="1"/>
  <c r="AM74" i="3" s="1"/>
  <c r="AM65" i="3"/>
  <c r="AE67" i="3"/>
  <c r="AE70" i="3" s="1"/>
  <c r="AE74" i="3" s="1"/>
  <c r="AE65" i="3"/>
  <c r="Q67" i="3"/>
  <c r="Q70" i="3" s="1"/>
  <c r="Q75" i="3" s="1"/>
  <c r="Q73" i="3" s="1"/>
  <c r="Q65" i="3"/>
  <c r="U67" i="3"/>
  <c r="U70" i="3" s="1"/>
  <c r="U65" i="3"/>
  <c r="AL64" i="3"/>
  <c r="V135" i="3"/>
  <c r="BE73" i="3"/>
  <c r="BE74" i="3"/>
  <c r="BC73" i="3"/>
  <c r="BC74" i="3"/>
  <c r="BD73" i="3"/>
  <c r="BD74" i="3"/>
  <c r="BF45" i="3"/>
  <c r="BK74" i="3"/>
  <c r="BI74" i="3"/>
  <c r="BN73" i="3"/>
  <c r="BI45" i="3"/>
  <c r="BG74" i="3"/>
  <c r="Q45" i="3"/>
  <c r="BH74" i="3"/>
  <c r="BO45" i="3"/>
  <c r="BJ45" i="3"/>
  <c r="BF74" i="3"/>
  <c r="BF73" i="3"/>
  <c r="AC45" i="3"/>
  <c r="BQ45" i="3"/>
  <c r="BL73" i="3"/>
  <c r="BL74" i="3"/>
  <c r="BO74" i="3"/>
  <c r="BO73" i="3"/>
  <c r="BP74" i="3"/>
  <c r="BP73" i="3"/>
  <c r="BQ74" i="3"/>
  <c r="BQ73" i="3"/>
  <c r="AA45" i="3"/>
  <c r="BM74" i="3"/>
  <c r="BM73" i="3"/>
  <c r="AL96" i="3"/>
  <c r="P45" i="3"/>
  <c r="T45" i="3"/>
  <c r="AP45" i="3"/>
  <c r="AO45" i="3"/>
  <c r="AH45" i="3"/>
  <c r="Y45" i="3"/>
  <c r="Z45" i="3"/>
  <c r="AL109" i="3"/>
  <c r="AL116" i="3" s="1"/>
  <c r="S45" i="3"/>
  <c r="V45" i="3"/>
  <c r="U45" i="3"/>
  <c r="AD45" i="3"/>
  <c r="AR45" i="3"/>
  <c r="AQ45" i="3"/>
  <c r="AF45" i="3"/>
  <c r="AM45" i="3"/>
  <c r="AM73" i="3"/>
  <c r="AR73" i="3"/>
  <c r="V64" i="3"/>
  <c r="V65" i="3" s="1"/>
  <c r="AQ73" i="3"/>
  <c r="BH116" i="3"/>
  <c r="R116" i="3" s="1"/>
  <c r="O76" i="3"/>
  <c r="O74" i="3" s="1"/>
  <c r="AC74" i="3"/>
  <c r="AI74" i="3"/>
  <c r="AI73" i="3"/>
  <c r="T76" i="3"/>
  <c r="T74" i="3" s="1"/>
  <c r="W74" i="3"/>
  <c r="W73" i="3"/>
  <c r="AJ74" i="3"/>
  <c r="AJ73" i="3"/>
  <c r="AA74" i="3"/>
  <c r="AA73" i="3"/>
  <c r="U75" i="3"/>
  <c r="U73" i="3" s="1"/>
  <c r="U74" i="3"/>
  <c r="AF74" i="3"/>
  <c r="AF73" i="3"/>
  <c r="AE73" i="3"/>
  <c r="Q76" i="3"/>
  <c r="Q74" i="3" s="1"/>
  <c r="AG73" i="3"/>
  <c r="AG74" i="3"/>
  <c r="AK74" i="3"/>
  <c r="AK73" i="3"/>
  <c r="AD109" i="3"/>
  <c r="Z109" i="3"/>
  <c r="AD64" i="3"/>
  <c r="AD65" i="3" s="1"/>
  <c r="Z64" i="3"/>
  <c r="Z65" i="3" s="1"/>
  <c r="AH64" i="3"/>
  <c r="AH65" i="3" s="1"/>
  <c r="T75" i="3"/>
  <c r="T73" i="3" s="1"/>
  <c r="R64" i="3"/>
  <c r="R65" i="3" s="1"/>
  <c r="O75" i="3"/>
  <c r="O73" i="3" s="1"/>
  <c r="S76" i="3"/>
  <c r="S74" i="3" s="1"/>
  <c r="P76" i="3"/>
  <c r="P74" i="3" s="1"/>
  <c r="BI116" i="3"/>
  <c r="V116" i="3" s="1"/>
  <c r="AC125" i="3"/>
  <c r="AD125" i="3"/>
  <c r="V67" i="3"/>
  <c r="U125" i="3"/>
  <c r="V125" i="3"/>
  <c r="AP74" i="3" l="1"/>
  <c r="AP71" i="3"/>
  <c r="AO74" i="3"/>
  <c r="AO71" i="3"/>
  <c r="Z70" i="3"/>
  <c r="X74" i="3"/>
  <c r="AB73" i="3"/>
  <c r="AL67" i="3"/>
  <c r="AL70" i="3" s="1"/>
  <c r="AL65" i="3"/>
  <c r="R67" i="3"/>
  <c r="AB74" i="3"/>
  <c r="AN73" i="3"/>
  <c r="AH67" i="3"/>
  <c r="AH70" i="3" s="1"/>
  <c r="AH74" i="3" s="1"/>
  <c r="Y73" i="3"/>
  <c r="Z67" i="3"/>
  <c r="AD67" i="3"/>
  <c r="AD74" i="3"/>
  <c r="AD73" i="3"/>
  <c r="Z74" i="3"/>
  <c r="Z73" i="3"/>
  <c r="V70" i="3"/>
  <c r="AL73" i="3" l="1"/>
  <c r="AL74" i="3"/>
  <c r="AH73" i="3"/>
  <c r="V73" i="3"/>
  <c r="V76" i="3"/>
  <c r="V74" i="3" s="1"/>
  <c r="BM36" i="3" l="1"/>
  <c r="BM34" i="3"/>
  <c r="BM44" i="3" s="1"/>
  <c r="BM45" i="3" s="1"/>
  <c r="BK34" i="3"/>
  <c r="BK44" i="3" s="1"/>
  <c r="BK45" i="3" s="1"/>
  <c r="BK36" i="3"/>
  <c r="BL34" i="3"/>
  <c r="BL44" i="3" s="1"/>
  <c r="BL45" i="3" s="1"/>
  <c r="BL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B12" authorId="0" shapeId="0" xr:uid="{59A8A62E-9C98-4590-97BB-0D5565861DDD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This calculation uses monthly active user (MAU) also known as monthly active people (MAP).</t>
        </r>
      </text>
    </comment>
  </commentList>
</comments>
</file>

<file path=xl/sharedStrings.xml><?xml version="1.0" encoding="utf-8"?>
<sst xmlns="http://schemas.openxmlformats.org/spreadsheetml/2006/main" count="1891" uniqueCount="1291">
  <si>
    <t>Ticker</t>
  </si>
  <si>
    <t>Price</t>
  </si>
  <si>
    <t>Shares</t>
  </si>
  <si>
    <t>MC</t>
  </si>
  <si>
    <t>Cash</t>
  </si>
  <si>
    <t>Debt</t>
  </si>
  <si>
    <t>EV</t>
  </si>
  <si>
    <t>Company Name</t>
  </si>
  <si>
    <t>Meta Platforms, Inc.</t>
  </si>
  <si>
    <t>META</t>
  </si>
  <si>
    <t>Country</t>
  </si>
  <si>
    <t>USA</t>
  </si>
  <si>
    <t>Sector</t>
  </si>
  <si>
    <t>Communication Services</t>
  </si>
  <si>
    <t>Industry</t>
  </si>
  <si>
    <t>Internet Content &amp; Information</t>
  </si>
  <si>
    <t>Quarter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</si>
  <si>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</si>
  <si>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</si>
  <si>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</si>
  <si>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</si>
  <si>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</si>
  <si>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</si>
  <si>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</si>
  <si>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</si>
  <si>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</si>
  <si>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</si>
  <si>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</si>
  <si>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</si>
  <si>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</si>
  <si>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</si>
  <si>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</si>
  <si>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</si>
  <si>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</si>
  <si>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</si>
  <si>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</si>
  <si>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</si>
  <si>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</si>
  <si>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</si>
  <si>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</si>
  <si>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</si>
  <si>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</si>
  <si>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</si>
  <si>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</si>
  <si>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</si>
  <si>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Filing Date</t>
  </si>
  <si>
    <t>Period of Report</t>
  </si>
  <si>
    <t>Advertising</t>
  </si>
  <si>
    <t>Payments and other fees</t>
  </si>
  <si>
    <t>Reality Labs</t>
  </si>
  <si>
    <t>Total revenue</t>
  </si>
  <si>
    <t>North America</t>
  </si>
  <si>
    <t xml:space="preserve">Europe </t>
  </si>
  <si>
    <t>Asia-Pacific</t>
  </si>
  <si>
    <t>Rest of the world</t>
  </si>
  <si>
    <t>Total Revenue</t>
  </si>
  <si>
    <t xml:space="preserve">  </t>
  </si>
  <si>
    <t>Revenue</t>
  </si>
  <si>
    <t>COGs</t>
  </si>
  <si>
    <t>R&amp;D</t>
  </si>
  <si>
    <t>Marketing and sales</t>
  </si>
  <si>
    <t>G&amp;M</t>
  </si>
  <si>
    <t>Operating Income</t>
  </si>
  <si>
    <t>Interest and other income (expense),net</t>
  </si>
  <si>
    <t>Income before taxes</t>
  </si>
  <si>
    <t>Provision for income taxes</t>
  </si>
  <si>
    <t>Net income attributable to participating securities</t>
  </si>
  <si>
    <t>Net Income</t>
  </si>
  <si>
    <t>Shares - Basic</t>
  </si>
  <si>
    <t>Shares - Diluted</t>
  </si>
  <si>
    <t>EPS - Basic</t>
  </si>
  <si>
    <t>EPS - Diluted</t>
  </si>
  <si>
    <t>Cash &amp; Cash equivalents</t>
  </si>
  <si>
    <t>Marketable Securities</t>
  </si>
  <si>
    <t>AR</t>
  </si>
  <si>
    <t>Prepaid expenses and other current assets</t>
  </si>
  <si>
    <t>Total Current Assets</t>
  </si>
  <si>
    <t>Non-marketable equity securities</t>
  </si>
  <si>
    <t>PP&amp;E</t>
  </si>
  <si>
    <t>Operating lease right-of-use assets</t>
  </si>
  <si>
    <t>Intangible assets, net</t>
  </si>
  <si>
    <t xml:space="preserve">Goodwill </t>
  </si>
  <si>
    <t>Other assets</t>
  </si>
  <si>
    <t>Total Assets</t>
  </si>
  <si>
    <t>Accounts payable</t>
  </si>
  <si>
    <t>Partners payable</t>
  </si>
  <si>
    <t>Operating lease liabilities</t>
  </si>
  <si>
    <t>Accrued expenses and other current liabilities</t>
  </si>
  <si>
    <t>Deferred revenue and deposits</t>
  </si>
  <si>
    <t>Total current liabilities</t>
  </si>
  <si>
    <t>Operating lease liabilities, non-current</t>
  </si>
  <si>
    <t>Long-term debt</t>
  </si>
  <si>
    <t>Other liabilities</t>
  </si>
  <si>
    <t>Common stock &amp; additional paid-in capital</t>
  </si>
  <si>
    <t>Additional paid in capital</t>
  </si>
  <si>
    <t>Accumulated other comprehensive loss</t>
  </si>
  <si>
    <t>Retained earnings</t>
  </si>
  <si>
    <t>Total stockholders' equity</t>
  </si>
  <si>
    <t>Total liabilities &amp; Stockholder equity</t>
  </si>
  <si>
    <t>Operating Cash Flow</t>
  </si>
  <si>
    <t>CapEx</t>
  </si>
  <si>
    <t>FCF</t>
  </si>
  <si>
    <t>Revenue per share</t>
  </si>
  <si>
    <t>- -</t>
  </si>
  <si>
    <t>0.93</t>
  </si>
  <si>
    <t>1.83</t>
  </si>
  <si>
    <t>2.54</t>
  </si>
  <si>
    <t>3.25</t>
  </si>
  <si>
    <t>4.77</t>
  </si>
  <si>
    <t>6.40</t>
  </si>
  <si>
    <t>9.65</t>
  </si>
  <si>
    <t>14.01</t>
  </si>
  <si>
    <t>19.32</t>
  </si>
  <si>
    <t>24.77</t>
  </si>
  <si>
    <t>30.15</t>
  </si>
  <si>
    <t>41.89</t>
  </si>
  <si>
    <t>43.39</t>
  </si>
  <si>
    <t>Earnings per share</t>
  </si>
  <si>
    <t>0.29</t>
  </si>
  <si>
    <t>0.49</t>
  </si>
  <si>
    <t>0.03</t>
  </si>
  <si>
    <t>0.62</t>
  </si>
  <si>
    <t>1.12</t>
  </si>
  <si>
    <t>1.32</t>
  </si>
  <si>
    <t>3.57</t>
  </si>
  <si>
    <t>5.49</t>
  </si>
  <si>
    <t>7.65</t>
  </si>
  <si>
    <t>6.48</t>
  </si>
  <si>
    <t>10.22</t>
  </si>
  <si>
    <t>13.99</t>
  </si>
  <si>
    <t>12.20</t>
  </si>
  <si>
    <t>FCF per share</t>
  </si>
  <si>
    <t>0.19</t>
  </si>
  <si>
    <t>0.46</t>
  </si>
  <si>
    <t>1.18</t>
  </si>
  <si>
    <t>1.39</t>
  </si>
  <si>
    <t>2.17</t>
  </si>
  <si>
    <t>4.06</t>
  </si>
  <si>
    <t>6.03</t>
  </si>
  <si>
    <t>5.31</t>
  </si>
  <si>
    <t>7.43</t>
  </si>
  <si>
    <t>8.29</t>
  </si>
  <si>
    <t>13.90</t>
  </si>
  <si>
    <t>13.00</t>
  </si>
  <si>
    <t>Dividends per share</t>
  </si>
  <si>
    <t>CAPEX per share</t>
  </si>
  <si>
    <t>0.14</t>
  </si>
  <si>
    <t>0.30</t>
  </si>
  <si>
    <t>0.56</t>
  </si>
  <si>
    <t>0.70</t>
  </si>
  <si>
    <t>0.90</t>
  </si>
  <si>
    <t>1.57</t>
  </si>
  <si>
    <t>2.32</t>
  </si>
  <si>
    <t>4.81</t>
  </si>
  <si>
    <t>5.29</t>
  </si>
  <si>
    <t>5.30</t>
  </si>
  <si>
    <t>6.60</t>
  </si>
  <si>
    <t>8.25</t>
  </si>
  <si>
    <t>Book Value per sh.</t>
  </si>
  <si>
    <t>1.02</t>
  </si>
  <si>
    <t>2.41</t>
  </si>
  <si>
    <t>5.86</t>
  </si>
  <si>
    <t>6.39</t>
  </si>
  <si>
    <t>13.81</t>
  </si>
  <si>
    <t>15.78</t>
  </si>
  <si>
    <t>20.68</t>
  </si>
  <si>
    <t>25.63</t>
  </si>
  <si>
    <t>29.11</t>
  </si>
  <si>
    <t>35.41</t>
  </si>
  <si>
    <t>45.00</t>
  </si>
  <si>
    <t>44.36</t>
  </si>
  <si>
    <t>46.08</t>
  </si>
  <si>
    <t>Comm.Shares outs.</t>
  </si>
  <si>
    <t>2,126</t>
  </si>
  <si>
    <t>2,030</t>
  </si>
  <si>
    <t>2,006</t>
  </si>
  <si>
    <t>2,420</t>
  </si>
  <si>
    <t>2,614</t>
  </si>
  <si>
    <t>2,803</t>
  </si>
  <si>
    <t>2,863</t>
  </si>
  <si>
    <t>2,901</t>
  </si>
  <si>
    <t>2,890</t>
  </si>
  <si>
    <t>2,854</t>
  </si>
  <si>
    <t>2,851</t>
  </si>
  <si>
    <t>2,815</t>
  </si>
  <si>
    <t>2,752</t>
  </si>
  <si>
    <t>Avg. annual P/E ratio</t>
  </si>
  <si>
    <t>971.6</t>
  </si>
  <si>
    <t>57.7</t>
  </si>
  <si>
    <t>60.9</t>
  </si>
  <si>
    <t>66.9</t>
  </si>
  <si>
    <t>32.9</t>
  </si>
  <si>
    <t>28.4</t>
  </si>
  <si>
    <t>22.2</t>
  </si>
  <si>
    <t>28.1</t>
  </si>
  <si>
    <t>23.0</t>
  </si>
  <si>
    <t>14.6</t>
  </si>
  <si>
    <t>P/E to S&amp;P500</t>
  </si>
  <si>
    <t>65.3</t>
  </si>
  <si>
    <t>3.4</t>
  </si>
  <si>
    <t>3.3</t>
  </si>
  <si>
    <t>1.5</t>
  </si>
  <si>
    <t>1.2</t>
  </si>
  <si>
    <t>0.9</t>
  </si>
  <si>
    <t>0.6</t>
  </si>
  <si>
    <t>0.8</t>
  </si>
  <si>
    <t>0.7</t>
  </si>
  <si>
    <t>Avg. annual div. yield</t>
  </si>
  <si>
    <t>Revenue (m)</t>
  </si>
  <si>
    <t>1,974</t>
  </si>
  <si>
    <t>3,711</t>
  </si>
  <si>
    <t>5,089</t>
  </si>
  <si>
    <t>7,872</t>
  </si>
  <si>
    <t>12,466</t>
  </si>
  <si>
    <t>17,928</t>
  </si>
  <si>
    <t>27,638</t>
  </si>
  <si>
    <t>40,653</t>
  </si>
  <si>
    <t>55,838</t>
  </si>
  <si>
    <t>70,697</t>
  </si>
  <si>
    <t>85,965</t>
  </si>
  <si>
    <t>117,929</t>
  </si>
  <si>
    <t>119,411</t>
  </si>
  <si>
    <t>Operating margin</t>
  </si>
  <si>
    <t>52.3%</t>
  </si>
  <si>
    <t>47.3%</t>
  </si>
  <si>
    <t>10.6%</t>
  </si>
  <si>
    <t>35.6%</t>
  </si>
  <si>
    <t>40.1%</t>
  </si>
  <si>
    <t>34.7%</t>
  </si>
  <si>
    <t>45.0%</t>
  </si>
  <si>
    <t>49.7%</t>
  </si>
  <si>
    <t>44.6%</t>
  </si>
  <si>
    <t>33.9%</t>
  </si>
  <si>
    <t>38.0%</t>
  </si>
  <si>
    <t>39.6%</t>
  </si>
  <si>
    <t>33.2%</t>
  </si>
  <si>
    <t>Depreciation (m)</t>
  </si>
  <si>
    <t>139</t>
  </si>
  <si>
    <t>323</t>
  </si>
  <si>
    <t>649</t>
  </si>
  <si>
    <t>1,011</t>
  </si>
  <si>
    <t>1,243</t>
  </si>
  <si>
    <t>1,945</t>
  </si>
  <si>
    <t>2,342</t>
  </si>
  <si>
    <t>3,025</t>
  </si>
  <si>
    <t>4,315</t>
  </si>
  <si>
    <t>5,741</t>
  </si>
  <si>
    <t>6,862</t>
  </si>
  <si>
    <t>7,967</t>
  </si>
  <si>
    <t>8,144</t>
  </si>
  <si>
    <t>Net profit (m)</t>
  </si>
  <si>
    <t>606</t>
  </si>
  <si>
    <t>1,000</t>
  </si>
  <si>
    <t>53</t>
  </si>
  <si>
    <t>1,500</t>
  </si>
  <si>
    <t>2,940</t>
  </si>
  <si>
    <t>3,688</t>
  </si>
  <si>
    <t>10,217</t>
  </si>
  <si>
    <t>15,934</t>
  </si>
  <si>
    <t>22,112</t>
  </si>
  <si>
    <t>18,485</t>
  </si>
  <si>
    <t>29,146</t>
  </si>
  <si>
    <t>39,370</t>
  </si>
  <si>
    <t>33,631</t>
  </si>
  <si>
    <t>Income tax rate</t>
  </si>
  <si>
    <t>39.9%</t>
  </si>
  <si>
    <t>41.0%</t>
  </si>
  <si>
    <t>89.3%</t>
  </si>
  <si>
    <t>45.5%</t>
  </si>
  <si>
    <t>40.5%</t>
  </si>
  <si>
    <t>18.4%</t>
  </si>
  <si>
    <t>22.6%</t>
  </si>
  <si>
    <t>12.8%</t>
  </si>
  <si>
    <t>25.5%</t>
  </si>
  <si>
    <t>12.2%</t>
  </si>
  <si>
    <t>16.7%</t>
  </si>
  <si>
    <t>16.6%</t>
  </si>
  <si>
    <t>Net profit margin</t>
  </si>
  <si>
    <t>30.7%</t>
  </si>
  <si>
    <t>26.9%</t>
  </si>
  <si>
    <t>1.0%</t>
  </si>
  <si>
    <t>19.1%</t>
  </si>
  <si>
    <t>23.6%</t>
  </si>
  <si>
    <t>20.6%</t>
  </si>
  <si>
    <t>37.0%</t>
  </si>
  <si>
    <t>39.2%</t>
  </si>
  <si>
    <t>26.1%</t>
  </si>
  <si>
    <t>33.4%</t>
  </si>
  <si>
    <t>28.0%</t>
  </si>
  <si>
    <t>Working capital (m)</t>
  </si>
  <si>
    <t>1,857</t>
  </si>
  <si>
    <t>3,705</t>
  </si>
  <si>
    <t>10,215</t>
  </si>
  <si>
    <t>11,970</t>
  </si>
  <si>
    <t>12,246</t>
  </si>
  <si>
    <t>19,727</t>
  </si>
  <si>
    <t>31,526</t>
  </si>
  <si>
    <t>44,803</t>
  </si>
  <si>
    <t>43,463</t>
  </si>
  <si>
    <t>51,172</t>
  </si>
  <si>
    <t>60,689</t>
  </si>
  <si>
    <t>45,531</t>
  </si>
  <si>
    <t>33,770</t>
  </si>
  <si>
    <t>Long-term debt (m)</t>
  </si>
  <si>
    <t>367</t>
  </si>
  <si>
    <t>398</t>
  </si>
  <si>
    <t>1,991</t>
  </si>
  <si>
    <t>237</t>
  </si>
  <si>
    <t>119</t>
  </si>
  <si>
    <t>107</t>
  </si>
  <si>
    <t>9,524</t>
  </si>
  <si>
    <t>9,631</t>
  </si>
  <si>
    <t>12,746</t>
  </si>
  <si>
    <t>14,792</t>
  </si>
  <si>
    <t>Equity (m)</t>
  </si>
  <si>
    <t>2,162</t>
  </si>
  <si>
    <t>4,899</t>
  </si>
  <si>
    <t>11,755</t>
  </si>
  <si>
    <t>15,470</t>
  </si>
  <si>
    <t>36,096</t>
  </si>
  <si>
    <t>44,218</t>
  </si>
  <si>
    <t>59,194</t>
  </si>
  <si>
    <t>74,347</t>
  </si>
  <si>
    <t>84,127</t>
  </si>
  <si>
    <t>101,054</t>
  </si>
  <si>
    <t>128,290</t>
  </si>
  <si>
    <t>124,879</t>
  </si>
  <si>
    <t>125,767</t>
  </si>
  <si>
    <t>ROIC</t>
  </si>
  <si>
    <t>23.8%</t>
  </si>
  <si>
    <t>18.9%</t>
  </si>
  <si>
    <t>0.4%</t>
  </si>
  <si>
    <t>9.1%</t>
  </si>
  <si>
    <t>7.6%</t>
  </si>
  <si>
    <t>7.8%</t>
  </si>
  <si>
    <t>16.5%</t>
  </si>
  <si>
    <t>19.7%</t>
  </si>
  <si>
    <t>24.5%</t>
  </si>
  <si>
    <t>15.6%</t>
  </si>
  <si>
    <t>27.4%</t>
  </si>
  <si>
    <t>23.1%</t>
  </si>
  <si>
    <t>Return on capital</t>
  </si>
  <si>
    <t>34.4%</t>
  </si>
  <si>
    <t>3.6%</t>
  </si>
  <si>
    <t>15.7%</t>
  </si>
  <si>
    <t>12.3%</t>
  </si>
  <si>
    <t>12.6%</t>
  </si>
  <si>
    <t>19.3%</t>
  </si>
  <si>
    <t>24.4%</t>
  </si>
  <si>
    <t>18.6%</t>
  </si>
  <si>
    <t>21.2%</t>
  </si>
  <si>
    <t>28.8%</t>
  </si>
  <si>
    <t>24.1%</t>
  </si>
  <si>
    <t>Return on equity</t>
  </si>
  <si>
    <t>20.4%</t>
  </si>
  <si>
    <t>0.5%</t>
  </si>
  <si>
    <t>9.7%</t>
  </si>
  <si>
    <t>8.1%</t>
  </si>
  <si>
    <t>8.3%</t>
  </si>
  <si>
    <t>17.3%</t>
  </si>
  <si>
    <t>21.4%</t>
  </si>
  <si>
    <t>26.3%</t>
  </si>
  <si>
    <t>18.3%</t>
  </si>
  <si>
    <t>22.7%</t>
  </si>
  <si>
    <t>31.5%</t>
  </si>
  <si>
    <t>26.7%</t>
  </si>
  <si>
    <t>Plowback ratio</t>
  </si>
  <si>
    <t>100.0%</t>
  </si>
  <si>
    <t>Div.&amp;Repurch./FCF</t>
  </si>
  <si>
    <t>(123.5)%</t>
  </si>
  <si>
    <t>(105.8)%</t>
  </si>
  <si>
    <t>(1,793.1)%</t>
  </si>
  <si>
    <t>(51.7)%</t>
  </si>
  <si>
    <t>11.3%</t>
  </si>
  <si>
    <t>83.9%</t>
  </si>
  <si>
    <t>19.8%</t>
  </si>
  <si>
    <t>26.5%</t>
  </si>
  <si>
    <t>113.9%</t>
  </si>
  <si>
    <t>134.9%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</si>
  <si>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</si>
  <si>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</si>
  <si>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</si>
  <si>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</si>
  <si>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</si>
  <si>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</si>
  <si>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</si>
  <si>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</si>
  <si>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</si>
  <si>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</si>
  <si>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</si>
  <si>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</si>
  <si>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COGS</t>
  </si>
  <si>
    <t>493</t>
  </si>
  <si>
    <t>860</t>
  </si>
  <si>
    <t>1,364</t>
  </si>
  <si>
    <t>1,875</t>
  </si>
  <si>
    <t>2,153</t>
  </si>
  <si>
    <t>2,867</t>
  </si>
  <si>
    <t>3,789</t>
  </si>
  <si>
    <t>5,454</t>
  </si>
  <si>
    <t>9,355</t>
  </si>
  <si>
    <t>12,770</t>
  </si>
  <si>
    <t>16,692</t>
  </si>
  <si>
    <t>22,649</t>
  </si>
  <si>
    <t>Gross Profit</t>
  </si>
  <si>
    <t>1,481</t>
  </si>
  <si>
    <t>3,725</t>
  </si>
  <si>
    <t>5,997</t>
  </si>
  <si>
    <t>10,313</t>
  </si>
  <si>
    <t>15,061</t>
  </si>
  <si>
    <t>23,849</t>
  </si>
  <si>
    <t>35,199</t>
  </si>
  <si>
    <t>46,483</t>
  </si>
  <si>
    <t>57,927</t>
  </si>
  <si>
    <t>69,273</t>
  </si>
  <si>
    <t>95,280</t>
  </si>
  <si>
    <t>Gross Profit Ratio</t>
  </si>
  <si>
    <t>75.03%</t>
  </si>
  <si>
    <t>76.83%</t>
  </si>
  <si>
    <t>73.20%</t>
  </si>
  <si>
    <t>76.18%</t>
  </si>
  <si>
    <t>82.73%</t>
  </si>
  <si>
    <t>84.01%</t>
  </si>
  <si>
    <t>86.29%</t>
  </si>
  <si>
    <t>86.58%</t>
  </si>
  <si>
    <t>83.25%</t>
  </si>
  <si>
    <t>81.94%</t>
  </si>
  <si>
    <t>80.58%</t>
  </si>
  <si>
    <t>80.79%</t>
  </si>
  <si>
    <t>Operating Expenses</t>
  </si>
  <si>
    <t>449</t>
  </si>
  <si>
    <t>1,095</t>
  </si>
  <si>
    <t>3,187</t>
  </si>
  <si>
    <t>3,193</t>
  </si>
  <si>
    <t>5,319</t>
  </si>
  <si>
    <t>8,836</t>
  </si>
  <si>
    <t>11,422</t>
  </si>
  <si>
    <t>14,996</t>
  </si>
  <si>
    <t>21,570</t>
  </si>
  <si>
    <t>33,941</t>
  </si>
  <si>
    <t>36,602</t>
  </si>
  <si>
    <t>48,527</t>
  </si>
  <si>
    <t>R&amp;D Expenses</t>
  </si>
  <si>
    <t>144</t>
  </si>
  <si>
    <t>388</t>
  </si>
  <si>
    <t>1,399</t>
  </si>
  <si>
    <t>1,415</t>
  </si>
  <si>
    <t>2,666</t>
  </si>
  <si>
    <t>4,816</t>
  </si>
  <si>
    <t>5,919</t>
  </si>
  <si>
    <t>7,754</t>
  </si>
  <si>
    <t>10,273</t>
  </si>
  <si>
    <t>13,600</t>
  </si>
  <si>
    <t>18,447</t>
  </si>
  <si>
    <t>24,655</t>
  </si>
  <si>
    <t>Selling, G&amp;A Exp.</t>
  </si>
  <si>
    <t>305</t>
  </si>
  <si>
    <t>707</t>
  </si>
  <si>
    <t>1,788</t>
  </si>
  <si>
    <t>1,778</t>
  </si>
  <si>
    <t>2,653</t>
  </si>
  <si>
    <t>4,020</t>
  </si>
  <si>
    <t>5,503</t>
  </si>
  <si>
    <t>7,242</t>
  </si>
  <si>
    <t>11,297</t>
  </si>
  <si>
    <t>20,341</t>
  </si>
  <si>
    <t>18,155</t>
  </si>
  <si>
    <t>23,872</t>
  </si>
  <si>
    <t>General and Admin. Exp.</t>
  </si>
  <si>
    <t>138</t>
  </si>
  <si>
    <t>280</t>
  </si>
  <si>
    <t>892</t>
  </si>
  <si>
    <t>781</t>
  </si>
  <si>
    <t>973</t>
  </si>
  <si>
    <t>1,295</t>
  </si>
  <si>
    <t>1,731</t>
  </si>
  <si>
    <t>2,517</t>
  </si>
  <si>
    <t>3,451</t>
  </si>
  <si>
    <t>10,465</t>
  </si>
  <si>
    <t>6,564</t>
  </si>
  <si>
    <t>9,829</t>
  </si>
  <si>
    <t>Selling and Marketing Exp.</t>
  </si>
  <si>
    <t>167</t>
  </si>
  <si>
    <t>427</t>
  </si>
  <si>
    <t>896</t>
  </si>
  <si>
    <t>997</t>
  </si>
  <si>
    <t>1,680</t>
  </si>
  <si>
    <t>2,725</t>
  </si>
  <si>
    <t>3,772</t>
  </si>
  <si>
    <t>4,725</t>
  </si>
  <si>
    <t>7,846</t>
  </si>
  <si>
    <t>9,876</t>
  </si>
  <si>
    <t>11,591</t>
  </si>
  <si>
    <t>14,043</t>
  </si>
  <si>
    <t>Other Expenses</t>
  </si>
  <si>
    <t>COGS and Expenses</t>
  </si>
  <si>
    <t>942</t>
  </si>
  <si>
    <t>1,955</t>
  </si>
  <si>
    <t>4,551</t>
  </si>
  <si>
    <t>5,068</t>
  </si>
  <si>
    <t>7,472</t>
  </si>
  <si>
    <t>11,703</t>
  </si>
  <si>
    <t>15,211</t>
  </si>
  <si>
    <t>20,450</t>
  </si>
  <si>
    <t>30,925</t>
  </si>
  <si>
    <t>46,711</t>
  </si>
  <si>
    <t>53,294</t>
  </si>
  <si>
    <t>71,176</t>
  </si>
  <si>
    <t>Interest Income</t>
  </si>
  <si>
    <t>1</t>
  </si>
  <si>
    <t>14</t>
  </si>
  <si>
    <t>19</t>
  </si>
  <si>
    <t>27</t>
  </si>
  <si>
    <t>52</t>
  </si>
  <si>
    <t>176</t>
  </si>
  <si>
    <t>661</t>
  </si>
  <si>
    <t>924</t>
  </si>
  <si>
    <t>672</t>
  </si>
  <si>
    <t>461</t>
  </si>
  <si>
    <t>Interest Expense</t>
  </si>
  <si>
    <t>22</t>
  </si>
  <si>
    <t>42</t>
  </si>
  <si>
    <t>51</t>
  </si>
  <si>
    <t>56</t>
  </si>
  <si>
    <t>23</t>
  </si>
  <si>
    <t>10</t>
  </si>
  <si>
    <t>6</t>
  </si>
  <si>
    <t>9</t>
  </si>
  <si>
    <t>20</t>
  </si>
  <si>
    <t>Depreciation and Amortization</t>
  </si>
  <si>
    <t>EBITDA</t>
  </si>
  <si>
    <t>1,169</t>
  </si>
  <si>
    <t>2,060</t>
  </si>
  <si>
    <t>1,194</t>
  </si>
  <si>
    <t>3,821</t>
  </si>
  <si>
    <t>6,176</t>
  </si>
  <si>
    <t>8,162</t>
  </si>
  <si>
    <t>14,870</t>
  </si>
  <si>
    <t>23,625</t>
  </si>
  <si>
    <t>29,685</t>
  </si>
  <si>
    <t>30,573</t>
  </si>
  <si>
    <t>40,714</t>
  </si>
  <si>
    <t>55,712</t>
  </si>
  <si>
    <t>EBITDA ratio</t>
  </si>
  <si>
    <t>59.22%</t>
  </si>
  <si>
    <t>55.51%</t>
  </si>
  <si>
    <t>23.46%</t>
  </si>
  <si>
    <t>48.54%</t>
  </si>
  <si>
    <t>49.54%</t>
  </si>
  <si>
    <t>45.53%</t>
  </si>
  <si>
    <t>53.80%</t>
  </si>
  <si>
    <t>58.11%</t>
  </si>
  <si>
    <t>53.16%</t>
  </si>
  <si>
    <t>43.25%</t>
  </si>
  <si>
    <t>47.36%</t>
  </si>
  <si>
    <t>47.24%</t>
  </si>
  <si>
    <t>1,032</t>
  </si>
  <si>
    <t>1,756</t>
  </si>
  <si>
    <t>538</t>
  </si>
  <si>
    <t>2,804</t>
  </si>
  <si>
    <t>4,994</t>
  </si>
  <si>
    <t>6,225</t>
  </si>
  <si>
    <t>12,427</t>
  </si>
  <si>
    <t>20,203</t>
  </si>
  <si>
    <t>24,913</t>
  </si>
  <si>
    <t>23,986</t>
  </si>
  <si>
    <t>32,671</t>
  </si>
  <si>
    <t>46,753</t>
  </si>
  <si>
    <t>Operating Income ratio</t>
  </si>
  <si>
    <t>52.28%</t>
  </si>
  <si>
    <t>47.32%</t>
  </si>
  <si>
    <t>10.57%</t>
  </si>
  <si>
    <t>35.62%</t>
  </si>
  <si>
    <t>40.06%</t>
  </si>
  <si>
    <t>34.72%</t>
  </si>
  <si>
    <t>44.96%</t>
  </si>
  <si>
    <t>49.70%</t>
  </si>
  <si>
    <t>44.62%</t>
  </si>
  <si>
    <t>33.93%</t>
  </si>
  <si>
    <t>38.01%</t>
  </si>
  <si>
    <t>39.65%</t>
  </si>
  <si>
    <t>Total Other Income Exp.(Gains)</t>
  </si>
  <si>
    <t>(24)</t>
  </si>
  <si>
    <t>(61)</t>
  </si>
  <si>
    <t>(44)</t>
  </si>
  <si>
    <t>(50)</t>
  </si>
  <si>
    <t>(84)</t>
  </si>
  <si>
    <t>(31)</t>
  </si>
  <si>
    <t>91</t>
  </si>
  <si>
    <t>391</t>
  </si>
  <si>
    <t>448</t>
  </si>
  <si>
    <t>826</t>
  </si>
  <si>
    <t>509</t>
  </si>
  <si>
    <t>531</t>
  </si>
  <si>
    <t>Income Before Tax</t>
  </si>
  <si>
    <t>1,008</t>
  </si>
  <si>
    <t>1,695</t>
  </si>
  <si>
    <t>494</t>
  </si>
  <si>
    <t>2,754</t>
  </si>
  <si>
    <t>4,910</t>
  </si>
  <si>
    <t>6,194</t>
  </si>
  <si>
    <t>12,518</t>
  </si>
  <si>
    <t>20,594</t>
  </si>
  <si>
    <t>25,361</t>
  </si>
  <si>
    <t>24,812</t>
  </si>
  <si>
    <t>33,180</t>
  </si>
  <si>
    <t>47,284</t>
  </si>
  <si>
    <t>Income Before Tax ratio</t>
  </si>
  <si>
    <t>51.06%</t>
  </si>
  <si>
    <t>45.68%</t>
  </si>
  <si>
    <t>9.71%</t>
  </si>
  <si>
    <t>34.98%</t>
  </si>
  <si>
    <t>39.39%</t>
  </si>
  <si>
    <t>34.55%</t>
  </si>
  <si>
    <t>45.29%</t>
  </si>
  <si>
    <t>50.66%</t>
  </si>
  <si>
    <t>45.42%</t>
  </si>
  <si>
    <t>35.10%</t>
  </si>
  <si>
    <t>38.60%</t>
  </si>
  <si>
    <t>40.10%</t>
  </si>
  <si>
    <t>Income Tax Expense (Gain)</t>
  </si>
  <si>
    <t>402</t>
  </si>
  <si>
    <t>695</t>
  </si>
  <si>
    <t>441</t>
  </si>
  <si>
    <t>1,254</t>
  </si>
  <si>
    <t>1,970</t>
  </si>
  <si>
    <t>2,506</t>
  </si>
  <si>
    <t>2,301</t>
  </si>
  <si>
    <t>4,660</t>
  </si>
  <si>
    <t>3,249</t>
  </si>
  <si>
    <t>6,327</t>
  </si>
  <si>
    <t>4,034</t>
  </si>
  <si>
    <t>7,914</t>
  </si>
  <si>
    <t>Net Income Ratio</t>
  </si>
  <si>
    <t>30.70%</t>
  </si>
  <si>
    <t>26.95%</t>
  </si>
  <si>
    <t>1.04%</t>
  </si>
  <si>
    <t>19.05%</t>
  </si>
  <si>
    <t>23.58%</t>
  </si>
  <si>
    <t>20.57%</t>
  </si>
  <si>
    <t>36.97%</t>
  </si>
  <si>
    <t>39.20%</t>
  </si>
  <si>
    <t>39.60%</t>
  </si>
  <si>
    <t>26.15%</t>
  </si>
  <si>
    <t>33.90%</t>
  </si>
  <si>
    <t>33.38%</t>
  </si>
  <si>
    <t>EPS</t>
  </si>
  <si>
    <t>0.17</t>
  </si>
  <si>
    <t>0.02</t>
  </si>
  <si>
    <t>1.31</t>
  </si>
  <si>
    <t>3.56</t>
  </si>
  <si>
    <t>EPS Diluted</t>
  </si>
  <si>
    <t>0.43</t>
  </si>
  <si>
    <t>0.01</t>
  </si>
  <si>
    <t>0.60</t>
  </si>
  <si>
    <t>1.10</t>
  </si>
  <si>
    <t>1.29</t>
  </si>
  <si>
    <t>3.49</t>
  </si>
  <si>
    <t>5.39</t>
  </si>
  <si>
    <t>7.57</t>
  </si>
  <si>
    <t>6.43</t>
  </si>
  <si>
    <t>10.09</t>
  </si>
  <si>
    <t>13.77</t>
  </si>
  <si>
    <t>Weighted Avg. Shares Outs.</t>
  </si>
  <si>
    <t>Weighted Avg. Shares Outs. Dil.</t>
  </si>
  <si>
    <t>2,361</t>
  </si>
  <si>
    <t>2,332</t>
  </si>
  <si>
    <t>2,166</t>
  </si>
  <si>
    <t>2,664</t>
  </si>
  <si>
    <t>2,853</t>
  </si>
  <si>
    <t>2,925</t>
  </si>
  <si>
    <t>2,956</t>
  </si>
  <si>
    <t>2,921</t>
  </si>
  <si>
    <t>2,876</t>
  </si>
  <si>
    <t>2,888</t>
  </si>
  <si>
    <t>2,859</t>
  </si>
  <si>
    <t>Revenue y/y</t>
  </si>
  <si>
    <t>Net Income y/y</t>
  </si>
  <si>
    <t>Gross Margin</t>
  </si>
  <si>
    <t>Profit Margin</t>
  </si>
  <si>
    <t>Cash and Cash Equivalents</t>
  </si>
  <si>
    <t>1,785</t>
  </si>
  <si>
    <t>1,512</t>
  </si>
  <si>
    <t>2,384</t>
  </si>
  <si>
    <t>3,323</t>
  </si>
  <si>
    <t>4,907</t>
  </si>
  <si>
    <t>8,903</t>
  </si>
  <si>
    <t>8,079</t>
  </si>
  <si>
    <t>10,019</t>
  </si>
  <si>
    <t>19,079</t>
  </si>
  <si>
    <t>17,576</t>
  </si>
  <si>
    <t>16,601</t>
  </si>
  <si>
    <t>Short-Term Investments</t>
  </si>
  <si>
    <t>2,396</t>
  </si>
  <si>
    <t>8,126</t>
  </si>
  <si>
    <t>6,884</t>
  </si>
  <si>
    <t>13,527</t>
  </si>
  <si>
    <t>20,546</t>
  </si>
  <si>
    <t>33,632</t>
  </si>
  <si>
    <t>31,095</t>
  </si>
  <si>
    <t>35,776</t>
  </si>
  <si>
    <t>44,378</t>
  </si>
  <si>
    <t>31,397</t>
  </si>
  <si>
    <t>Cash &amp; Short-Term Investments</t>
  </si>
  <si>
    <t>3,908</t>
  </si>
  <si>
    <t>9,626</t>
  </si>
  <si>
    <t>11,449</t>
  </si>
  <si>
    <t>11,199</t>
  </si>
  <si>
    <t>18,434</t>
  </si>
  <si>
    <t>29,449</t>
  </si>
  <si>
    <t>41,711</t>
  </si>
  <si>
    <t>41,114</t>
  </si>
  <si>
    <t>54,855</t>
  </si>
  <si>
    <t>61,954</t>
  </si>
  <si>
    <t>47,998</t>
  </si>
  <si>
    <t>Net Receivables</t>
  </si>
  <si>
    <t>373</t>
  </si>
  <si>
    <t>547</t>
  </si>
  <si>
    <t>1,170</t>
  </si>
  <si>
    <t>1,160</t>
  </si>
  <si>
    <t>1,678</t>
  </si>
  <si>
    <t>2,559</t>
  </si>
  <si>
    <t>3,993</t>
  </si>
  <si>
    <t>5,832</t>
  </si>
  <si>
    <t>7,587</t>
  </si>
  <si>
    <t>9,518</t>
  </si>
  <si>
    <t>11,335</t>
  </si>
  <si>
    <t>14,039</t>
  </si>
  <si>
    <t>Inventory</t>
  </si>
  <si>
    <t>Other Current Assets</t>
  </si>
  <si>
    <t>88</t>
  </si>
  <si>
    <t>149</t>
  </si>
  <si>
    <t>471</t>
  </si>
  <si>
    <t>793</t>
  </si>
  <si>
    <t>659</t>
  </si>
  <si>
    <t>959</t>
  </si>
  <si>
    <t>1,020</t>
  </si>
  <si>
    <t>1,779</t>
  </si>
  <si>
    <t>1,852</t>
  </si>
  <si>
    <t>2,381</t>
  </si>
  <si>
    <t>4,629</t>
  </si>
  <si>
    <t>2,246</t>
  </si>
  <si>
    <t>4,604</t>
  </si>
  <si>
    <t>11,267</t>
  </si>
  <si>
    <t>13,070</t>
  </si>
  <si>
    <t>13,670</t>
  </si>
  <si>
    <t>21,652</t>
  </si>
  <si>
    <t>34,401</t>
  </si>
  <si>
    <t>48,563</t>
  </si>
  <si>
    <t>50,480</t>
  </si>
  <si>
    <t>66,225</t>
  </si>
  <si>
    <t>75,670</t>
  </si>
  <si>
    <t>66,666</t>
  </si>
  <si>
    <t>574</t>
  </si>
  <si>
    <t>1,475</t>
  </si>
  <si>
    <t>2,391</t>
  </si>
  <si>
    <t>2,882</t>
  </si>
  <si>
    <t>3,967</t>
  </si>
  <si>
    <t>5,687</t>
  </si>
  <si>
    <t>8,591</t>
  </si>
  <si>
    <t>13,721</t>
  </si>
  <si>
    <t>24,683</t>
  </si>
  <si>
    <t>44,783</t>
  </si>
  <si>
    <t>54,981</t>
  </si>
  <si>
    <t>69,964</t>
  </si>
  <si>
    <t>Goodwill</t>
  </si>
  <si>
    <t>37</t>
  </si>
  <si>
    <t>82</t>
  </si>
  <si>
    <t>587</t>
  </si>
  <si>
    <t>839</t>
  </si>
  <si>
    <t>17,981</t>
  </si>
  <si>
    <t>18,026</t>
  </si>
  <si>
    <t>18,122</t>
  </si>
  <si>
    <t>18,221</t>
  </si>
  <si>
    <t>18,301</t>
  </si>
  <si>
    <t>18,715</t>
  </si>
  <si>
    <t>19,050</t>
  </si>
  <si>
    <t>19,197</t>
  </si>
  <si>
    <t>Intangible Assets</t>
  </si>
  <si>
    <t>59</t>
  </si>
  <si>
    <t>80</t>
  </si>
  <si>
    <t>801</t>
  </si>
  <si>
    <t>883</t>
  </si>
  <si>
    <t>3,929</t>
  </si>
  <si>
    <t>3,246</t>
  </si>
  <si>
    <t>2,535</t>
  </si>
  <si>
    <t>1,884</t>
  </si>
  <si>
    <t>1,294</t>
  </si>
  <si>
    <t>894</t>
  </si>
  <si>
    <t>623</t>
  </si>
  <si>
    <t>634</t>
  </si>
  <si>
    <t>Goodwill and Intangible Assets</t>
  </si>
  <si>
    <t>96</t>
  </si>
  <si>
    <t>162</t>
  </si>
  <si>
    <t>1,388</t>
  </si>
  <si>
    <t>1,722</t>
  </si>
  <si>
    <t>21,910</t>
  </si>
  <si>
    <t>21,272</t>
  </si>
  <si>
    <t>20,657</t>
  </si>
  <si>
    <t>20,105</t>
  </si>
  <si>
    <t>19,595</t>
  </si>
  <si>
    <t>19,609</t>
  </si>
  <si>
    <t>19,673</t>
  </si>
  <si>
    <t>19,831</t>
  </si>
  <si>
    <t>Investments</t>
  </si>
  <si>
    <t>6,234</t>
  </si>
  <si>
    <t>6,775</t>
  </si>
  <si>
    <t>Tax Assets</t>
  </si>
  <si>
    <t>Other Non-Current Assets</t>
  </si>
  <si>
    <t>74</t>
  </si>
  <si>
    <t>90</t>
  </si>
  <si>
    <t>57</t>
  </si>
  <si>
    <t>221</t>
  </si>
  <si>
    <t>637</t>
  </si>
  <si>
    <t>796</t>
  </si>
  <si>
    <t>1,312</t>
  </si>
  <si>
    <t>2,135</t>
  </si>
  <si>
    <t>2,576</t>
  </si>
  <si>
    <t>2,759</t>
  </si>
  <si>
    <t>2,758</t>
  </si>
  <si>
    <t>2,751</t>
  </si>
  <si>
    <t>Total Non-Current Assets</t>
  </si>
  <si>
    <t>744</t>
  </si>
  <si>
    <t>1,727</t>
  </si>
  <si>
    <t>3,836</t>
  </si>
  <si>
    <t>4,825</t>
  </si>
  <si>
    <t>26,514</t>
  </si>
  <si>
    <t>27,755</t>
  </si>
  <si>
    <t>30,560</t>
  </si>
  <si>
    <t>35,961</t>
  </si>
  <si>
    <t>46,854</t>
  </si>
  <si>
    <t>67,151</t>
  </si>
  <si>
    <t>83,646</t>
  </si>
  <si>
    <t>99,321</t>
  </si>
  <si>
    <t>Other Assets</t>
  </si>
  <si>
    <t>2,990</t>
  </si>
  <si>
    <t>6,331</t>
  </si>
  <si>
    <t>15,103</t>
  </si>
  <si>
    <t>17,895</t>
  </si>
  <si>
    <t>40,184</t>
  </si>
  <si>
    <t>49,407</t>
  </si>
  <si>
    <t>64,961</t>
  </si>
  <si>
    <t>84,524</t>
  </si>
  <si>
    <t>97,334</t>
  </si>
  <si>
    <t>133,376</t>
  </si>
  <si>
    <t>159,316</t>
  </si>
  <si>
    <t>165,987</t>
  </si>
  <si>
    <t>Accounts Payable</t>
  </si>
  <si>
    <t>29</t>
  </si>
  <si>
    <t>63</t>
  </si>
  <si>
    <t>65</t>
  </si>
  <si>
    <t>87</t>
  </si>
  <si>
    <t>196</t>
  </si>
  <si>
    <t>302</t>
  </si>
  <si>
    <t>380</t>
  </si>
  <si>
    <t>820</t>
  </si>
  <si>
    <t>1,363</t>
  </si>
  <si>
    <t>1,331</t>
  </si>
  <si>
    <t>4,083</t>
  </si>
  <si>
    <t>Short-Term Debt</t>
  </si>
  <si>
    <t>106</t>
  </si>
  <si>
    <t>279</t>
  </si>
  <si>
    <t>365</t>
  </si>
  <si>
    <t>239</t>
  </si>
  <si>
    <t>114</t>
  </si>
  <si>
    <t>208</t>
  </si>
  <si>
    <t>500</t>
  </si>
  <si>
    <t>1,077</t>
  </si>
  <si>
    <t>1,023</t>
  </si>
  <si>
    <t>1,127</t>
  </si>
  <si>
    <t>Tax Payable</t>
  </si>
  <si>
    <t>230</t>
  </si>
  <si>
    <t>491</t>
  </si>
  <si>
    <t>624</t>
  </si>
  <si>
    <t>2,038</t>
  </si>
  <si>
    <t>1,256</t>
  </si>
  <si>
    <t>Deferred Revenue</t>
  </si>
  <si>
    <t>Other Current Liabilities</t>
  </si>
  <si>
    <t>212</t>
  </si>
  <si>
    <t>467</t>
  </si>
  <si>
    <t>592</t>
  </si>
  <si>
    <t>736</t>
  </si>
  <si>
    <t>1,068</t>
  </si>
  <si>
    <t>1,465</t>
  </si>
  <si>
    <t>2,483</t>
  </si>
  <si>
    <t>3,282</t>
  </si>
  <si>
    <t>5,550</t>
  </si>
  <si>
    <t>12,344</t>
  </si>
  <si>
    <t>12,245</t>
  </si>
  <si>
    <t>15,364</t>
  </si>
  <si>
    <t>Total Current Liabilities</t>
  </si>
  <si>
    <t>389</t>
  </si>
  <si>
    <t>899</t>
  </si>
  <si>
    <t>1,052</t>
  </si>
  <si>
    <t>1,100</t>
  </si>
  <si>
    <t>1,424</t>
  </si>
  <si>
    <t>1,925</t>
  </si>
  <si>
    <t>2,875</t>
  </si>
  <si>
    <t>3,760</t>
  </si>
  <si>
    <t>7,017</t>
  </si>
  <si>
    <t>15,053</t>
  </si>
  <si>
    <t>14,981</t>
  </si>
  <si>
    <t>21,135</t>
  </si>
  <si>
    <t>Long-Term Debt</t>
  </si>
  <si>
    <t>Deferred Tax Liabilities</t>
  </si>
  <si>
    <t>987</t>
  </si>
  <si>
    <t>163</t>
  </si>
  <si>
    <t>673</t>
  </si>
  <si>
    <t>1,039</t>
  </si>
  <si>
    <t>Other Non-Current Liabilities</t>
  </si>
  <si>
    <t>72</t>
  </si>
  <si>
    <t>135</t>
  </si>
  <si>
    <t>1,088</t>
  </si>
  <si>
    <t>1,558</t>
  </si>
  <si>
    <t>2,994</t>
  </si>
  <si>
    <t>2,892</t>
  </si>
  <si>
    <t>6,417</t>
  </si>
  <si>
    <t>5,517</t>
  </si>
  <si>
    <t>6,706</t>
  </si>
  <si>
    <t>6,414</t>
  </si>
  <si>
    <t>7,227</t>
  </si>
  <si>
    <t>Total Non-Current Liabilities</t>
  </si>
  <si>
    <t>439</t>
  </si>
  <si>
    <t>533</t>
  </si>
  <si>
    <t>2,296</t>
  </si>
  <si>
    <t>1,325</t>
  </si>
  <si>
    <t>3,264</t>
  </si>
  <si>
    <t>6,190</t>
  </si>
  <si>
    <t>17,269</t>
  </si>
  <si>
    <t>16,045</t>
  </si>
  <si>
    <t>19,973</t>
  </si>
  <si>
    <t>Other Liabilities</t>
  </si>
  <si>
    <t>Capital Lease Obligations</t>
  </si>
  <si>
    <t>223</t>
  </si>
  <si>
    <t>677</t>
  </si>
  <si>
    <t>856</t>
  </si>
  <si>
    <t>476</t>
  </si>
  <si>
    <t>233</t>
  </si>
  <si>
    <t>10,324</t>
  </si>
  <si>
    <t>10,654</t>
  </si>
  <si>
    <t>13,873</t>
  </si>
  <si>
    <t>Total Liabilities</t>
  </si>
  <si>
    <t>828</t>
  </si>
  <si>
    <t>1,432</t>
  </si>
  <si>
    <t>3,348</t>
  </si>
  <si>
    <t>2,425</t>
  </si>
  <si>
    <t>4,088</t>
  </si>
  <si>
    <t>5,189</t>
  </si>
  <si>
    <t>5,767</t>
  </si>
  <si>
    <t>10,177</t>
  </si>
  <si>
    <t>13,207</t>
  </si>
  <si>
    <t>32,322</t>
  </si>
  <si>
    <t>31,026</t>
  </si>
  <si>
    <t>41,108</t>
  </si>
  <si>
    <t>Preferred Stock</t>
  </si>
  <si>
    <t>615</t>
  </si>
  <si>
    <t>Common Stock</t>
  </si>
  <si>
    <t>Retained Earnings</t>
  </si>
  <si>
    <t>1,606</t>
  </si>
  <si>
    <t>1,659</t>
  </si>
  <si>
    <t>3,159</t>
  </si>
  <si>
    <t>6,099</t>
  </si>
  <si>
    <t>9,787</t>
  </si>
  <si>
    <t>21,670</t>
  </si>
  <si>
    <t>33,990</t>
  </si>
  <si>
    <t>41,981</t>
  </si>
  <si>
    <t>55,692</t>
  </si>
  <si>
    <t>77,345</t>
  </si>
  <si>
    <t>69,761</t>
  </si>
  <si>
    <t>Other Compreh. Income(Loss)</t>
  </si>
  <si>
    <t>(6)</t>
  </si>
  <si>
    <t>2</t>
  </si>
  <si>
    <t>(228)</t>
  </si>
  <si>
    <t>(455)</t>
  </si>
  <si>
    <t>(703)</t>
  </si>
  <si>
    <t>(227)</t>
  </si>
  <si>
    <t>(760)</t>
  </si>
  <si>
    <t>(489)</t>
  </si>
  <si>
    <t>927</t>
  </si>
  <si>
    <t>(693)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</si>
  <si>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</si>
  <si>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</si>
  <si>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</si>
  <si>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</si>
  <si>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</si>
  <si>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Deferred Income Tax</t>
  </si>
  <si>
    <t>433</t>
  </si>
  <si>
    <t>(186)</t>
  </si>
  <si>
    <t>(37)</t>
  </si>
  <si>
    <t>(210)</t>
  </si>
  <si>
    <t>(795)</t>
  </si>
  <si>
    <t>(457)</t>
  </si>
  <si>
    <t>(377)</t>
  </si>
  <si>
    <t>286</t>
  </si>
  <si>
    <t>(1,192)</t>
  </si>
  <si>
    <t>609</t>
  </si>
  <si>
    <t>Stock Based Compensation</t>
  </si>
  <si>
    <t>217</t>
  </si>
  <si>
    <t>1,572</t>
  </si>
  <si>
    <t>906</t>
  </si>
  <si>
    <t>1,786</t>
  </si>
  <si>
    <t>2,960</t>
  </si>
  <si>
    <t>3,218</t>
  </si>
  <si>
    <t>3,723</t>
  </si>
  <si>
    <t>4,152</t>
  </si>
  <si>
    <t>4,836</t>
  </si>
  <si>
    <t>6,536</t>
  </si>
  <si>
    <t>9,164</t>
  </si>
  <si>
    <t>Change in Working Capital</t>
  </si>
  <si>
    <t>(93)</t>
  </si>
  <si>
    <t>5</t>
  </si>
  <si>
    <t>(491)</t>
  </si>
  <si>
    <t>676</t>
  </si>
  <si>
    <t>(262)</t>
  </si>
  <si>
    <t>784</t>
  </si>
  <si>
    <t>758</t>
  </si>
  <si>
    <t>1,887</t>
  </si>
  <si>
    <t>(1,527)</t>
  </si>
  <si>
    <t>7,250</t>
  </si>
  <si>
    <t>(2,723)</t>
  </si>
  <si>
    <t>700</t>
  </si>
  <si>
    <t>Accounts Receivable</t>
  </si>
  <si>
    <t>(209)</t>
  </si>
  <si>
    <t>(174)</t>
  </si>
  <si>
    <t>(170)</t>
  </si>
  <si>
    <t>(378)</t>
  </si>
  <si>
    <t>(610)</t>
  </si>
  <si>
    <t>(973)</t>
  </si>
  <si>
    <t>(1,489)</t>
  </si>
  <si>
    <t>(1,609)</t>
  </si>
  <si>
    <t>(1,892)</t>
  </si>
  <si>
    <t>(1,961)</t>
  </si>
  <si>
    <t>(1,512)</t>
  </si>
  <si>
    <t>(3,110)</t>
  </si>
  <si>
    <t>12</t>
  </si>
  <si>
    <t>26</t>
  </si>
  <si>
    <t>31</t>
  </si>
  <si>
    <t>18</t>
  </si>
  <si>
    <t>43</t>
  </si>
  <si>
    <t>113</t>
  </si>
  <si>
    <t>(17)</t>
  </si>
  <si>
    <t>1,436</t>
  </si>
  <si>
    <t>Other Working Capital</t>
  </si>
  <si>
    <t>70</t>
  </si>
  <si>
    <t>(60)</t>
  </si>
  <si>
    <t>8</t>
  </si>
  <si>
    <t>(9)</t>
  </si>
  <si>
    <t>35</t>
  </si>
  <si>
    <t>4</t>
  </si>
  <si>
    <t>123</t>
  </si>
  <si>
    <t>108</t>
  </si>
  <si>
    <t>187</t>
  </si>
  <si>
    <t>Other Non-Cash Items</t>
  </si>
  <si>
    <t>3</t>
  </si>
  <si>
    <t>571</t>
  </si>
  <si>
    <t>15</t>
  </si>
  <si>
    <t>166</t>
  </si>
  <si>
    <t>(40)</t>
  </si>
  <si>
    <t>17</t>
  </si>
  <si>
    <t>30</t>
  </si>
  <si>
    <t>24</t>
  </si>
  <si>
    <t>(64)</t>
  </si>
  <si>
    <t>39</t>
  </si>
  <si>
    <t>118</t>
  </si>
  <si>
    <t>(127)</t>
  </si>
  <si>
    <t>Cash Provided by Operating Activities</t>
  </si>
  <si>
    <t>698</t>
  </si>
  <si>
    <t>1,549</t>
  </si>
  <si>
    <t>1,612</t>
  </si>
  <si>
    <t>4,222</t>
  </si>
  <si>
    <t>5,457</t>
  </si>
  <si>
    <t>8,599</t>
  </si>
  <si>
    <t>16,108</t>
  </si>
  <si>
    <t>24,216</t>
  </si>
  <si>
    <t>29,274</t>
  </si>
  <si>
    <t>36,314</t>
  </si>
  <si>
    <t>38,747</t>
  </si>
  <si>
    <t>57,683</t>
  </si>
  <si>
    <t>CAPEX</t>
  </si>
  <si>
    <t>(293)</t>
  </si>
  <si>
    <t>(606)</t>
  </si>
  <si>
    <t>(1,235)</t>
  </si>
  <si>
    <t>(1,362)</t>
  </si>
  <si>
    <t>(1,831)</t>
  </si>
  <si>
    <t>(2,523)</t>
  </si>
  <si>
    <t>(4,491)</t>
  </si>
  <si>
    <t>(6,733)</t>
  </si>
  <si>
    <t>(13,915)</t>
  </si>
  <si>
    <t>(15,102)</t>
  </si>
  <si>
    <t>(15,115)</t>
  </si>
  <si>
    <t>(18,567)</t>
  </si>
  <si>
    <t>Acquisitions Net</t>
  </si>
  <si>
    <t>(22)</t>
  </si>
  <si>
    <t>(911)</t>
  </si>
  <si>
    <t>(368)</t>
  </si>
  <si>
    <t>(4,975)</t>
  </si>
  <si>
    <t>(313)</t>
  </si>
  <si>
    <t>(123)</t>
  </si>
  <si>
    <t>(122)</t>
  </si>
  <si>
    <t>(137)</t>
  </si>
  <si>
    <t>(508)</t>
  </si>
  <si>
    <t>(6,749)</t>
  </si>
  <si>
    <t>(898)</t>
  </si>
  <si>
    <t>Purchases of Investments</t>
  </si>
  <si>
    <t>(3,028)</t>
  </si>
  <si>
    <t>(10,309)</t>
  </si>
  <si>
    <t>(7,434)</t>
  </si>
  <si>
    <t>(9,104)</t>
  </si>
  <si>
    <t>(15,938)</t>
  </si>
  <si>
    <t>(22,341)</t>
  </si>
  <si>
    <t>(25,682)</t>
  </si>
  <si>
    <t>(14,656)</t>
  </si>
  <si>
    <t>(23,910)</t>
  </si>
  <si>
    <t>(33,930)</t>
  </si>
  <si>
    <t>(30,407)</t>
  </si>
  <si>
    <t>Sales/Maturities of Investments</t>
  </si>
  <si>
    <t>629</t>
  </si>
  <si>
    <t>5,433</t>
  </si>
  <si>
    <t>6,551</t>
  </si>
  <si>
    <t>10,347</t>
  </si>
  <si>
    <t>9,238</t>
  </si>
  <si>
    <t>15,155</t>
  </si>
  <si>
    <t>12,432</t>
  </si>
  <si>
    <t>17,130</t>
  </si>
  <si>
    <t>19,717</t>
  </si>
  <si>
    <t>25,771</t>
  </si>
  <si>
    <t>42,586</t>
  </si>
  <si>
    <t>Other Investing Activities</t>
  </si>
  <si>
    <t>(2)</t>
  </si>
  <si>
    <t>(11)</t>
  </si>
  <si>
    <t>(350)</t>
  </si>
  <si>
    <t>102</t>
  </si>
  <si>
    <t>61</t>
  </si>
  <si>
    <t>67</t>
  </si>
  <si>
    <t>(25)</t>
  </si>
  <si>
    <t>(36)</t>
  </si>
  <si>
    <t>(284)</t>
  </si>
  <si>
    <t>Cash Used for Investing Activities</t>
  </si>
  <si>
    <t>(324)</t>
  </si>
  <si>
    <t>(3,023)</t>
  </si>
  <si>
    <t>(7,024)</t>
  </si>
  <si>
    <t>(2,624)</t>
  </si>
  <si>
    <t>(5,913)</t>
  </si>
  <si>
    <t>(9,434)</t>
  </si>
  <si>
    <t>(11,739)</t>
  </si>
  <si>
    <t>(20,038)</t>
  </si>
  <si>
    <t>(11,603)</t>
  </si>
  <si>
    <t>(19,864)</t>
  </si>
  <si>
    <t>(30,059)</t>
  </si>
  <si>
    <t>(7,570)</t>
  </si>
  <si>
    <t>Debt Repayment</t>
  </si>
  <si>
    <t>(90)</t>
  </si>
  <si>
    <t>(431)</t>
  </si>
  <si>
    <t>(366)</t>
  </si>
  <si>
    <t>(1,891)</t>
  </si>
  <si>
    <t>(243)</t>
  </si>
  <si>
    <t>(119)</t>
  </si>
  <si>
    <t>(312)</t>
  </si>
  <si>
    <t>(552)</t>
  </si>
  <si>
    <t>(604)</t>
  </si>
  <si>
    <t>(677)</t>
  </si>
  <si>
    <t>Common Stock Issued</t>
  </si>
  <si>
    <t>998</t>
  </si>
  <si>
    <t>6,760</t>
  </si>
  <si>
    <t>1,478</t>
  </si>
  <si>
    <t>Common Stock Repurchased</t>
  </si>
  <si>
    <t>(1,976)</t>
  </si>
  <si>
    <t>(12,879)</t>
  </si>
  <si>
    <t>(4,202)</t>
  </si>
  <si>
    <t>(6,272)</t>
  </si>
  <si>
    <t>(44,537)</t>
  </si>
  <si>
    <t>Dividends Paid</t>
  </si>
  <si>
    <t>Other Financing Activities</t>
  </si>
  <si>
    <t>371</t>
  </si>
  <si>
    <t>631</t>
  </si>
  <si>
    <t>(111)</t>
  </si>
  <si>
    <t>(254)</t>
  </si>
  <si>
    <t>1,814</t>
  </si>
  <si>
    <t>1,701</t>
  </si>
  <si>
    <t>(3,259)</t>
  </si>
  <si>
    <t>(2,693)</t>
  </si>
  <si>
    <t>(2,545)</t>
  </si>
  <si>
    <t>(3,416)</t>
  </si>
  <si>
    <t>(5,514)</t>
  </si>
  <si>
    <t>Cash Used/Provided by Financing Activities</t>
  </si>
  <si>
    <t>1,198</t>
  </si>
  <si>
    <t>6,283</t>
  </si>
  <si>
    <t>(667)</t>
  </si>
  <si>
    <t>1,571</t>
  </si>
  <si>
    <t>1,582</t>
  </si>
  <si>
    <t>(310)</t>
  </si>
  <si>
    <t>(5,235)</t>
  </si>
  <si>
    <t>(15,572)</t>
  </si>
  <si>
    <t>(7,299)</t>
  </si>
  <si>
    <t>(10,292)</t>
  </si>
  <si>
    <t>(50,728)</t>
  </si>
  <si>
    <t>Effect of Forex Changes on Cash</t>
  </si>
  <si>
    <t>(3)</t>
  </si>
  <si>
    <t>(155)</t>
  </si>
  <si>
    <t>(63)</t>
  </si>
  <si>
    <t>(179)</t>
  </si>
  <si>
    <t>(474)</t>
  </si>
  <si>
    <t>Net Change In Cash</t>
  </si>
  <si>
    <t>1,152</t>
  </si>
  <si>
    <t>(273)</t>
  </si>
  <si>
    <t>872</t>
  </si>
  <si>
    <t>939</t>
  </si>
  <si>
    <t>992</t>
  </si>
  <si>
    <t>3,996</t>
  </si>
  <si>
    <t>(824)</t>
  </si>
  <si>
    <t>1,920</t>
  </si>
  <si>
    <t>9,155</t>
  </si>
  <si>
    <t>(1,325)</t>
  </si>
  <si>
    <t>(1,089)</t>
  </si>
  <si>
    <t>Cash at the End of Period</t>
  </si>
  <si>
    <t>10,124</t>
  </si>
  <si>
    <t>19,279</t>
  </si>
  <si>
    <t>17,954</t>
  </si>
  <si>
    <t>16,865</t>
  </si>
  <si>
    <t>Cash at the Beginning of Period</t>
  </si>
  <si>
    <t>633</t>
  </si>
  <si>
    <t>8,204</t>
  </si>
  <si>
    <t>Free Cash Flow</t>
  </si>
  <si>
    <t>405</t>
  </si>
  <si>
    <t>943</t>
  </si>
  <si>
    <t>377</t>
  </si>
  <si>
    <t>2,860</t>
  </si>
  <si>
    <t>3,626</t>
  </si>
  <si>
    <t>6,076</t>
  </si>
  <si>
    <t>11,617</t>
  </si>
  <si>
    <t>17,483</t>
  </si>
  <si>
    <t>15,359</t>
  </si>
  <si>
    <t>21,212</t>
  </si>
  <si>
    <t>23,632</t>
  </si>
  <si>
    <t>39,116</t>
  </si>
  <si>
    <t>Stock Prices</t>
  </si>
  <si>
    <t>High</t>
  </si>
  <si>
    <t>Low</t>
  </si>
  <si>
    <t>Average</t>
  </si>
  <si>
    <t>SBI</t>
  </si>
  <si>
    <t>SBC</t>
  </si>
  <si>
    <t>Q123</t>
  </si>
  <si>
    <t>Q223</t>
  </si>
  <si>
    <t>Q323</t>
  </si>
  <si>
    <t>Q423</t>
  </si>
  <si>
    <t>Total Operating Expenses</t>
  </si>
  <si>
    <t>Current Assets</t>
  </si>
  <si>
    <t>Non-current Assets</t>
  </si>
  <si>
    <t>Total Non-current Assets</t>
  </si>
  <si>
    <t>Current Liabilities</t>
  </si>
  <si>
    <t>Non-current Liabilities</t>
  </si>
  <si>
    <t>Total Non-current Liabilities</t>
  </si>
  <si>
    <t>Equity</t>
  </si>
  <si>
    <t>SBB</t>
  </si>
  <si>
    <t>Dividends</t>
  </si>
  <si>
    <t>Income Statement *in millions, USD</t>
  </si>
  <si>
    <t>Balance Sheet *in millions, USD</t>
  </si>
  <si>
    <t>Revenue Breakdown *in millions, USD</t>
  </si>
  <si>
    <t>Revenue Geo *in millions, USD</t>
  </si>
  <si>
    <t>Total Family of Apps Revenue</t>
  </si>
  <si>
    <t>Family of Apps</t>
  </si>
  <si>
    <t>Reality Labs Revenue</t>
  </si>
  <si>
    <t>Family of Apps Operating Income</t>
  </si>
  <si>
    <t>Consolidated</t>
  </si>
  <si>
    <t>Reality Labs Operating Income</t>
  </si>
  <si>
    <t>Reality Labs Op Margin</t>
  </si>
  <si>
    <t>Family of Apps Op Margin</t>
  </si>
  <si>
    <t>Daily Active Users (Worldwide)</t>
  </si>
  <si>
    <t>User Activity *in billions, Users</t>
  </si>
  <si>
    <t>Monthly Active Users (Worldwide)</t>
  </si>
  <si>
    <t>Average Revenue Per Person (Worldwide)</t>
  </si>
  <si>
    <t>Facebook User Activity *in millions, Users</t>
  </si>
  <si>
    <t>Daily Active Users (DAU)</t>
  </si>
  <si>
    <t>Europe</t>
  </si>
  <si>
    <t>Worldwide DAU</t>
  </si>
  <si>
    <t>Monthly Active Users (MAU)</t>
  </si>
  <si>
    <t>Worldwide MAU</t>
  </si>
  <si>
    <t>Cash Flow *in millions, USD</t>
  </si>
  <si>
    <t>3-month adjusted</t>
  </si>
  <si>
    <t>CFFO</t>
  </si>
  <si>
    <t>Operating Margin</t>
  </si>
  <si>
    <t>Net Margin</t>
  </si>
  <si>
    <t>297..38</t>
  </si>
  <si>
    <t>Stock Data</t>
  </si>
  <si>
    <t>Marketcap</t>
  </si>
  <si>
    <t>P/S</t>
  </si>
  <si>
    <t>P/E</t>
  </si>
  <si>
    <t>P/B</t>
  </si>
  <si>
    <t>P/FCF</t>
  </si>
  <si>
    <t>Growth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</si>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</sst>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0" fillId="0" borderId="0" xfId="0" applyNumberFormat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" fontId="0" fillId="0" borderId="2" xfId="0" applyNumberFormat="1" applyBorder="1"/>
    <xf numFmtId="3" fontId="0" fillId="0" borderId="3" xfId="0" applyNumberFormat="1" applyBorder="1"/>
    <xf numFmtId="14" fontId="2" fillId="2" borderId="0" xfId="0" applyNumberFormat="1" applyFont="1" applyFill="1"/>
    <xf numFmtId="0" fontId="3" fillId="2" borderId="0" xfId="0" applyFont="1" applyFill="1"/>
    <xf numFmtId="14" fontId="3" fillId="2" borderId="0" xfId="0" applyNumberFormat="1" applyFont="1" applyFill="1"/>
    <xf numFmtId="0" fontId="0" fillId="0" borderId="4" xfId="0" applyBorder="1"/>
    <xf numFmtId="0" fontId="3" fillId="2" borderId="4" xfId="0" applyFont="1" applyFill="1" applyBorder="1"/>
    <xf numFmtId="0" fontId="2" fillId="2" borderId="4" xfId="0" applyFont="1" applyFill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14" fontId="0" fillId="0" borderId="4" xfId="0" applyNumberFormat="1" applyBorder="1"/>
    <xf numFmtId="14" fontId="3" fillId="2" borderId="4" xfId="0" applyNumberFormat="1" applyFont="1" applyFill="1" applyBorder="1"/>
    <xf numFmtId="0" fontId="4" fillId="3" borderId="0" xfId="0" applyFont="1" applyFill="1"/>
    <xf numFmtId="0" fontId="1" fillId="0" borderId="0" xfId="0" applyFont="1"/>
    <xf numFmtId="0" fontId="5" fillId="3" borderId="0" xfId="0" applyFont="1" applyFill="1"/>
    <xf numFmtId="0" fontId="5" fillId="3" borderId="4" xfId="0" applyFont="1" applyFill="1" applyBorder="1"/>
    <xf numFmtId="3" fontId="4" fillId="3" borderId="0" xfId="0" applyNumberFormat="1" applyFont="1" applyFill="1"/>
    <xf numFmtId="3" fontId="4" fillId="3" borderId="4" xfId="0" applyNumberFormat="1" applyFont="1" applyFill="1" applyBorder="1"/>
    <xf numFmtId="3" fontId="1" fillId="0" borderId="0" xfId="0" applyNumberFormat="1" applyFont="1"/>
    <xf numFmtId="3" fontId="1" fillId="0" borderId="4" xfId="0" applyNumberFormat="1" applyFont="1" applyBorder="1"/>
    <xf numFmtId="0" fontId="1" fillId="0" borderId="3" xfId="0" applyFont="1" applyBorder="1"/>
    <xf numFmtId="3" fontId="1" fillId="0" borderId="3" xfId="0" applyNumberFormat="1" applyFont="1" applyBorder="1"/>
    <xf numFmtId="3" fontId="1" fillId="0" borderId="6" xfId="0" applyNumberFormat="1" applyFont="1" applyBorder="1"/>
    <xf numFmtId="2" fontId="0" fillId="0" borderId="0" xfId="0" applyNumberFormat="1"/>
    <xf numFmtId="2" fontId="0" fillId="0" borderId="4" xfId="0" applyNumberFormat="1" applyBorder="1"/>
    <xf numFmtId="0" fontId="1" fillId="2" borderId="0" xfId="0" applyFont="1" applyFill="1"/>
    <xf numFmtId="0" fontId="1" fillId="2" borderId="4" xfId="0" applyFont="1" applyFill="1" applyBorder="1"/>
    <xf numFmtId="14" fontId="1" fillId="2" borderId="0" xfId="0" applyNumberFormat="1" applyFont="1" applyFill="1"/>
    <xf numFmtId="3" fontId="3" fillId="2" borderId="0" xfId="0" applyNumberFormat="1" applyFont="1" applyFill="1"/>
    <xf numFmtId="3" fontId="3" fillId="2" borderId="4" xfId="0" applyNumberFormat="1" applyFont="1" applyFill="1" applyBorder="1"/>
    <xf numFmtId="14" fontId="5" fillId="3" borderId="0" xfId="0" applyNumberFormat="1" applyFont="1" applyFill="1"/>
    <xf numFmtId="9" fontId="0" fillId="0" borderId="4" xfId="0" applyNumberFormat="1" applyBorder="1"/>
    <xf numFmtId="14" fontId="2" fillId="2" borderId="4" xfId="0" applyNumberFormat="1" applyFont="1" applyFill="1" applyBorder="1"/>
    <xf numFmtId="4" fontId="0" fillId="0" borderId="4" xfId="0" applyNumberFormat="1" applyBorder="1"/>
    <xf numFmtId="2" fontId="4" fillId="3" borderId="0" xfId="0" applyNumberFormat="1" applyFont="1" applyFill="1"/>
    <xf numFmtId="2" fontId="4" fillId="3" borderId="4" xfId="0" applyNumberFormat="1" applyFont="1" applyFill="1" applyBorder="1"/>
    <xf numFmtId="2" fontId="3" fillId="2" borderId="0" xfId="0" applyNumberFormat="1" applyFont="1" applyFill="1"/>
    <xf numFmtId="2" fontId="3" fillId="2" borderId="4" xfId="0" applyNumberFormat="1" applyFont="1" applyFill="1" applyBorder="1"/>
    <xf numFmtId="3" fontId="0" fillId="0" borderId="7" xfId="0" applyNumberFormat="1" applyBorder="1"/>
    <xf numFmtId="1" fontId="0" fillId="0" borderId="0" xfId="0" applyNumberFormat="1"/>
    <xf numFmtId="3" fontId="0" fillId="0" borderId="8" xfId="0" applyNumberFormat="1" applyBorder="1"/>
    <xf numFmtId="0" fontId="4" fillId="3" borderId="4" xfId="0" applyFont="1" applyFill="1" applyBorder="1"/>
    <xf numFmtId="0" fontId="0" fillId="0" borderId="5" xfId="0" applyBorder="1"/>
    <xf numFmtId="9" fontId="1" fillId="0" borderId="0" xfId="0" applyNumberFormat="1" applyFont="1"/>
    <xf numFmtId="44" fontId="1" fillId="0" borderId="0" xfId="0" applyNumberFormat="1" applyFont="1"/>
    <xf numFmtId="44" fontId="1" fillId="0" borderId="4" xfId="0" applyNumberFormat="1" applyFont="1" applyBorder="1"/>
    <xf numFmtId="4" fontId="1" fillId="0" borderId="0" xfId="0" applyNumberFormat="1" applyFont="1"/>
    <xf numFmtId="4" fontId="1" fillId="0" borderId="4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4.5" x14ac:dyDescent="0.35"/>
  <sheetData>
    <row r="1" spans="1:2" x14ac:dyDescent="0.35">
      <c r="A1" t="s">
        <v>7</v>
      </c>
      <c r="B1" t="s">
        <v>8</v>
      </c>
    </row>
    <row r="2" spans="1:2" x14ac:dyDescent="0.35">
      <c r="A2" t="s">
        <v>0</v>
      </c>
      <c r="B2" t="s">
        <v>9</v>
      </c>
    </row>
    <row r="3" spans="1:2" x14ac:dyDescent="0.35">
      <c r="A3" t="s">
        <v>10</v>
      </c>
      <c r="B3" t="s">
        <v>11</v>
      </c>
    </row>
    <row r="4" spans="1:2" x14ac:dyDescent="0.35">
      <c r="A4" t="s">
        <v>12</v>
      </c>
      <c r="B4" t="s">
        <v>13</v>
      </c>
    </row>
    <row r="5" spans="1:2" x14ac:dyDescent="0.35">
      <c r="A5" t="s">
        <v>14</v>
      </c>
      <c r="B5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Z156"/>
  <sheetViews>
    <sheetView tabSelected="1" workbookViewId="0">
      <pane xSplit="2" ySplit="7" topLeftCell="BB17" activePane="bottomRight" state="frozen"/>
      <selection pane="topRight" activeCell="B1" sqref="B1"/>
      <selection pane="bottomLeft" activeCell="A4" sqref="A4"/>
      <selection pane="bottomRight" activeCell="BK41" sqref="BK41"/>
    </sheetView>
  </sheetViews>
  <sheetFormatPr defaultRowHeight="14.5" x14ac:dyDescent="0.35"/>
  <cols>
    <col min="1" max="1" width="5.08984375" customWidth="1"/>
    <col min="2" max="2" width="30" customWidth="1"/>
    <col min="3" max="10" width="8.54296875" customWidth="1"/>
    <col min="15" max="15" width="9.453125" style="15" bestFit="1" customWidth="1"/>
    <col min="16" max="17" width="9.453125" bestFit="1" customWidth="1"/>
    <col min="18" max="18" width="10.453125" bestFit="1" customWidth="1"/>
    <col min="19" max="19" width="9.453125" style="15" bestFit="1" customWidth="1"/>
    <col min="20" max="20" width="9.453125" bestFit="1" customWidth="1"/>
    <col min="21" max="22" width="10.453125" bestFit="1" customWidth="1"/>
    <col min="23" max="23" width="9.54296875" style="15" bestFit="1" customWidth="1"/>
    <col min="24" max="24" width="9.54296875" bestFit="1" customWidth="1"/>
    <col min="25" max="25" width="10.54296875" bestFit="1" customWidth="1"/>
    <col min="26" max="26" width="8.81640625" bestFit="1" customWidth="1"/>
    <col min="27" max="27" width="9.54296875" style="15" bestFit="1" customWidth="1"/>
    <col min="28" max="28" width="9.54296875" bestFit="1" customWidth="1"/>
    <col min="29" max="29" width="10.54296875" bestFit="1" customWidth="1"/>
    <col min="30" max="30" width="8.81640625" bestFit="1" customWidth="1"/>
    <col min="31" max="31" width="9.54296875" style="15" bestFit="1" customWidth="1"/>
    <col min="32" max="32" width="9.7265625" bestFit="1" customWidth="1"/>
    <col min="33" max="34" width="10.54296875" bestFit="1" customWidth="1"/>
    <col min="35" max="35" width="9.54296875" style="15" bestFit="1" customWidth="1"/>
    <col min="36" max="36" width="9.54296875" bestFit="1" customWidth="1"/>
    <col min="37" max="38" width="10.54296875" bestFit="1" customWidth="1"/>
    <col min="39" max="39" width="9.54296875" style="15" bestFit="1" customWidth="1"/>
    <col min="40" max="40" width="9.54296875" bestFit="1" customWidth="1"/>
    <col min="41" max="42" width="10.54296875" bestFit="1" customWidth="1"/>
    <col min="43" max="43" width="8.81640625" style="15" bestFit="1" customWidth="1"/>
    <col min="44" max="45" width="8.81640625" bestFit="1" customWidth="1"/>
    <col min="56" max="58" width="9.453125" bestFit="1" customWidth="1"/>
    <col min="61" max="63" width="9.453125" bestFit="1" customWidth="1"/>
  </cols>
  <sheetData>
    <row r="1" spans="2:69" x14ac:dyDescent="0.35">
      <c r="B1" t="s">
        <v>16</v>
      </c>
      <c r="K1" t="s">
        <v>17</v>
      </c>
      <c r="L1" t="s">
        <v>18</v>
      </c>
      <c r="M1" t="s">
        <v>19</v>
      </c>
      <c r="N1" t="s">
        <v>20</v>
      </c>
      <c r="O1" s="15" t="s">
        <v>21</v>
      </c>
      <c r="P1" t="s">
        <v>22</v>
      </c>
      <c r="Q1" t="s">
        <v>23</v>
      </c>
      <c r="R1" t="s">
        <v>24</v>
      </c>
      <c r="S1" s="15" t="s">
        <v>25</v>
      </c>
      <c r="T1" t="s">
        <v>26</v>
      </c>
      <c r="U1" t="s">
        <v>27</v>
      </c>
      <c r="V1" t="s">
        <v>28</v>
      </c>
      <c r="W1" s="15" t="s">
        <v>29</v>
      </c>
      <c r="X1" t="s">
        <v>30</v>
      </c>
      <c r="Y1" t="s">
        <v>31</v>
      </c>
      <c r="Z1" t="s">
        <v>32</v>
      </c>
      <c r="AA1" s="15" t="s">
        <v>33</v>
      </c>
      <c r="AB1" t="s">
        <v>34</v>
      </c>
      <c r="AC1" t="s">
        <v>35</v>
      </c>
      <c r="AD1" t="s">
        <v>36</v>
      </c>
      <c r="AE1" s="15" t="s">
        <v>37</v>
      </c>
      <c r="AF1" t="s">
        <v>38</v>
      </c>
      <c r="AG1" t="s">
        <v>39</v>
      </c>
      <c r="AH1" t="s">
        <v>40</v>
      </c>
      <c r="AI1" s="15" t="s">
        <v>41</v>
      </c>
      <c r="AJ1" t="s">
        <v>42</v>
      </c>
      <c r="AK1" t="s">
        <v>43</v>
      </c>
      <c r="AL1" t="s">
        <v>44</v>
      </c>
      <c r="AM1" s="15" t="s">
        <v>1241</v>
      </c>
      <c r="AN1" t="s">
        <v>1242</v>
      </c>
      <c r="AO1" t="s">
        <v>1243</v>
      </c>
      <c r="AP1" t="s">
        <v>1244</v>
      </c>
    </row>
    <row r="2" spans="2:69" x14ac:dyDescent="0.35">
      <c r="B2" t="s">
        <v>45</v>
      </c>
      <c r="S2" s="21">
        <v>43216</v>
      </c>
      <c r="T2" s="7">
        <v>43307</v>
      </c>
      <c r="U2" s="7">
        <v>43404</v>
      </c>
      <c r="W2" s="21">
        <v>43580</v>
      </c>
      <c r="X2" s="7">
        <v>43671</v>
      </c>
      <c r="Y2" s="7">
        <v>43769</v>
      </c>
      <c r="AA2" s="21">
        <v>43951</v>
      </c>
      <c r="AB2" s="7">
        <v>44043</v>
      </c>
      <c r="AC2" s="7">
        <v>44134</v>
      </c>
      <c r="AE2" s="21">
        <v>44315</v>
      </c>
      <c r="AF2" s="7">
        <v>44406</v>
      </c>
      <c r="AG2" s="7">
        <v>44495</v>
      </c>
      <c r="AI2" s="21">
        <v>44679</v>
      </c>
      <c r="AJ2" s="7">
        <v>44770</v>
      </c>
      <c r="AK2" s="7">
        <v>44861</v>
      </c>
      <c r="AL2" s="7">
        <v>44959</v>
      </c>
      <c r="AM2" s="21">
        <v>45043</v>
      </c>
      <c r="AN2" s="7">
        <v>45134</v>
      </c>
      <c r="AO2" s="7">
        <v>45225</v>
      </c>
      <c r="BC2" s="7">
        <v>41306</v>
      </c>
      <c r="BD2" s="7">
        <v>41670</v>
      </c>
      <c r="BE2" s="7">
        <v>42033</v>
      </c>
      <c r="BF2" s="7">
        <v>42371</v>
      </c>
      <c r="BG2" s="7">
        <v>42769</v>
      </c>
      <c r="BH2" s="7">
        <v>43132</v>
      </c>
      <c r="BI2" s="7">
        <v>43496</v>
      </c>
      <c r="BJ2" s="7">
        <v>43860</v>
      </c>
      <c r="BK2" s="7">
        <v>44224</v>
      </c>
      <c r="BL2" s="7">
        <v>44595</v>
      </c>
      <c r="BM2" s="7">
        <v>44959</v>
      </c>
      <c r="BN2" s="7">
        <v>45324</v>
      </c>
    </row>
    <row r="3" spans="2:69" x14ac:dyDescent="0.35">
      <c r="B3" t="s">
        <v>46</v>
      </c>
      <c r="O3" s="21">
        <v>42825</v>
      </c>
      <c r="P3" s="7">
        <v>42916</v>
      </c>
      <c r="Q3" s="7">
        <v>43008</v>
      </c>
      <c r="R3" s="7">
        <v>43100</v>
      </c>
      <c r="S3" s="21">
        <v>43190</v>
      </c>
      <c r="T3" s="7">
        <v>43281</v>
      </c>
      <c r="U3" s="7">
        <v>43373</v>
      </c>
      <c r="V3" s="7">
        <v>43465</v>
      </c>
      <c r="W3" s="21">
        <v>43555</v>
      </c>
      <c r="X3" s="7">
        <v>43646</v>
      </c>
      <c r="Y3" s="7">
        <v>43738</v>
      </c>
      <c r="AA3" s="21">
        <v>43921</v>
      </c>
      <c r="AB3" s="7">
        <v>44012</v>
      </c>
      <c r="AC3" s="7">
        <v>44104</v>
      </c>
      <c r="AE3" s="21">
        <v>44286</v>
      </c>
      <c r="AF3" s="7">
        <v>44377</v>
      </c>
      <c r="AG3" s="7">
        <v>44469</v>
      </c>
      <c r="AH3" s="7">
        <v>44561</v>
      </c>
      <c r="AI3" s="21">
        <v>44651</v>
      </c>
      <c r="AJ3" s="7">
        <v>44742</v>
      </c>
      <c r="AK3" s="7">
        <v>44834</v>
      </c>
      <c r="AL3" s="7">
        <v>44926</v>
      </c>
      <c r="AM3" s="21">
        <v>45016</v>
      </c>
      <c r="AN3" s="7">
        <v>45107</v>
      </c>
      <c r="AO3" s="7">
        <v>45199</v>
      </c>
      <c r="AP3" s="7">
        <v>45291</v>
      </c>
      <c r="BC3">
        <v>2012</v>
      </c>
      <c r="BD3">
        <v>2013</v>
      </c>
      <c r="BE3">
        <v>2014</v>
      </c>
      <c r="BF3">
        <f>2015</f>
        <v>2015</v>
      </c>
      <c r="BG3">
        <f t="shared" ref="BG3:BQ3" si="0">BF3+1</f>
        <v>2016</v>
      </c>
      <c r="BH3">
        <f t="shared" si="0"/>
        <v>2017</v>
      </c>
      <c r="BI3">
        <f t="shared" si="0"/>
        <v>2018</v>
      </c>
      <c r="BJ3">
        <f t="shared" si="0"/>
        <v>2019</v>
      </c>
      <c r="BK3">
        <f t="shared" si="0"/>
        <v>2020</v>
      </c>
      <c r="BL3">
        <f t="shared" si="0"/>
        <v>2021</v>
      </c>
      <c r="BM3">
        <f t="shared" si="0"/>
        <v>2022</v>
      </c>
      <c r="BN3">
        <f t="shared" si="0"/>
        <v>2023</v>
      </c>
      <c r="BO3">
        <f t="shared" si="0"/>
        <v>2024</v>
      </c>
      <c r="BP3">
        <f t="shared" si="0"/>
        <v>2025</v>
      </c>
      <c r="BQ3">
        <f t="shared" si="0"/>
        <v>2026</v>
      </c>
    </row>
    <row r="4" spans="2:69" s="13" customFormat="1" x14ac:dyDescent="0.35">
      <c r="B4" s="13" t="s">
        <v>1235</v>
      </c>
      <c r="O4" s="22"/>
      <c r="P4" s="14"/>
      <c r="Q4" s="14"/>
      <c r="R4" s="14"/>
      <c r="S4" s="22"/>
      <c r="T4" s="14"/>
      <c r="U4" s="14"/>
      <c r="V4" s="14"/>
      <c r="W4" s="22"/>
      <c r="X4" s="14"/>
      <c r="Y4" s="14"/>
      <c r="AA4" s="22"/>
      <c r="AB4" s="14"/>
      <c r="AC4" s="14"/>
      <c r="AE4" s="22"/>
      <c r="AF4" s="14"/>
      <c r="AG4" s="14"/>
      <c r="AI4" s="22"/>
      <c r="AJ4" s="14"/>
      <c r="AK4" s="14"/>
      <c r="AM4" s="16"/>
      <c r="AQ4" s="16"/>
    </row>
    <row r="5" spans="2:69" s="8" customFormat="1" x14ac:dyDescent="0.35">
      <c r="B5" s="8" t="s">
        <v>1236</v>
      </c>
      <c r="K5" s="8">
        <v>117.59</v>
      </c>
      <c r="L5" s="8">
        <v>121.08</v>
      </c>
      <c r="M5" s="8">
        <v>131.97999999999999</v>
      </c>
      <c r="N5" s="8">
        <v>133.5</v>
      </c>
      <c r="O5" s="44">
        <v>142.94999999999999</v>
      </c>
      <c r="P5" s="8">
        <v>156.5</v>
      </c>
      <c r="Q5" s="8">
        <v>175.49</v>
      </c>
      <c r="R5" s="8">
        <v>184.25</v>
      </c>
      <c r="S5" s="44">
        <v>195.32</v>
      </c>
      <c r="T5" s="8">
        <v>203.55</v>
      </c>
      <c r="U5" s="8">
        <v>218.62</v>
      </c>
      <c r="V5" s="8">
        <v>165.88</v>
      </c>
      <c r="W5" s="44">
        <v>174.3</v>
      </c>
      <c r="X5" s="8">
        <v>198.88</v>
      </c>
      <c r="Y5" s="8">
        <v>208.66</v>
      </c>
      <c r="Z5" s="8">
        <v>208.93</v>
      </c>
      <c r="AA5" s="44">
        <v>224.2</v>
      </c>
      <c r="AB5" s="8">
        <v>245.19</v>
      </c>
      <c r="AC5" s="8">
        <v>304.67</v>
      </c>
      <c r="AD5" s="8" t="s">
        <v>1282</v>
      </c>
      <c r="AE5" s="44">
        <v>299.70999999999998</v>
      </c>
      <c r="AF5" s="8">
        <v>358.14</v>
      </c>
      <c r="AG5" s="8">
        <v>384.33</v>
      </c>
      <c r="AH5" s="8">
        <v>353.83</v>
      </c>
      <c r="AI5" s="44">
        <v>343.44</v>
      </c>
      <c r="AJ5" s="8">
        <v>236.86</v>
      </c>
      <c r="AK5" s="8">
        <v>183.85</v>
      </c>
      <c r="AL5" s="8">
        <v>142.38999999999999</v>
      </c>
      <c r="AM5" s="44">
        <v>212.17</v>
      </c>
      <c r="AN5" s="8">
        <v>289.79000000000002</v>
      </c>
      <c r="AO5" s="8">
        <v>326.2</v>
      </c>
      <c r="AP5" s="8">
        <v>361.9</v>
      </c>
      <c r="AQ5" s="44"/>
    </row>
    <row r="6" spans="2:69" s="8" customFormat="1" x14ac:dyDescent="0.35">
      <c r="B6" s="8" t="s">
        <v>1237</v>
      </c>
      <c r="K6" s="8">
        <v>89.37</v>
      </c>
      <c r="L6" s="8">
        <v>106.31</v>
      </c>
      <c r="M6" s="8">
        <v>112.97</v>
      </c>
      <c r="N6" s="8">
        <v>113.55</v>
      </c>
      <c r="O6" s="44">
        <v>115.51</v>
      </c>
      <c r="P6" s="8">
        <v>138.81</v>
      </c>
      <c r="Q6" s="8">
        <v>147.80000000000001</v>
      </c>
      <c r="R6" s="8">
        <v>168.29</v>
      </c>
      <c r="S6" s="44">
        <v>149.02000000000001</v>
      </c>
      <c r="T6" s="8">
        <v>150.51</v>
      </c>
      <c r="U6" s="8">
        <v>158.87</v>
      </c>
      <c r="V6" s="8">
        <v>123.02</v>
      </c>
      <c r="W6" s="44">
        <v>128.56</v>
      </c>
      <c r="X6" s="8">
        <v>160.84</v>
      </c>
      <c r="Y6" s="8">
        <v>175.66</v>
      </c>
      <c r="Z6" s="8">
        <v>173.09</v>
      </c>
      <c r="AA6" s="44">
        <v>137.1</v>
      </c>
      <c r="AB6" s="8">
        <v>150.83000000000001</v>
      </c>
      <c r="AC6" s="8">
        <v>218.47</v>
      </c>
      <c r="AD6" s="8">
        <v>254.82</v>
      </c>
      <c r="AE6" s="44">
        <v>244.61</v>
      </c>
      <c r="AF6" s="8">
        <v>288.61</v>
      </c>
      <c r="AG6" s="8">
        <v>334.5</v>
      </c>
      <c r="AH6" s="8">
        <v>299.5</v>
      </c>
      <c r="AI6" s="44">
        <v>185.82</v>
      </c>
      <c r="AJ6" s="8">
        <v>154.25</v>
      </c>
      <c r="AK6" s="8">
        <v>134.12</v>
      </c>
      <c r="AL6" s="8">
        <v>88.09</v>
      </c>
      <c r="AM6" s="44">
        <v>122.28</v>
      </c>
      <c r="AN6" s="8">
        <v>206.77</v>
      </c>
      <c r="AO6" s="8">
        <v>274.38</v>
      </c>
      <c r="AP6" s="8">
        <v>279.39999999999998</v>
      </c>
      <c r="AQ6" s="44"/>
    </row>
    <row r="7" spans="2:69" s="57" customFormat="1" x14ac:dyDescent="0.35">
      <c r="B7" s="57" t="s">
        <v>1238</v>
      </c>
      <c r="K7" s="57">
        <v>105.5</v>
      </c>
      <c r="L7" s="57">
        <v>115.21</v>
      </c>
      <c r="M7" s="57">
        <v>123.99</v>
      </c>
      <c r="N7" s="57">
        <v>122.9</v>
      </c>
      <c r="O7" s="58">
        <v>133.63999999999999</v>
      </c>
      <c r="P7" s="57">
        <v>148.58000000000001</v>
      </c>
      <c r="Q7" s="57">
        <v>166.63</v>
      </c>
      <c r="R7" s="57">
        <v>176.74</v>
      </c>
      <c r="S7" s="58">
        <v>179.55</v>
      </c>
      <c r="T7" s="57">
        <v>180.7</v>
      </c>
      <c r="U7" s="57">
        <v>181.03</v>
      </c>
      <c r="V7" s="57">
        <v>144.87</v>
      </c>
      <c r="W7" s="58">
        <v>158.58000000000001</v>
      </c>
      <c r="X7" s="57">
        <v>182.71</v>
      </c>
      <c r="Y7" s="57">
        <v>190.07</v>
      </c>
      <c r="Z7" s="57">
        <v>193.45</v>
      </c>
      <c r="AA7" s="58">
        <v>195.93</v>
      </c>
      <c r="AB7" s="57">
        <v>208.12</v>
      </c>
      <c r="AC7" s="57">
        <v>257.41000000000003</v>
      </c>
      <c r="AD7" s="57">
        <v>273.95</v>
      </c>
      <c r="AE7" s="58">
        <v>269.32</v>
      </c>
      <c r="AF7" s="57">
        <v>320.39999999999998</v>
      </c>
      <c r="AG7" s="57">
        <v>359.97</v>
      </c>
      <c r="AH7" s="57">
        <v>332.11</v>
      </c>
      <c r="AI7" s="58">
        <v>251.3</v>
      </c>
      <c r="AJ7" s="57">
        <v>193.38</v>
      </c>
      <c r="AK7" s="57">
        <v>162.07</v>
      </c>
      <c r="AL7" s="57">
        <v>117.71</v>
      </c>
      <c r="AM7" s="58">
        <v>170.3</v>
      </c>
      <c r="AN7" s="57">
        <v>246.21</v>
      </c>
      <c r="AO7" s="57">
        <v>301.08</v>
      </c>
      <c r="AP7" s="57">
        <v>325.64999999999998</v>
      </c>
      <c r="AQ7" s="58"/>
    </row>
    <row r="8" spans="2:69" x14ac:dyDescent="0.35">
      <c r="O8" s="21"/>
      <c r="P8" s="7"/>
      <c r="Q8" s="7"/>
      <c r="R8" s="7"/>
      <c r="S8" s="21"/>
      <c r="T8" s="7"/>
      <c r="U8" s="7"/>
      <c r="V8" s="7"/>
      <c r="W8" s="21"/>
      <c r="X8" s="7"/>
      <c r="Y8" s="7"/>
      <c r="AA8" s="21"/>
      <c r="AB8" s="7"/>
      <c r="AC8" s="7"/>
      <c r="AE8" s="21"/>
      <c r="AF8" s="7"/>
      <c r="AG8" s="7"/>
      <c r="AI8" s="21"/>
      <c r="AJ8" s="7"/>
      <c r="AK8" s="7"/>
    </row>
    <row r="9" spans="2:69" s="4" customFormat="1" x14ac:dyDescent="0.35">
      <c r="B9" s="13" t="s">
        <v>1268</v>
      </c>
      <c r="O9" s="43"/>
      <c r="P9" s="12"/>
      <c r="Q9" s="12"/>
      <c r="R9" s="12"/>
      <c r="S9" s="43"/>
      <c r="T9" s="12"/>
      <c r="U9" s="12"/>
      <c r="V9" s="12"/>
      <c r="W9" s="43"/>
      <c r="X9" s="12"/>
      <c r="Y9" s="12"/>
      <c r="AA9" s="43"/>
      <c r="AB9" s="12"/>
      <c r="AC9" s="12"/>
      <c r="AE9" s="43"/>
      <c r="AF9" s="12"/>
      <c r="AG9" s="12"/>
      <c r="AI9" s="43"/>
      <c r="AJ9" s="12"/>
      <c r="AK9" s="12"/>
      <c r="AM9" s="17"/>
      <c r="AQ9" s="17"/>
    </row>
    <row r="10" spans="2:69" s="8" customFormat="1" x14ac:dyDescent="0.35">
      <c r="B10" s="8" t="s">
        <v>1267</v>
      </c>
      <c r="O10" s="44"/>
      <c r="S10" s="44"/>
      <c r="W10" s="44"/>
      <c r="AA10" s="44"/>
      <c r="AE10" s="44">
        <v>2.72</v>
      </c>
      <c r="AF10" s="8">
        <v>2.76</v>
      </c>
      <c r="AG10" s="8">
        <v>2.81</v>
      </c>
      <c r="AH10" s="8">
        <v>2.82</v>
      </c>
      <c r="AI10" s="44">
        <v>2.87</v>
      </c>
      <c r="AJ10" s="8">
        <v>2.88</v>
      </c>
      <c r="AK10" s="8">
        <v>2.93</v>
      </c>
      <c r="AL10" s="8">
        <v>2.96</v>
      </c>
      <c r="AM10" s="44">
        <v>3.02</v>
      </c>
      <c r="AN10" s="8">
        <v>3.07</v>
      </c>
      <c r="AO10" s="8">
        <v>3.14</v>
      </c>
      <c r="AP10" s="8">
        <v>3.19</v>
      </c>
      <c r="AQ10" s="44"/>
      <c r="BC10" s="8">
        <v>0.61799999999999999</v>
      </c>
      <c r="BD10" s="8">
        <v>0.75800000000000001</v>
      </c>
      <c r="BE10" s="8">
        <v>0.89</v>
      </c>
      <c r="BF10" s="8">
        <v>1.0369999999999999</v>
      </c>
      <c r="BG10" s="8">
        <v>1.226</v>
      </c>
      <c r="BH10" s="8">
        <v>1.401</v>
      </c>
      <c r="BI10" s="8">
        <v>1.5229999999999999</v>
      </c>
      <c r="BJ10" s="8">
        <v>1.657</v>
      </c>
      <c r="BK10" s="8">
        <v>2.6</v>
      </c>
      <c r="BL10" s="8">
        <v>2.82</v>
      </c>
      <c r="BM10" s="8">
        <v>2.96</v>
      </c>
      <c r="BN10" s="8">
        <v>3.19</v>
      </c>
    </row>
    <row r="11" spans="2:69" s="8" customFormat="1" x14ac:dyDescent="0.35">
      <c r="B11" s="8" t="s">
        <v>1269</v>
      </c>
      <c r="O11" s="44"/>
      <c r="S11" s="44"/>
      <c r="W11" s="44"/>
      <c r="AA11" s="44"/>
      <c r="AE11" s="44">
        <v>3.45</v>
      </c>
      <c r="AF11" s="8">
        <v>3.51</v>
      </c>
      <c r="AG11" s="8">
        <v>3.58</v>
      </c>
      <c r="AH11" s="8">
        <v>3.59</v>
      </c>
      <c r="AI11" s="44">
        <v>3.64</v>
      </c>
      <c r="AJ11" s="8">
        <v>3.65</v>
      </c>
      <c r="AK11" s="8">
        <v>3.71</v>
      </c>
      <c r="AL11" s="8">
        <v>3.74</v>
      </c>
      <c r="AM11" s="44">
        <v>3.81</v>
      </c>
      <c r="AN11" s="8">
        <v>3.88</v>
      </c>
      <c r="AO11" s="8">
        <v>3.96</v>
      </c>
      <c r="AP11" s="8">
        <v>3.98</v>
      </c>
      <c r="AQ11" s="44"/>
      <c r="BC11" s="8">
        <v>1.056</v>
      </c>
      <c r="BD11" s="8">
        <v>1.2270000000000001</v>
      </c>
      <c r="BE11" s="8">
        <v>1.3939999999999999</v>
      </c>
      <c r="BF11" s="8">
        <v>1.591</v>
      </c>
      <c r="BG11" s="8">
        <v>1.859</v>
      </c>
      <c r="BH11" s="8">
        <v>2.129</v>
      </c>
      <c r="BI11" s="8">
        <v>2.3199999999999998</v>
      </c>
      <c r="BJ11" s="8">
        <v>2.4969999999999999</v>
      </c>
      <c r="BK11" s="8">
        <v>3.3</v>
      </c>
      <c r="BL11" s="8">
        <v>3.59</v>
      </c>
      <c r="BM11" s="8">
        <v>3.74</v>
      </c>
      <c r="BN11" s="8">
        <v>3.98</v>
      </c>
    </row>
    <row r="12" spans="2:69" s="55" customFormat="1" x14ac:dyDescent="0.35">
      <c r="B12" s="55" t="s">
        <v>1270</v>
      </c>
      <c r="O12" s="56"/>
      <c r="S12" s="56"/>
      <c r="W12" s="56"/>
      <c r="AA12" s="56"/>
      <c r="AE12" s="56">
        <v>7.75</v>
      </c>
      <c r="AF12" s="55">
        <v>8.36</v>
      </c>
      <c r="AG12" s="55">
        <v>8.18</v>
      </c>
      <c r="AH12" s="55">
        <v>9.39</v>
      </c>
      <c r="AI12" s="56">
        <v>7.72</v>
      </c>
      <c r="AJ12" s="55">
        <v>7.91</v>
      </c>
      <c r="AK12" s="55">
        <v>7.53</v>
      </c>
      <c r="AL12" s="55">
        <v>8.6300000000000008</v>
      </c>
      <c r="AM12" s="56">
        <v>7.59</v>
      </c>
      <c r="AN12" s="55">
        <v>8.32</v>
      </c>
      <c r="AO12" s="55">
        <v>8.7100000000000009</v>
      </c>
      <c r="AP12" s="55">
        <v>10.1</v>
      </c>
      <c r="AQ12" s="56"/>
    </row>
    <row r="13" spans="2:69" s="34" customFormat="1" x14ac:dyDescent="0.35">
      <c r="O13" s="35"/>
      <c r="S13" s="35"/>
      <c r="W13" s="35"/>
      <c r="AA13" s="35"/>
      <c r="AE13" s="35"/>
      <c r="AI13" s="35"/>
      <c r="AM13" s="35"/>
      <c r="AQ13" s="35"/>
    </row>
    <row r="14" spans="2:69" s="47" customFormat="1" x14ac:dyDescent="0.35">
      <c r="B14" s="47" t="s">
        <v>1271</v>
      </c>
      <c r="O14" s="48"/>
      <c r="S14" s="48"/>
      <c r="W14" s="48"/>
      <c r="AA14" s="48"/>
      <c r="AE14" s="48"/>
      <c r="AI14" s="48"/>
      <c r="AM14" s="48"/>
      <c r="AQ14" s="48"/>
    </row>
    <row r="15" spans="2:69" s="45" customFormat="1" x14ac:dyDescent="0.35">
      <c r="B15" s="45" t="s">
        <v>1272</v>
      </c>
      <c r="O15" s="46"/>
      <c r="S15" s="46"/>
      <c r="W15" s="46"/>
      <c r="AA15" s="46"/>
      <c r="AE15" s="46"/>
      <c r="AI15" s="46"/>
      <c r="AM15" s="46"/>
      <c r="AQ15" s="46"/>
    </row>
    <row r="16" spans="2:69" s="9" customFormat="1" x14ac:dyDescent="0.35">
      <c r="B16" s="9" t="s">
        <v>51</v>
      </c>
      <c r="O16" s="18"/>
      <c r="S16" s="18"/>
      <c r="W16" s="18"/>
      <c r="AA16" s="18"/>
      <c r="AE16" s="18">
        <v>195</v>
      </c>
      <c r="AF16" s="9">
        <v>195</v>
      </c>
      <c r="AG16" s="9">
        <v>196</v>
      </c>
      <c r="AH16" s="9">
        <v>195</v>
      </c>
      <c r="AI16" s="18">
        <v>196</v>
      </c>
      <c r="AJ16" s="9">
        <v>197</v>
      </c>
      <c r="AK16" s="9">
        <v>197</v>
      </c>
      <c r="AL16" s="9">
        <v>199</v>
      </c>
      <c r="AM16" s="18">
        <v>200</v>
      </c>
      <c r="AN16" s="9">
        <v>202</v>
      </c>
      <c r="AO16" s="9">
        <v>203</v>
      </c>
      <c r="AP16" s="9">
        <v>205</v>
      </c>
      <c r="AQ16" s="18"/>
      <c r="BC16" s="9">
        <v>135</v>
      </c>
      <c r="BD16" s="9">
        <v>147</v>
      </c>
      <c r="BE16" s="9">
        <v>157</v>
      </c>
      <c r="BF16" s="9">
        <v>169</v>
      </c>
      <c r="BG16" s="9">
        <v>180</v>
      </c>
      <c r="BH16" s="9">
        <v>184</v>
      </c>
      <c r="BI16" s="9">
        <v>186</v>
      </c>
      <c r="BJ16" s="9">
        <v>190</v>
      </c>
      <c r="BK16" s="9">
        <v>195</v>
      </c>
      <c r="BL16" s="9">
        <v>195</v>
      </c>
      <c r="BM16" s="9">
        <v>199</v>
      </c>
    </row>
    <row r="17" spans="2:69" s="9" customFormat="1" x14ac:dyDescent="0.35">
      <c r="B17" s="9" t="s">
        <v>1273</v>
      </c>
      <c r="O17" s="18"/>
      <c r="S17" s="18"/>
      <c r="W17" s="18"/>
      <c r="AA17" s="18"/>
      <c r="AE17" s="18">
        <v>309</v>
      </c>
      <c r="AF17" s="9">
        <v>307</v>
      </c>
      <c r="AG17" s="9">
        <v>308</v>
      </c>
      <c r="AH17" s="9">
        <v>309</v>
      </c>
      <c r="AI17" s="18">
        <v>307</v>
      </c>
      <c r="AJ17" s="9">
        <v>303</v>
      </c>
      <c r="AK17" s="9">
        <v>303</v>
      </c>
      <c r="AL17" s="9">
        <v>304</v>
      </c>
      <c r="AM17" s="18">
        <v>307</v>
      </c>
      <c r="AN17" s="9">
        <v>307</v>
      </c>
      <c r="AO17" s="9">
        <v>307</v>
      </c>
      <c r="AP17" s="9">
        <v>308</v>
      </c>
      <c r="AQ17" s="18"/>
      <c r="BC17" s="9">
        <v>169</v>
      </c>
      <c r="BD17" s="9">
        <v>195</v>
      </c>
      <c r="BE17" s="9">
        <v>217</v>
      </c>
      <c r="BF17" s="9">
        <v>240</v>
      </c>
      <c r="BG17" s="9">
        <v>262</v>
      </c>
      <c r="BH17" s="9">
        <v>277</v>
      </c>
      <c r="BI17" s="9">
        <v>282</v>
      </c>
      <c r="BJ17" s="9">
        <v>294</v>
      </c>
      <c r="BK17" s="9">
        <v>308</v>
      </c>
      <c r="BL17" s="9">
        <v>309</v>
      </c>
      <c r="BM17" s="9">
        <v>304</v>
      </c>
    </row>
    <row r="18" spans="2:69" s="9" customFormat="1" x14ac:dyDescent="0.35">
      <c r="B18" s="9" t="s">
        <v>53</v>
      </c>
      <c r="O18" s="18"/>
      <c r="S18" s="18"/>
      <c r="W18" s="18"/>
      <c r="AA18" s="18"/>
      <c r="AE18" s="18">
        <v>760</v>
      </c>
      <c r="AF18" s="9">
        <v>788</v>
      </c>
      <c r="AG18" s="9">
        <v>805</v>
      </c>
      <c r="AH18" s="9">
        <v>806</v>
      </c>
      <c r="AI18" s="18">
        <v>827</v>
      </c>
      <c r="AJ18" s="9">
        <v>836</v>
      </c>
      <c r="AK18" s="9">
        <v>845</v>
      </c>
      <c r="AL18" s="9">
        <v>854</v>
      </c>
      <c r="AM18" s="18">
        <v>873</v>
      </c>
      <c r="AN18" s="9">
        <v>891</v>
      </c>
      <c r="AO18" s="9">
        <v>899</v>
      </c>
      <c r="AP18" s="9">
        <v>914</v>
      </c>
      <c r="AQ18" s="18"/>
      <c r="BC18" s="9">
        <v>153</v>
      </c>
      <c r="BD18" s="9">
        <v>200</v>
      </c>
      <c r="BE18" s="9">
        <v>253</v>
      </c>
      <c r="BF18" s="9">
        <v>309</v>
      </c>
      <c r="BG18" s="9">
        <v>396</v>
      </c>
      <c r="BH18" s="9">
        <v>499</v>
      </c>
      <c r="BI18" s="9">
        <v>577</v>
      </c>
      <c r="BJ18" s="9">
        <v>641</v>
      </c>
      <c r="BK18" s="9">
        <v>744</v>
      </c>
      <c r="BL18" s="9">
        <v>806</v>
      </c>
      <c r="BM18" s="9">
        <v>854</v>
      </c>
    </row>
    <row r="19" spans="2:69" s="10" customFormat="1" x14ac:dyDescent="0.35">
      <c r="B19" s="10" t="s">
        <v>54</v>
      </c>
      <c r="O19" s="19"/>
      <c r="S19" s="19"/>
      <c r="W19" s="19"/>
      <c r="AA19" s="19"/>
      <c r="AE19" s="19">
        <v>613</v>
      </c>
      <c r="AF19" s="10">
        <v>618</v>
      </c>
      <c r="AG19" s="10">
        <v>622</v>
      </c>
      <c r="AH19" s="10">
        <v>619</v>
      </c>
      <c r="AI19" s="19">
        <v>629</v>
      </c>
      <c r="AJ19" s="10">
        <v>631</v>
      </c>
      <c r="AK19" s="10">
        <v>638</v>
      </c>
      <c r="AL19" s="10">
        <v>643</v>
      </c>
      <c r="AM19" s="19">
        <v>657</v>
      </c>
      <c r="AN19" s="10">
        <v>665</v>
      </c>
      <c r="AO19" s="10">
        <v>676</v>
      </c>
      <c r="AP19" s="51">
        <v>683</v>
      </c>
      <c r="AQ19" s="19"/>
      <c r="BC19" s="10">
        <v>161</v>
      </c>
      <c r="BD19" s="10">
        <v>216</v>
      </c>
      <c r="BE19" s="10">
        <v>263</v>
      </c>
      <c r="BF19" s="10">
        <v>319</v>
      </c>
      <c r="BG19" s="10">
        <v>388</v>
      </c>
      <c r="BH19" s="10">
        <v>441</v>
      </c>
      <c r="BI19" s="10">
        <v>478</v>
      </c>
      <c r="BJ19" s="10">
        <v>532</v>
      </c>
      <c r="BK19" s="10">
        <v>598</v>
      </c>
      <c r="BL19" s="10">
        <v>619</v>
      </c>
      <c r="BM19" s="10">
        <v>643</v>
      </c>
    </row>
    <row r="20" spans="2:69" s="9" customFormat="1" x14ac:dyDescent="0.35">
      <c r="B20" s="9" t="s">
        <v>1274</v>
      </c>
      <c r="O20" s="18"/>
      <c r="S20" s="18"/>
      <c r="W20" s="18"/>
      <c r="AA20" s="18"/>
      <c r="AE20" s="49">
        <f>SUM(AE16:AE19)</f>
        <v>1877</v>
      </c>
      <c r="AF20" s="9">
        <f t="shared" ref="AF20:AH20" si="1">SUM(AF16:AF19)</f>
        <v>1908</v>
      </c>
      <c r="AG20" s="9">
        <f t="shared" si="1"/>
        <v>1931</v>
      </c>
      <c r="AH20" s="9">
        <f t="shared" si="1"/>
        <v>1929</v>
      </c>
      <c r="AI20" s="49">
        <f>SUM(AI16:AI19)</f>
        <v>1959</v>
      </c>
      <c r="AJ20" s="9">
        <f>SUM(AJ16:AJ19)</f>
        <v>1967</v>
      </c>
      <c r="AK20" s="9">
        <f t="shared" ref="AK20:AL20" si="2">SUM(AK16:AK19)</f>
        <v>1983</v>
      </c>
      <c r="AL20" s="9">
        <f t="shared" si="2"/>
        <v>2000</v>
      </c>
      <c r="AM20" s="18">
        <f>SUM(AM16:AM19)</f>
        <v>2037</v>
      </c>
      <c r="AN20" s="9">
        <f t="shared" ref="AN20:AP20" si="3">SUM(AN16:AN19)</f>
        <v>2065</v>
      </c>
      <c r="AO20" s="9">
        <f t="shared" si="3"/>
        <v>2085</v>
      </c>
      <c r="AP20" s="9">
        <f t="shared" si="3"/>
        <v>2110</v>
      </c>
      <c r="AQ20" s="49"/>
      <c r="BC20" s="9">
        <f t="shared" ref="BC20:BE20" si="4">SUM(BC16:BC19)</f>
        <v>618</v>
      </c>
      <c r="BD20" s="9">
        <f t="shared" si="4"/>
        <v>758</v>
      </c>
      <c r="BE20" s="9">
        <f t="shared" si="4"/>
        <v>890</v>
      </c>
      <c r="BF20" s="9">
        <f t="shared" ref="BF20" si="5">SUM(BF16:BF19)</f>
        <v>1037</v>
      </c>
      <c r="BG20" s="9">
        <f t="shared" ref="BG20" si="6">SUM(BG16:BG19)</f>
        <v>1226</v>
      </c>
      <c r="BH20" s="9">
        <f t="shared" ref="BH20" si="7">SUM(BH16:BH19)</f>
        <v>1401</v>
      </c>
      <c r="BI20" s="9">
        <f t="shared" ref="BI20" si="8">SUM(BI16:BI19)</f>
        <v>1523</v>
      </c>
      <c r="BJ20" s="9">
        <f t="shared" ref="BJ20" si="9">SUM(BJ16:BJ19)</f>
        <v>1657</v>
      </c>
      <c r="BK20" s="9">
        <f t="shared" ref="BK20" si="10">SUM(BK16:BK19)</f>
        <v>1845</v>
      </c>
      <c r="BL20" s="9">
        <f t="shared" ref="BL20:BM20" si="11">SUM(BL16:BL19)</f>
        <v>1929</v>
      </c>
      <c r="BM20" s="9">
        <f t="shared" si="11"/>
        <v>2000</v>
      </c>
      <c r="BN20" s="9">
        <f t="shared" ref="BN20" si="12">SUM(BN16:BN19)</f>
        <v>0</v>
      </c>
      <c r="BO20" s="9">
        <f t="shared" ref="BO20" si="13">SUM(BO16:BO19)</f>
        <v>0</v>
      </c>
      <c r="BP20" s="9">
        <f t="shared" ref="BP20" si="14">SUM(BP16:BP19)</f>
        <v>0</v>
      </c>
      <c r="BQ20" s="9">
        <f t="shared" ref="BQ20" si="15">SUM(BQ16:BQ19)</f>
        <v>0</v>
      </c>
    </row>
    <row r="21" spans="2:69" s="27" customFormat="1" x14ac:dyDescent="0.35">
      <c r="B21" s="27" t="s">
        <v>1275</v>
      </c>
      <c r="O21" s="28"/>
      <c r="S21" s="28"/>
      <c r="W21" s="28"/>
      <c r="AA21" s="28"/>
      <c r="AE21" s="28"/>
      <c r="AI21" s="28"/>
      <c r="AM21" s="28"/>
      <c r="AQ21" s="28"/>
    </row>
    <row r="22" spans="2:69" s="9" customFormat="1" x14ac:dyDescent="0.35">
      <c r="B22" s="9" t="s">
        <v>51</v>
      </c>
      <c r="O22" s="18"/>
      <c r="S22" s="18"/>
      <c r="W22" s="18"/>
      <c r="AA22" s="18"/>
      <c r="AE22" s="18">
        <v>259</v>
      </c>
      <c r="AF22" s="9">
        <v>259</v>
      </c>
      <c r="AG22" s="9">
        <v>261</v>
      </c>
      <c r="AH22" s="9">
        <v>262</v>
      </c>
      <c r="AI22" s="18">
        <v>263</v>
      </c>
      <c r="AJ22" s="9">
        <v>264</v>
      </c>
      <c r="AK22" s="9">
        <v>266</v>
      </c>
      <c r="AL22" s="9">
        <v>266</v>
      </c>
      <c r="AM22" s="18">
        <v>269</v>
      </c>
      <c r="AN22" s="9">
        <v>270</v>
      </c>
      <c r="AO22" s="9">
        <v>271</v>
      </c>
      <c r="AP22" s="9">
        <v>272</v>
      </c>
      <c r="AQ22" s="18"/>
      <c r="BC22" s="9">
        <v>193</v>
      </c>
      <c r="BD22" s="9">
        <v>201</v>
      </c>
      <c r="BE22" s="9">
        <v>208</v>
      </c>
      <c r="BF22" s="9">
        <v>219</v>
      </c>
      <c r="BG22" s="9">
        <v>231</v>
      </c>
      <c r="BH22" s="9">
        <v>239</v>
      </c>
      <c r="BI22" s="9">
        <v>242</v>
      </c>
      <c r="BJ22" s="9">
        <v>248</v>
      </c>
      <c r="BK22" s="9">
        <v>258</v>
      </c>
      <c r="BL22" s="9">
        <v>262</v>
      </c>
      <c r="BM22" s="9">
        <v>266</v>
      </c>
    </row>
    <row r="23" spans="2:69" s="9" customFormat="1" x14ac:dyDescent="0.35">
      <c r="B23" s="9" t="s">
        <v>1273</v>
      </c>
      <c r="O23" s="18"/>
      <c r="S23" s="18"/>
      <c r="W23" s="18"/>
      <c r="AA23" s="18"/>
      <c r="AE23" s="18">
        <v>423</v>
      </c>
      <c r="AF23" s="9">
        <v>420</v>
      </c>
      <c r="AG23" s="9">
        <v>423</v>
      </c>
      <c r="AH23" s="9">
        <v>427</v>
      </c>
      <c r="AI23" s="18">
        <v>418</v>
      </c>
      <c r="AJ23" s="9">
        <v>407</v>
      </c>
      <c r="AK23" s="9">
        <v>408</v>
      </c>
      <c r="AL23" s="9">
        <v>407</v>
      </c>
      <c r="AM23" s="18">
        <v>411</v>
      </c>
      <c r="AN23" s="9">
        <v>409</v>
      </c>
      <c r="AO23" s="9">
        <v>408</v>
      </c>
      <c r="AP23" s="9">
        <v>408</v>
      </c>
      <c r="AQ23" s="18"/>
      <c r="BC23" s="9">
        <v>261</v>
      </c>
      <c r="BD23" s="9">
        <v>282</v>
      </c>
      <c r="BE23" s="9">
        <v>301</v>
      </c>
      <c r="BF23" s="9">
        <v>323</v>
      </c>
      <c r="BG23" s="9">
        <v>349</v>
      </c>
      <c r="BH23" s="9">
        <v>370</v>
      </c>
      <c r="BI23" s="9">
        <v>381</v>
      </c>
      <c r="BJ23" s="9">
        <v>394</v>
      </c>
      <c r="BK23" s="9">
        <v>419</v>
      </c>
      <c r="BL23" s="9">
        <v>427</v>
      </c>
      <c r="BM23" s="9">
        <v>407</v>
      </c>
    </row>
    <row r="24" spans="2:69" s="9" customFormat="1" x14ac:dyDescent="0.35">
      <c r="B24" s="9" t="s">
        <v>53</v>
      </c>
      <c r="O24" s="18"/>
      <c r="S24" s="18"/>
      <c r="W24" s="18"/>
      <c r="AA24" s="18"/>
      <c r="AE24" s="18">
        <v>1230</v>
      </c>
      <c r="AF24" s="9">
        <v>1265</v>
      </c>
      <c r="AG24" s="9">
        <v>1278</v>
      </c>
      <c r="AH24" s="9">
        <v>1278</v>
      </c>
      <c r="AI24" s="18">
        <v>1297</v>
      </c>
      <c r="AJ24" s="9">
        <v>1305</v>
      </c>
      <c r="AK24" s="9">
        <v>1312</v>
      </c>
      <c r="AL24" s="9">
        <v>1312</v>
      </c>
      <c r="AM24" s="18">
        <v>1324</v>
      </c>
      <c r="AN24" s="9">
        <v>1349</v>
      </c>
      <c r="AO24" s="9">
        <v>1357</v>
      </c>
      <c r="AP24" s="9">
        <v>1367</v>
      </c>
      <c r="AQ24" s="18"/>
      <c r="BC24" s="9">
        <v>298</v>
      </c>
      <c r="BD24" s="9">
        <v>368</v>
      </c>
      <c r="BE24" s="9">
        <v>449</v>
      </c>
      <c r="BF24" s="9">
        <v>540</v>
      </c>
      <c r="BG24" s="9">
        <v>673</v>
      </c>
      <c r="BH24" s="9">
        <v>828</v>
      </c>
      <c r="BI24" s="9">
        <v>947</v>
      </c>
      <c r="BJ24" s="9">
        <v>1038</v>
      </c>
      <c r="BK24" s="9">
        <v>1199</v>
      </c>
      <c r="BL24" s="9">
        <v>1278</v>
      </c>
      <c r="BM24" s="9">
        <v>1312</v>
      </c>
    </row>
    <row r="25" spans="2:69" s="10" customFormat="1" x14ac:dyDescent="0.35">
      <c r="B25" s="10" t="s">
        <v>54</v>
      </c>
      <c r="AE25" s="19">
        <v>940</v>
      </c>
      <c r="AF25" s="10">
        <v>951</v>
      </c>
      <c r="AG25" s="10">
        <v>949</v>
      </c>
      <c r="AH25" s="10">
        <v>945</v>
      </c>
      <c r="AI25" s="19">
        <v>957</v>
      </c>
      <c r="AJ25" s="10">
        <v>959</v>
      </c>
      <c r="AK25" s="10">
        <v>971</v>
      </c>
      <c r="AL25" s="10">
        <v>979</v>
      </c>
      <c r="AM25" s="19">
        <v>986</v>
      </c>
      <c r="AN25" s="10">
        <v>1002</v>
      </c>
      <c r="AO25" s="10">
        <v>1013</v>
      </c>
      <c r="AP25" s="10">
        <v>1018</v>
      </c>
      <c r="BC25" s="10">
        <v>304</v>
      </c>
      <c r="BD25" s="10">
        <v>376</v>
      </c>
      <c r="BE25" s="10">
        <v>436</v>
      </c>
      <c r="BF25" s="10">
        <v>509</v>
      </c>
      <c r="BG25" s="10">
        <v>606</v>
      </c>
      <c r="BH25" s="10">
        <v>692</v>
      </c>
      <c r="BI25" s="10">
        <v>750</v>
      </c>
      <c r="BJ25" s="10">
        <v>817</v>
      </c>
      <c r="BK25" s="10">
        <v>921</v>
      </c>
      <c r="BL25" s="10">
        <v>945</v>
      </c>
      <c r="BM25" s="10">
        <v>979</v>
      </c>
    </row>
    <row r="26" spans="2:69" s="9" customFormat="1" x14ac:dyDescent="0.35">
      <c r="B26" s="9" t="s">
        <v>1276</v>
      </c>
      <c r="O26" s="18"/>
      <c r="S26" s="18"/>
      <c r="W26" s="18"/>
      <c r="AA26" s="18"/>
      <c r="AE26" s="18">
        <f>SUM(AE22:AE25)</f>
        <v>2852</v>
      </c>
      <c r="AF26" s="9">
        <f>SUM(AF22:AF25)</f>
        <v>2895</v>
      </c>
      <c r="AG26" s="9">
        <f t="shared" ref="AG26:AR26" si="16">SUM(AG22:AG25)</f>
        <v>2911</v>
      </c>
      <c r="AH26" s="9">
        <f t="shared" si="16"/>
        <v>2912</v>
      </c>
      <c r="AI26" s="18">
        <f t="shared" si="16"/>
        <v>2935</v>
      </c>
      <c r="AJ26" s="9">
        <f t="shared" si="16"/>
        <v>2935</v>
      </c>
      <c r="AK26" s="9">
        <f t="shared" si="16"/>
        <v>2957</v>
      </c>
      <c r="AL26" s="9">
        <f t="shared" si="16"/>
        <v>2964</v>
      </c>
      <c r="AM26" s="18">
        <f t="shared" si="16"/>
        <v>2990</v>
      </c>
      <c r="AN26" s="9">
        <f t="shared" si="16"/>
        <v>3030</v>
      </c>
      <c r="AO26" s="9">
        <f t="shared" si="16"/>
        <v>3049</v>
      </c>
      <c r="AP26" s="9">
        <f t="shared" si="16"/>
        <v>3065</v>
      </c>
      <c r="AQ26" s="9">
        <f t="shared" si="16"/>
        <v>0</v>
      </c>
      <c r="AR26" s="9">
        <f t="shared" si="16"/>
        <v>0</v>
      </c>
      <c r="BC26" s="9">
        <f>SUM(BC22:BC25)</f>
        <v>1056</v>
      </c>
      <c r="BD26" s="9">
        <f t="shared" ref="BD26:BF26" si="17">SUM(BD22:BD25)</f>
        <v>1227</v>
      </c>
      <c r="BE26" s="9">
        <f t="shared" si="17"/>
        <v>1394</v>
      </c>
      <c r="BF26" s="9">
        <f t="shared" si="17"/>
        <v>1591</v>
      </c>
      <c r="BG26" s="9">
        <f>SUM(BG22:BG25)</f>
        <v>1859</v>
      </c>
      <c r="BH26" s="9">
        <f t="shared" ref="BH26:BJ26" si="18">SUM(BH22:BH25)</f>
        <v>2129</v>
      </c>
      <c r="BI26" s="9">
        <f t="shared" si="18"/>
        <v>2320</v>
      </c>
      <c r="BJ26" s="9">
        <f t="shared" si="18"/>
        <v>2497</v>
      </c>
      <c r="BK26" s="9">
        <f>SUM(BK22:BK25)</f>
        <v>2797</v>
      </c>
      <c r="BL26" s="9">
        <f t="shared" ref="BL26:BQ26" si="19">SUM(BL22:BL25)</f>
        <v>2912</v>
      </c>
      <c r="BM26" s="9">
        <f t="shared" si="19"/>
        <v>2964</v>
      </c>
      <c r="BN26" s="9">
        <f t="shared" si="19"/>
        <v>0</v>
      </c>
      <c r="BO26" s="9">
        <f t="shared" si="19"/>
        <v>0</v>
      </c>
      <c r="BP26" s="9">
        <f t="shared" si="19"/>
        <v>0</v>
      </c>
      <c r="BQ26" s="9">
        <f t="shared" si="19"/>
        <v>0</v>
      </c>
    </row>
    <row r="27" spans="2:69" s="9" customFormat="1" x14ac:dyDescent="0.35">
      <c r="O27" s="18"/>
      <c r="S27" s="18"/>
      <c r="W27" s="18"/>
      <c r="AA27" s="18"/>
      <c r="AE27" s="18"/>
      <c r="AI27" s="18"/>
      <c r="AM27" s="18"/>
    </row>
    <row r="28" spans="2:69" s="9" customFormat="1" x14ac:dyDescent="0.35">
      <c r="O28" s="18"/>
      <c r="S28" s="18"/>
      <c r="W28" s="18"/>
      <c r="AA28" s="18"/>
      <c r="AE28" s="18"/>
      <c r="AI28" s="18"/>
      <c r="AM28" s="18"/>
    </row>
    <row r="29" spans="2:69" s="36" customFormat="1" x14ac:dyDescent="0.35">
      <c r="B29" s="13" t="s">
        <v>1257</v>
      </c>
      <c r="C29" s="13"/>
      <c r="D29" s="13"/>
      <c r="E29" s="13"/>
      <c r="F29" s="13"/>
      <c r="G29" s="13"/>
      <c r="H29" s="13"/>
      <c r="I29" s="13"/>
      <c r="J29" s="13"/>
      <c r="O29" s="37"/>
      <c r="S29" s="37"/>
      <c r="W29" s="37"/>
      <c r="AA29" s="37"/>
      <c r="AE29" s="37"/>
      <c r="AG29" s="38"/>
      <c r="AI29" s="37"/>
      <c r="AK29" s="38"/>
      <c r="AM29" s="37"/>
      <c r="AQ29" s="37"/>
    </row>
    <row r="30" spans="2:69" s="25" customFormat="1" x14ac:dyDescent="0.35">
      <c r="B30" s="25" t="s">
        <v>1260</v>
      </c>
      <c r="O30" s="26"/>
      <c r="S30" s="26"/>
      <c r="W30" s="26"/>
      <c r="AA30" s="26"/>
      <c r="AE30" s="26"/>
      <c r="AG30" s="41"/>
      <c r="AI30" s="26"/>
      <c r="AK30" s="41"/>
      <c r="AM30" s="26"/>
      <c r="AQ30" s="26"/>
    </row>
    <row r="31" spans="2:69" s="9" customFormat="1" x14ac:dyDescent="0.35">
      <c r="B31" s="9" t="s">
        <v>47</v>
      </c>
      <c r="O31" s="18"/>
      <c r="P31" s="9">
        <v>9164</v>
      </c>
      <c r="Q31" s="9">
        <v>10142</v>
      </c>
      <c r="S31" s="18">
        <v>11795</v>
      </c>
      <c r="T31" s="9">
        <v>13038</v>
      </c>
      <c r="U31" s="9">
        <v>13539</v>
      </c>
      <c r="W31" s="18">
        <v>14912</v>
      </c>
      <c r="X31" s="9">
        <v>16624</v>
      </c>
      <c r="Y31" s="9">
        <v>17383</v>
      </c>
      <c r="AA31" s="18">
        <v>17440</v>
      </c>
      <c r="AB31" s="9">
        <v>18321</v>
      </c>
      <c r="AC31" s="9">
        <v>21221</v>
      </c>
      <c r="AE31" s="18">
        <v>25439</v>
      </c>
      <c r="AF31" s="9">
        <v>28580</v>
      </c>
      <c r="AG31" s="9">
        <v>28276</v>
      </c>
      <c r="AI31" s="18">
        <v>26998</v>
      </c>
      <c r="AJ31" s="9">
        <v>28152</v>
      </c>
      <c r="AK31" s="9">
        <v>27237</v>
      </c>
      <c r="AL31" s="9">
        <f>BM31-AK31-AJ31-AI31</f>
        <v>31255</v>
      </c>
      <c r="AM31" s="18">
        <v>28101</v>
      </c>
      <c r="AN31" s="9">
        <v>31498</v>
      </c>
      <c r="AO31" s="9">
        <v>33643</v>
      </c>
      <c r="AP31" s="9">
        <f>BN31-AO31-AN31-AM31</f>
        <v>38706</v>
      </c>
      <c r="AQ31" s="18"/>
      <c r="BC31" s="9">
        <v>4279</v>
      </c>
      <c r="BD31" s="9">
        <v>6986</v>
      </c>
      <c r="BE31" s="9">
        <v>11492</v>
      </c>
      <c r="BF31" s="9">
        <v>17079</v>
      </c>
      <c r="BG31" s="9">
        <v>26885</v>
      </c>
      <c r="BH31" s="9">
        <v>39942</v>
      </c>
      <c r="BI31" s="9">
        <v>55013</v>
      </c>
      <c r="BJ31" s="9">
        <v>69655</v>
      </c>
      <c r="BK31" s="9">
        <v>84169</v>
      </c>
      <c r="BL31" s="9">
        <v>114934</v>
      </c>
      <c r="BM31" s="9">
        <v>113642</v>
      </c>
      <c r="BN31" s="9">
        <v>131948</v>
      </c>
    </row>
    <row r="32" spans="2:69" s="10" customFormat="1" x14ac:dyDescent="0.35">
      <c r="B32" s="10" t="s">
        <v>48</v>
      </c>
      <c r="O32" s="19"/>
      <c r="P32" s="10">
        <v>157</v>
      </c>
      <c r="Q32" s="10">
        <v>186</v>
      </c>
      <c r="S32" s="19">
        <v>171</v>
      </c>
      <c r="T32" s="10">
        <v>193</v>
      </c>
      <c r="U32" s="10">
        <v>188</v>
      </c>
      <c r="W32" s="19">
        <v>165</v>
      </c>
      <c r="X32" s="10">
        <v>262</v>
      </c>
      <c r="Y32" s="10">
        <v>269</v>
      </c>
      <c r="AA32" s="19">
        <v>297</v>
      </c>
      <c r="AB32" s="10">
        <v>366</v>
      </c>
      <c r="AC32" s="10">
        <v>249</v>
      </c>
      <c r="AE32" s="19">
        <v>198</v>
      </c>
      <c r="AF32" s="10">
        <v>192</v>
      </c>
      <c r="AG32" s="10">
        <v>176</v>
      </c>
      <c r="AI32" s="19">
        <v>215</v>
      </c>
      <c r="AJ32" s="10">
        <v>218</v>
      </c>
      <c r="AK32" s="10">
        <v>192</v>
      </c>
      <c r="AL32" s="51">
        <f>BM32-AK32-AJ32-AI32</f>
        <v>183</v>
      </c>
      <c r="AM32" s="19">
        <v>205</v>
      </c>
      <c r="AN32" s="10">
        <v>225</v>
      </c>
      <c r="AO32" s="10">
        <v>293</v>
      </c>
      <c r="AP32" s="51">
        <f>BN32-AO32-AN32-AM32</f>
        <v>335</v>
      </c>
      <c r="AQ32" s="19"/>
      <c r="BC32" s="10">
        <v>810</v>
      </c>
      <c r="BD32" s="10">
        <v>886</v>
      </c>
      <c r="BE32" s="10">
        <v>974</v>
      </c>
      <c r="BF32" s="10">
        <v>849</v>
      </c>
      <c r="BG32" s="10">
        <v>753</v>
      </c>
      <c r="BH32" s="10">
        <v>711</v>
      </c>
      <c r="BI32" s="10">
        <v>825</v>
      </c>
      <c r="BJ32" s="10">
        <v>1042</v>
      </c>
      <c r="BK32" s="10">
        <v>657</v>
      </c>
      <c r="BL32" s="10">
        <v>721</v>
      </c>
      <c r="BM32" s="10">
        <v>808</v>
      </c>
      <c r="BN32" s="10">
        <v>1058</v>
      </c>
    </row>
    <row r="33" spans="2:69" s="9" customFormat="1" x14ac:dyDescent="0.35">
      <c r="B33" s="9" t="s">
        <v>1259</v>
      </c>
      <c r="O33" s="18"/>
      <c r="P33" s="9">
        <f>SUM(P31:P32)</f>
        <v>9321</v>
      </c>
      <c r="Q33" s="9">
        <f t="shared" ref="Q33:AR33" si="20">SUM(Q31:Q32)</f>
        <v>10328</v>
      </c>
      <c r="R33" s="9">
        <f t="shared" si="20"/>
        <v>0</v>
      </c>
      <c r="S33" s="9">
        <f t="shared" si="20"/>
        <v>11966</v>
      </c>
      <c r="T33" s="9">
        <f t="shared" si="20"/>
        <v>13231</v>
      </c>
      <c r="U33" s="9">
        <f t="shared" si="20"/>
        <v>13727</v>
      </c>
      <c r="V33" s="9">
        <f t="shared" si="20"/>
        <v>0</v>
      </c>
      <c r="W33" s="9">
        <f t="shared" si="20"/>
        <v>15077</v>
      </c>
      <c r="X33" s="9">
        <f t="shared" si="20"/>
        <v>16886</v>
      </c>
      <c r="Y33" s="9">
        <f t="shared" si="20"/>
        <v>17652</v>
      </c>
      <c r="Z33" s="9">
        <f t="shared" si="20"/>
        <v>0</v>
      </c>
      <c r="AA33" s="9">
        <f t="shared" si="20"/>
        <v>17737</v>
      </c>
      <c r="AB33" s="9">
        <f t="shared" si="20"/>
        <v>18687</v>
      </c>
      <c r="AC33" s="9">
        <f t="shared" si="20"/>
        <v>21470</v>
      </c>
      <c r="AD33" s="9">
        <f t="shared" si="20"/>
        <v>0</v>
      </c>
      <c r="AE33" s="18">
        <f t="shared" si="20"/>
        <v>25637</v>
      </c>
      <c r="AF33" s="9">
        <f t="shared" si="20"/>
        <v>28772</v>
      </c>
      <c r="AG33" s="9">
        <f t="shared" si="20"/>
        <v>28452</v>
      </c>
      <c r="AH33" s="9">
        <f t="shared" si="20"/>
        <v>0</v>
      </c>
      <c r="AI33" s="18">
        <f t="shared" si="20"/>
        <v>27213</v>
      </c>
      <c r="AJ33" s="9">
        <f t="shared" si="20"/>
        <v>28370</v>
      </c>
      <c r="AK33" s="9">
        <f t="shared" si="20"/>
        <v>27429</v>
      </c>
      <c r="AL33" s="9">
        <f t="shared" si="20"/>
        <v>31438</v>
      </c>
      <c r="AM33" s="18">
        <f t="shared" si="20"/>
        <v>28306</v>
      </c>
      <c r="AN33" s="9">
        <f t="shared" si="20"/>
        <v>31723</v>
      </c>
      <c r="AO33" s="9">
        <f t="shared" si="20"/>
        <v>33936</v>
      </c>
      <c r="AP33" s="9">
        <f t="shared" si="20"/>
        <v>39041</v>
      </c>
      <c r="AQ33" s="18">
        <f t="shared" si="20"/>
        <v>0</v>
      </c>
      <c r="AR33" s="9">
        <f t="shared" si="20"/>
        <v>0</v>
      </c>
      <c r="AZ33" s="9">
        <f>SUM(AZ31:AZ32)</f>
        <v>0</v>
      </c>
      <c r="BA33" s="9">
        <f t="shared" ref="BA33:BE33" si="21">SUM(BA31:BA32)</f>
        <v>0</v>
      </c>
      <c r="BB33" s="9">
        <f t="shared" si="21"/>
        <v>0</v>
      </c>
      <c r="BC33" s="9">
        <f t="shared" si="21"/>
        <v>5089</v>
      </c>
      <c r="BD33" s="9">
        <f t="shared" si="21"/>
        <v>7872</v>
      </c>
      <c r="BE33" s="9">
        <f t="shared" si="21"/>
        <v>12466</v>
      </c>
      <c r="BF33" s="9">
        <f>SUM(BF31:BF32)</f>
        <v>17928</v>
      </c>
      <c r="BG33" s="9">
        <f t="shared" ref="BG33:BQ33" si="22">SUM(BG31:BG32)</f>
        <v>27638</v>
      </c>
      <c r="BH33" s="9">
        <f t="shared" si="22"/>
        <v>40653</v>
      </c>
      <c r="BI33" s="9">
        <f t="shared" si="22"/>
        <v>55838</v>
      </c>
      <c r="BJ33" s="9">
        <f t="shared" si="22"/>
        <v>70697</v>
      </c>
      <c r="BK33" s="9">
        <f t="shared" si="22"/>
        <v>84826</v>
      </c>
      <c r="BL33" s="9">
        <f t="shared" si="22"/>
        <v>115655</v>
      </c>
      <c r="BM33" s="9">
        <f t="shared" si="22"/>
        <v>114450</v>
      </c>
      <c r="BN33" s="9">
        <f t="shared" si="22"/>
        <v>133006</v>
      </c>
      <c r="BO33" s="9">
        <f t="shared" si="22"/>
        <v>0</v>
      </c>
      <c r="BP33" s="9">
        <f t="shared" si="22"/>
        <v>0</v>
      </c>
      <c r="BQ33" s="9">
        <f t="shared" si="22"/>
        <v>0</v>
      </c>
    </row>
    <row r="34" spans="2:69" s="10" customFormat="1" x14ac:dyDescent="0.35">
      <c r="B34" s="10" t="s">
        <v>429</v>
      </c>
      <c r="M34" s="10">
        <f>M33-M35</f>
        <v>0</v>
      </c>
      <c r="N34" s="10">
        <f t="shared" ref="N34:AR34" si="23">N33-N35</f>
        <v>0</v>
      </c>
      <c r="O34" s="10">
        <f t="shared" si="23"/>
        <v>0</v>
      </c>
      <c r="P34" s="10">
        <f t="shared" si="23"/>
        <v>9321</v>
      </c>
      <c r="Q34" s="10">
        <f t="shared" si="23"/>
        <v>10328</v>
      </c>
      <c r="R34" s="10">
        <f t="shared" si="23"/>
        <v>0</v>
      </c>
      <c r="S34" s="10">
        <f t="shared" si="23"/>
        <v>11966</v>
      </c>
      <c r="T34" s="10">
        <f t="shared" si="23"/>
        <v>13231</v>
      </c>
      <c r="U34" s="10">
        <f t="shared" si="23"/>
        <v>13727</v>
      </c>
      <c r="V34" s="10">
        <f t="shared" si="23"/>
        <v>0</v>
      </c>
      <c r="W34" s="10">
        <f t="shared" si="23"/>
        <v>15077</v>
      </c>
      <c r="X34" s="10">
        <f t="shared" si="23"/>
        <v>16886</v>
      </c>
      <c r="Y34" s="10">
        <f t="shared" si="23"/>
        <v>17652</v>
      </c>
      <c r="Z34" s="10">
        <f t="shared" si="23"/>
        <v>0</v>
      </c>
      <c r="AA34" s="10">
        <f t="shared" si="23"/>
        <v>17737</v>
      </c>
      <c r="AB34" s="10">
        <f t="shared" si="23"/>
        <v>18687</v>
      </c>
      <c r="AC34" s="10">
        <f t="shared" si="23"/>
        <v>21470</v>
      </c>
      <c r="AD34" s="10">
        <f t="shared" si="23"/>
        <v>0</v>
      </c>
      <c r="AE34" s="19">
        <f t="shared" si="23"/>
        <v>25637</v>
      </c>
      <c r="AF34" s="10">
        <f t="shared" si="23"/>
        <v>28772</v>
      </c>
      <c r="AG34" s="10">
        <f t="shared" si="23"/>
        <v>28452</v>
      </c>
      <c r="AH34" s="10">
        <f t="shared" si="23"/>
        <v>0</v>
      </c>
      <c r="AI34" s="19">
        <f t="shared" si="23"/>
        <v>15729</v>
      </c>
      <c r="AJ34" s="10">
        <f t="shared" si="23"/>
        <v>17206</v>
      </c>
      <c r="AK34" s="10">
        <f t="shared" si="23"/>
        <v>18093</v>
      </c>
      <c r="AL34" s="10">
        <f t="shared" si="23"/>
        <v>34478</v>
      </c>
      <c r="AM34" s="19">
        <f t="shared" si="23"/>
        <v>17087</v>
      </c>
      <c r="AN34" s="10">
        <f t="shared" si="23"/>
        <v>18592</v>
      </c>
      <c r="AO34" s="10">
        <f t="shared" si="23"/>
        <v>16446</v>
      </c>
      <c r="AP34" s="10">
        <f t="shared" si="23"/>
        <v>18010</v>
      </c>
      <c r="AQ34" s="19">
        <f t="shared" si="23"/>
        <v>0</v>
      </c>
      <c r="AR34" s="10">
        <f t="shared" si="23"/>
        <v>0</v>
      </c>
      <c r="BF34" s="10">
        <f>BF63+BF56</f>
        <v>11703</v>
      </c>
      <c r="BG34" s="10">
        <f t="shared" ref="BG34:BJ34" si="24">BG63+BG56</f>
        <v>15211</v>
      </c>
      <c r="BH34" s="10">
        <f t="shared" si="24"/>
        <v>20450</v>
      </c>
      <c r="BI34" s="10">
        <f t="shared" si="24"/>
        <v>30925</v>
      </c>
      <c r="BJ34" s="10">
        <f t="shared" si="24"/>
        <v>46711</v>
      </c>
      <c r="BK34" s="10">
        <f t="shared" ref="BK34:BQ34" si="25">BK33-BK35</f>
        <v>84826</v>
      </c>
      <c r="BL34" s="10">
        <f t="shared" si="25"/>
        <v>58709</v>
      </c>
      <c r="BM34" s="10">
        <f t="shared" si="25"/>
        <v>85506</v>
      </c>
      <c r="BN34" s="10">
        <f t="shared" si="25"/>
        <v>70135</v>
      </c>
      <c r="BO34" s="10">
        <f t="shared" si="25"/>
        <v>0</v>
      </c>
      <c r="BP34" s="10">
        <f t="shared" si="25"/>
        <v>0</v>
      </c>
      <c r="BQ34" s="10">
        <f t="shared" si="25"/>
        <v>0</v>
      </c>
    </row>
    <row r="35" spans="2:69" s="9" customFormat="1" x14ac:dyDescent="0.35">
      <c r="B35" s="9" t="s">
        <v>1262</v>
      </c>
      <c r="O35" s="18"/>
      <c r="S35" s="18"/>
      <c r="W35" s="18"/>
      <c r="AA35" s="18"/>
      <c r="AE35" s="18"/>
      <c r="AI35" s="18">
        <v>11484</v>
      </c>
      <c r="AJ35" s="9">
        <v>11164</v>
      </c>
      <c r="AK35" s="9">
        <v>9336</v>
      </c>
      <c r="AL35" s="9">
        <f>BM35-AK35-AJ35-AI35</f>
        <v>-3040</v>
      </c>
      <c r="AM35" s="18">
        <v>11219</v>
      </c>
      <c r="AN35" s="9">
        <v>13131</v>
      </c>
      <c r="AO35" s="9">
        <v>17490</v>
      </c>
      <c r="AP35" s="9">
        <f>BN35-AO35-AN35-AM35</f>
        <v>21031</v>
      </c>
      <c r="AQ35" s="18"/>
      <c r="BF35" s="9">
        <f>BF33-BF34</f>
        <v>6225</v>
      </c>
      <c r="BG35" s="9">
        <f t="shared" ref="BG35:BI35" si="26">BG33-BG34</f>
        <v>12427</v>
      </c>
      <c r="BH35" s="9">
        <f t="shared" si="26"/>
        <v>20203</v>
      </c>
      <c r="BI35" s="9">
        <f t="shared" si="26"/>
        <v>24913</v>
      </c>
      <c r="BL35" s="9">
        <v>56946</v>
      </c>
      <c r="BM35" s="9">
        <v>28944</v>
      </c>
      <c r="BN35" s="9">
        <v>62871</v>
      </c>
    </row>
    <row r="36" spans="2:69" s="3" customFormat="1" x14ac:dyDescent="0.35">
      <c r="B36" s="3" t="s">
        <v>1266</v>
      </c>
      <c r="M36" s="3" t="e">
        <f>M35/M33</f>
        <v>#DIV/0!</v>
      </c>
      <c r="N36" s="3" t="e">
        <f t="shared" ref="N36:AR36" si="27">N35/N33</f>
        <v>#DIV/0!</v>
      </c>
      <c r="O36" s="3" t="e">
        <f t="shared" si="27"/>
        <v>#DIV/0!</v>
      </c>
      <c r="P36" s="3">
        <f t="shared" si="27"/>
        <v>0</v>
      </c>
      <c r="Q36" s="3">
        <f t="shared" si="27"/>
        <v>0</v>
      </c>
      <c r="R36" s="3" t="e">
        <f t="shared" si="27"/>
        <v>#DIV/0!</v>
      </c>
      <c r="S36" s="3">
        <f t="shared" si="27"/>
        <v>0</v>
      </c>
      <c r="T36" s="3">
        <f t="shared" si="27"/>
        <v>0</v>
      </c>
      <c r="U36" s="3">
        <f t="shared" si="27"/>
        <v>0</v>
      </c>
      <c r="V36" s="3" t="e">
        <f t="shared" si="27"/>
        <v>#DIV/0!</v>
      </c>
      <c r="W36" s="3">
        <f t="shared" si="27"/>
        <v>0</v>
      </c>
      <c r="X36" s="3">
        <f t="shared" si="27"/>
        <v>0</v>
      </c>
      <c r="Y36" s="3">
        <f t="shared" si="27"/>
        <v>0</v>
      </c>
      <c r="Z36" s="3" t="e">
        <f t="shared" si="27"/>
        <v>#DIV/0!</v>
      </c>
      <c r="AA36" s="3">
        <f t="shared" si="27"/>
        <v>0</v>
      </c>
      <c r="AB36" s="3">
        <f t="shared" si="27"/>
        <v>0</v>
      </c>
      <c r="AC36" s="3">
        <f t="shared" si="27"/>
        <v>0</v>
      </c>
      <c r="AD36" s="3" t="e">
        <f t="shared" si="27"/>
        <v>#DIV/0!</v>
      </c>
      <c r="AE36" s="42">
        <f t="shared" si="27"/>
        <v>0</v>
      </c>
      <c r="AF36" s="3">
        <f t="shared" si="27"/>
        <v>0</v>
      </c>
      <c r="AG36" s="3">
        <f t="shared" si="27"/>
        <v>0</v>
      </c>
      <c r="AH36" s="3" t="e">
        <f t="shared" si="27"/>
        <v>#DIV/0!</v>
      </c>
      <c r="AI36" s="42">
        <f t="shared" si="27"/>
        <v>0.42200418917429172</v>
      </c>
      <c r="AJ36" s="3">
        <f t="shared" si="27"/>
        <v>0.39351427564328517</v>
      </c>
      <c r="AK36" s="3">
        <f t="shared" si="27"/>
        <v>0.34036968172372306</v>
      </c>
      <c r="AL36" s="3">
        <f t="shared" si="27"/>
        <v>-9.6698263248298236E-2</v>
      </c>
      <c r="AM36" s="42">
        <f t="shared" si="27"/>
        <v>0.39634706422666571</v>
      </c>
      <c r="AN36" s="3">
        <f t="shared" si="27"/>
        <v>0.41392680389622671</v>
      </c>
      <c r="AO36" s="3">
        <f t="shared" si="27"/>
        <v>0.51538189533239043</v>
      </c>
      <c r="AP36" s="3">
        <f t="shared" si="27"/>
        <v>0.53869009502830356</v>
      </c>
      <c r="AQ36" s="42" t="e">
        <f t="shared" si="27"/>
        <v>#DIV/0!</v>
      </c>
      <c r="AR36" s="3" t="e">
        <f t="shared" si="27"/>
        <v>#DIV/0!</v>
      </c>
      <c r="BF36" s="3">
        <f t="shared" ref="BF36" si="28">BF35/BF33</f>
        <v>0.34722222222222221</v>
      </c>
      <c r="BG36" s="3">
        <f t="shared" ref="BG36" si="29">BG35/BG33</f>
        <v>0.44963456111151312</v>
      </c>
      <c r="BH36" s="3">
        <f t="shared" ref="BH36" si="30">BH35/BH33</f>
        <v>0.49696209381841439</v>
      </c>
      <c r="BI36" s="3">
        <f t="shared" ref="BI36" si="31">BI35/BI33</f>
        <v>0.44616569361366809</v>
      </c>
      <c r="BJ36" s="3">
        <f t="shared" ref="BJ36" si="32">BJ35/BJ33</f>
        <v>0</v>
      </c>
      <c r="BK36" s="3">
        <f t="shared" ref="BK36" si="33">BK35/BK33</f>
        <v>0</v>
      </c>
      <c r="BL36" s="3">
        <f t="shared" ref="BL36" si="34">BL35/BL33</f>
        <v>0.49237819376594183</v>
      </c>
      <c r="BM36" s="3">
        <f t="shared" ref="BM36" si="35">BM35/BM33</f>
        <v>0.2528964613368283</v>
      </c>
      <c r="BN36" s="3">
        <f t="shared" ref="BN36" si="36">BN35/BN33</f>
        <v>0.47269296121979459</v>
      </c>
      <c r="BO36" s="3" t="e">
        <f t="shared" ref="BO36" si="37">BO35/BO33</f>
        <v>#DIV/0!</v>
      </c>
      <c r="BP36" s="3" t="e">
        <f t="shared" ref="BP36" si="38">BP35/BP33</f>
        <v>#DIV/0!</v>
      </c>
      <c r="BQ36" s="3" t="e">
        <f t="shared" ref="BQ36" si="39">BQ35/BQ33</f>
        <v>#DIV/0!</v>
      </c>
    </row>
    <row r="37" spans="2:69" s="27" customFormat="1" x14ac:dyDescent="0.35">
      <c r="B37" s="27" t="s">
        <v>49</v>
      </c>
      <c r="O37" s="28"/>
      <c r="S37" s="28"/>
      <c r="W37" s="28"/>
      <c r="AA37" s="28"/>
      <c r="AE37" s="28"/>
      <c r="AI37" s="28"/>
      <c r="AM37" s="28"/>
      <c r="AQ37" s="28"/>
    </row>
    <row r="38" spans="2:69" s="9" customFormat="1" x14ac:dyDescent="0.35">
      <c r="B38" s="9" t="s">
        <v>1261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W38" s="9">
        <v>0</v>
      </c>
      <c r="X38" s="9">
        <v>0</v>
      </c>
      <c r="Y38" s="9">
        <v>0</v>
      </c>
      <c r="AA38" s="9">
        <v>0</v>
      </c>
      <c r="AB38" s="9">
        <v>0</v>
      </c>
      <c r="AC38" s="9">
        <v>0</v>
      </c>
      <c r="AE38" s="18">
        <v>534</v>
      </c>
      <c r="AF38" s="9">
        <v>305</v>
      </c>
      <c r="AG38" s="9">
        <v>558</v>
      </c>
      <c r="AI38" s="18">
        <v>695</v>
      </c>
      <c r="AJ38" s="9">
        <v>452</v>
      </c>
      <c r="AK38" s="9">
        <v>285</v>
      </c>
      <c r="AL38" s="9">
        <f>BM38-AK38-AJ38-AI38</f>
        <v>727</v>
      </c>
      <c r="AM38" s="18">
        <v>339</v>
      </c>
      <c r="AN38" s="9">
        <v>276</v>
      </c>
      <c r="AO38" s="9">
        <v>210</v>
      </c>
      <c r="AP38" s="9">
        <f>BN38-AO38-AN38-AM38</f>
        <v>1071</v>
      </c>
      <c r="AQ38" s="18"/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1139</v>
      </c>
      <c r="BL38" s="9">
        <v>2274</v>
      </c>
      <c r="BM38" s="9">
        <v>2159</v>
      </c>
      <c r="BN38" s="9">
        <v>1896</v>
      </c>
    </row>
    <row r="39" spans="2:69" s="10" customFormat="1" x14ac:dyDescent="0.35">
      <c r="B39" s="10" t="s">
        <v>429</v>
      </c>
      <c r="L39" s="10">
        <f t="shared" ref="L39" si="40">L38-L40</f>
        <v>0</v>
      </c>
      <c r="M39" s="10">
        <f t="shared" ref="M39" si="41">M38-M40</f>
        <v>0</v>
      </c>
      <c r="N39" s="10">
        <f t="shared" ref="N39" si="42">N38-N40</f>
        <v>0</v>
      </c>
      <c r="O39" s="10">
        <f t="shared" ref="O39" si="43">O38-O40</f>
        <v>0</v>
      </c>
      <c r="P39" s="10">
        <f t="shared" ref="P39" si="44">P38-P40</f>
        <v>0</v>
      </c>
      <c r="Q39" s="10">
        <f t="shared" ref="Q39" si="45">Q38-Q40</f>
        <v>0</v>
      </c>
      <c r="R39" s="10">
        <f t="shared" ref="R39" si="46">R38-R40</f>
        <v>0</v>
      </c>
      <c r="S39" s="10">
        <f t="shared" ref="S39" si="47">S38-S40</f>
        <v>0</v>
      </c>
      <c r="T39" s="10">
        <f t="shared" ref="T39" si="48">T38-T40</f>
        <v>0</v>
      </c>
      <c r="U39" s="10">
        <f t="shared" ref="U39" si="49">U38-U40</f>
        <v>0</v>
      </c>
      <c r="V39" s="10">
        <f t="shared" ref="V39" si="50">V38-V40</f>
        <v>0</v>
      </c>
      <c r="W39" s="10">
        <f t="shared" ref="W39" si="51">W38-W40</f>
        <v>0</v>
      </c>
      <c r="X39" s="10">
        <f t="shared" ref="X39" si="52">X38-X40</f>
        <v>0</v>
      </c>
      <c r="Y39" s="10">
        <f t="shared" ref="Y39" si="53">Y38-Y40</f>
        <v>0</v>
      </c>
      <c r="Z39" s="10">
        <f t="shared" ref="Z39" si="54">Z38-Z40</f>
        <v>0</v>
      </c>
      <c r="AA39" s="10">
        <f t="shared" ref="AA39" si="55">AA38-AA40</f>
        <v>0</v>
      </c>
      <c r="AB39" s="10">
        <f t="shared" ref="AB39" si="56">AB38-AB40</f>
        <v>0</v>
      </c>
      <c r="AC39" s="10">
        <f t="shared" ref="AC39" si="57">AC38-AC40</f>
        <v>0</v>
      </c>
      <c r="AD39" s="10">
        <f t="shared" ref="AD39" si="58">AD38-AD40</f>
        <v>0</v>
      </c>
      <c r="AE39" s="19">
        <f t="shared" ref="AE39" si="59">AE38-AE40</f>
        <v>534</v>
      </c>
      <c r="AF39" s="10">
        <f t="shared" ref="AF39" si="60">AF38-AF40</f>
        <v>305</v>
      </c>
      <c r="AG39" s="10">
        <f t="shared" ref="AG39" si="61">AG38-AG40</f>
        <v>558</v>
      </c>
      <c r="AH39" s="10">
        <f t="shared" ref="AH39" si="62">AH38-AH40</f>
        <v>0</v>
      </c>
      <c r="AI39" s="19">
        <f t="shared" ref="AI39" si="63">AI38-AI40</f>
        <v>3655</v>
      </c>
      <c r="AJ39" s="10">
        <f t="shared" ref="AJ39" si="64">AJ38-AJ40</f>
        <v>3258</v>
      </c>
      <c r="AK39" s="10">
        <f t="shared" ref="AK39" si="65">AK38-AK40</f>
        <v>3957</v>
      </c>
      <c r="AL39" s="10">
        <f t="shared" ref="AL39" si="66">AL38-AL40</f>
        <v>5006</v>
      </c>
      <c r="AM39" s="19">
        <f t="shared" ref="AM39" si="67">AM38-AM40</f>
        <v>4331</v>
      </c>
      <c r="AN39" s="10">
        <f t="shared" ref="AN39" si="68">AN38-AN40</f>
        <v>4015</v>
      </c>
      <c r="AO39" s="10">
        <f t="shared" ref="AO39" si="69">AO38-AO40</f>
        <v>3952</v>
      </c>
      <c r="AP39" s="10">
        <f t="shared" ref="AP39" si="70">AP38-AP40</f>
        <v>5718</v>
      </c>
      <c r="AQ39" s="19">
        <f t="shared" ref="AQ39" si="71">AQ38-AQ40</f>
        <v>0</v>
      </c>
      <c r="AR39" s="10">
        <f t="shared" ref="AR39" si="72">AR38-AR40</f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f>BF38-AZ40</f>
        <v>0</v>
      </c>
      <c r="BG39" s="10">
        <f t="shared" ref="BG39:BQ39" si="73">BG38-BG40</f>
        <v>0</v>
      </c>
      <c r="BH39" s="10">
        <f t="shared" si="73"/>
        <v>0</v>
      </c>
      <c r="BI39" s="10">
        <f t="shared" si="73"/>
        <v>0</v>
      </c>
      <c r="BJ39" s="10">
        <v>0</v>
      </c>
      <c r="BK39" s="10">
        <f t="shared" si="73"/>
        <v>7762</v>
      </c>
      <c r="BL39" s="10">
        <f t="shared" si="73"/>
        <v>12467</v>
      </c>
      <c r="BM39" s="10">
        <f t="shared" si="73"/>
        <v>15876</v>
      </c>
      <c r="BN39" s="10">
        <f t="shared" si="73"/>
        <v>18016</v>
      </c>
      <c r="BO39" s="10">
        <f t="shared" si="73"/>
        <v>0</v>
      </c>
      <c r="BP39" s="10">
        <f t="shared" si="73"/>
        <v>0</v>
      </c>
      <c r="BQ39" s="10">
        <f t="shared" si="73"/>
        <v>0</v>
      </c>
    </row>
    <row r="40" spans="2:69" s="9" customFormat="1" x14ac:dyDescent="0.35">
      <c r="B40" s="9" t="s">
        <v>1264</v>
      </c>
      <c r="O40" s="18"/>
      <c r="S40" s="18"/>
      <c r="W40" s="18"/>
      <c r="AA40" s="18"/>
      <c r="AE40" s="18"/>
      <c r="AI40" s="18">
        <v>-2960</v>
      </c>
      <c r="AJ40" s="9">
        <v>-2806</v>
      </c>
      <c r="AK40" s="9">
        <v>-3672</v>
      </c>
      <c r="AL40" s="9">
        <f>BM40-AK40-AJ40-AI40</f>
        <v>-4279</v>
      </c>
      <c r="AM40" s="18">
        <v>-3992</v>
      </c>
      <c r="AN40" s="9">
        <v>-3739</v>
      </c>
      <c r="AO40" s="9">
        <v>-3742</v>
      </c>
      <c r="AP40" s="9">
        <f>BN40-AO40-AN40-AM40</f>
        <v>-4647</v>
      </c>
      <c r="AQ40" s="18"/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-6623</v>
      </c>
      <c r="BL40" s="9">
        <v>-10193</v>
      </c>
      <c r="BM40" s="9">
        <v>-13717</v>
      </c>
      <c r="BN40" s="9">
        <v>-16120</v>
      </c>
    </row>
    <row r="41" spans="2:69" s="3" customFormat="1" x14ac:dyDescent="0.35">
      <c r="B41" s="3" t="s">
        <v>1265</v>
      </c>
      <c r="M41" s="3" t="e">
        <f>M40/M38</f>
        <v>#DIV/0!</v>
      </c>
      <c r="N41" s="3" t="e">
        <f t="shared" ref="N41:AR41" si="74">N40/N38</f>
        <v>#DIV/0!</v>
      </c>
      <c r="O41" s="3" t="e">
        <f t="shared" si="74"/>
        <v>#DIV/0!</v>
      </c>
      <c r="P41" s="3" t="e">
        <f t="shared" si="74"/>
        <v>#DIV/0!</v>
      </c>
      <c r="Q41" s="3" t="e">
        <f t="shared" si="74"/>
        <v>#DIV/0!</v>
      </c>
      <c r="R41" s="3" t="e">
        <f t="shared" si="74"/>
        <v>#DIV/0!</v>
      </c>
      <c r="S41" s="3" t="e">
        <f t="shared" si="74"/>
        <v>#DIV/0!</v>
      </c>
      <c r="T41" s="3" t="e">
        <f t="shared" si="74"/>
        <v>#DIV/0!</v>
      </c>
      <c r="U41" s="3" t="e">
        <f t="shared" si="74"/>
        <v>#DIV/0!</v>
      </c>
      <c r="V41" s="3" t="e">
        <f t="shared" si="74"/>
        <v>#DIV/0!</v>
      </c>
      <c r="W41" s="3" t="e">
        <f t="shared" si="74"/>
        <v>#DIV/0!</v>
      </c>
      <c r="X41" s="3" t="e">
        <f t="shared" si="74"/>
        <v>#DIV/0!</v>
      </c>
      <c r="Y41" s="3" t="e">
        <f t="shared" si="74"/>
        <v>#DIV/0!</v>
      </c>
      <c r="Z41" s="3" t="e">
        <f t="shared" si="74"/>
        <v>#DIV/0!</v>
      </c>
      <c r="AA41" s="3" t="e">
        <f t="shared" si="74"/>
        <v>#DIV/0!</v>
      </c>
      <c r="AB41" s="3" t="e">
        <f t="shared" si="74"/>
        <v>#DIV/0!</v>
      </c>
      <c r="AC41" s="3" t="e">
        <f t="shared" si="74"/>
        <v>#DIV/0!</v>
      </c>
      <c r="AD41" s="3" t="e">
        <f t="shared" si="74"/>
        <v>#DIV/0!</v>
      </c>
      <c r="AE41" s="42">
        <f t="shared" si="74"/>
        <v>0</v>
      </c>
      <c r="AF41" s="3">
        <f t="shared" si="74"/>
        <v>0</v>
      </c>
      <c r="AG41" s="3">
        <f t="shared" si="74"/>
        <v>0</v>
      </c>
      <c r="AH41" s="3" t="e">
        <f t="shared" si="74"/>
        <v>#DIV/0!</v>
      </c>
      <c r="AI41" s="42">
        <f t="shared" si="74"/>
        <v>-4.2589928057553958</v>
      </c>
      <c r="AJ41" s="3">
        <f t="shared" si="74"/>
        <v>-6.2079646017699117</v>
      </c>
      <c r="AK41" s="3">
        <f t="shared" si="74"/>
        <v>-12.884210526315789</v>
      </c>
      <c r="AL41" s="3">
        <f t="shared" si="74"/>
        <v>-5.8858321870701511</v>
      </c>
      <c r="AM41" s="42">
        <f t="shared" si="74"/>
        <v>-11.775811209439528</v>
      </c>
      <c r="AN41" s="3">
        <f t="shared" si="74"/>
        <v>-13.547101449275363</v>
      </c>
      <c r="AO41" s="3">
        <f t="shared" si="74"/>
        <v>-17.81904761904762</v>
      </c>
      <c r="AP41" s="3">
        <f t="shared" si="74"/>
        <v>-4.3389355742296916</v>
      </c>
      <c r="AQ41" s="42" t="e">
        <f t="shared" si="74"/>
        <v>#DIV/0!</v>
      </c>
      <c r="AR41" s="3" t="e">
        <f t="shared" si="74"/>
        <v>#DIV/0!</v>
      </c>
      <c r="BF41" s="50"/>
    </row>
    <row r="42" spans="2:69" s="27" customFormat="1" x14ac:dyDescent="0.35">
      <c r="B42" s="27" t="s">
        <v>1263</v>
      </c>
      <c r="O42" s="28"/>
      <c r="S42" s="28"/>
      <c r="W42" s="28"/>
      <c r="AA42" s="28"/>
      <c r="AE42" s="28"/>
      <c r="AI42" s="28"/>
      <c r="AM42" s="28"/>
      <c r="AQ42" s="28"/>
    </row>
    <row r="43" spans="2:69" s="29" customFormat="1" x14ac:dyDescent="0.35">
      <c r="B43" s="29" t="s">
        <v>50</v>
      </c>
      <c r="L43" s="29">
        <f>L33+L38</f>
        <v>0</v>
      </c>
      <c r="M43" s="29">
        <f t="shared" ref="M43:AR43" si="75">M33+M38</f>
        <v>0</v>
      </c>
      <c r="N43" s="29">
        <f t="shared" si="75"/>
        <v>0</v>
      </c>
      <c r="O43" s="29">
        <f t="shared" si="75"/>
        <v>0</v>
      </c>
      <c r="P43" s="29">
        <f t="shared" si="75"/>
        <v>9321</v>
      </c>
      <c r="Q43" s="29">
        <f t="shared" si="75"/>
        <v>10328</v>
      </c>
      <c r="R43" s="29">
        <f t="shared" si="75"/>
        <v>0</v>
      </c>
      <c r="S43" s="29">
        <f t="shared" si="75"/>
        <v>11966</v>
      </c>
      <c r="T43" s="29">
        <f t="shared" si="75"/>
        <v>13231</v>
      </c>
      <c r="U43" s="29">
        <f t="shared" si="75"/>
        <v>13727</v>
      </c>
      <c r="V43" s="29">
        <f t="shared" si="75"/>
        <v>0</v>
      </c>
      <c r="W43" s="29">
        <f t="shared" si="75"/>
        <v>15077</v>
      </c>
      <c r="X43" s="29">
        <f t="shared" si="75"/>
        <v>16886</v>
      </c>
      <c r="Y43" s="29">
        <f t="shared" si="75"/>
        <v>17652</v>
      </c>
      <c r="Z43" s="29">
        <f t="shared" si="75"/>
        <v>0</v>
      </c>
      <c r="AA43" s="29">
        <f t="shared" si="75"/>
        <v>17737</v>
      </c>
      <c r="AB43" s="29">
        <f t="shared" si="75"/>
        <v>18687</v>
      </c>
      <c r="AC43" s="29">
        <f t="shared" si="75"/>
        <v>21470</v>
      </c>
      <c r="AD43" s="29">
        <f t="shared" si="75"/>
        <v>0</v>
      </c>
      <c r="AE43" s="30">
        <f t="shared" si="75"/>
        <v>26171</v>
      </c>
      <c r="AF43" s="29">
        <f t="shared" si="75"/>
        <v>29077</v>
      </c>
      <c r="AG43" s="29">
        <f t="shared" si="75"/>
        <v>29010</v>
      </c>
      <c r="AH43" s="29">
        <f t="shared" si="75"/>
        <v>0</v>
      </c>
      <c r="AI43" s="30">
        <f t="shared" si="75"/>
        <v>27908</v>
      </c>
      <c r="AJ43" s="29">
        <f t="shared" si="75"/>
        <v>28822</v>
      </c>
      <c r="AK43" s="29">
        <f t="shared" si="75"/>
        <v>27714</v>
      </c>
      <c r="AL43" s="29">
        <f t="shared" si="75"/>
        <v>32165</v>
      </c>
      <c r="AM43" s="30">
        <f t="shared" si="75"/>
        <v>28645</v>
      </c>
      <c r="AN43" s="29">
        <f t="shared" si="75"/>
        <v>31999</v>
      </c>
      <c r="AO43" s="29">
        <f t="shared" si="75"/>
        <v>34146</v>
      </c>
      <c r="AP43" s="29">
        <f t="shared" si="75"/>
        <v>40112</v>
      </c>
      <c r="AQ43" s="30">
        <f t="shared" si="75"/>
        <v>0</v>
      </c>
      <c r="AR43" s="29">
        <f t="shared" si="75"/>
        <v>0</v>
      </c>
      <c r="AZ43" s="29">
        <f t="shared" ref="AZ43:BE43" si="76">AZ33+AZ38</f>
        <v>0</v>
      </c>
      <c r="BA43" s="29">
        <f t="shared" si="76"/>
        <v>0</v>
      </c>
      <c r="BB43" s="29">
        <f t="shared" si="76"/>
        <v>0</v>
      </c>
      <c r="BC43" s="29">
        <f t="shared" si="76"/>
        <v>5089</v>
      </c>
      <c r="BD43" s="29">
        <f t="shared" si="76"/>
        <v>7872</v>
      </c>
      <c r="BE43" s="29">
        <f t="shared" si="76"/>
        <v>12466</v>
      </c>
      <c r="BF43" s="29">
        <f t="shared" ref="BF43:BQ43" si="77">BF33+BF38</f>
        <v>17928</v>
      </c>
      <c r="BG43" s="29">
        <f t="shared" si="77"/>
        <v>27638</v>
      </c>
      <c r="BH43" s="29">
        <f t="shared" si="77"/>
        <v>40653</v>
      </c>
      <c r="BI43" s="29">
        <f t="shared" si="77"/>
        <v>55838</v>
      </c>
      <c r="BJ43" s="29">
        <f t="shared" si="77"/>
        <v>70697</v>
      </c>
      <c r="BK43" s="29">
        <f t="shared" si="77"/>
        <v>85965</v>
      </c>
      <c r="BL43" s="29">
        <f t="shared" si="77"/>
        <v>117929</v>
      </c>
      <c r="BM43" s="29">
        <f t="shared" si="77"/>
        <v>116609</v>
      </c>
      <c r="BN43" s="29">
        <f t="shared" si="77"/>
        <v>134902</v>
      </c>
      <c r="BO43" s="29">
        <f t="shared" si="77"/>
        <v>0</v>
      </c>
      <c r="BP43" s="29">
        <f t="shared" si="77"/>
        <v>0</v>
      </c>
      <c r="BQ43" s="29">
        <f t="shared" si="77"/>
        <v>0</v>
      </c>
    </row>
    <row r="44" spans="2:69" s="10" customFormat="1" x14ac:dyDescent="0.35">
      <c r="B44" s="10" t="s">
        <v>429</v>
      </c>
      <c r="L44" s="10">
        <f>L39+L34</f>
        <v>0</v>
      </c>
      <c r="M44" s="10">
        <f t="shared" ref="M44:AR44" si="78">M39+M34</f>
        <v>0</v>
      </c>
      <c r="N44" s="10">
        <f t="shared" si="78"/>
        <v>0</v>
      </c>
      <c r="O44" s="10">
        <f t="shared" si="78"/>
        <v>0</v>
      </c>
      <c r="P44" s="10">
        <f t="shared" si="78"/>
        <v>9321</v>
      </c>
      <c r="Q44" s="10">
        <f t="shared" si="78"/>
        <v>10328</v>
      </c>
      <c r="R44" s="10">
        <f t="shared" si="78"/>
        <v>0</v>
      </c>
      <c r="S44" s="10">
        <f t="shared" si="78"/>
        <v>11966</v>
      </c>
      <c r="T44" s="10">
        <f t="shared" si="78"/>
        <v>13231</v>
      </c>
      <c r="U44" s="10">
        <f t="shared" si="78"/>
        <v>13727</v>
      </c>
      <c r="V44" s="10">
        <f t="shared" si="78"/>
        <v>0</v>
      </c>
      <c r="W44" s="10">
        <f t="shared" si="78"/>
        <v>15077</v>
      </c>
      <c r="X44" s="10">
        <f t="shared" si="78"/>
        <v>16886</v>
      </c>
      <c r="Y44" s="10">
        <f t="shared" si="78"/>
        <v>17652</v>
      </c>
      <c r="Z44" s="10">
        <f t="shared" si="78"/>
        <v>0</v>
      </c>
      <c r="AA44" s="10">
        <f t="shared" si="78"/>
        <v>17737</v>
      </c>
      <c r="AB44" s="10">
        <f t="shared" si="78"/>
        <v>18687</v>
      </c>
      <c r="AC44" s="10">
        <f t="shared" si="78"/>
        <v>21470</v>
      </c>
      <c r="AD44" s="10">
        <f t="shared" si="78"/>
        <v>0</v>
      </c>
      <c r="AE44" s="19">
        <f t="shared" si="78"/>
        <v>26171</v>
      </c>
      <c r="AF44" s="10">
        <f t="shared" si="78"/>
        <v>29077</v>
      </c>
      <c r="AG44" s="10">
        <f t="shared" si="78"/>
        <v>29010</v>
      </c>
      <c r="AH44" s="10">
        <f t="shared" si="78"/>
        <v>0</v>
      </c>
      <c r="AI44" s="19">
        <f t="shared" si="78"/>
        <v>19384</v>
      </c>
      <c r="AJ44" s="10">
        <f t="shared" si="78"/>
        <v>20464</v>
      </c>
      <c r="AK44" s="10">
        <f t="shared" si="78"/>
        <v>22050</v>
      </c>
      <c r="AL44" s="10">
        <f t="shared" si="78"/>
        <v>39484</v>
      </c>
      <c r="AM44" s="19">
        <f t="shared" si="78"/>
        <v>21418</v>
      </c>
      <c r="AN44" s="10">
        <f t="shared" si="78"/>
        <v>22607</v>
      </c>
      <c r="AO44" s="10">
        <f t="shared" si="78"/>
        <v>20398</v>
      </c>
      <c r="AP44" s="10">
        <f t="shared" si="78"/>
        <v>23728</v>
      </c>
      <c r="AQ44" s="19">
        <f t="shared" si="78"/>
        <v>0</v>
      </c>
      <c r="AR44" s="10">
        <f t="shared" si="78"/>
        <v>0</v>
      </c>
      <c r="BF44" s="10">
        <f t="shared" ref="BF44:BQ44" si="79">BF39+BF34</f>
        <v>11703</v>
      </c>
      <c r="BG44" s="10">
        <f t="shared" si="79"/>
        <v>15211</v>
      </c>
      <c r="BH44" s="10">
        <f t="shared" si="79"/>
        <v>20450</v>
      </c>
      <c r="BI44" s="10">
        <f t="shared" si="79"/>
        <v>30925</v>
      </c>
      <c r="BJ44" s="10">
        <f t="shared" si="79"/>
        <v>46711</v>
      </c>
      <c r="BK44" s="10">
        <f t="shared" si="79"/>
        <v>92588</v>
      </c>
      <c r="BL44" s="10">
        <f t="shared" si="79"/>
        <v>71176</v>
      </c>
      <c r="BM44" s="10">
        <f t="shared" si="79"/>
        <v>101382</v>
      </c>
      <c r="BN44" s="10">
        <f t="shared" si="79"/>
        <v>88151</v>
      </c>
      <c r="BO44" s="10">
        <f t="shared" si="79"/>
        <v>0</v>
      </c>
      <c r="BP44" s="10">
        <f t="shared" si="79"/>
        <v>0</v>
      </c>
      <c r="BQ44" s="10">
        <f t="shared" si="79"/>
        <v>0</v>
      </c>
    </row>
    <row r="45" spans="2:69" s="29" customFormat="1" x14ac:dyDescent="0.35">
      <c r="B45" s="29" t="s">
        <v>62</v>
      </c>
      <c r="L45" s="29">
        <f>L43-L44</f>
        <v>0</v>
      </c>
      <c r="M45" s="29">
        <f t="shared" ref="M45:AR45" si="80">M43-M44</f>
        <v>0</v>
      </c>
      <c r="N45" s="29">
        <f t="shared" si="80"/>
        <v>0</v>
      </c>
      <c r="O45" s="29">
        <f t="shared" si="80"/>
        <v>0</v>
      </c>
      <c r="P45" s="29">
        <f t="shared" si="80"/>
        <v>0</v>
      </c>
      <c r="Q45" s="29">
        <f t="shared" si="80"/>
        <v>0</v>
      </c>
      <c r="R45" s="29">
        <f t="shared" si="80"/>
        <v>0</v>
      </c>
      <c r="S45" s="29">
        <f t="shared" si="80"/>
        <v>0</v>
      </c>
      <c r="T45" s="29">
        <f t="shared" si="80"/>
        <v>0</v>
      </c>
      <c r="U45" s="29">
        <f t="shared" si="80"/>
        <v>0</v>
      </c>
      <c r="V45" s="29">
        <f t="shared" si="80"/>
        <v>0</v>
      </c>
      <c r="W45" s="29">
        <f t="shared" si="80"/>
        <v>0</v>
      </c>
      <c r="X45" s="29">
        <f t="shared" si="80"/>
        <v>0</v>
      </c>
      <c r="Y45" s="29">
        <f t="shared" si="80"/>
        <v>0</v>
      </c>
      <c r="Z45" s="29">
        <f t="shared" si="80"/>
        <v>0</v>
      </c>
      <c r="AA45" s="29">
        <f t="shared" si="80"/>
        <v>0</v>
      </c>
      <c r="AB45" s="29">
        <f t="shared" si="80"/>
        <v>0</v>
      </c>
      <c r="AC45" s="29">
        <f t="shared" si="80"/>
        <v>0</v>
      </c>
      <c r="AD45" s="29">
        <f t="shared" si="80"/>
        <v>0</v>
      </c>
      <c r="AE45" s="30">
        <f t="shared" si="80"/>
        <v>0</v>
      </c>
      <c r="AF45" s="29">
        <f t="shared" si="80"/>
        <v>0</v>
      </c>
      <c r="AG45" s="29">
        <f t="shared" si="80"/>
        <v>0</v>
      </c>
      <c r="AH45" s="29">
        <f t="shared" si="80"/>
        <v>0</v>
      </c>
      <c r="AI45" s="30">
        <f t="shared" si="80"/>
        <v>8524</v>
      </c>
      <c r="AJ45" s="29">
        <f t="shared" si="80"/>
        <v>8358</v>
      </c>
      <c r="AK45" s="29">
        <f t="shared" si="80"/>
        <v>5664</v>
      </c>
      <c r="AL45" s="29">
        <f t="shared" si="80"/>
        <v>-7319</v>
      </c>
      <c r="AM45" s="30">
        <f t="shared" si="80"/>
        <v>7227</v>
      </c>
      <c r="AN45" s="29">
        <f t="shared" si="80"/>
        <v>9392</v>
      </c>
      <c r="AO45" s="29">
        <f t="shared" si="80"/>
        <v>13748</v>
      </c>
      <c r="AP45" s="29">
        <f t="shared" si="80"/>
        <v>16384</v>
      </c>
      <c r="AQ45" s="30">
        <f t="shared" si="80"/>
        <v>0</v>
      </c>
      <c r="AR45" s="29">
        <f t="shared" si="80"/>
        <v>0</v>
      </c>
      <c r="BF45" s="29">
        <f t="shared" ref="BF45" si="81">BF43-BF44</f>
        <v>6225</v>
      </c>
      <c r="BG45" s="29">
        <f t="shared" ref="BG45" si="82">BG43-BG44</f>
        <v>12427</v>
      </c>
      <c r="BH45" s="29">
        <f t="shared" ref="BH45" si="83">BH43-BH44</f>
        <v>20203</v>
      </c>
      <c r="BI45" s="29">
        <f t="shared" ref="BI45" si="84">BI43-BI44</f>
        <v>24913</v>
      </c>
      <c r="BJ45" s="29">
        <f t="shared" ref="BJ45" si="85">BJ43-BJ44</f>
        <v>23986</v>
      </c>
      <c r="BK45" s="29">
        <f t="shared" ref="BK45" si="86">BK43-BK44</f>
        <v>-6623</v>
      </c>
      <c r="BL45" s="29">
        <f t="shared" ref="BL45" si="87">BL43-BL44</f>
        <v>46753</v>
      </c>
      <c r="BM45" s="29">
        <f t="shared" ref="BM45" si="88">BM43-BM44</f>
        <v>15227</v>
      </c>
      <c r="BN45" s="29">
        <f t="shared" ref="BN45" si="89">BN43-BN44</f>
        <v>46751</v>
      </c>
      <c r="BO45" s="29">
        <f t="shared" ref="BO45" si="90">BO43-BO44</f>
        <v>0</v>
      </c>
      <c r="BP45" s="29">
        <f t="shared" ref="BP45" si="91">BP43-BP44</f>
        <v>0</v>
      </c>
      <c r="BQ45" s="29">
        <f t="shared" ref="BQ45" si="92">BQ43-BQ44</f>
        <v>0</v>
      </c>
    </row>
    <row r="46" spans="2:69" s="9" customFormat="1" x14ac:dyDescent="0.35">
      <c r="O46" s="18"/>
      <c r="S46" s="18"/>
      <c r="W46" s="18"/>
      <c r="AA46" s="18"/>
      <c r="AE46" s="18"/>
      <c r="AI46" s="18"/>
      <c r="AM46" s="18"/>
      <c r="AQ46" s="18"/>
    </row>
    <row r="47" spans="2:69" s="39" customFormat="1" x14ac:dyDescent="0.35">
      <c r="B47" s="39" t="s">
        <v>1258</v>
      </c>
      <c r="O47" s="40"/>
      <c r="S47" s="40"/>
      <c r="W47" s="40"/>
      <c r="AA47" s="40"/>
      <c r="AE47" s="40"/>
      <c r="AI47" s="40"/>
      <c r="AM47" s="40"/>
      <c r="AQ47" s="40"/>
    </row>
    <row r="48" spans="2:69" s="9" customFormat="1" x14ac:dyDescent="0.35">
      <c r="B48" s="9" t="s">
        <v>51</v>
      </c>
      <c r="O48" s="18"/>
      <c r="P48" s="9">
        <v>4359</v>
      </c>
      <c r="Q48" s="9">
        <v>4823</v>
      </c>
      <c r="S48" s="18">
        <v>5442</v>
      </c>
      <c r="T48" s="9">
        <v>5982</v>
      </c>
      <c r="U48" s="9">
        <v>6325</v>
      </c>
      <c r="W48" s="18">
        <v>6777</v>
      </c>
      <c r="X48" s="9">
        <v>7632</v>
      </c>
      <c r="Y48" s="9">
        <v>8026</v>
      </c>
      <c r="AA48" s="18">
        <v>8012</v>
      </c>
      <c r="AB48" s="9">
        <v>8292</v>
      </c>
      <c r="AC48" s="9">
        <v>9229</v>
      </c>
      <c r="AE48" s="18">
        <v>11436</v>
      </c>
      <c r="AF48" s="9">
        <v>12612</v>
      </c>
      <c r="AG48" s="9">
        <v>12668</v>
      </c>
      <c r="AI48" s="18">
        <v>11780</v>
      </c>
      <c r="AJ48" s="9">
        <v>12186</v>
      </c>
      <c r="AK48" s="9">
        <v>11966</v>
      </c>
      <c r="AL48" s="9">
        <f>BM48-AK48-AJ48-AI48</f>
        <v>14218</v>
      </c>
      <c r="AM48" s="18">
        <v>11449</v>
      </c>
      <c r="AN48" s="9">
        <v>12404</v>
      </c>
      <c r="AO48" s="9">
        <v>12908</v>
      </c>
      <c r="AP48" s="9">
        <f>BN48-AO48-AN48-AM48</f>
        <v>16127</v>
      </c>
      <c r="AQ48" s="18"/>
      <c r="BC48" s="9">
        <v>2578</v>
      </c>
      <c r="BD48" s="9">
        <v>3613</v>
      </c>
      <c r="BE48" s="9">
        <v>5649</v>
      </c>
      <c r="BF48" s="9">
        <v>8513</v>
      </c>
      <c r="BG48" s="9">
        <v>12579</v>
      </c>
      <c r="BH48" s="9">
        <v>19065</v>
      </c>
      <c r="BI48" s="9">
        <v>25727</v>
      </c>
      <c r="BJ48" s="9">
        <v>32206</v>
      </c>
      <c r="BK48" s="9">
        <v>38433</v>
      </c>
      <c r="BL48" s="9">
        <v>51541</v>
      </c>
      <c r="BM48" s="9">
        <v>50150</v>
      </c>
      <c r="BN48" s="9">
        <v>52888</v>
      </c>
    </row>
    <row r="49" spans="2:69" s="9" customFormat="1" x14ac:dyDescent="0.35">
      <c r="B49" s="9" t="s">
        <v>52</v>
      </c>
      <c r="O49" s="18"/>
      <c r="P49" s="9">
        <v>2332</v>
      </c>
      <c r="Q49" s="9">
        <v>2546</v>
      </c>
      <c r="S49" s="18">
        <v>3027</v>
      </c>
      <c r="T49" s="9">
        <v>3307</v>
      </c>
      <c r="U49" s="9">
        <v>3234</v>
      </c>
      <c r="W49" s="18">
        <v>3624</v>
      </c>
      <c r="X49" s="9">
        <v>4097</v>
      </c>
      <c r="Y49" s="9">
        <v>4053</v>
      </c>
      <c r="AA49" s="18">
        <v>4150</v>
      </c>
      <c r="AB49" s="9">
        <v>4249</v>
      </c>
      <c r="AC49" s="9">
        <v>5055</v>
      </c>
      <c r="AE49" s="18">
        <v>6384</v>
      </c>
      <c r="AF49" s="9">
        <v>7220</v>
      </c>
      <c r="AG49" s="9">
        <v>7018</v>
      </c>
      <c r="AI49" s="18">
        <v>6638</v>
      </c>
      <c r="AJ49" s="9">
        <v>6650</v>
      </c>
      <c r="AK49" s="9">
        <v>5996</v>
      </c>
      <c r="AL49" s="9">
        <f>BM49-AK49-AJ49-AI49</f>
        <v>7397</v>
      </c>
      <c r="AM49" s="18">
        <v>6759</v>
      </c>
      <c r="AN49" s="9">
        <v>7515</v>
      </c>
      <c r="AO49" s="9">
        <v>7578</v>
      </c>
      <c r="AP49" s="9">
        <f>BN49-AO49-AN49-AM49</f>
        <v>9358</v>
      </c>
      <c r="AQ49" s="18"/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10126</v>
      </c>
      <c r="BI49" s="9">
        <v>13631</v>
      </c>
      <c r="BJ49" s="9">
        <v>16826</v>
      </c>
      <c r="BK49" s="9">
        <v>20349</v>
      </c>
      <c r="BL49" s="9">
        <v>29057</v>
      </c>
      <c r="BM49" s="9">
        <v>26681</v>
      </c>
      <c r="BN49" s="9">
        <v>31210</v>
      </c>
    </row>
    <row r="50" spans="2:69" s="9" customFormat="1" x14ac:dyDescent="0.35">
      <c r="B50" s="9" t="s">
        <v>53</v>
      </c>
      <c r="O50" s="18"/>
      <c r="P50" s="9">
        <v>1806</v>
      </c>
      <c r="Q50" s="9">
        <v>2042</v>
      </c>
      <c r="S50" s="18">
        <v>2475</v>
      </c>
      <c r="T50" s="9">
        <v>2772</v>
      </c>
      <c r="U50" s="9">
        <v>3007</v>
      </c>
      <c r="W50" s="18">
        <v>3337</v>
      </c>
      <c r="X50" s="9">
        <v>3628</v>
      </c>
      <c r="Y50" s="9">
        <v>3958</v>
      </c>
      <c r="AA50" s="18">
        <v>3971</v>
      </c>
      <c r="AB50" s="9">
        <v>4611</v>
      </c>
      <c r="AC50" s="9">
        <v>5311</v>
      </c>
      <c r="AE50" s="18">
        <v>6101</v>
      </c>
      <c r="AF50" s="9">
        <v>6677</v>
      </c>
      <c r="AG50" s="9">
        <v>6592</v>
      </c>
      <c r="AI50" s="18">
        <v>6722</v>
      </c>
      <c r="AJ50" s="9">
        <v>6960</v>
      </c>
      <c r="AK50" s="9">
        <v>6797</v>
      </c>
      <c r="AL50" s="9">
        <f>BM50-AK50-AJ50-AI50</f>
        <v>7281</v>
      </c>
      <c r="AM50" s="18">
        <v>7292</v>
      </c>
      <c r="AN50" s="9">
        <v>8551</v>
      </c>
      <c r="AO50" s="9">
        <v>9790</v>
      </c>
      <c r="AP50" s="9">
        <f>BN50-AO50-AN50-AM50</f>
        <v>10521</v>
      </c>
      <c r="AQ50" s="18"/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7921</v>
      </c>
      <c r="BI50" s="9">
        <v>11733</v>
      </c>
      <c r="BJ50" s="9">
        <v>15406</v>
      </c>
      <c r="BK50" s="9">
        <v>19848</v>
      </c>
      <c r="BL50" s="9">
        <v>26739</v>
      </c>
      <c r="BM50" s="9">
        <v>27760</v>
      </c>
      <c r="BN50" s="9">
        <v>36154</v>
      </c>
    </row>
    <row r="51" spans="2:69" s="10" customFormat="1" x14ac:dyDescent="0.35">
      <c r="B51" s="10" t="s">
        <v>54</v>
      </c>
      <c r="O51" s="19"/>
      <c r="P51" s="10">
        <v>824</v>
      </c>
      <c r="Q51" s="10">
        <v>917</v>
      </c>
      <c r="S51" s="19">
        <v>1022</v>
      </c>
      <c r="T51" s="10">
        <v>1170</v>
      </c>
      <c r="U51" s="10">
        <v>1161</v>
      </c>
      <c r="W51" s="19">
        <v>1339</v>
      </c>
      <c r="X51" s="10">
        <v>1529</v>
      </c>
      <c r="Y51" s="10">
        <v>1615</v>
      </c>
      <c r="AA51" s="19">
        <v>1604</v>
      </c>
      <c r="AB51" s="10">
        <v>1535</v>
      </c>
      <c r="AC51" s="10">
        <v>1875</v>
      </c>
      <c r="AE51" s="19">
        <v>2250</v>
      </c>
      <c r="AF51" s="10">
        <v>2568</v>
      </c>
      <c r="AG51" s="10">
        <v>2732</v>
      </c>
      <c r="AI51" s="19">
        <v>2768</v>
      </c>
      <c r="AJ51" s="10">
        <v>3026</v>
      </c>
      <c r="AK51" s="10">
        <v>2955</v>
      </c>
      <c r="AL51" s="51">
        <f>BM51-AK51-AJ51-AI51</f>
        <v>3269</v>
      </c>
      <c r="AM51" s="19">
        <v>3145</v>
      </c>
      <c r="AN51" s="10">
        <v>3529</v>
      </c>
      <c r="AO51" s="10">
        <v>3870</v>
      </c>
      <c r="AP51" s="51">
        <f>BN51-AO51-AN51-AM51</f>
        <v>4106</v>
      </c>
      <c r="AQ51" s="19"/>
      <c r="BC51" s="10">
        <v>2511</v>
      </c>
      <c r="BD51" s="10">
        <v>4259</v>
      </c>
      <c r="BE51" s="10">
        <v>6817</v>
      </c>
      <c r="BF51" s="10">
        <v>9415</v>
      </c>
      <c r="BG51" s="10">
        <v>15059</v>
      </c>
      <c r="BH51" s="10">
        <v>3541</v>
      </c>
      <c r="BI51" s="10">
        <v>4747</v>
      </c>
      <c r="BJ51" s="10">
        <v>6259</v>
      </c>
      <c r="BK51" s="10">
        <v>7335</v>
      </c>
      <c r="BL51" s="10">
        <v>10592</v>
      </c>
      <c r="BM51" s="10">
        <v>12018</v>
      </c>
      <c r="BN51" s="10">
        <v>14650</v>
      </c>
    </row>
    <row r="52" spans="2:69" s="29" customFormat="1" x14ac:dyDescent="0.35">
      <c r="B52" s="29" t="s">
        <v>55</v>
      </c>
      <c r="D52" s="29">
        <f t="shared" ref="D52:V52" si="93">SUM(D48:D51)</f>
        <v>0</v>
      </c>
      <c r="E52" s="29">
        <f t="shared" si="93"/>
        <v>0</v>
      </c>
      <c r="F52" s="29">
        <f t="shared" si="93"/>
        <v>0</v>
      </c>
      <c r="G52" s="29">
        <f t="shared" si="93"/>
        <v>0</v>
      </c>
      <c r="H52" s="29">
        <f t="shared" si="93"/>
        <v>0</v>
      </c>
      <c r="I52" s="29">
        <f t="shared" si="93"/>
        <v>0</v>
      </c>
      <c r="J52" s="29">
        <f t="shared" si="93"/>
        <v>0</v>
      </c>
      <c r="K52" s="29">
        <f t="shared" si="93"/>
        <v>0</v>
      </c>
      <c r="L52" s="29">
        <f t="shared" si="93"/>
        <v>0</v>
      </c>
      <c r="M52" s="29">
        <f t="shared" si="93"/>
        <v>0</v>
      </c>
      <c r="N52" s="29">
        <f t="shared" si="93"/>
        <v>0</v>
      </c>
      <c r="O52" s="30">
        <f t="shared" si="93"/>
        <v>0</v>
      </c>
      <c r="P52" s="29">
        <f t="shared" si="93"/>
        <v>9321</v>
      </c>
      <c r="Q52" s="29">
        <f t="shared" si="93"/>
        <v>10328</v>
      </c>
      <c r="R52" s="29">
        <f t="shared" si="93"/>
        <v>0</v>
      </c>
      <c r="S52" s="30">
        <f t="shared" si="93"/>
        <v>11966</v>
      </c>
      <c r="T52" s="29">
        <f t="shared" si="93"/>
        <v>13231</v>
      </c>
      <c r="U52" s="29">
        <f t="shared" si="93"/>
        <v>13727</v>
      </c>
      <c r="V52" s="29">
        <f t="shared" si="93"/>
        <v>0</v>
      </c>
      <c r="W52" s="30" t="s">
        <v>56</v>
      </c>
      <c r="X52" s="29">
        <f t="shared" ref="X52:AN52" si="94">SUM(X48:X51)</f>
        <v>16886</v>
      </c>
      <c r="Y52" s="29">
        <f t="shared" si="94"/>
        <v>17652</v>
      </c>
      <c r="Z52" s="29">
        <f t="shared" si="94"/>
        <v>0</v>
      </c>
      <c r="AA52" s="30">
        <f t="shared" si="94"/>
        <v>17737</v>
      </c>
      <c r="AB52" s="29">
        <f t="shared" si="94"/>
        <v>18687</v>
      </c>
      <c r="AC52" s="29">
        <f t="shared" si="94"/>
        <v>21470</v>
      </c>
      <c r="AD52" s="29">
        <f t="shared" si="94"/>
        <v>0</v>
      </c>
      <c r="AE52" s="30">
        <f t="shared" si="94"/>
        <v>26171</v>
      </c>
      <c r="AF52" s="29">
        <f t="shared" si="94"/>
        <v>29077</v>
      </c>
      <c r="AG52" s="29">
        <f t="shared" si="94"/>
        <v>29010</v>
      </c>
      <c r="AH52" s="29">
        <f t="shared" si="94"/>
        <v>0</v>
      </c>
      <c r="AI52" s="30">
        <f t="shared" si="94"/>
        <v>27908</v>
      </c>
      <c r="AJ52" s="29">
        <f t="shared" si="94"/>
        <v>28822</v>
      </c>
      <c r="AK52" s="29">
        <f t="shared" si="94"/>
        <v>27714</v>
      </c>
      <c r="AL52" s="29">
        <f>SUM(AL48:AL51)</f>
        <v>32165</v>
      </c>
      <c r="AM52" s="30">
        <f t="shared" si="94"/>
        <v>28645</v>
      </c>
      <c r="AN52" s="29">
        <f t="shared" si="94"/>
        <v>31999</v>
      </c>
      <c r="AO52" s="29">
        <f t="shared" ref="AO52" si="95">SUM(AO48:AO51)</f>
        <v>34146</v>
      </c>
      <c r="AP52" s="29">
        <f t="shared" ref="AP52" si="96">SUM(AP48:AP51)</f>
        <v>40112</v>
      </c>
      <c r="AQ52" s="30">
        <f t="shared" ref="AQ52" si="97">SUM(AQ48:AQ51)</f>
        <v>0</v>
      </c>
      <c r="AR52" s="29">
        <f t="shared" ref="AR52" si="98">SUM(AR48:AR51)</f>
        <v>0</v>
      </c>
      <c r="BC52" s="29">
        <f>SUM(BC48:BC51)</f>
        <v>5089</v>
      </c>
      <c r="BD52" s="29">
        <f t="shared" ref="BD52:BE52" si="99">SUM(BD48:BD51)</f>
        <v>7872</v>
      </c>
      <c r="BE52" s="29">
        <f t="shared" si="99"/>
        <v>12466</v>
      </c>
      <c r="BF52" s="29">
        <f>SUM(BF48:BF51)</f>
        <v>17928</v>
      </c>
      <c r="BG52" s="29">
        <f t="shared" ref="BG52:BQ52" si="100">SUM(BG48:BG51)</f>
        <v>27638</v>
      </c>
      <c r="BH52" s="29">
        <f t="shared" si="100"/>
        <v>40653</v>
      </c>
      <c r="BI52" s="29">
        <f t="shared" si="100"/>
        <v>55838</v>
      </c>
      <c r="BJ52" s="29">
        <f t="shared" si="100"/>
        <v>70697</v>
      </c>
      <c r="BK52" s="29">
        <f t="shared" si="100"/>
        <v>85965</v>
      </c>
      <c r="BL52" s="29">
        <f t="shared" si="100"/>
        <v>117929</v>
      </c>
      <c r="BM52" s="29">
        <f t="shared" si="100"/>
        <v>116609</v>
      </c>
      <c r="BN52" s="29">
        <f t="shared" si="100"/>
        <v>134902</v>
      </c>
      <c r="BO52" s="29">
        <f t="shared" si="100"/>
        <v>0</v>
      </c>
      <c r="BP52" s="29">
        <f t="shared" si="100"/>
        <v>0</v>
      </c>
      <c r="BQ52" s="29">
        <f t="shared" si="100"/>
        <v>0</v>
      </c>
    </row>
    <row r="54" spans="2:69" s="36" customFormat="1" x14ac:dyDescent="0.35">
      <c r="B54" s="13" t="s">
        <v>1255</v>
      </c>
      <c r="C54" s="13"/>
      <c r="D54" s="13"/>
      <c r="E54" s="13"/>
      <c r="F54" s="13"/>
      <c r="G54" s="13"/>
      <c r="H54" s="13"/>
      <c r="I54" s="13"/>
      <c r="J54" s="13"/>
      <c r="O54" s="37"/>
      <c r="S54" s="37"/>
      <c r="W54" s="37"/>
      <c r="AA54" s="37"/>
      <c r="AE54" s="37"/>
      <c r="AI54" s="37"/>
      <c r="AM54" s="37"/>
      <c r="AQ54" s="37"/>
    </row>
    <row r="55" spans="2:69" s="29" customFormat="1" x14ac:dyDescent="0.35">
      <c r="B55" s="29" t="s">
        <v>57</v>
      </c>
      <c r="O55" s="30">
        <v>8032</v>
      </c>
      <c r="P55" s="29">
        <v>9321</v>
      </c>
      <c r="Q55" s="29">
        <v>10328</v>
      </c>
      <c r="R55" s="29">
        <f>BH55-Q55-P55-O55</f>
        <v>12972</v>
      </c>
      <c r="S55" s="30">
        <v>11966</v>
      </c>
      <c r="T55" s="29">
        <v>13231</v>
      </c>
      <c r="U55" s="29">
        <v>13727</v>
      </c>
      <c r="V55" s="29">
        <f>BI55-U55-T55-S55</f>
        <v>16914</v>
      </c>
      <c r="W55" s="30">
        <v>15077</v>
      </c>
      <c r="X55" s="29">
        <v>16886</v>
      </c>
      <c r="Y55" s="29">
        <v>17652</v>
      </c>
      <c r="Z55" s="29">
        <f>BJ55-Y55-X55-W55</f>
        <v>21082</v>
      </c>
      <c r="AA55" s="30">
        <v>17737</v>
      </c>
      <c r="AB55" s="29">
        <v>18687</v>
      </c>
      <c r="AC55" s="29">
        <v>21470</v>
      </c>
      <c r="AD55" s="29">
        <f>BK55-AC55-AB55-AA55</f>
        <v>28071</v>
      </c>
      <c r="AE55" s="30">
        <v>26171</v>
      </c>
      <c r="AF55" s="29">
        <v>29077</v>
      </c>
      <c r="AG55" s="29">
        <v>29010</v>
      </c>
      <c r="AH55" s="29">
        <f>BL55-AG55-AF55-AE55</f>
        <v>33671</v>
      </c>
      <c r="AI55" s="30">
        <v>27908</v>
      </c>
      <c r="AJ55" s="29">
        <v>28822</v>
      </c>
      <c r="AK55" s="29">
        <v>27714</v>
      </c>
      <c r="AL55" s="29">
        <f>BM55-AK55-AJ55-AI55</f>
        <v>32165</v>
      </c>
      <c r="AM55" s="30">
        <v>28645</v>
      </c>
      <c r="AN55" s="29">
        <v>31999</v>
      </c>
      <c r="AO55" s="29">
        <v>34146</v>
      </c>
      <c r="AP55" s="29">
        <f>BN55-AO55-AN55-AM55</f>
        <v>40112</v>
      </c>
      <c r="AQ55" s="30"/>
      <c r="BC55" s="29">
        <v>5089</v>
      </c>
      <c r="BD55" s="29">
        <v>7872</v>
      </c>
      <c r="BE55" s="29">
        <v>12466</v>
      </c>
      <c r="BF55" s="29">
        <v>17928</v>
      </c>
      <c r="BG55" s="29">
        <v>27638</v>
      </c>
      <c r="BH55" s="29">
        <v>40653</v>
      </c>
      <c r="BI55" s="29">
        <v>55838</v>
      </c>
      <c r="BJ55" s="29">
        <v>70697</v>
      </c>
      <c r="BK55" s="29">
        <v>85965</v>
      </c>
      <c r="BL55" s="29">
        <v>117929</v>
      </c>
      <c r="BM55" s="29">
        <v>116609</v>
      </c>
      <c r="BN55" s="29">
        <v>134902</v>
      </c>
    </row>
    <row r="56" spans="2:69" s="10" customFormat="1" x14ac:dyDescent="0.35">
      <c r="B56" s="10" t="s">
        <v>58</v>
      </c>
      <c r="O56" s="19">
        <v>1159</v>
      </c>
      <c r="P56" s="10">
        <v>1237</v>
      </c>
      <c r="Q56" s="10">
        <v>1448</v>
      </c>
      <c r="R56" s="10">
        <f>BH56-Q56-P56-O56</f>
        <v>1610</v>
      </c>
      <c r="S56" s="19">
        <v>1927</v>
      </c>
      <c r="T56" s="10">
        <v>2214</v>
      </c>
      <c r="U56" s="10">
        <v>2418</v>
      </c>
      <c r="V56" s="10">
        <f>BI56-U56-T56-S56</f>
        <v>2796</v>
      </c>
      <c r="W56" s="19">
        <v>2816</v>
      </c>
      <c r="X56" s="10">
        <v>3307</v>
      </c>
      <c r="Y56" s="10">
        <v>3155</v>
      </c>
      <c r="Z56" s="10">
        <f>BJ56-Y56-X56-W56</f>
        <v>3492</v>
      </c>
      <c r="AA56" s="19">
        <v>3459</v>
      </c>
      <c r="AB56" s="10">
        <v>3829</v>
      </c>
      <c r="AC56" s="10">
        <v>4194</v>
      </c>
      <c r="AD56" s="10">
        <f>BK56-AC56-AB56-AA56</f>
        <v>5210</v>
      </c>
      <c r="AE56" s="19">
        <v>5131</v>
      </c>
      <c r="AF56" s="10">
        <v>5399</v>
      </c>
      <c r="AG56" s="10">
        <v>5771</v>
      </c>
      <c r="AH56" s="10">
        <f>BL56-AG56-AF56-AE56</f>
        <v>6348</v>
      </c>
      <c r="AI56" s="19">
        <v>6005</v>
      </c>
      <c r="AJ56" s="10">
        <v>5192</v>
      </c>
      <c r="AK56" s="10">
        <v>5716</v>
      </c>
      <c r="AL56" s="51">
        <f>BM56-AK56-AJ56-AI56</f>
        <v>8336</v>
      </c>
      <c r="AM56" s="19">
        <v>6108</v>
      </c>
      <c r="AN56" s="10">
        <v>5945</v>
      </c>
      <c r="AO56" s="10">
        <v>6210</v>
      </c>
      <c r="AP56" s="51">
        <f>BN56-AO56-AN56-AM56</f>
        <v>7696</v>
      </c>
      <c r="AQ56" s="19"/>
      <c r="BC56" s="10">
        <v>1364</v>
      </c>
      <c r="BD56" s="10">
        <v>1875</v>
      </c>
      <c r="BE56" s="10">
        <v>2153</v>
      </c>
      <c r="BF56" s="10">
        <v>2867</v>
      </c>
      <c r="BG56" s="10">
        <v>3789</v>
      </c>
      <c r="BH56" s="10">
        <v>5454</v>
      </c>
      <c r="BI56" s="10">
        <v>9355</v>
      </c>
      <c r="BJ56" s="10">
        <v>12770</v>
      </c>
      <c r="BK56" s="10">
        <v>16692</v>
      </c>
      <c r="BL56" s="10">
        <v>22649</v>
      </c>
      <c r="BM56" s="10">
        <v>25249</v>
      </c>
      <c r="BN56" s="10">
        <v>25959</v>
      </c>
    </row>
    <row r="57" spans="2:69" s="9" customFormat="1" x14ac:dyDescent="0.35">
      <c r="B57" s="9" t="s">
        <v>404</v>
      </c>
      <c r="O57" s="9">
        <f>O55-O56</f>
        <v>6873</v>
      </c>
      <c r="P57" s="9">
        <f t="shared" ref="P57:AR57" si="101">P55-P56</f>
        <v>8084</v>
      </c>
      <c r="Q57" s="9">
        <f t="shared" si="101"/>
        <v>8880</v>
      </c>
      <c r="R57" s="9">
        <f t="shared" si="101"/>
        <v>11362</v>
      </c>
      <c r="S57" s="9">
        <f t="shared" si="101"/>
        <v>10039</v>
      </c>
      <c r="T57" s="9">
        <f t="shared" si="101"/>
        <v>11017</v>
      </c>
      <c r="U57" s="9">
        <f t="shared" si="101"/>
        <v>11309</v>
      </c>
      <c r="V57" s="9">
        <f t="shared" si="101"/>
        <v>14118</v>
      </c>
      <c r="W57" s="9">
        <f t="shared" si="101"/>
        <v>12261</v>
      </c>
      <c r="X57" s="9">
        <f t="shared" si="101"/>
        <v>13579</v>
      </c>
      <c r="Y57" s="9">
        <f t="shared" si="101"/>
        <v>14497</v>
      </c>
      <c r="Z57" s="9">
        <f t="shared" si="101"/>
        <v>17590</v>
      </c>
      <c r="AA57" s="9">
        <f t="shared" si="101"/>
        <v>14278</v>
      </c>
      <c r="AB57" s="9">
        <f t="shared" si="101"/>
        <v>14858</v>
      </c>
      <c r="AC57" s="9">
        <f t="shared" si="101"/>
        <v>17276</v>
      </c>
      <c r="AD57" s="9">
        <f t="shared" si="101"/>
        <v>22861</v>
      </c>
      <c r="AE57" s="18">
        <f t="shared" si="101"/>
        <v>21040</v>
      </c>
      <c r="AF57" s="9">
        <f t="shared" si="101"/>
        <v>23678</v>
      </c>
      <c r="AG57" s="9">
        <f t="shared" si="101"/>
        <v>23239</v>
      </c>
      <c r="AH57" s="9">
        <f t="shared" si="101"/>
        <v>27323</v>
      </c>
      <c r="AI57" s="18">
        <f t="shared" si="101"/>
        <v>21903</v>
      </c>
      <c r="AJ57" s="9">
        <f t="shared" si="101"/>
        <v>23630</v>
      </c>
      <c r="AK57" s="9">
        <f t="shared" si="101"/>
        <v>21998</v>
      </c>
      <c r="AL57" s="9">
        <f t="shared" si="101"/>
        <v>23829</v>
      </c>
      <c r="AM57" s="18">
        <f t="shared" si="101"/>
        <v>22537</v>
      </c>
      <c r="AN57" s="9">
        <f t="shared" si="101"/>
        <v>26054</v>
      </c>
      <c r="AO57" s="9">
        <f t="shared" si="101"/>
        <v>27936</v>
      </c>
      <c r="AP57" s="9">
        <f t="shared" si="101"/>
        <v>32416</v>
      </c>
      <c r="AQ57" s="18">
        <f t="shared" si="101"/>
        <v>0</v>
      </c>
      <c r="AR57" s="9">
        <f t="shared" si="101"/>
        <v>0</v>
      </c>
      <c r="AZ57" s="9">
        <f>AZ55-AZ56</f>
        <v>0</v>
      </c>
      <c r="BA57" s="9">
        <f t="shared" ref="BA57:BC57" si="102">BA55-BA56</f>
        <v>0</v>
      </c>
      <c r="BB57" s="9">
        <f t="shared" si="102"/>
        <v>0</v>
      </c>
      <c r="BC57" s="9">
        <f t="shared" si="102"/>
        <v>3725</v>
      </c>
      <c r="BD57" s="9">
        <f t="shared" ref="BD57:BE57" si="103">BD55-BD56</f>
        <v>5997</v>
      </c>
      <c r="BE57" s="9">
        <f t="shared" si="103"/>
        <v>10313</v>
      </c>
      <c r="BF57" s="9">
        <f>BF55-BF56</f>
        <v>15061</v>
      </c>
      <c r="BG57" s="9">
        <f t="shared" ref="BG57:BQ57" si="104">BG55-BG56</f>
        <v>23849</v>
      </c>
      <c r="BH57" s="9">
        <f t="shared" si="104"/>
        <v>35199</v>
      </c>
      <c r="BI57" s="9">
        <f t="shared" si="104"/>
        <v>46483</v>
      </c>
      <c r="BJ57" s="9">
        <f t="shared" si="104"/>
        <v>57927</v>
      </c>
      <c r="BK57" s="9">
        <f t="shared" si="104"/>
        <v>69273</v>
      </c>
      <c r="BL57" s="9">
        <f t="shared" si="104"/>
        <v>95280</v>
      </c>
      <c r="BM57" s="9">
        <f t="shared" si="104"/>
        <v>91360</v>
      </c>
      <c r="BN57" s="9">
        <f t="shared" si="104"/>
        <v>108943</v>
      </c>
      <c r="BO57" s="9">
        <f t="shared" si="104"/>
        <v>0</v>
      </c>
      <c r="BP57" s="9">
        <f t="shared" si="104"/>
        <v>0</v>
      </c>
      <c r="BQ57" s="9">
        <f t="shared" si="104"/>
        <v>0</v>
      </c>
    </row>
    <row r="58" spans="2:69" s="3" customFormat="1" x14ac:dyDescent="0.35">
      <c r="B58" s="3" t="s">
        <v>678</v>
      </c>
      <c r="O58" s="3">
        <f>O57/O55</f>
        <v>0.85570219123505975</v>
      </c>
      <c r="P58" s="3">
        <f t="shared" ref="P58:AR58" si="105">P57/P55</f>
        <v>0.86728891749812254</v>
      </c>
      <c r="Q58" s="3">
        <f t="shared" si="105"/>
        <v>0.85979860573199074</v>
      </c>
      <c r="R58" s="3">
        <f t="shared" si="105"/>
        <v>0.87588652482269502</v>
      </c>
      <c r="S58" s="3">
        <f t="shared" si="105"/>
        <v>0.8389603877653351</v>
      </c>
      <c r="T58" s="3">
        <f t="shared" si="105"/>
        <v>0.83266570931902351</v>
      </c>
      <c r="U58" s="3">
        <f t="shared" si="105"/>
        <v>0.82385080498288044</v>
      </c>
      <c r="V58" s="3">
        <f t="shared" si="105"/>
        <v>0.83469315360056762</v>
      </c>
      <c r="W58" s="3">
        <f t="shared" si="105"/>
        <v>0.81322544272733299</v>
      </c>
      <c r="X58" s="3">
        <f t="shared" si="105"/>
        <v>0.80415729006277392</v>
      </c>
      <c r="Y58" s="3">
        <f t="shared" si="105"/>
        <v>0.82126671198731027</v>
      </c>
      <c r="Z58" s="3">
        <f t="shared" si="105"/>
        <v>0.83436106631249407</v>
      </c>
      <c r="AA58" s="3">
        <f t="shared" si="105"/>
        <v>0.80498393189378137</v>
      </c>
      <c r="AB58" s="3">
        <f t="shared" si="105"/>
        <v>0.7950981966072671</v>
      </c>
      <c r="AC58" s="3">
        <f t="shared" si="105"/>
        <v>0.80465766185374943</v>
      </c>
      <c r="AD58" s="3">
        <f t="shared" si="105"/>
        <v>0.81439920202344052</v>
      </c>
      <c r="AE58" s="3">
        <f t="shared" si="105"/>
        <v>0.80394329601467274</v>
      </c>
      <c r="AF58" s="3">
        <f t="shared" si="105"/>
        <v>0.81432059703545756</v>
      </c>
      <c r="AG58" s="3">
        <f t="shared" si="105"/>
        <v>0.80106859703550504</v>
      </c>
      <c r="AH58" s="3">
        <f t="shared" si="105"/>
        <v>0.81146981081642955</v>
      </c>
      <c r="AI58" s="3">
        <f t="shared" si="105"/>
        <v>0.78482872294682526</v>
      </c>
      <c r="AJ58" s="3">
        <f t="shared" si="105"/>
        <v>0.81985982929706469</v>
      </c>
      <c r="AK58" s="3">
        <f t="shared" si="105"/>
        <v>0.79375045103557773</v>
      </c>
      <c r="AL58" s="3">
        <f t="shared" si="105"/>
        <v>0.74083631276231932</v>
      </c>
      <c r="AM58" s="3">
        <f t="shared" si="105"/>
        <v>0.7867690696456624</v>
      </c>
      <c r="AN58" s="3">
        <f t="shared" si="105"/>
        <v>0.81421294415450485</v>
      </c>
      <c r="AO58" s="3">
        <f t="shared" si="105"/>
        <v>0.81813389562467054</v>
      </c>
      <c r="AP58" s="3">
        <f t="shared" si="105"/>
        <v>0.8081372157957718</v>
      </c>
      <c r="AQ58" s="3" t="e">
        <f t="shared" si="105"/>
        <v>#DIV/0!</v>
      </c>
      <c r="AR58" s="3" t="e">
        <f t="shared" si="105"/>
        <v>#DIV/0!</v>
      </c>
      <c r="BC58" s="3">
        <f>BC57/BC55</f>
        <v>0.73197091766555311</v>
      </c>
      <c r="BD58" s="3">
        <f t="shared" ref="BD58:BQ58" si="106">BD57/BD55</f>
        <v>0.76181402439024393</v>
      </c>
      <c r="BE58" s="3">
        <f t="shared" si="106"/>
        <v>0.82729022942403341</v>
      </c>
      <c r="BF58" s="3">
        <f t="shared" si="106"/>
        <v>0.84008255243195007</v>
      </c>
      <c r="BG58" s="3">
        <f t="shared" si="106"/>
        <v>0.86290614371517471</v>
      </c>
      <c r="BH58" s="3">
        <f t="shared" si="106"/>
        <v>0.86584015939783043</v>
      </c>
      <c r="BI58" s="3">
        <f t="shared" si="106"/>
        <v>0.8324617643898421</v>
      </c>
      <c r="BJ58" s="3">
        <f t="shared" si="106"/>
        <v>0.81936998741106415</v>
      </c>
      <c r="BK58" s="3">
        <f t="shared" si="106"/>
        <v>0.80582795323678236</v>
      </c>
      <c r="BL58" s="3">
        <f t="shared" si="106"/>
        <v>0.80794376277251567</v>
      </c>
      <c r="BM58" s="3">
        <f t="shared" si="106"/>
        <v>0.78347297378418479</v>
      </c>
      <c r="BN58" s="3">
        <f t="shared" si="106"/>
        <v>0.8075714222176098</v>
      </c>
      <c r="BO58" s="3" t="e">
        <f t="shared" si="106"/>
        <v>#DIV/0!</v>
      </c>
      <c r="BP58" s="3" t="e">
        <f t="shared" si="106"/>
        <v>#DIV/0!</v>
      </c>
      <c r="BQ58" s="3" t="e">
        <f t="shared" si="106"/>
        <v>#DIV/0!</v>
      </c>
    </row>
    <row r="59" spans="2:69" s="27" customFormat="1" x14ac:dyDescent="0.35">
      <c r="B59" s="27" t="s">
        <v>429</v>
      </c>
      <c r="O59" s="28"/>
      <c r="S59" s="28"/>
      <c r="W59" s="28"/>
      <c r="AA59" s="28"/>
      <c r="AE59" s="28"/>
      <c r="AI59" s="28"/>
      <c r="AM59" s="28"/>
      <c r="AQ59" s="28"/>
    </row>
    <row r="60" spans="2:69" s="9" customFormat="1" x14ac:dyDescent="0.35">
      <c r="B60" s="9" t="s">
        <v>59</v>
      </c>
      <c r="O60" s="18">
        <v>1834</v>
      </c>
      <c r="P60" s="9">
        <v>1919</v>
      </c>
      <c r="Q60" s="9">
        <v>2052</v>
      </c>
      <c r="R60" s="9">
        <f>BH60-Q60-P60-O60</f>
        <v>1949</v>
      </c>
      <c r="S60" s="18">
        <v>2238</v>
      </c>
      <c r="T60" s="9">
        <v>2523</v>
      </c>
      <c r="U60" s="9">
        <v>2657</v>
      </c>
      <c r="V60" s="9">
        <f>BI60-U60-T60-S60</f>
        <v>2855</v>
      </c>
      <c r="W60" s="18">
        <v>2860</v>
      </c>
      <c r="X60" s="9">
        <v>3315</v>
      </c>
      <c r="Y60" s="9">
        <v>3548</v>
      </c>
      <c r="Z60" s="9">
        <f>BJ60-Y60-X60-W60</f>
        <v>3877</v>
      </c>
      <c r="AA60" s="18">
        <v>4015</v>
      </c>
      <c r="AB60" s="9">
        <v>4462</v>
      </c>
      <c r="AC60" s="9">
        <v>4763</v>
      </c>
      <c r="AD60" s="9">
        <f>BK60-AC60-AB60-AA60</f>
        <v>5207</v>
      </c>
      <c r="AE60" s="18">
        <v>5197</v>
      </c>
      <c r="AF60" s="9">
        <v>6096</v>
      </c>
      <c r="AG60" s="9">
        <v>6316</v>
      </c>
      <c r="AH60" s="9">
        <f>BL60-AG60-AF60-AE60</f>
        <v>7046</v>
      </c>
      <c r="AI60" s="18">
        <v>7707</v>
      </c>
      <c r="AJ60" s="9">
        <v>8690</v>
      </c>
      <c r="AK60" s="9">
        <v>9170</v>
      </c>
      <c r="AL60" s="9">
        <f>BM60-AK60-AJ60-AI60</f>
        <v>9771</v>
      </c>
      <c r="AM60" s="18">
        <v>9381</v>
      </c>
      <c r="AN60" s="9">
        <v>9344</v>
      </c>
      <c r="AO60" s="9">
        <v>9241</v>
      </c>
      <c r="AP60" s="9">
        <f>BN60-AO60-AN60-AM60</f>
        <v>10517</v>
      </c>
      <c r="AQ60" s="18"/>
      <c r="BC60" s="9">
        <v>1399</v>
      </c>
      <c r="BD60" s="9">
        <v>1415</v>
      </c>
      <c r="BE60" s="9">
        <v>2666</v>
      </c>
      <c r="BF60" s="9">
        <v>4816</v>
      </c>
      <c r="BG60" s="9">
        <v>5919</v>
      </c>
      <c r="BH60" s="9">
        <v>7754</v>
      </c>
      <c r="BI60" s="9">
        <v>10273</v>
      </c>
      <c r="BJ60" s="9">
        <v>13600</v>
      </c>
      <c r="BK60" s="9">
        <v>18447</v>
      </c>
      <c r="BL60" s="9">
        <v>24655</v>
      </c>
      <c r="BM60" s="9">
        <v>35338</v>
      </c>
      <c r="BN60" s="9">
        <v>38483</v>
      </c>
    </row>
    <row r="61" spans="2:69" s="9" customFormat="1" x14ac:dyDescent="0.35">
      <c r="B61" s="9" t="s">
        <v>60</v>
      </c>
      <c r="O61" s="18">
        <v>1057</v>
      </c>
      <c r="P61" s="9">
        <v>1124</v>
      </c>
      <c r="Q61" s="9">
        <v>1170</v>
      </c>
      <c r="R61" s="9">
        <f>BH61-Q61-P61-O61</f>
        <v>1374</v>
      </c>
      <c r="S61" s="18">
        <v>1595</v>
      </c>
      <c r="T61" s="9">
        <v>1855</v>
      </c>
      <c r="U61" s="9">
        <v>1928</v>
      </c>
      <c r="V61" s="9">
        <f>BI61-U61-T61-S61</f>
        <v>2468</v>
      </c>
      <c r="W61" s="18">
        <v>2020</v>
      </c>
      <c r="X61" s="9">
        <v>2414</v>
      </c>
      <c r="Y61" s="9">
        <v>2416</v>
      </c>
      <c r="Z61" s="9">
        <f>BJ61-Y61-X61-W61</f>
        <v>3026</v>
      </c>
      <c r="AA61" s="18">
        <v>2787</v>
      </c>
      <c r="AB61" s="9">
        <v>2840</v>
      </c>
      <c r="AC61" s="9">
        <v>2683</v>
      </c>
      <c r="AD61" s="9">
        <f>BK61-AC61-AB61-AA61</f>
        <v>3281</v>
      </c>
      <c r="AE61" s="18">
        <v>2843</v>
      </c>
      <c r="AF61" s="9">
        <v>3259</v>
      </c>
      <c r="AG61" s="9">
        <v>3554</v>
      </c>
      <c r="AH61" s="9">
        <f>BL61-AG61-AF61-AE61</f>
        <v>4387</v>
      </c>
      <c r="AI61" s="18">
        <v>3312</v>
      </c>
      <c r="AJ61" s="9">
        <v>3595</v>
      </c>
      <c r="AK61" s="9">
        <v>3780</v>
      </c>
      <c r="AL61" s="9">
        <f>BM61-AK61-AJ61-AI61</f>
        <v>4575</v>
      </c>
      <c r="AM61" s="18">
        <v>3044</v>
      </c>
      <c r="AN61" s="9">
        <v>3154</v>
      </c>
      <c r="AO61" s="9">
        <v>2877</v>
      </c>
      <c r="AP61" s="9">
        <f>BN61-AO61-AN61-AM61</f>
        <v>3226</v>
      </c>
      <c r="AQ61" s="18"/>
      <c r="BC61" s="9">
        <v>896</v>
      </c>
      <c r="BD61" s="9">
        <v>997</v>
      </c>
      <c r="BE61" s="9">
        <v>1680</v>
      </c>
      <c r="BF61" s="9">
        <v>2725</v>
      </c>
      <c r="BG61" s="9">
        <v>3772</v>
      </c>
      <c r="BH61" s="9">
        <v>4725</v>
      </c>
      <c r="BI61" s="9">
        <v>7846</v>
      </c>
      <c r="BJ61" s="9">
        <v>9876</v>
      </c>
      <c r="BK61" s="9">
        <v>11591</v>
      </c>
      <c r="BL61" s="9">
        <v>14043</v>
      </c>
      <c r="BM61" s="9">
        <v>15262</v>
      </c>
      <c r="BN61" s="9">
        <v>12301</v>
      </c>
    </row>
    <row r="62" spans="2:69" s="10" customFormat="1" x14ac:dyDescent="0.35">
      <c r="B62" s="10" t="s">
        <v>61</v>
      </c>
      <c r="O62" s="19">
        <v>655</v>
      </c>
      <c r="P62" s="10">
        <v>640</v>
      </c>
      <c r="Q62" s="10">
        <v>536</v>
      </c>
      <c r="R62" s="10">
        <f>BH62-Q62-P62-O62</f>
        <v>686</v>
      </c>
      <c r="S62" s="19">
        <v>757</v>
      </c>
      <c r="T62" s="10">
        <v>776</v>
      </c>
      <c r="U62" s="10">
        <v>943</v>
      </c>
      <c r="V62" s="10">
        <f>BI62-U62-T62-S62</f>
        <v>975</v>
      </c>
      <c r="W62" s="19">
        <v>4064</v>
      </c>
      <c r="X62" s="10">
        <v>3224</v>
      </c>
      <c r="Y62" s="10">
        <v>1348</v>
      </c>
      <c r="Z62" s="10">
        <f>BJ62-Y62-X62-W62</f>
        <v>1829</v>
      </c>
      <c r="AA62" s="19">
        <v>1583</v>
      </c>
      <c r="AB62" s="10">
        <v>1593</v>
      </c>
      <c r="AC62" s="10">
        <v>1790</v>
      </c>
      <c r="AD62" s="10">
        <f>BK62-AC62-AB62-AA62</f>
        <v>1598</v>
      </c>
      <c r="AE62" s="19">
        <v>1622</v>
      </c>
      <c r="AF62" s="10">
        <v>1956</v>
      </c>
      <c r="AG62" s="10">
        <v>2946</v>
      </c>
      <c r="AH62" s="10">
        <f>BL62-AG62-AF62-AE62</f>
        <v>3305</v>
      </c>
      <c r="AI62" s="19">
        <v>2360</v>
      </c>
      <c r="AJ62" s="10">
        <v>2987</v>
      </c>
      <c r="AK62" s="10">
        <v>3384</v>
      </c>
      <c r="AL62" s="9">
        <f>BM62-AK62-AJ62-AI62</f>
        <v>3085</v>
      </c>
      <c r="AM62" s="19">
        <v>2885</v>
      </c>
      <c r="AN62" s="10">
        <v>4164</v>
      </c>
      <c r="AO62" s="10">
        <v>2070</v>
      </c>
      <c r="AP62" s="9">
        <f>BN62-AO62-AN62-AM62</f>
        <v>2289</v>
      </c>
      <c r="AQ62" s="19"/>
      <c r="BC62" s="10">
        <v>892</v>
      </c>
      <c r="BD62" s="10">
        <v>781</v>
      </c>
      <c r="BE62" s="10">
        <v>973</v>
      </c>
      <c r="BF62" s="10">
        <v>1295</v>
      </c>
      <c r="BG62" s="10">
        <v>1731</v>
      </c>
      <c r="BH62" s="10">
        <v>2517</v>
      </c>
      <c r="BI62" s="10">
        <v>3451</v>
      </c>
      <c r="BJ62" s="10">
        <v>10465</v>
      </c>
      <c r="BK62" s="10">
        <v>6564</v>
      </c>
      <c r="BL62" s="10">
        <v>9829</v>
      </c>
      <c r="BM62" s="10">
        <v>11816</v>
      </c>
      <c r="BN62" s="10">
        <v>11408</v>
      </c>
    </row>
    <row r="63" spans="2:69" s="11" customFormat="1" x14ac:dyDescent="0.35">
      <c r="B63" s="11" t="s">
        <v>1245</v>
      </c>
      <c r="O63" s="11">
        <f>SUM(O60:O62)</f>
        <v>3546</v>
      </c>
      <c r="P63" s="11">
        <f t="shared" ref="P63:AR63" si="107">SUM(P60:P62)</f>
        <v>3683</v>
      </c>
      <c r="Q63" s="11">
        <f t="shared" si="107"/>
        <v>3758</v>
      </c>
      <c r="R63" s="11">
        <f t="shared" si="107"/>
        <v>4009</v>
      </c>
      <c r="S63" s="11">
        <f t="shared" si="107"/>
        <v>4590</v>
      </c>
      <c r="T63" s="11">
        <f t="shared" si="107"/>
        <v>5154</v>
      </c>
      <c r="U63" s="11">
        <f t="shared" si="107"/>
        <v>5528</v>
      </c>
      <c r="V63" s="11">
        <f t="shared" si="107"/>
        <v>6298</v>
      </c>
      <c r="W63" s="11">
        <f t="shared" si="107"/>
        <v>8944</v>
      </c>
      <c r="X63" s="11">
        <f t="shared" si="107"/>
        <v>8953</v>
      </c>
      <c r="Y63" s="11">
        <f t="shared" si="107"/>
        <v>7312</v>
      </c>
      <c r="Z63" s="11">
        <f t="shared" si="107"/>
        <v>8732</v>
      </c>
      <c r="AA63" s="11">
        <f t="shared" si="107"/>
        <v>8385</v>
      </c>
      <c r="AB63" s="11">
        <f t="shared" si="107"/>
        <v>8895</v>
      </c>
      <c r="AC63" s="11">
        <f t="shared" si="107"/>
        <v>9236</v>
      </c>
      <c r="AD63" s="11">
        <f t="shared" si="107"/>
        <v>10086</v>
      </c>
      <c r="AE63" s="20">
        <f t="shared" si="107"/>
        <v>9662</v>
      </c>
      <c r="AF63" s="11">
        <f t="shared" si="107"/>
        <v>11311</v>
      </c>
      <c r="AG63" s="11">
        <f t="shared" si="107"/>
        <v>12816</v>
      </c>
      <c r="AH63" s="11">
        <f t="shared" si="107"/>
        <v>14738</v>
      </c>
      <c r="AI63" s="20">
        <f t="shared" si="107"/>
        <v>13379</v>
      </c>
      <c r="AJ63" s="11">
        <f t="shared" si="107"/>
        <v>15272</v>
      </c>
      <c r="AK63" s="11">
        <f t="shared" si="107"/>
        <v>16334</v>
      </c>
      <c r="AL63" s="11">
        <f t="shared" si="107"/>
        <v>17431</v>
      </c>
      <c r="AM63" s="20">
        <f t="shared" si="107"/>
        <v>15310</v>
      </c>
      <c r="AN63" s="11">
        <f t="shared" si="107"/>
        <v>16662</v>
      </c>
      <c r="AO63" s="11">
        <f t="shared" si="107"/>
        <v>14188</v>
      </c>
      <c r="AP63" s="11">
        <f t="shared" si="107"/>
        <v>16032</v>
      </c>
      <c r="AQ63" s="20">
        <f t="shared" si="107"/>
        <v>0</v>
      </c>
      <c r="AR63" s="11">
        <f t="shared" si="107"/>
        <v>0</v>
      </c>
      <c r="AZ63" s="11">
        <f t="shared" ref="AZ63:BB63" si="108">SUM(AZ60:AZ62)</f>
        <v>0</v>
      </c>
      <c r="BA63" s="11">
        <f t="shared" si="108"/>
        <v>0</v>
      </c>
      <c r="BB63" s="11">
        <f t="shared" si="108"/>
        <v>0</v>
      </c>
      <c r="BC63" s="11">
        <f t="shared" ref="BC63:BE63" si="109">SUM(BC60:BC62)</f>
        <v>3187</v>
      </c>
      <c r="BD63" s="11">
        <f t="shared" si="109"/>
        <v>3193</v>
      </c>
      <c r="BE63" s="11">
        <f t="shared" si="109"/>
        <v>5319</v>
      </c>
      <c r="BF63" s="11">
        <f t="shared" ref="BF63" si="110">SUM(BF60:BF62)</f>
        <v>8836</v>
      </c>
      <c r="BG63" s="11">
        <f t="shared" ref="BG63" si="111">SUM(BG60:BG62)</f>
        <v>11422</v>
      </c>
      <c r="BH63" s="11">
        <f t="shared" ref="BH63" si="112">SUM(BH60:BH62)</f>
        <v>14996</v>
      </c>
      <c r="BI63" s="11">
        <f t="shared" ref="BI63" si="113">SUM(BI60:BI62)</f>
        <v>21570</v>
      </c>
      <c r="BJ63" s="11">
        <f t="shared" ref="BJ63" si="114">SUM(BJ60:BJ62)</f>
        <v>33941</v>
      </c>
      <c r="BK63" s="11">
        <f t="shared" ref="BK63" si="115">SUM(BK60:BK62)</f>
        <v>36602</v>
      </c>
      <c r="BL63" s="11">
        <f t="shared" ref="BL63" si="116">SUM(BL60:BL62)</f>
        <v>48527</v>
      </c>
      <c r="BM63" s="11">
        <f t="shared" ref="BM63" si="117">SUM(BM60:BM62)</f>
        <v>62416</v>
      </c>
      <c r="BN63" s="11">
        <f t="shared" ref="BN63" si="118">SUM(BN60:BN62)</f>
        <v>62192</v>
      </c>
      <c r="BO63" s="11">
        <f t="shared" ref="BO63" si="119">SUM(BO60:BO62)</f>
        <v>0</v>
      </c>
      <c r="BP63" s="11">
        <f t="shared" ref="BP63" si="120">SUM(BP60:BP62)</f>
        <v>0</v>
      </c>
      <c r="BQ63" s="11">
        <f t="shared" ref="BQ63" si="121">SUM(BQ60:BQ62)</f>
        <v>0</v>
      </c>
    </row>
    <row r="64" spans="2:69" s="29" customFormat="1" x14ac:dyDescent="0.35">
      <c r="B64" s="29" t="s">
        <v>62</v>
      </c>
      <c r="M64" s="29">
        <f>M55-SUM(M56:M62)</f>
        <v>0</v>
      </c>
      <c r="N64" s="29">
        <f>N55-SUM(N56:N62)</f>
        <v>0</v>
      </c>
      <c r="O64" s="29">
        <f>O57-O63</f>
        <v>3327</v>
      </c>
      <c r="P64" s="29">
        <f t="shared" ref="P64:AR64" si="122">P57-P63</f>
        <v>4401</v>
      </c>
      <c r="Q64" s="29">
        <f t="shared" si="122"/>
        <v>5122</v>
      </c>
      <c r="R64" s="29">
        <f t="shared" si="122"/>
        <v>7353</v>
      </c>
      <c r="S64" s="29">
        <f t="shared" si="122"/>
        <v>5449</v>
      </c>
      <c r="T64" s="29">
        <f t="shared" si="122"/>
        <v>5863</v>
      </c>
      <c r="U64" s="29">
        <f t="shared" si="122"/>
        <v>5781</v>
      </c>
      <c r="V64" s="29">
        <f t="shared" si="122"/>
        <v>7820</v>
      </c>
      <c r="W64" s="29">
        <f t="shared" si="122"/>
        <v>3317</v>
      </c>
      <c r="X64" s="29">
        <f t="shared" si="122"/>
        <v>4626</v>
      </c>
      <c r="Y64" s="29">
        <f t="shared" si="122"/>
        <v>7185</v>
      </c>
      <c r="Z64" s="29">
        <f t="shared" si="122"/>
        <v>8858</v>
      </c>
      <c r="AA64" s="29">
        <f t="shared" si="122"/>
        <v>5893</v>
      </c>
      <c r="AB64" s="29">
        <f t="shared" si="122"/>
        <v>5963</v>
      </c>
      <c r="AC64" s="29">
        <f t="shared" si="122"/>
        <v>8040</v>
      </c>
      <c r="AD64" s="29">
        <f t="shared" si="122"/>
        <v>12775</v>
      </c>
      <c r="AE64" s="30">
        <f t="shared" si="122"/>
        <v>11378</v>
      </c>
      <c r="AF64" s="29">
        <f t="shared" si="122"/>
        <v>12367</v>
      </c>
      <c r="AG64" s="29">
        <f t="shared" si="122"/>
        <v>10423</v>
      </c>
      <c r="AH64" s="29">
        <f t="shared" si="122"/>
        <v>12585</v>
      </c>
      <c r="AI64" s="30">
        <f t="shared" si="122"/>
        <v>8524</v>
      </c>
      <c r="AJ64" s="29">
        <f t="shared" si="122"/>
        <v>8358</v>
      </c>
      <c r="AK64" s="29">
        <f t="shared" si="122"/>
        <v>5664</v>
      </c>
      <c r="AL64" s="29">
        <f t="shared" si="122"/>
        <v>6398</v>
      </c>
      <c r="AM64" s="30">
        <f t="shared" si="122"/>
        <v>7227</v>
      </c>
      <c r="AN64" s="29">
        <f t="shared" si="122"/>
        <v>9392</v>
      </c>
      <c r="AO64" s="29">
        <f t="shared" si="122"/>
        <v>13748</v>
      </c>
      <c r="AP64" s="29">
        <f t="shared" si="122"/>
        <v>16384</v>
      </c>
      <c r="AQ64" s="30">
        <f t="shared" si="122"/>
        <v>0</v>
      </c>
      <c r="AR64" s="29">
        <f t="shared" si="122"/>
        <v>0</v>
      </c>
      <c r="AZ64" s="29">
        <f t="shared" ref="AZ64:BB64" si="123">AZ57-AZ63</f>
        <v>0</v>
      </c>
      <c r="BA64" s="29">
        <f t="shared" si="123"/>
        <v>0</v>
      </c>
      <c r="BB64" s="29">
        <f t="shared" si="123"/>
        <v>0</v>
      </c>
      <c r="BC64" s="29">
        <f t="shared" ref="BC64:BE64" si="124">BC57-BC63</f>
        <v>538</v>
      </c>
      <c r="BD64" s="29">
        <f t="shared" si="124"/>
        <v>2804</v>
      </c>
      <c r="BE64" s="29">
        <f t="shared" si="124"/>
        <v>4994</v>
      </c>
      <c r="BF64" s="29">
        <f t="shared" ref="BF64" si="125">BF57-BF63</f>
        <v>6225</v>
      </c>
      <c r="BG64" s="29">
        <f t="shared" ref="BG64" si="126">BG57-BG63</f>
        <v>12427</v>
      </c>
      <c r="BH64" s="29">
        <f t="shared" ref="BH64" si="127">BH57-BH63</f>
        <v>20203</v>
      </c>
      <c r="BI64" s="29">
        <f t="shared" ref="BI64" si="128">BI57-BI63</f>
        <v>24913</v>
      </c>
      <c r="BJ64" s="29">
        <f t="shared" ref="BJ64" si="129">BJ57-BJ63</f>
        <v>23986</v>
      </c>
      <c r="BK64" s="29">
        <f t="shared" ref="BK64" si="130">BK57-BK63</f>
        <v>32671</v>
      </c>
      <c r="BL64" s="29">
        <f t="shared" ref="BL64" si="131">BL57-BL63</f>
        <v>46753</v>
      </c>
      <c r="BM64" s="29">
        <f t="shared" ref="BM64" si="132">BM57-BM63</f>
        <v>28944</v>
      </c>
      <c r="BN64" s="29">
        <f t="shared" ref="BN64" si="133">BN57-BN63</f>
        <v>46751</v>
      </c>
      <c r="BO64" s="29">
        <f t="shared" ref="BO64" si="134">BO57-BO63</f>
        <v>0</v>
      </c>
      <c r="BP64" s="29">
        <f t="shared" ref="BP64" si="135">BP57-BP63</f>
        <v>0</v>
      </c>
      <c r="BQ64" s="29">
        <f t="shared" ref="BQ64" si="136">BQ57-BQ63</f>
        <v>0</v>
      </c>
    </row>
    <row r="65" spans="2:69" s="54" customFormat="1" x14ac:dyDescent="0.35">
      <c r="B65" s="54" t="s">
        <v>1280</v>
      </c>
      <c r="O65" s="54">
        <f>O64/O55</f>
        <v>0.41421812749003983</v>
      </c>
      <c r="P65" s="54">
        <f t="shared" ref="P65:AR65" si="137">P64/P55</f>
        <v>0.47215963952365625</v>
      </c>
      <c r="Q65" s="54">
        <f t="shared" si="137"/>
        <v>0.49593338497288925</v>
      </c>
      <c r="R65" s="54">
        <f t="shared" si="137"/>
        <v>0.566836262719704</v>
      </c>
      <c r="S65" s="54">
        <f t="shared" si="137"/>
        <v>0.45537355841551064</v>
      </c>
      <c r="T65" s="54">
        <f t="shared" si="137"/>
        <v>0.44312599198851182</v>
      </c>
      <c r="U65" s="54">
        <f t="shared" si="137"/>
        <v>0.42114081736723247</v>
      </c>
      <c r="V65" s="54">
        <f t="shared" si="137"/>
        <v>0.46233889085964291</v>
      </c>
      <c r="W65" s="54">
        <f t="shared" si="137"/>
        <v>0.22000397957153281</v>
      </c>
      <c r="X65" s="54">
        <f t="shared" si="137"/>
        <v>0.27395475541869002</v>
      </c>
      <c r="Y65" s="54">
        <f t="shared" si="137"/>
        <v>0.40703602991162474</v>
      </c>
      <c r="Z65" s="54">
        <f t="shared" si="137"/>
        <v>0.42016886443411439</v>
      </c>
      <c r="AA65" s="54">
        <f t="shared" si="137"/>
        <v>0.33224333314540228</v>
      </c>
      <c r="AB65" s="54">
        <f t="shared" si="137"/>
        <v>0.31909883876491679</v>
      </c>
      <c r="AC65" s="54">
        <f t="shared" si="137"/>
        <v>0.37447601304145317</v>
      </c>
      <c r="AD65" s="54">
        <f t="shared" si="137"/>
        <v>0.45509600655480748</v>
      </c>
      <c r="AE65" s="54">
        <f t="shared" si="137"/>
        <v>0.43475602766420846</v>
      </c>
      <c r="AF65" s="54">
        <f t="shared" si="137"/>
        <v>0.42531898063761736</v>
      </c>
      <c r="AG65" s="54">
        <f t="shared" si="137"/>
        <v>0.35928990003447087</v>
      </c>
      <c r="AH65" s="54">
        <f t="shared" si="137"/>
        <v>0.37376377297971547</v>
      </c>
      <c r="AI65" s="54">
        <f t="shared" si="137"/>
        <v>0.30543213415508097</v>
      </c>
      <c r="AJ65" s="54">
        <f t="shared" si="137"/>
        <v>0.28998681562695161</v>
      </c>
      <c r="AK65" s="54">
        <f t="shared" si="137"/>
        <v>0.20437324096124701</v>
      </c>
      <c r="AL65" s="54">
        <f t="shared" si="137"/>
        <v>0.19891186071817193</v>
      </c>
      <c r="AM65" s="54">
        <f t="shared" si="137"/>
        <v>0.25229533950078548</v>
      </c>
      <c r="AN65" s="54">
        <f t="shared" si="137"/>
        <v>0.29350917216163003</v>
      </c>
      <c r="AO65" s="54">
        <f t="shared" si="137"/>
        <v>0.40262402624026239</v>
      </c>
      <c r="AP65" s="54">
        <f t="shared" si="137"/>
        <v>0.40845632229756679</v>
      </c>
      <c r="AQ65" s="54" t="e">
        <f t="shared" si="137"/>
        <v>#DIV/0!</v>
      </c>
      <c r="AR65" s="54" t="e">
        <f t="shared" si="137"/>
        <v>#DIV/0!</v>
      </c>
      <c r="BC65" s="54">
        <f>BC64/BC55</f>
        <v>0.10571821575948123</v>
      </c>
      <c r="BD65" s="54">
        <f t="shared" ref="BD65:BQ65" si="138">BD64/BD55</f>
        <v>0.35619918699186992</v>
      </c>
      <c r="BE65" s="54">
        <f t="shared" si="138"/>
        <v>0.40060965827049577</v>
      </c>
      <c r="BF65" s="54">
        <f t="shared" si="138"/>
        <v>0.34722222222222221</v>
      </c>
      <c r="BG65" s="54">
        <f t="shared" si="138"/>
        <v>0.44963456111151312</v>
      </c>
      <c r="BH65" s="54">
        <f t="shared" si="138"/>
        <v>0.49696209381841439</v>
      </c>
      <c r="BI65" s="54">
        <f t="shared" si="138"/>
        <v>0.44616569361366809</v>
      </c>
      <c r="BJ65" s="54">
        <f t="shared" si="138"/>
        <v>0.33927889443682191</v>
      </c>
      <c r="BK65" s="54">
        <f t="shared" si="138"/>
        <v>0.3800500203571221</v>
      </c>
      <c r="BL65" s="54">
        <f t="shared" si="138"/>
        <v>0.39645040660058173</v>
      </c>
      <c r="BM65" s="54">
        <f t="shared" si="138"/>
        <v>0.24821411726367604</v>
      </c>
      <c r="BN65" s="54">
        <f t="shared" si="138"/>
        <v>0.34655527716416362</v>
      </c>
      <c r="BO65" s="54" t="e">
        <f t="shared" si="138"/>
        <v>#DIV/0!</v>
      </c>
      <c r="BP65" s="54" t="e">
        <f t="shared" si="138"/>
        <v>#DIV/0!</v>
      </c>
      <c r="BQ65" s="54" t="e">
        <f t="shared" si="138"/>
        <v>#DIV/0!</v>
      </c>
    </row>
    <row r="66" spans="2:69" s="10" customFormat="1" x14ac:dyDescent="0.35">
      <c r="B66" s="10" t="s">
        <v>63</v>
      </c>
      <c r="O66" s="19">
        <v>81</v>
      </c>
      <c r="P66" s="10">
        <v>87</v>
      </c>
      <c r="Q66" s="10">
        <v>114</v>
      </c>
      <c r="R66" s="9">
        <f>BH66-Q66-P66-O66</f>
        <v>109</v>
      </c>
      <c r="S66" s="19">
        <v>161</v>
      </c>
      <c r="T66" s="10">
        <v>5</v>
      </c>
      <c r="U66" s="10">
        <v>131</v>
      </c>
      <c r="V66" s="10">
        <f>BI66-U66-T66-S66</f>
        <v>151</v>
      </c>
      <c r="W66" s="19">
        <v>165</v>
      </c>
      <c r="X66" s="10">
        <v>206</v>
      </c>
      <c r="Y66" s="10">
        <v>144</v>
      </c>
      <c r="Z66" s="10">
        <f>BJ66-Y66-X66-W66</f>
        <v>311</v>
      </c>
      <c r="AA66" s="19">
        <v>-32</v>
      </c>
      <c r="AB66" s="10">
        <v>168</v>
      </c>
      <c r="AC66" s="10">
        <v>93</v>
      </c>
      <c r="AD66" s="10">
        <f>BK66-AC66-AB66-AA66</f>
        <v>280</v>
      </c>
      <c r="AE66" s="19">
        <v>125</v>
      </c>
      <c r="AF66" s="10">
        <v>146</v>
      </c>
      <c r="AG66" s="10">
        <v>142</v>
      </c>
      <c r="AH66" s="10">
        <f>BL66-AG66-AF66-AE66</f>
        <v>118</v>
      </c>
      <c r="AI66" s="19">
        <v>384</v>
      </c>
      <c r="AJ66" s="10">
        <v>-172</v>
      </c>
      <c r="AK66" s="10">
        <v>-88</v>
      </c>
      <c r="AL66" s="51">
        <f>BM66-AK66-AJ66-AI66</f>
        <v>-249</v>
      </c>
      <c r="AM66" s="19">
        <v>80</v>
      </c>
      <c r="AN66" s="10">
        <v>-99</v>
      </c>
      <c r="AO66" s="10">
        <v>272</v>
      </c>
      <c r="AP66" s="51">
        <f>BN66-AO66-AN66-AM66</f>
        <v>424</v>
      </c>
      <c r="AQ66" s="19"/>
      <c r="BC66" s="10">
        <v>-44</v>
      </c>
      <c r="BD66" s="10">
        <v>-50</v>
      </c>
      <c r="BE66" s="10">
        <v>-84</v>
      </c>
      <c r="BF66" s="10">
        <v>-31</v>
      </c>
      <c r="BG66" s="10">
        <v>91</v>
      </c>
      <c r="BH66" s="10">
        <v>391</v>
      </c>
      <c r="BI66" s="10">
        <v>448</v>
      </c>
      <c r="BJ66" s="10">
        <v>826</v>
      </c>
      <c r="BK66" s="10">
        <v>509</v>
      </c>
      <c r="BL66" s="10">
        <v>531</v>
      </c>
      <c r="BM66" s="10">
        <v>-125</v>
      </c>
      <c r="BN66" s="10">
        <v>677</v>
      </c>
    </row>
    <row r="67" spans="2:69" s="9" customFormat="1" x14ac:dyDescent="0.35">
      <c r="B67" s="9" t="s">
        <v>64</v>
      </c>
      <c r="M67" s="9">
        <f>M64+M66</f>
        <v>0</v>
      </c>
      <c r="N67" s="9">
        <f>N64+N66</f>
        <v>0</v>
      </c>
      <c r="O67" s="18">
        <f>O64+O66</f>
        <v>3408</v>
      </c>
      <c r="P67" s="9">
        <f>P64+P66</f>
        <v>4488</v>
      </c>
      <c r="Q67" s="9">
        <f>Q64+Q66</f>
        <v>5236</v>
      </c>
      <c r="R67" s="9">
        <f>BH67-Q67-P67-O67</f>
        <v>7462</v>
      </c>
      <c r="S67" s="18">
        <f>S64+S66</f>
        <v>5610</v>
      </c>
      <c r="T67" s="9">
        <f>T64+T66</f>
        <v>5868</v>
      </c>
      <c r="U67" s="9">
        <f>U64+U66</f>
        <v>5912</v>
      </c>
      <c r="V67" s="9">
        <f>BI67-U67-T67-S67</f>
        <v>7971</v>
      </c>
      <c r="W67" s="18">
        <f>W64+W66</f>
        <v>3482</v>
      </c>
      <c r="X67" s="9">
        <f>X64+X66</f>
        <v>4832</v>
      </c>
      <c r="Y67" s="9">
        <f>Y64+Y66</f>
        <v>7329</v>
      </c>
      <c r="Z67" s="9">
        <f>BJ67-Y67-X67-W67</f>
        <v>9169</v>
      </c>
      <c r="AA67" s="18">
        <f>AA64+AA66</f>
        <v>5861</v>
      </c>
      <c r="AB67" s="9">
        <f>AB64+AB66</f>
        <v>6131</v>
      </c>
      <c r="AC67" s="9">
        <f>AC64+AC66</f>
        <v>8133</v>
      </c>
      <c r="AD67" s="9">
        <f>BK67-AC67-AB67-AA67</f>
        <v>13055</v>
      </c>
      <c r="AE67" s="18">
        <f>AE64+AE66</f>
        <v>11503</v>
      </c>
      <c r="AF67" s="9">
        <f>AF64+AF66</f>
        <v>12513</v>
      </c>
      <c r="AG67" s="9">
        <f>AG64+AG66</f>
        <v>10565</v>
      </c>
      <c r="AH67" s="9">
        <f>BL67-AG67-AF67-AE67</f>
        <v>12703</v>
      </c>
      <c r="AI67" s="18">
        <f t="shared" ref="AI67:AN67" si="139">AI64+AI66</f>
        <v>8908</v>
      </c>
      <c r="AJ67" s="9">
        <f t="shared" si="139"/>
        <v>8186</v>
      </c>
      <c r="AK67" s="9">
        <f t="shared" si="139"/>
        <v>5576</v>
      </c>
      <c r="AL67" s="9">
        <f t="shared" si="139"/>
        <v>6149</v>
      </c>
      <c r="AM67" s="18">
        <f t="shared" si="139"/>
        <v>7307</v>
      </c>
      <c r="AN67" s="9">
        <f t="shared" si="139"/>
        <v>9293</v>
      </c>
      <c r="AO67" s="9">
        <f t="shared" ref="AO67:AR67" si="140">AO64+AO66</f>
        <v>14020</v>
      </c>
      <c r="AP67" s="9">
        <f t="shared" si="140"/>
        <v>16808</v>
      </c>
      <c r="AQ67" s="18">
        <f t="shared" si="140"/>
        <v>0</v>
      </c>
      <c r="AR67" s="9">
        <f t="shared" si="140"/>
        <v>0</v>
      </c>
      <c r="AZ67" s="9">
        <f t="shared" ref="AZ67:BE67" si="141">AZ64+AZ66</f>
        <v>0</v>
      </c>
      <c r="BA67" s="9">
        <f t="shared" si="141"/>
        <v>0</v>
      </c>
      <c r="BB67" s="9">
        <f t="shared" si="141"/>
        <v>0</v>
      </c>
      <c r="BC67" s="9">
        <f t="shared" si="141"/>
        <v>494</v>
      </c>
      <c r="BD67" s="9">
        <f t="shared" si="141"/>
        <v>2754</v>
      </c>
      <c r="BE67" s="9">
        <f t="shared" si="141"/>
        <v>4910</v>
      </c>
      <c r="BF67" s="9">
        <f t="shared" ref="BF67" si="142">BF64+BF66</f>
        <v>6194</v>
      </c>
      <c r="BG67" s="9">
        <f t="shared" ref="BG67" si="143">BG64+BG66</f>
        <v>12518</v>
      </c>
      <c r="BH67" s="9">
        <f t="shared" ref="BH67" si="144">BH64+BH66</f>
        <v>20594</v>
      </c>
      <c r="BI67" s="9">
        <f t="shared" ref="BI67" si="145">BI64+BI66</f>
        <v>25361</v>
      </c>
      <c r="BJ67" s="9">
        <f t="shared" ref="BJ67" si="146">BJ64+BJ66</f>
        <v>24812</v>
      </c>
      <c r="BK67" s="9">
        <f t="shared" ref="BK67" si="147">BK64+BK66</f>
        <v>33180</v>
      </c>
      <c r="BL67" s="9">
        <f t="shared" ref="BL67" si="148">BL64+BL66</f>
        <v>47284</v>
      </c>
      <c r="BM67" s="9">
        <f t="shared" ref="BM67" si="149">BM64+BM66</f>
        <v>28819</v>
      </c>
      <c r="BN67" s="9">
        <f t="shared" ref="BN67" si="150">BN64+BN66</f>
        <v>47428</v>
      </c>
      <c r="BO67" s="9">
        <f t="shared" ref="BO67" si="151">BO64+BO66</f>
        <v>0</v>
      </c>
      <c r="BP67" s="9">
        <f t="shared" ref="BP67" si="152">BP64+BP66</f>
        <v>0</v>
      </c>
      <c r="BQ67" s="9">
        <f t="shared" ref="BQ67" si="153">BQ64+BQ66</f>
        <v>0</v>
      </c>
    </row>
    <row r="68" spans="2:69" s="9" customFormat="1" x14ac:dyDescent="0.35">
      <c r="B68" s="9" t="s">
        <v>65</v>
      </c>
      <c r="O68" s="18">
        <v>344</v>
      </c>
      <c r="P68" s="9">
        <v>594</v>
      </c>
      <c r="Q68" s="9">
        <v>529</v>
      </c>
      <c r="R68" s="9">
        <f>BH68-Q68-P68-O68</f>
        <v>3193</v>
      </c>
      <c r="S68" s="18">
        <v>622</v>
      </c>
      <c r="T68" s="9">
        <v>762</v>
      </c>
      <c r="U68" s="9">
        <v>775</v>
      </c>
      <c r="V68" s="9">
        <f>BI68-U68-T68-S68</f>
        <v>1090</v>
      </c>
      <c r="W68" s="18">
        <v>1053</v>
      </c>
      <c r="X68" s="9">
        <v>2216</v>
      </c>
      <c r="Y68" s="9">
        <v>1238</v>
      </c>
      <c r="Z68" s="9">
        <f>BJ68-Y68-X68-W68</f>
        <v>1820</v>
      </c>
      <c r="AA68" s="18">
        <v>959</v>
      </c>
      <c r="AB68" s="9">
        <v>953</v>
      </c>
      <c r="AC68" s="9">
        <v>287</v>
      </c>
      <c r="AD68" s="9">
        <f>BK68-AC68-AB68-AA68</f>
        <v>1835</v>
      </c>
      <c r="AE68" s="18">
        <v>2006</v>
      </c>
      <c r="AF68" s="9">
        <v>2119</v>
      </c>
      <c r="AG68" s="9">
        <v>1371</v>
      </c>
      <c r="AH68" s="9">
        <f>BL68-AG68-AF68-AE68</f>
        <v>2418</v>
      </c>
      <c r="AI68" s="18">
        <v>1443</v>
      </c>
      <c r="AJ68" s="9">
        <v>1499</v>
      </c>
      <c r="AK68" s="9">
        <v>1181</v>
      </c>
      <c r="AL68" s="9">
        <f>BM68-AK68-AJ68-AI68</f>
        <v>1496</v>
      </c>
      <c r="AM68" s="18">
        <v>1598</v>
      </c>
      <c r="AN68" s="9">
        <v>1505</v>
      </c>
      <c r="AO68" s="9">
        <v>2437</v>
      </c>
      <c r="AP68" s="9">
        <f>BN68-AO68-AN68-AM68</f>
        <v>2790</v>
      </c>
      <c r="AQ68" s="18"/>
      <c r="BC68" s="9">
        <v>441</v>
      </c>
      <c r="BD68" s="9">
        <v>1254</v>
      </c>
      <c r="BE68" s="9">
        <v>1970</v>
      </c>
      <c r="BF68" s="9">
        <v>2506</v>
      </c>
      <c r="BG68" s="9">
        <v>2301</v>
      </c>
      <c r="BH68" s="9">
        <v>4660</v>
      </c>
      <c r="BI68" s="9">
        <v>3249</v>
      </c>
      <c r="BJ68" s="9">
        <v>6327</v>
      </c>
      <c r="BK68" s="9">
        <v>4034</v>
      </c>
      <c r="BL68" s="9">
        <v>7914</v>
      </c>
      <c r="BM68" s="9">
        <v>5619</v>
      </c>
      <c r="BN68" s="9">
        <v>8330</v>
      </c>
    </row>
    <row r="69" spans="2:69" s="10" customFormat="1" x14ac:dyDescent="0.35">
      <c r="B69" s="10" t="s">
        <v>66</v>
      </c>
      <c r="O69" s="19">
        <v>-5</v>
      </c>
      <c r="P69" s="10">
        <v>-4</v>
      </c>
      <c r="Q69" s="10">
        <v>-3</v>
      </c>
      <c r="R69" s="9">
        <f>BH69-Q69-P69-O69</f>
        <v>-2</v>
      </c>
      <c r="S69" s="19">
        <v>-1</v>
      </c>
      <c r="T69" s="10">
        <v>0</v>
      </c>
      <c r="U69" s="10">
        <v>0</v>
      </c>
      <c r="V69" s="10">
        <f>BI69-U69-T69-S69</f>
        <v>0</v>
      </c>
      <c r="W69" s="19">
        <v>0</v>
      </c>
      <c r="X69" s="10">
        <v>0</v>
      </c>
      <c r="Y69" s="10">
        <v>0</v>
      </c>
      <c r="Z69" s="10">
        <f>BJ69-Y69-X69-W69</f>
        <v>0</v>
      </c>
      <c r="AA69" s="19">
        <v>0</v>
      </c>
      <c r="AB69" s="10">
        <v>0</v>
      </c>
      <c r="AC69" s="10">
        <v>0</v>
      </c>
      <c r="AD69" s="10">
        <f>BK69-AC69-AB69-AA69</f>
        <v>0</v>
      </c>
      <c r="AE69" s="19">
        <v>0</v>
      </c>
      <c r="AF69" s="10">
        <v>0</v>
      </c>
      <c r="AG69" s="10">
        <v>0</v>
      </c>
      <c r="AH69" s="10">
        <f>BL69-AG69-AF69-AE69</f>
        <v>0</v>
      </c>
      <c r="AI69" s="19">
        <v>0</v>
      </c>
      <c r="AJ69" s="10">
        <v>0</v>
      </c>
      <c r="AK69" s="10">
        <v>0</v>
      </c>
      <c r="AL69" s="51">
        <f>BM69-AK69-AJ69-AI69</f>
        <v>0</v>
      </c>
      <c r="AM69" s="19">
        <v>0</v>
      </c>
      <c r="AN69" s="10">
        <v>0</v>
      </c>
      <c r="AO69" s="10">
        <v>0</v>
      </c>
      <c r="AP69" s="51">
        <f>BN69-AO69-AN69-AM69</f>
        <v>0</v>
      </c>
      <c r="AQ69" s="19"/>
      <c r="BC69" s="10">
        <v>-21</v>
      </c>
      <c r="BD69" s="10">
        <v>-9</v>
      </c>
      <c r="BE69" s="10">
        <v>-15</v>
      </c>
      <c r="BF69" s="10">
        <v>-19</v>
      </c>
      <c r="BG69" s="10">
        <v>-29</v>
      </c>
      <c r="BH69" s="10">
        <v>-14</v>
      </c>
      <c r="BI69" s="10">
        <v>-1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</row>
    <row r="70" spans="2:69" s="29" customFormat="1" x14ac:dyDescent="0.35">
      <c r="B70" s="29" t="s">
        <v>67</v>
      </c>
      <c r="M70" s="29">
        <f>M67-M68+M69</f>
        <v>0</v>
      </c>
      <c r="N70" s="29">
        <f>N67-N68+N69</f>
        <v>0</v>
      </c>
      <c r="O70" s="30">
        <f>O67-O68+O69</f>
        <v>3059</v>
      </c>
      <c r="P70" s="29">
        <f>P67-P68+P69</f>
        <v>3890</v>
      </c>
      <c r="Q70" s="29">
        <f>Q67-Q68+Q69</f>
        <v>4704</v>
      </c>
      <c r="R70" s="29">
        <v>4268</v>
      </c>
      <c r="S70" s="30">
        <f>S67-S68+S69</f>
        <v>4987</v>
      </c>
      <c r="T70" s="29">
        <f>T67-T68+T69</f>
        <v>5106</v>
      </c>
      <c r="U70" s="29">
        <f>U67-U68+U69</f>
        <v>5137</v>
      </c>
      <c r="V70" s="29">
        <f>BI70-U70-T70-S70</f>
        <v>6881</v>
      </c>
      <c r="W70" s="30">
        <f>W67-W68+W69</f>
        <v>2429</v>
      </c>
      <c r="X70" s="29">
        <f>X67-X68+X69</f>
        <v>2616</v>
      </c>
      <c r="Y70" s="29">
        <f>Y67-Y68+Y69</f>
        <v>6091</v>
      </c>
      <c r="Z70" s="29">
        <f>BJ70-Y70-X70-W70</f>
        <v>7349</v>
      </c>
      <c r="AA70" s="30">
        <f>AA67-AA68+AA69</f>
        <v>4902</v>
      </c>
      <c r="AB70" s="29">
        <f>AB67-AB68+AB69</f>
        <v>5178</v>
      </c>
      <c r="AC70" s="29">
        <f>AC67-AC68+AC69</f>
        <v>7846</v>
      </c>
      <c r="AD70" s="29">
        <f>BK70-AC70-AB70-AA70</f>
        <v>11220</v>
      </c>
      <c r="AE70" s="30">
        <f t="shared" ref="AE70:AN70" si="154">AE67-AE68+AE69</f>
        <v>9497</v>
      </c>
      <c r="AF70" s="29">
        <f t="shared" si="154"/>
        <v>10394</v>
      </c>
      <c r="AG70" s="29">
        <f t="shared" si="154"/>
        <v>9194</v>
      </c>
      <c r="AH70" s="29">
        <f t="shared" si="154"/>
        <v>10285</v>
      </c>
      <c r="AI70" s="30">
        <f t="shared" si="154"/>
        <v>7465</v>
      </c>
      <c r="AJ70" s="29">
        <f t="shared" si="154"/>
        <v>6687</v>
      </c>
      <c r="AK70" s="29">
        <f t="shared" si="154"/>
        <v>4395</v>
      </c>
      <c r="AL70" s="29">
        <f t="shared" si="154"/>
        <v>4653</v>
      </c>
      <c r="AM70" s="30">
        <f t="shared" si="154"/>
        <v>5709</v>
      </c>
      <c r="AN70" s="29">
        <f t="shared" si="154"/>
        <v>7788</v>
      </c>
      <c r="AO70" s="29">
        <f t="shared" ref="AO70" si="155">AO67-AO68+AO69</f>
        <v>11583</v>
      </c>
      <c r="AP70" s="29">
        <f t="shared" ref="AP70" si="156">AP67-AP68+AP69</f>
        <v>14018</v>
      </c>
      <c r="AQ70" s="30">
        <f t="shared" ref="AQ70" si="157">AQ67-AQ68+AQ69</f>
        <v>0</v>
      </c>
      <c r="AR70" s="29">
        <f t="shared" ref="AR70" si="158">AR67-AR68+AR69</f>
        <v>0</v>
      </c>
      <c r="AZ70" s="29">
        <f t="shared" ref="AZ70:BE70" si="159">AZ67-AZ68+AZ69</f>
        <v>0</v>
      </c>
      <c r="BA70" s="29">
        <f t="shared" si="159"/>
        <v>0</v>
      </c>
      <c r="BB70" s="29">
        <f t="shared" si="159"/>
        <v>0</v>
      </c>
      <c r="BC70" s="29">
        <f t="shared" si="159"/>
        <v>32</v>
      </c>
      <c r="BD70" s="29">
        <f t="shared" si="159"/>
        <v>1491</v>
      </c>
      <c r="BE70" s="29">
        <f t="shared" si="159"/>
        <v>2925</v>
      </c>
      <c r="BF70" s="29">
        <f t="shared" ref="BF70" si="160">BF67-BF68+BF69</f>
        <v>3669</v>
      </c>
      <c r="BG70" s="29">
        <f t="shared" ref="BG70" si="161">BG67-BG68+BG69</f>
        <v>10188</v>
      </c>
      <c r="BH70" s="29">
        <f t="shared" ref="BH70" si="162">BH67-BH68+BH69</f>
        <v>15920</v>
      </c>
      <c r="BI70" s="29">
        <f t="shared" ref="BI70" si="163">BI67-BI68+BI69</f>
        <v>22111</v>
      </c>
      <c r="BJ70" s="29">
        <f t="shared" ref="BJ70" si="164">BJ67-BJ68+BJ69</f>
        <v>18485</v>
      </c>
      <c r="BK70" s="29">
        <f t="shared" ref="BK70" si="165">BK67-BK68+BK69</f>
        <v>29146</v>
      </c>
      <c r="BL70" s="29">
        <f t="shared" ref="BL70" si="166">BL67-BL68+BL69</f>
        <v>39370</v>
      </c>
      <c r="BM70" s="29">
        <f t="shared" ref="BM70" si="167">BM67-BM68+BM69</f>
        <v>23200</v>
      </c>
      <c r="BN70" s="29">
        <f t="shared" ref="BN70" si="168">BN67-BN68+BN69</f>
        <v>39098</v>
      </c>
      <c r="BO70" s="29">
        <f t="shared" ref="BO70" si="169">BO67-BO68+BO69</f>
        <v>0</v>
      </c>
      <c r="BP70" s="29">
        <f t="shared" ref="BP70" si="170">BP67-BP68+BP69</f>
        <v>0</v>
      </c>
      <c r="BQ70" s="29">
        <f t="shared" ref="BQ70" si="171">BQ67-BQ68+BQ69</f>
        <v>0</v>
      </c>
    </row>
    <row r="71" spans="2:69" s="3" customFormat="1" x14ac:dyDescent="0.35">
      <c r="B71" s="3" t="s">
        <v>1281</v>
      </c>
      <c r="O71" s="3">
        <f>O70/O55</f>
        <v>0.38085159362549803</v>
      </c>
      <c r="P71" s="3">
        <f t="shared" ref="P71:AR71" si="172">P70/P55</f>
        <v>0.41733719557987342</v>
      </c>
      <c r="Q71" s="3">
        <f t="shared" si="172"/>
        <v>0.45546088303640586</v>
      </c>
      <c r="R71" s="3">
        <f t="shared" si="172"/>
        <v>0.32901634289238357</v>
      </c>
      <c r="S71" s="3">
        <f t="shared" si="172"/>
        <v>0.41676416513454789</v>
      </c>
      <c r="T71" s="3">
        <f t="shared" si="172"/>
        <v>0.38591187363011109</v>
      </c>
      <c r="U71" s="3">
        <f t="shared" si="172"/>
        <v>0.37422597799956292</v>
      </c>
      <c r="V71" s="3">
        <f t="shared" si="172"/>
        <v>0.40682275038429705</v>
      </c>
      <c r="W71" s="3">
        <f t="shared" si="172"/>
        <v>0.16110632088611793</v>
      </c>
      <c r="X71" s="3">
        <f t="shared" si="172"/>
        <v>0.15492123652730072</v>
      </c>
      <c r="Y71" s="3">
        <f t="shared" si="172"/>
        <v>0.34506004985270788</v>
      </c>
      <c r="Z71" s="3">
        <f t="shared" si="172"/>
        <v>0.34859121525471964</v>
      </c>
      <c r="AA71" s="3">
        <f t="shared" si="172"/>
        <v>0.27637142696059086</v>
      </c>
      <c r="AB71" s="3">
        <f t="shared" si="172"/>
        <v>0.27709102584684542</v>
      </c>
      <c r="AC71" s="3">
        <f t="shared" si="172"/>
        <v>0.3654401490451793</v>
      </c>
      <c r="AD71" s="3">
        <f t="shared" si="172"/>
        <v>0.39970075879021055</v>
      </c>
      <c r="AE71" s="3">
        <f t="shared" si="172"/>
        <v>0.36288257995491191</v>
      </c>
      <c r="AF71" s="3">
        <f t="shared" si="172"/>
        <v>0.35746466279189737</v>
      </c>
      <c r="AG71" s="3">
        <f t="shared" si="172"/>
        <v>0.31692519820751464</v>
      </c>
      <c r="AH71" s="3">
        <f t="shared" si="172"/>
        <v>0.30545573342045085</v>
      </c>
      <c r="AI71" s="3">
        <f t="shared" si="172"/>
        <v>0.26748602551239786</v>
      </c>
      <c r="AJ71" s="3">
        <f t="shared" si="172"/>
        <v>0.23201026993269031</v>
      </c>
      <c r="AK71" s="3">
        <f t="shared" si="172"/>
        <v>0.15858410911452694</v>
      </c>
      <c r="AL71" s="3">
        <f t="shared" si="172"/>
        <v>0.1446603450956008</v>
      </c>
      <c r="AM71" s="3">
        <f t="shared" si="172"/>
        <v>0.19930179787048349</v>
      </c>
      <c r="AN71" s="3">
        <f t="shared" si="172"/>
        <v>0.24338260570642833</v>
      </c>
      <c r="AO71" s="3">
        <f t="shared" si="172"/>
        <v>0.33921982076963625</v>
      </c>
      <c r="AP71" s="3">
        <f t="shared" si="172"/>
        <v>0.34947147985640209</v>
      </c>
      <c r="AQ71" s="3" t="e">
        <f t="shared" si="172"/>
        <v>#DIV/0!</v>
      </c>
      <c r="AR71" s="3" t="e">
        <f t="shared" si="172"/>
        <v>#DIV/0!</v>
      </c>
      <c r="BC71" s="3">
        <f>BC70/BC55</f>
        <v>6.2880723128315979E-3</v>
      </c>
      <c r="BD71" s="3">
        <f t="shared" ref="BD71:BQ71" si="173">BD70/BD55</f>
        <v>0.18940548780487804</v>
      </c>
      <c r="BE71" s="3">
        <f t="shared" si="173"/>
        <v>0.23463821594737685</v>
      </c>
      <c r="BF71" s="3">
        <f t="shared" si="173"/>
        <v>0.20465194109772422</v>
      </c>
      <c r="BG71" s="3">
        <f t="shared" si="173"/>
        <v>0.36862291048556334</v>
      </c>
      <c r="BH71" s="3">
        <f t="shared" si="173"/>
        <v>0.39160701547241283</v>
      </c>
      <c r="BI71" s="3">
        <f t="shared" si="173"/>
        <v>0.39598481320964218</v>
      </c>
      <c r="BJ71" s="3">
        <f t="shared" si="173"/>
        <v>0.26146795479298979</v>
      </c>
      <c r="BK71" s="3">
        <f t="shared" si="173"/>
        <v>0.3390449601582039</v>
      </c>
      <c r="BL71" s="3">
        <f t="shared" si="173"/>
        <v>0.33384494059985248</v>
      </c>
      <c r="BM71" s="3">
        <f t="shared" si="173"/>
        <v>0.19895548371051977</v>
      </c>
      <c r="BN71" s="3">
        <f t="shared" si="173"/>
        <v>0.28982520644616094</v>
      </c>
      <c r="BO71" s="3" t="e">
        <f t="shared" si="173"/>
        <v>#DIV/0!</v>
      </c>
      <c r="BP71" s="3" t="e">
        <f t="shared" si="173"/>
        <v>#DIV/0!</v>
      </c>
      <c r="BQ71" s="3" t="e">
        <f t="shared" si="173"/>
        <v>#DIV/0!</v>
      </c>
    </row>
    <row r="72" spans="2:69" x14ac:dyDescent="0.35">
      <c r="O72"/>
      <c r="S72"/>
      <c r="W72"/>
      <c r="AA72"/>
    </row>
    <row r="73" spans="2:69" s="34" customFormat="1" x14ac:dyDescent="0.35">
      <c r="B73" t="s">
        <v>70</v>
      </c>
      <c r="M73" s="34" t="e">
        <f>M70/M75</f>
        <v>#DIV/0!</v>
      </c>
      <c r="N73" s="34" t="e">
        <f t="shared" ref="N73:AR73" si="174">N70/N75</f>
        <v>#DIV/0!</v>
      </c>
      <c r="O73" s="34" t="e">
        <f t="shared" si="174"/>
        <v>#DIV/0!</v>
      </c>
      <c r="P73" s="34" t="e">
        <f t="shared" si="174"/>
        <v>#DIV/0!</v>
      </c>
      <c r="Q73" s="34" t="e">
        <f t="shared" si="174"/>
        <v>#DIV/0!</v>
      </c>
      <c r="R73" s="34" t="e">
        <f t="shared" si="174"/>
        <v>#DIV/0!</v>
      </c>
      <c r="S73" s="34" t="e">
        <f t="shared" si="174"/>
        <v>#DIV/0!</v>
      </c>
      <c r="T73" s="34" t="e">
        <f t="shared" si="174"/>
        <v>#DIV/0!</v>
      </c>
      <c r="U73" s="34" t="e">
        <f t="shared" si="174"/>
        <v>#DIV/0!</v>
      </c>
      <c r="V73" s="34">
        <f t="shared" si="174"/>
        <v>2.3809688581314878</v>
      </c>
      <c r="W73" s="34">
        <f t="shared" si="174"/>
        <v>0.85049019607843135</v>
      </c>
      <c r="X73" s="34">
        <f t="shared" si="174"/>
        <v>0.91628721541155866</v>
      </c>
      <c r="Y73" s="34">
        <f t="shared" si="174"/>
        <v>2.1341976173791171</v>
      </c>
      <c r="Z73" s="34">
        <f t="shared" si="174"/>
        <v>2.5749824807288015</v>
      </c>
      <c r="AA73" s="34">
        <f t="shared" si="174"/>
        <v>1.7193967029112591</v>
      </c>
      <c r="AB73" s="34">
        <f t="shared" si="174"/>
        <v>1.8168421052631578</v>
      </c>
      <c r="AC73" s="34">
        <f t="shared" si="174"/>
        <v>2.7529824561403511</v>
      </c>
      <c r="AD73" s="34">
        <f t="shared" si="174"/>
        <v>3.9354612416695898</v>
      </c>
      <c r="AE73" s="35">
        <f t="shared" si="174"/>
        <v>3.335792061819459</v>
      </c>
      <c r="AF73" s="34">
        <f t="shared" si="174"/>
        <v>3.667607621736062</v>
      </c>
      <c r="AG73" s="34">
        <f t="shared" si="174"/>
        <v>3.2672352523098791</v>
      </c>
      <c r="AH73" s="34">
        <f t="shared" si="174"/>
        <v>3.6536412078152751</v>
      </c>
      <c r="AI73" s="35">
        <f t="shared" si="174"/>
        <v>2.7394495412844035</v>
      </c>
      <c r="AJ73" s="34">
        <f t="shared" si="174"/>
        <v>2.4730029585798818</v>
      </c>
      <c r="AK73" s="34">
        <f t="shared" si="174"/>
        <v>1.638702460850112</v>
      </c>
      <c r="AL73" s="34">
        <f t="shared" si="174"/>
        <v>1.731671008559732</v>
      </c>
      <c r="AM73" s="35">
        <f t="shared" si="174"/>
        <v>2.206803247004252</v>
      </c>
      <c r="AN73" s="34">
        <f t="shared" si="174"/>
        <v>3.0327102803738319</v>
      </c>
      <c r="AO73" s="34">
        <f t="shared" si="174"/>
        <v>4.4965062111801242</v>
      </c>
      <c r="AP73" s="34">
        <f t="shared" si="174"/>
        <v>5.4459984459984456</v>
      </c>
      <c r="AQ73" s="35" t="e">
        <f t="shared" si="174"/>
        <v>#DIV/0!</v>
      </c>
      <c r="AR73" s="34" t="e">
        <f t="shared" si="174"/>
        <v>#DIV/0!</v>
      </c>
      <c r="AZ73" s="34" t="e">
        <f>AZ70/AZ75</f>
        <v>#DIV/0!</v>
      </c>
      <c r="BA73" s="34" t="e">
        <f t="shared" ref="BA73:BE73" si="175">BA70/BA75</f>
        <v>#DIV/0!</v>
      </c>
      <c r="BB73" s="34" t="e">
        <f t="shared" si="175"/>
        <v>#DIV/0!</v>
      </c>
      <c r="BC73" s="34">
        <f t="shared" si="175"/>
        <v>1.5952143569292122E-2</v>
      </c>
      <c r="BD73" s="34">
        <f t="shared" si="175"/>
        <v>0.61611570247933889</v>
      </c>
      <c r="BE73" s="34">
        <f t="shared" si="175"/>
        <v>1.1189747513389441</v>
      </c>
      <c r="BF73" s="34">
        <f>BF70/BF75</f>
        <v>1.3089546914020691</v>
      </c>
      <c r="BG73" s="34">
        <f t="shared" ref="BG73:BQ73" si="176">BG70/BG75</f>
        <v>3.5585050646175342</v>
      </c>
      <c r="BH73" s="34">
        <f t="shared" si="176"/>
        <v>5.4877628403998617</v>
      </c>
      <c r="BI73" s="34">
        <f t="shared" si="176"/>
        <v>7.6508650519031143</v>
      </c>
      <c r="BJ73" s="34">
        <f t="shared" si="176"/>
        <v>6.47687456201822</v>
      </c>
      <c r="BK73" s="34">
        <f t="shared" si="176"/>
        <v>10.223079621185549</v>
      </c>
      <c r="BL73" s="34">
        <f t="shared" si="176"/>
        <v>13.985790408525755</v>
      </c>
      <c r="BM73" s="34">
        <f t="shared" si="176"/>
        <v>8.6341644957201336</v>
      </c>
      <c r="BN73" s="34">
        <f t="shared" si="176"/>
        <v>15.189588189588189</v>
      </c>
      <c r="BO73" s="34" t="e">
        <f t="shared" si="176"/>
        <v>#DIV/0!</v>
      </c>
      <c r="BP73" s="34" t="e">
        <f t="shared" si="176"/>
        <v>#DIV/0!</v>
      </c>
      <c r="BQ73" s="34" t="e">
        <f t="shared" si="176"/>
        <v>#DIV/0!</v>
      </c>
    </row>
    <row r="74" spans="2:69" s="34" customFormat="1" x14ac:dyDescent="0.35">
      <c r="B74" t="s">
        <v>71</v>
      </c>
      <c r="M74" s="34" t="e">
        <f>M70/M76</f>
        <v>#DIV/0!</v>
      </c>
      <c r="N74" s="34" t="e">
        <f t="shared" ref="N74:AR74" si="177">N70/N76</f>
        <v>#DIV/0!</v>
      </c>
      <c r="O74" s="34" t="e">
        <f t="shared" si="177"/>
        <v>#DIV/0!</v>
      </c>
      <c r="P74" s="34" t="e">
        <f t="shared" si="177"/>
        <v>#DIV/0!</v>
      </c>
      <c r="Q74" s="34" t="e">
        <f t="shared" si="177"/>
        <v>#DIV/0!</v>
      </c>
      <c r="R74" s="34" t="e">
        <f t="shared" si="177"/>
        <v>#DIV/0!</v>
      </c>
      <c r="S74" s="34" t="e">
        <f t="shared" si="177"/>
        <v>#DIV/0!</v>
      </c>
      <c r="T74" s="34" t="e">
        <f t="shared" si="177"/>
        <v>#DIV/0!</v>
      </c>
      <c r="U74" s="34">
        <f t="shared" si="177"/>
        <v>1.7634740817027119</v>
      </c>
      <c r="V74" s="34" t="e">
        <f t="shared" si="177"/>
        <v>#DIV/0!</v>
      </c>
      <c r="W74" s="34">
        <f t="shared" si="177"/>
        <v>0.84663645869640991</v>
      </c>
      <c r="X74" s="34">
        <f t="shared" si="177"/>
        <v>0.90991304347826085</v>
      </c>
      <c r="Y74" s="34">
        <f t="shared" si="177"/>
        <v>2.1193458594293668</v>
      </c>
      <c r="Z74" s="34">
        <f t="shared" si="177"/>
        <v>2.5552851182197496</v>
      </c>
      <c r="AA74" s="34">
        <f t="shared" si="177"/>
        <v>1.7092050209205021</v>
      </c>
      <c r="AB74" s="34">
        <f t="shared" si="177"/>
        <v>1.7985411601250434</v>
      </c>
      <c r="AC74" s="34">
        <f t="shared" si="177"/>
        <v>2.7139398132134209</v>
      </c>
      <c r="AD74" s="34">
        <f t="shared" si="177"/>
        <v>3.8850415512465375</v>
      </c>
      <c r="AE74" s="35">
        <f t="shared" si="177"/>
        <v>3.2952810548230396</v>
      </c>
      <c r="AF74" s="34">
        <f t="shared" si="177"/>
        <v>3.6127911018421965</v>
      </c>
      <c r="AG74" s="34">
        <f t="shared" si="177"/>
        <v>3.2158097236796084</v>
      </c>
      <c r="AH74" s="34">
        <f t="shared" si="177"/>
        <v>3.5974116824064359</v>
      </c>
      <c r="AI74" s="35">
        <f t="shared" si="177"/>
        <v>2.7224653537563821</v>
      </c>
      <c r="AJ74" s="34">
        <f t="shared" si="177"/>
        <v>2.4647991153704387</v>
      </c>
      <c r="AK74" s="34">
        <f t="shared" si="177"/>
        <v>1.6356531447711202</v>
      </c>
      <c r="AL74" s="34">
        <f t="shared" si="177"/>
        <v>1.7220577350111028</v>
      </c>
      <c r="AM74" s="35">
        <f t="shared" si="177"/>
        <v>2.1991525423728815</v>
      </c>
      <c r="AN74" s="34">
        <f t="shared" si="177"/>
        <v>2.9816232771822357</v>
      </c>
      <c r="AO74" s="34">
        <f t="shared" si="177"/>
        <v>4.3858386974630825</v>
      </c>
      <c r="AP74" s="34">
        <f t="shared" si="177"/>
        <v>5.3320654241156333</v>
      </c>
      <c r="AQ74" s="35" t="e">
        <f t="shared" si="177"/>
        <v>#DIV/0!</v>
      </c>
      <c r="AR74" s="34" t="e">
        <f t="shared" si="177"/>
        <v>#DIV/0!</v>
      </c>
      <c r="AZ74" s="34" t="e">
        <f>AZ70/AZ76</f>
        <v>#DIV/0!</v>
      </c>
      <c r="BA74" s="34" t="e">
        <f t="shared" ref="BA74:BE74" si="178">BA70/BA76</f>
        <v>#DIV/0!</v>
      </c>
      <c r="BB74" s="34" t="e">
        <f t="shared" si="178"/>
        <v>#DIV/0!</v>
      </c>
      <c r="BC74" s="34">
        <f t="shared" si="178"/>
        <v>1.4773776546629732E-2</v>
      </c>
      <c r="BD74" s="34">
        <f t="shared" si="178"/>
        <v>0.59237187127532775</v>
      </c>
      <c r="BE74" s="34">
        <f t="shared" si="178"/>
        <v>1.097972972972973</v>
      </c>
      <c r="BF74" s="34">
        <f>BF70/BF76</f>
        <v>1.2860147213459516</v>
      </c>
      <c r="BG74" s="34">
        <f t="shared" ref="BG74:BQ74" si="179">BG70/BG76</f>
        <v>3.483076923076923</v>
      </c>
      <c r="BH74" s="34">
        <f t="shared" si="179"/>
        <v>5.3856562922868738</v>
      </c>
      <c r="BI74" s="34">
        <f t="shared" si="179"/>
        <v>7.5696679219445393</v>
      </c>
      <c r="BJ74" s="34">
        <f t="shared" si="179"/>
        <v>6.4273296244784426</v>
      </c>
      <c r="BK74" s="34">
        <f t="shared" si="179"/>
        <v>10.092105263157896</v>
      </c>
      <c r="BL74" s="34">
        <f t="shared" si="179"/>
        <v>13.770549143057012</v>
      </c>
      <c r="BM74" s="34">
        <f t="shared" si="179"/>
        <v>8.5862324204293117</v>
      </c>
      <c r="BN74" s="34">
        <f t="shared" si="179"/>
        <v>14.871814378090528</v>
      </c>
      <c r="BO74" s="34" t="e">
        <f t="shared" si="179"/>
        <v>#DIV/0!</v>
      </c>
      <c r="BP74" s="34" t="e">
        <f t="shared" si="179"/>
        <v>#DIV/0!</v>
      </c>
      <c r="BQ74" s="34" t="e">
        <f t="shared" si="179"/>
        <v>#DIV/0!</v>
      </c>
    </row>
    <row r="75" spans="2:69" s="9" customFormat="1" x14ac:dyDescent="0.35">
      <c r="B75" s="9" t="s">
        <v>68</v>
      </c>
      <c r="M75" s="9" t="e">
        <f t="shared" ref="M75:U75" si="180">M70/M77</f>
        <v>#DIV/0!</v>
      </c>
      <c r="N75" s="9" t="e">
        <f t="shared" si="180"/>
        <v>#DIV/0!</v>
      </c>
      <c r="O75" s="18" t="e">
        <f t="shared" si="180"/>
        <v>#DIV/0!</v>
      </c>
      <c r="P75" s="9" t="e">
        <f t="shared" si="180"/>
        <v>#DIV/0!</v>
      </c>
      <c r="Q75" s="9" t="e">
        <f t="shared" si="180"/>
        <v>#DIV/0!</v>
      </c>
      <c r="R75" s="9" t="e">
        <f t="shared" si="180"/>
        <v>#DIV/0!</v>
      </c>
      <c r="S75" s="18" t="e">
        <f t="shared" si="180"/>
        <v>#DIV/0!</v>
      </c>
      <c r="T75" s="9" t="e">
        <f t="shared" si="180"/>
        <v>#DIV/0!</v>
      </c>
      <c r="U75" s="9" t="e">
        <f t="shared" si="180"/>
        <v>#DIV/0!</v>
      </c>
      <c r="V75" s="9">
        <f>BI75</f>
        <v>2890</v>
      </c>
      <c r="W75" s="18">
        <v>2856</v>
      </c>
      <c r="X75" s="9">
        <v>2855</v>
      </c>
      <c r="Y75" s="9">
        <v>2854</v>
      </c>
      <c r="Z75" s="9">
        <v>2854</v>
      </c>
      <c r="AA75" s="18">
        <v>2851</v>
      </c>
      <c r="AB75" s="9">
        <v>2850</v>
      </c>
      <c r="AC75" s="9">
        <v>2850</v>
      </c>
      <c r="AD75" s="9">
        <v>2851</v>
      </c>
      <c r="AE75" s="18">
        <v>2847</v>
      </c>
      <c r="AF75" s="9">
        <v>2834</v>
      </c>
      <c r="AG75" s="9">
        <v>2814</v>
      </c>
      <c r="AH75" s="9">
        <v>2815</v>
      </c>
      <c r="AI75" s="18">
        <v>2725</v>
      </c>
      <c r="AJ75" s="9">
        <v>2704</v>
      </c>
      <c r="AK75" s="9">
        <v>2682</v>
      </c>
      <c r="AL75" s="9">
        <f>BM75</f>
        <v>2687</v>
      </c>
      <c r="AM75" s="18">
        <v>2587</v>
      </c>
      <c r="AN75" s="9">
        <v>2568</v>
      </c>
      <c r="AO75" s="9">
        <v>2576</v>
      </c>
      <c r="AP75" s="9">
        <f>BN75</f>
        <v>2574</v>
      </c>
      <c r="AQ75" s="18"/>
      <c r="BC75" s="9">
        <v>2006</v>
      </c>
      <c r="BD75" s="9">
        <v>2420</v>
      </c>
      <c r="BE75" s="9">
        <v>2614</v>
      </c>
      <c r="BF75" s="9">
        <v>2803</v>
      </c>
      <c r="BG75" s="9">
        <v>2863</v>
      </c>
      <c r="BH75" s="9">
        <v>2901</v>
      </c>
      <c r="BI75" s="9">
        <v>2890</v>
      </c>
      <c r="BJ75" s="9">
        <v>2854</v>
      </c>
      <c r="BK75" s="9">
        <v>2851</v>
      </c>
      <c r="BL75" s="9">
        <v>2815</v>
      </c>
      <c r="BM75" s="9">
        <v>2687</v>
      </c>
      <c r="BN75" s="9">
        <v>2574</v>
      </c>
    </row>
    <row r="76" spans="2:69" s="9" customFormat="1" x14ac:dyDescent="0.35">
      <c r="B76" s="9" t="s">
        <v>69</v>
      </c>
      <c r="M76" s="9" t="e">
        <f t="shared" ref="M76:T76" si="181">M70/M78</f>
        <v>#DIV/0!</v>
      </c>
      <c r="N76" s="9" t="e">
        <f t="shared" si="181"/>
        <v>#DIV/0!</v>
      </c>
      <c r="O76" s="18" t="e">
        <f t="shared" si="181"/>
        <v>#DIV/0!</v>
      </c>
      <c r="P76" s="9" t="e">
        <f t="shared" si="181"/>
        <v>#DIV/0!</v>
      </c>
      <c r="Q76" s="9" t="e">
        <f t="shared" si="181"/>
        <v>#DIV/0!</v>
      </c>
      <c r="R76" s="9" t="e">
        <f t="shared" si="181"/>
        <v>#DIV/0!</v>
      </c>
      <c r="S76" s="18" t="e">
        <f t="shared" si="181"/>
        <v>#DIV/0!</v>
      </c>
      <c r="T76" s="9" t="e">
        <f t="shared" si="181"/>
        <v>#DIV/0!</v>
      </c>
      <c r="U76" s="9">
        <v>2913</v>
      </c>
      <c r="V76" s="9" t="e">
        <f>V70/V78</f>
        <v>#DIV/0!</v>
      </c>
      <c r="W76" s="18">
        <v>2869</v>
      </c>
      <c r="X76" s="9">
        <v>2875</v>
      </c>
      <c r="Y76" s="9">
        <v>2874</v>
      </c>
      <c r="Z76" s="9">
        <v>2876</v>
      </c>
      <c r="AA76" s="18">
        <v>2868</v>
      </c>
      <c r="AB76" s="9">
        <v>2879</v>
      </c>
      <c r="AC76" s="9">
        <v>2891</v>
      </c>
      <c r="AD76" s="9">
        <v>2888</v>
      </c>
      <c r="AE76" s="18">
        <v>2882</v>
      </c>
      <c r="AF76" s="9">
        <v>2877</v>
      </c>
      <c r="AG76" s="9">
        <v>2859</v>
      </c>
      <c r="AH76" s="9">
        <v>2859</v>
      </c>
      <c r="AI76" s="18">
        <v>2742</v>
      </c>
      <c r="AJ76" s="9">
        <v>2713</v>
      </c>
      <c r="AK76" s="9">
        <v>2687</v>
      </c>
      <c r="AL76" s="9">
        <f>BM76</f>
        <v>2702</v>
      </c>
      <c r="AM76" s="18">
        <v>2596</v>
      </c>
      <c r="AN76" s="9">
        <v>2612</v>
      </c>
      <c r="AO76" s="9">
        <v>2641</v>
      </c>
      <c r="AP76" s="9">
        <f>BN76</f>
        <v>2629</v>
      </c>
      <c r="AQ76" s="18"/>
      <c r="BC76" s="9">
        <v>2166</v>
      </c>
      <c r="BD76" s="9">
        <v>2517</v>
      </c>
      <c r="BE76" s="9">
        <v>2664</v>
      </c>
      <c r="BF76" s="9">
        <v>2853</v>
      </c>
      <c r="BG76" s="9">
        <v>2925</v>
      </c>
      <c r="BH76" s="9">
        <v>2956</v>
      </c>
      <c r="BI76" s="9">
        <v>2921</v>
      </c>
      <c r="BJ76" s="9">
        <v>2876</v>
      </c>
      <c r="BK76" s="9">
        <v>2888</v>
      </c>
      <c r="BL76" s="9">
        <v>2859</v>
      </c>
      <c r="BM76" s="9">
        <v>2702</v>
      </c>
      <c r="BN76" s="9">
        <v>2629</v>
      </c>
    </row>
    <row r="77" spans="2:69" x14ac:dyDescent="0.35">
      <c r="V77" s="8"/>
      <c r="Z77" s="8"/>
      <c r="AD77" s="8"/>
      <c r="AH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</row>
    <row r="78" spans="2:69" x14ac:dyDescent="0.35">
      <c r="V78" s="8"/>
      <c r="Z78" s="8"/>
      <c r="AD78" s="8"/>
      <c r="AH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</row>
    <row r="81" spans="2:78" s="36" customFormat="1" x14ac:dyDescent="0.35">
      <c r="B81" s="13" t="s">
        <v>1256</v>
      </c>
      <c r="C81" s="13"/>
      <c r="D81" s="13"/>
      <c r="E81" s="13"/>
      <c r="F81" s="13"/>
      <c r="G81" s="13"/>
      <c r="H81" s="13"/>
      <c r="I81" s="13"/>
      <c r="J81" s="13"/>
      <c r="O81" s="37"/>
      <c r="S81" s="37"/>
      <c r="W81" s="37"/>
      <c r="AA81" s="37"/>
      <c r="AE81" s="37"/>
      <c r="AI81" s="37"/>
      <c r="AM81" s="37"/>
      <c r="AQ81" s="37"/>
    </row>
    <row r="82" spans="2:78" s="25" customFormat="1" x14ac:dyDescent="0.35">
      <c r="B82" s="25" t="s">
        <v>1246</v>
      </c>
      <c r="O82" s="26"/>
      <c r="S82" s="26"/>
      <c r="W82" s="26"/>
      <c r="AA82" s="26"/>
      <c r="AE82" s="26"/>
      <c r="AI82" s="26"/>
      <c r="AM82" s="26"/>
      <c r="AQ82" s="26"/>
    </row>
    <row r="83" spans="2:78" x14ac:dyDescent="0.35">
      <c r="B83" t="s">
        <v>72</v>
      </c>
      <c r="K83" s="9"/>
      <c r="L83" s="9"/>
      <c r="M83" s="9"/>
      <c r="N83" s="9"/>
      <c r="O83" s="18"/>
      <c r="P83" s="9"/>
      <c r="Q83" s="9"/>
      <c r="R83" s="9">
        <f t="shared" ref="R83:R116" si="182">BH83</f>
        <v>8079</v>
      </c>
      <c r="S83" s="18"/>
      <c r="T83" s="9">
        <v>11552</v>
      </c>
      <c r="U83" s="9">
        <v>9637</v>
      </c>
      <c r="V83" s="9">
        <f t="shared" ref="V83:V116" si="183">BI83</f>
        <v>10019</v>
      </c>
      <c r="W83" s="18">
        <v>11076</v>
      </c>
      <c r="X83" s="9">
        <v>13877</v>
      </c>
      <c r="Y83" s="9">
        <v>15979</v>
      </c>
      <c r="Z83" s="9">
        <f t="shared" ref="Z83:Z116" si="184">BJ83</f>
        <v>19079</v>
      </c>
      <c r="AA83" s="18">
        <v>23618</v>
      </c>
      <c r="AB83" s="9">
        <v>21045</v>
      </c>
      <c r="AC83" s="9">
        <v>11617</v>
      </c>
      <c r="AD83" s="9">
        <f t="shared" ref="AD83:AD116" si="185">BK83</f>
        <v>17576</v>
      </c>
      <c r="AE83" s="18">
        <v>19513</v>
      </c>
      <c r="AF83" s="9">
        <v>16186</v>
      </c>
      <c r="AG83" s="9">
        <v>14496</v>
      </c>
      <c r="AH83" s="9">
        <v>16601</v>
      </c>
      <c r="AI83" s="18">
        <v>14886</v>
      </c>
      <c r="AJ83" s="9">
        <v>12681</v>
      </c>
      <c r="AK83" s="9">
        <v>14308</v>
      </c>
      <c r="AL83" s="9">
        <f>BM83</f>
        <v>14681</v>
      </c>
      <c r="AM83" s="18">
        <v>11551</v>
      </c>
      <c r="AN83" s="9">
        <v>28785</v>
      </c>
      <c r="AO83" s="9">
        <v>36890</v>
      </c>
      <c r="AP83" s="9">
        <f>BN83</f>
        <v>41862</v>
      </c>
      <c r="AQ83" s="18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>
        <v>3323</v>
      </c>
      <c r="BE83" s="9">
        <v>4315</v>
      </c>
      <c r="BF83" s="9">
        <v>4907</v>
      </c>
      <c r="BG83" s="9">
        <v>8903</v>
      </c>
      <c r="BH83" s="9">
        <v>8079</v>
      </c>
      <c r="BI83" s="9">
        <v>10019</v>
      </c>
      <c r="BJ83" s="9">
        <v>19079</v>
      </c>
      <c r="BK83" s="9">
        <v>17576</v>
      </c>
      <c r="BL83" s="9">
        <v>16601</v>
      </c>
      <c r="BM83" s="9">
        <v>14681</v>
      </c>
      <c r="BN83" s="9">
        <v>41862</v>
      </c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</row>
    <row r="84" spans="2:78" x14ac:dyDescent="0.35">
      <c r="B84" t="s">
        <v>73</v>
      </c>
      <c r="K84" s="9"/>
      <c r="L84" s="9"/>
      <c r="M84" s="9"/>
      <c r="N84" s="9"/>
      <c r="O84" s="18"/>
      <c r="P84" s="9"/>
      <c r="Q84" s="9"/>
      <c r="R84" s="9">
        <f t="shared" si="182"/>
        <v>33632</v>
      </c>
      <c r="S84" s="18"/>
      <c r="T84" s="9">
        <v>30757</v>
      </c>
      <c r="U84" s="9">
        <v>31569</v>
      </c>
      <c r="V84" s="9">
        <f t="shared" si="183"/>
        <v>31095</v>
      </c>
      <c r="W84" s="18">
        <v>34167</v>
      </c>
      <c r="X84" s="9">
        <v>34719</v>
      </c>
      <c r="Y84" s="9">
        <v>36290</v>
      </c>
      <c r="Z84" s="9">
        <f t="shared" si="184"/>
        <v>35776</v>
      </c>
      <c r="AA84" s="18">
        <v>36671</v>
      </c>
      <c r="AB84" s="9">
        <v>37195</v>
      </c>
      <c r="AC84" s="9">
        <v>44003</v>
      </c>
      <c r="AD84" s="9">
        <f t="shared" si="185"/>
        <v>44378</v>
      </c>
      <c r="AE84" s="18">
        <v>44706</v>
      </c>
      <c r="AF84" s="9">
        <v>47894</v>
      </c>
      <c r="AG84" s="9">
        <v>43579</v>
      </c>
      <c r="AH84" s="9">
        <v>31397</v>
      </c>
      <c r="AI84" s="18">
        <v>29004</v>
      </c>
      <c r="AJ84" s="9">
        <v>27808</v>
      </c>
      <c r="AK84" s="9">
        <v>27468</v>
      </c>
      <c r="AL84" s="9">
        <f>BM84</f>
        <v>26057</v>
      </c>
      <c r="AM84" s="18">
        <v>25888</v>
      </c>
      <c r="AN84" s="9">
        <v>24661</v>
      </c>
      <c r="AO84" s="9">
        <v>24233</v>
      </c>
      <c r="AP84" s="9">
        <f>BN84</f>
        <v>23541</v>
      </c>
      <c r="AQ84" s="18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>
        <v>8126</v>
      </c>
      <c r="BE84" s="9">
        <v>6884</v>
      </c>
      <c r="BF84" s="9">
        <v>13527</v>
      </c>
      <c r="BG84" s="9">
        <v>20546</v>
      </c>
      <c r="BH84" s="9">
        <v>33632</v>
      </c>
      <c r="BI84" s="9">
        <v>31095</v>
      </c>
      <c r="BJ84" s="9">
        <v>35776</v>
      </c>
      <c r="BK84" s="9">
        <v>44378</v>
      </c>
      <c r="BL84" s="9">
        <v>31397</v>
      </c>
      <c r="BM84" s="9">
        <v>26057</v>
      </c>
      <c r="BN84" s="9">
        <v>23541</v>
      </c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</row>
    <row r="85" spans="2:78" x14ac:dyDescent="0.35">
      <c r="B85" t="s">
        <v>74</v>
      </c>
      <c r="K85" s="9"/>
      <c r="L85" s="9"/>
      <c r="M85" s="9"/>
      <c r="N85" s="9"/>
      <c r="O85" s="18"/>
      <c r="P85" s="9"/>
      <c r="Q85" s="9"/>
      <c r="R85" s="9">
        <f t="shared" si="182"/>
        <v>5832</v>
      </c>
      <c r="S85" s="18"/>
      <c r="T85" s="9">
        <v>5590</v>
      </c>
      <c r="U85" s="9">
        <v>6058</v>
      </c>
      <c r="V85" s="9">
        <f t="shared" si="183"/>
        <v>7587</v>
      </c>
      <c r="W85" s="18">
        <v>6475</v>
      </c>
      <c r="X85" s="9">
        <v>7513</v>
      </c>
      <c r="Y85" s="9">
        <v>7673</v>
      </c>
      <c r="Z85" s="9">
        <f t="shared" si="184"/>
        <v>9518</v>
      </c>
      <c r="AA85" s="18">
        <v>7289</v>
      </c>
      <c r="AB85" s="9">
        <v>7483</v>
      </c>
      <c r="AC85" s="9">
        <v>8024</v>
      </c>
      <c r="AD85" s="9">
        <f t="shared" si="185"/>
        <v>11335</v>
      </c>
      <c r="AE85" s="18">
        <v>10276</v>
      </c>
      <c r="AF85" s="9">
        <v>11698</v>
      </c>
      <c r="AG85" s="9">
        <v>12088</v>
      </c>
      <c r="AH85" s="9">
        <v>14039</v>
      </c>
      <c r="AI85" s="18">
        <v>11390</v>
      </c>
      <c r="AJ85" s="9">
        <v>11525</v>
      </c>
      <c r="AK85" s="9">
        <v>11227</v>
      </c>
      <c r="AL85" s="9">
        <f>BM85</f>
        <v>13466</v>
      </c>
      <c r="AM85" s="18">
        <v>11044</v>
      </c>
      <c r="AN85" s="9">
        <v>12511</v>
      </c>
      <c r="AO85" s="9">
        <v>12944</v>
      </c>
      <c r="AP85" s="9">
        <f>BN85</f>
        <v>16169</v>
      </c>
      <c r="AQ85" s="18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>
        <v>1109</v>
      </c>
      <c r="BE85" s="9">
        <v>1678</v>
      </c>
      <c r="BF85" s="9">
        <v>2559</v>
      </c>
      <c r="BG85" s="9">
        <v>3993</v>
      </c>
      <c r="BH85" s="9">
        <v>5832</v>
      </c>
      <c r="BI85" s="9">
        <v>7587</v>
      </c>
      <c r="BJ85" s="9">
        <v>9518</v>
      </c>
      <c r="BK85" s="9">
        <v>11335</v>
      </c>
      <c r="BL85" s="9">
        <v>14039</v>
      </c>
      <c r="BM85" s="9">
        <v>13466</v>
      </c>
      <c r="BN85" s="9">
        <v>16169</v>
      </c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</row>
    <row r="86" spans="2:78" s="5" customFormat="1" x14ac:dyDescent="0.35">
      <c r="B86" s="5" t="s">
        <v>75</v>
      </c>
      <c r="K86" s="10"/>
      <c r="L86" s="10"/>
      <c r="M86" s="10"/>
      <c r="N86" s="10"/>
      <c r="O86" s="19"/>
      <c r="P86" s="10"/>
      <c r="Q86" s="10"/>
      <c r="R86" s="10">
        <f t="shared" si="182"/>
        <v>1020</v>
      </c>
      <c r="S86" s="19"/>
      <c r="T86" s="10">
        <v>1934</v>
      </c>
      <c r="U86" s="10">
        <v>1883</v>
      </c>
      <c r="V86" s="10">
        <f t="shared" si="183"/>
        <v>1779</v>
      </c>
      <c r="W86" s="19">
        <v>1582</v>
      </c>
      <c r="X86" s="10">
        <v>1852</v>
      </c>
      <c r="Y86" s="10">
        <v>2137</v>
      </c>
      <c r="Z86" s="10">
        <f t="shared" si="184"/>
        <v>1852</v>
      </c>
      <c r="AA86" s="19">
        <v>1771</v>
      </c>
      <c r="AB86" s="10">
        <v>2407</v>
      </c>
      <c r="AC86" s="10">
        <v>2155</v>
      </c>
      <c r="AD86" s="10">
        <f t="shared" si="185"/>
        <v>2381</v>
      </c>
      <c r="AE86" s="19">
        <v>2827</v>
      </c>
      <c r="AF86" s="10">
        <v>4919</v>
      </c>
      <c r="AG86" s="10">
        <v>5258</v>
      </c>
      <c r="AH86" s="10">
        <v>4629</v>
      </c>
      <c r="AI86" s="19">
        <v>3985</v>
      </c>
      <c r="AJ86" s="10">
        <v>3973</v>
      </c>
      <c r="AK86" s="10">
        <v>5312</v>
      </c>
      <c r="AL86" s="9">
        <f>BM86</f>
        <v>5345</v>
      </c>
      <c r="AM86" s="19">
        <v>4000</v>
      </c>
      <c r="AN86" s="10">
        <v>3603</v>
      </c>
      <c r="AO86" s="10">
        <v>4311</v>
      </c>
      <c r="AP86" s="51">
        <f>BN86</f>
        <v>3793</v>
      </c>
      <c r="AQ86" s="19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>
        <v>512</v>
      </c>
      <c r="BE86" s="10">
        <v>793</v>
      </c>
      <c r="BF86" s="10">
        <v>659</v>
      </c>
      <c r="BG86" s="10">
        <v>959</v>
      </c>
      <c r="BH86" s="10">
        <v>1020</v>
      </c>
      <c r="BI86" s="10">
        <v>1779</v>
      </c>
      <c r="BJ86" s="10">
        <v>1852</v>
      </c>
      <c r="BK86" s="10">
        <v>2381</v>
      </c>
      <c r="BL86" s="10">
        <v>4629</v>
      </c>
      <c r="BM86" s="10">
        <v>5345</v>
      </c>
      <c r="BN86" s="10">
        <v>3793</v>
      </c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</row>
    <row r="87" spans="2:78" x14ac:dyDescent="0.35">
      <c r="B87" t="s">
        <v>76</v>
      </c>
      <c r="K87" s="9">
        <f t="shared" ref="K87:Q87" si="186">SUM(K83:K86)</f>
        <v>0</v>
      </c>
      <c r="L87" s="9">
        <f t="shared" si="186"/>
        <v>0</v>
      </c>
      <c r="M87" s="9">
        <f t="shared" si="186"/>
        <v>0</v>
      </c>
      <c r="N87" s="9">
        <f t="shared" si="186"/>
        <v>0</v>
      </c>
      <c r="O87" s="18">
        <f t="shared" si="186"/>
        <v>0</v>
      </c>
      <c r="P87" s="9">
        <f t="shared" si="186"/>
        <v>0</v>
      </c>
      <c r="Q87" s="9">
        <f t="shared" si="186"/>
        <v>0</v>
      </c>
      <c r="R87" s="9">
        <f t="shared" si="182"/>
        <v>48563</v>
      </c>
      <c r="S87" s="18">
        <f>SUM(S83:S86)</f>
        <v>0</v>
      </c>
      <c r="T87" s="9">
        <f>SUM(T83:T86)</f>
        <v>49833</v>
      </c>
      <c r="U87" s="9">
        <f>SUM(U83:U86)</f>
        <v>49147</v>
      </c>
      <c r="V87" s="9">
        <f t="shared" si="183"/>
        <v>50480</v>
      </c>
      <c r="W87" s="18">
        <f>SUM(W83:W86)</f>
        <v>53300</v>
      </c>
      <c r="X87" s="9">
        <f>SUM(X83:X86)</f>
        <v>57961</v>
      </c>
      <c r="Y87" s="9">
        <f>SUM(Y83:Y86)</f>
        <v>62079</v>
      </c>
      <c r="Z87" s="9">
        <f t="shared" si="184"/>
        <v>66225</v>
      </c>
      <c r="AA87" s="18">
        <f>SUM(AA83:AA86)</f>
        <v>69349</v>
      </c>
      <c r="AB87" s="9">
        <f>SUM(AB83:AB86)</f>
        <v>68130</v>
      </c>
      <c r="AC87" s="9">
        <f>SUM(AC83:AC86)</f>
        <v>65799</v>
      </c>
      <c r="AD87" s="9">
        <f t="shared" si="185"/>
        <v>75670</v>
      </c>
      <c r="AE87" s="18">
        <f t="shared" ref="AE87:AM87" si="187">SUM(AE83:AE86)</f>
        <v>77322</v>
      </c>
      <c r="AF87" s="9">
        <f t="shared" si="187"/>
        <v>80697</v>
      </c>
      <c r="AG87" s="9">
        <f t="shared" si="187"/>
        <v>75421</v>
      </c>
      <c r="AH87" s="9">
        <f t="shared" si="187"/>
        <v>66666</v>
      </c>
      <c r="AI87" s="18">
        <f t="shared" si="187"/>
        <v>59265</v>
      </c>
      <c r="AJ87" s="9">
        <f t="shared" si="187"/>
        <v>55987</v>
      </c>
      <c r="AK87" s="9">
        <f t="shared" si="187"/>
        <v>58315</v>
      </c>
      <c r="AL87" s="9">
        <f t="shared" si="187"/>
        <v>59549</v>
      </c>
      <c r="AM87" s="18">
        <f t="shared" si="187"/>
        <v>52483</v>
      </c>
      <c r="AN87" s="9">
        <f t="shared" ref="AN87" si="188">SUM(AN83:AN86)</f>
        <v>69560</v>
      </c>
      <c r="AO87" s="9">
        <f t="shared" ref="AO87" si="189">SUM(AO83:AO86)</f>
        <v>78378</v>
      </c>
      <c r="AP87" s="9">
        <f t="shared" ref="AP87" si="190">SUM(AP83:AP86)</f>
        <v>85365</v>
      </c>
      <c r="AQ87" s="18">
        <f t="shared" ref="AQ87:AR87" si="191">SUM(AQ83:AQ86)</f>
        <v>0</v>
      </c>
      <c r="AR87" s="9">
        <f t="shared" si="191"/>
        <v>0</v>
      </c>
      <c r="AS87" s="9"/>
      <c r="AT87" s="9"/>
      <c r="AU87" s="9"/>
      <c r="AV87" s="9"/>
      <c r="AW87" s="9"/>
      <c r="AX87" s="9"/>
      <c r="AY87" s="9"/>
      <c r="AZ87" s="9">
        <f t="shared" ref="AZ87:BF87" si="192">SUM(AZ83:AZ86)</f>
        <v>0</v>
      </c>
      <c r="BA87" s="9">
        <f t="shared" si="192"/>
        <v>0</v>
      </c>
      <c r="BB87" s="9">
        <f t="shared" si="192"/>
        <v>0</v>
      </c>
      <c r="BC87" s="9">
        <f t="shared" si="192"/>
        <v>0</v>
      </c>
      <c r="BD87" s="9">
        <f t="shared" si="192"/>
        <v>13070</v>
      </c>
      <c r="BE87" s="9">
        <f t="shared" si="192"/>
        <v>13670</v>
      </c>
      <c r="BF87" s="9">
        <f t="shared" si="192"/>
        <v>21652</v>
      </c>
      <c r="BG87" s="9">
        <f t="shared" ref="BG87:BR87" si="193">SUM(BG83:BG86)</f>
        <v>34401</v>
      </c>
      <c r="BH87" s="9">
        <f t="shared" si="193"/>
        <v>48563</v>
      </c>
      <c r="BI87" s="9">
        <f t="shared" si="193"/>
        <v>50480</v>
      </c>
      <c r="BJ87" s="9">
        <f t="shared" si="193"/>
        <v>66225</v>
      </c>
      <c r="BK87" s="9">
        <f t="shared" si="193"/>
        <v>75670</v>
      </c>
      <c r="BL87" s="9">
        <f t="shared" si="193"/>
        <v>66666</v>
      </c>
      <c r="BM87" s="9">
        <f t="shared" si="193"/>
        <v>59549</v>
      </c>
      <c r="BN87" s="9">
        <f t="shared" si="193"/>
        <v>85365</v>
      </c>
      <c r="BO87" s="9">
        <f t="shared" si="193"/>
        <v>0</v>
      </c>
      <c r="BP87" s="9">
        <f t="shared" si="193"/>
        <v>0</v>
      </c>
      <c r="BQ87" s="9">
        <f t="shared" si="193"/>
        <v>0</v>
      </c>
      <c r="BR87" s="9">
        <f t="shared" si="193"/>
        <v>0</v>
      </c>
      <c r="BS87" s="9"/>
      <c r="BT87" s="9"/>
      <c r="BU87" s="9"/>
      <c r="BV87" s="9"/>
      <c r="BW87" s="9"/>
      <c r="BX87" s="9"/>
      <c r="BY87" s="9"/>
      <c r="BZ87" s="9"/>
    </row>
    <row r="88" spans="2:78" s="23" customFormat="1" x14ac:dyDescent="0.35">
      <c r="B88" s="23" t="s">
        <v>1247</v>
      </c>
      <c r="K88" s="27"/>
      <c r="L88" s="27"/>
      <c r="M88" s="27"/>
      <c r="N88" s="27"/>
      <c r="O88" s="28"/>
      <c r="P88" s="27"/>
      <c r="Q88" s="27"/>
      <c r="R88" s="27"/>
      <c r="S88" s="28"/>
      <c r="T88" s="27"/>
      <c r="U88" s="27"/>
      <c r="V88" s="27"/>
      <c r="W88" s="28"/>
      <c r="X88" s="27"/>
      <c r="Y88" s="27"/>
      <c r="Z88" s="27"/>
      <c r="AA88" s="28"/>
      <c r="AB88" s="27"/>
      <c r="AC88" s="27"/>
      <c r="AD88" s="27"/>
      <c r="AE88" s="28"/>
      <c r="AF88" s="27"/>
      <c r="AG88" s="27"/>
      <c r="AH88" s="27"/>
      <c r="AI88" s="28"/>
      <c r="AJ88" s="27"/>
      <c r="AK88" s="27"/>
      <c r="AL88" s="27"/>
      <c r="AM88" s="28"/>
      <c r="AN88" s="27"/>
      <c r="AO88" s="27"/>
      <c r="AP88" s="27"/>
      <c r="AQ88" s="28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</row>
    <row r="89" spans="2:78" x14ac:dyDescent="0.35">
      <c r="B89" t="s">
        <v>77</v>
      </c>
      <c r="K89" s="9"/>
      <c r="L89" s="9"/>
      <c r="M89" s="9"/>
      <c r="N89" s="9"/>
      <c r="O89" s="18"/>
      <c r="P89" s="9"/>
      <c r="Q89" s="9"/>
      <c r="R89" s="9">
        <f t="shared" si="182"/>
        <v>0</v>
      </c>
      <c r="S89" s="18"/>
      <c r="T89" s="9">
        <v>0</v>
      </c>
      <c r="U89" s="9">
        <v>0</v>
      </c>
      <c r="V89" s="9">
        <f t="shared" si="183"/>
        <v>0</v>
      </c>
      <c r="W89" s="18">
        <v>0</v>
      </c>
      <c r="X89" s="9">
        <v>0</v>
      </c>
      <c r="Y89" s="9">
        <v>0</v>
      </c>
      <c r="Z89" s="9">
        <f t="shared" si="184"/>
        <v>0</v>
      </c>
      <c r="AA89" s="18">
        <v>0</v>
      </c>
      <c r="AB89" s="9">
        <v>0</v>
      </c>
      <c r="AC89" s="9">
        <v>6164</v>
      </c>
      <c r="AD89" s="9">
        <f t="shared" si="185"/>
        <v>6234</v>
      </c>
      <c r="AE89" s="18">
        <v>6342</v>
      </c>
      <c r="AF89" s="9">
        <v>6393</v>
      </c>
      <c r="AG89" s="9">
        <v>6758</v>
      </c>
      <c r="AH89" s="9">
        <v>6775</v>
      </c>
      <c r="AI89" s="18">
        <v>6775</v>
      </c>
      <c r="AJ89" s="9">
        <v>6536</v>
      </c>
      <c r="AK89" s="9">
        <v>6528</v>
      </c>
      <c r="AL89" s="9">
        <f t="shared" ref="AL89:AL94" si="194">BM89</f>
        <v>6201</v>
      </c>
      <c r="AM89" s="18">
        <v>6167</v>
      </c>
      <c r="AN89" s="9">
        <v>6208</v>
      </c>
      <c r="AO89" s="9">
        <v>6142</v>
      </c>
      <c r="AP89" s="9">
        <f t="shared" ref="AP89:AP94" si="195">BN89</f>
        <v>6141</v>
      </c>
      <c r="AQ89" s="18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6234</v>
      </c>
      <c r="BL89" s="9">
        <v>6775</v>
      </c>
      <c r="BM89" s="9">
        <v>6201</v>
      </c>
      <c r="BN89" s="9">
        <v>6141</v>
      </c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</row>
    <row r="90" spans="2:78" x14ac:dyDescent="0.35">
      <c r="B90" t="s">
        <v>78</v>
      </c>
      <c r="K90" s="9"/>
      <c r="L90" s="9"/>
      <c r="M90" s="9"/>
      <c r="N90" s="9"/>
      <c r="O90" s="18"/>
      <c r="P90" s="9"/>
      <c r="Q90" s="9"/>
      <c r="R90" s="9">
        <f t="shared" si="182"/>
        <v>13721</v>
      </c>
      <c r="S90" s="18"/>
      <c r="T90" s="9">
        <v>18357</v>
      </c>
      <c r="U90" s="9">
        <v>21112</v>
      </c>
      <c r="V90" s="9">
        <f t="shared" si="183"/>
        <v>24683</v>
      </c>
      <c r="W90" s="18">
        <v>27345</v>
      </c>
      <c r="X90" s="9">
        <v>29999</v>
      </c>
      <c r="Y90" s="9">
        <v>32284</v>
      </c>
      <c r="Z90" s="9">
        <f t="shared" si="184"/>
        <v>35323</v>
      </c>
      <c r="AA90" s="18">
        <v>37127</v>
      </c>
      <c r="AB90" s="9">
        <v>39006</v>
      </c>
      <c r="AC90" s="9">
        <v>42291</v>
      </c>
      <c r="AD90" s="9">
        <f t="shared" si="185"/>
        <v>45633</v>
      </c>
      <c r="AE90" s="18">
        <v>47720</v>
      </c>
      <c r="AF90" s="9">
        <v>50909</v>
      </c>
      <c r="AG90" s="9">
        <v>53726</v>
      </c>
      <c r="AH90" s="9">
        <v>57809</v>
      </c>
      <c r="AI90" s="18">
        <v>61582</v>
      </c>
      <c r="AJ90" s="9">
        <v>67588</v>
      </c>
      <c r="AK90" s="9">
        <v>73738</v>
      </c>
      <c r="AL90" s="9">
        <f t="shared" si="194"/>
        <v>79518</v>
      </c>
      <c r="AM90" s="18">
        <v>84156</v>
      </c>
      <c r="AN90" s="9">
        <v>87949</v>
      </c>
      <c r="AO90" s="9">
        <v>91772</v>
      </c>
      <c r="AP90" s="9">
        <f t="shared" si="195"/>
        <v>96587</v>
      </c>
      <c r="AQ90" s="18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>
        <v>2882</v>
      </c>
      <c r="BE90" s="9">
        <v>3967</v>
      </c>
      <c r="BF90" s="9">
        <v>5687</v>
      </c>
      <c r="BG90" s="9">
        <v>8591</v>
      </c>
      <c r="BH90" s="9">
        <v>13721</v>
      </c>
      <c r="BI90" s="9">
        <v>24683</v>
      </c>
      <c r="BJ90" s="9">
        <v>35323</v>
      </c>
      <c r="BK90" s="9">
        <v>45633</v>
      </c>
      <c r="BL90" s="9">
        <v>57809</v>
      </c>
      <c r="BM90" s="9">
        <v>79518</v>
      </c>
      <c r="BN90" s="9">
        <v>96587</v>
      </c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</row>
    <row r="91" spans="2:78" x14ac:dyDescent="0.35">
      <c r="B91" t="s">
        <v>79</v>
      </c>
      <c r="K91" s="9"/>
      <c r="L91" s="9"/>
      <c r="M91" s="9"/>
      <c r="N91" s="9"/>
      <c r="O91" s="18"/>
      <c r="P91" s="9"/>
      <c r="Q91" s="9"/>
      <c r="R91" s="9">
        <f t="shared" si="182"/>
        <v>0</v>
      </c>
      <c r="S91" s="18"/>
      <c r="T91" s="9">
        <v>0</v>
      </c>
      <c r="U91" s="9">
        <v>0</v>
      </c>
      <c r="V91" s="9">
        <f t="shared" si="183"/>
        <v>0</v>
      </c>
      <c r="W91" s="18">
        <v>6747</v>
      </c>
      <c r="X91" s="9">
        <v>7272</v>
      </c>
      <c r="Y91" s="9">
        <v>8403</v>
      </c>
      <c r="Z91" s="9">
        <f t="shared" si="184"/>
        <v>9460</v>
      </c>
      <c r="AA91" s="18">
        <v>9359</v>
      </c>
      <c r="AB91" s="9">
        <v>9429</v>
      </c>
      <c r="AC91" s="9">
        <v>9439</v>
      </c>
      <c r="AD91" s="9">
        <f t="shared" si="185"/>
        <v>9348</v>
      </c>
      <c r="AE91" s="18">
        <v>10202</v>
      </c>
      <c r="AF91" s="9">
        <v>10525</v>
      </c>
      <c r="AG91" s="9">
        <v>11063</v>
      </c>
      <c r="AH91" s="9">
        <v>12155</v>
      </c>
      <c r="AI91" s="18">
        <v>12241</v>
      </c>
      <c r="AJ91" s="9">
        <v>14130</v>
      </c>
      <c r="AK91" s="9">
        <v>13641</v>
      </c>
      <c r="AL91" s="9">
        <f t="shared" si="194"/>
        <v>12673</v>
      </c>
      <c r="AM91" s="18">
        <v>12899</v>
      </c>
      <c r="AN91" s="9">
        <v>12955</v>
      </c>
      <c r="AO91" s="9">
        <v>13033</v>
      </c>
      <c r="AP91" s="9">
        <f t="shared" si="195"/>
        <v>13294</v>
      </c>
      <c r="AQ91" s="18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9460</v>
      </c>
      <c r="BK91" s="9">
        <v>9348</v>
      </c>
      <c r="BL91" s="9">
        <v>12155</v>
      </c>
      <c r="BM91" s="9">
        <v>12673</v>
      </c>
      <c r="BN91" s="9">
        <v>13294</v>
      </c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</row>
    <row r="92" spans="2:78" x14ac:dyDescent="0.35">
      <c r="B92" t="s">
        <v>80</v>
      </c>
      <c r="K92" s="9"/>
      <c r="L92" s="9"/>
      <c r="M92" s="9"/>
      <c r="N92" s="9"/>
      <c r="O92" s="18"/>
      <c r="P92" s="9"/>
      <c r="Q92" s="9"/>
      <c r="R92" s="9">
        <f t="shared" si="182"/>
        <v>1884</v>
      </c>
      <c r="S92" s="18"/>
      <c r="T92" s="9">
        <v>1573</v>
      </c>
      <c r="U92" s="9">
        <v>1451</v>
      </c>
      <c r="V92" s="9">
        <f t="shared" si="183"/>
        <v>1294</v>
      </c>
      <c r="W92" s="18">
        <v>1150</v>
      </c>
      <c r="X92" s="9">
        <v>994</v>
      </c>
      <c r="Y92" s="9">
        <v>853</v>
      </c>
      <c r="Z92" s="9">
        <f t="shared" si="184"/>
        <v>894</v>
      </c>
      <c r="AA92" s="18">
        <v>838</v>
      </c>
      <c r="AB92" s="9">
        <v>859</v>
      </c>
      <c r="AC92" s="9">
        <v>744</v>
      </c>
      <c r="AD92" s="9">
        <f t="shared" si="185"/>
        <v>623</v>
      </c>
      <c r="AE92" s="18">
        <v>505</v>
      </c>
      <c r="AF92" s="9">
        <v>514</v>
      </c>
      <c r="AG92" s="9">
        <v>365</v>
      </c>
      <c r="AH92" s="9">
        <v>634</v>
      </c>
      <c r="AI92" s="18">
        <v>910</v>
      </c>
      <c r="AJ92" s="9">
        <v>965</v>
      </c>
      <c r="AK92" s="9">
        <v>875</v>
      </c>
      <c r="AL92" s="9">
        <f t="shared" si="194"/>
        <v>897</v>
      </c>
      <c r="AM92" s="18">
        <v>949</v>
      </c>
      <c r="AN92" s="9">
        <v>856</v>
      </c>
      <c r="AO92" s="9">
        <v>813</v>
      </c>
      <c r="AP92" s="9">
        <f t="shared" si="195"/>
        <v>788</v>
      </c>
      <c r="AQ92" s="18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>
        <v>883</v>
      </c>
      <c r="BE92" s="9">
        <v>3929</v>
      </c>
      <c r="BF92" s="9">
        <v>3246</v>
      </c>
      <c r="BG92" s="9">
        <v>2535</v>
      </c>
      <c r="BH92" s="9">
        <v>1884</v>
      </c>
      <c r="BI92" s="9">
        <v>1294</v>
      </c>
      <c r="BJ92" s="9">
        <v>894</v>
      </c>
      <c r="BK92" s="9">
        <v>623</v>
      </c>
      <c r="BL92" s="9">
        <v>634</v>
      </c>
      <c r="BM92" s="9">
        <v>897</v>
      </c>
      <c r="BN92" s="9">
        <v>788</v>
      </c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</row>
    <row r="93" spans="2:78" x14ac:dyDescent="0.35">
      <c r="B93" t="s">
        <v>81</v>
      </c>
      <c r="K93" s="9"/>
      <c r="L93" s="9"/>
      <c r="M93" s="9"/>
      <c r="N93" s="9"/>
      <c r="O93" s="18"/>
      <c r="P93" s="9"/>
      <c r="Q93" s="9"/>
      <c r="R93" s="9">
        <f t="shared" si="182"/>
        <v>18221</v>
      </c>
      <c r="S93" s="18"/>
      <c r="T93" s="9">
        <v>18263</v>
      </c>
      <c r="U93" s="9">
        <v>18304</v>
      </c>
      <c r="V93" s="9">
        <f t="shared" si="183"/>
        <v>18301</v>
      </c>
      <c r="W93" s="18">
        <v>18333</v>
      </c>
      <c r="X93" s="9">
        <v>18334</v>
      </c>
      <c r="Y93" s="9">
        <v>18338</v>
      </c>
      <c r="Z93" s="9">
        <f t="shared" si="184"/>
        <v>18715</v>
      </c>
      <c r="AA93" s="18">
        <v>18811</v>
      </c>
      <c r="AB93" s="9">
        <v>19029</v>
      </c>
      <c r="AC93" s="9">
        <v>19031</v>
      </c>
      <c r="AD93" s="9">
        <f t="shared" si="185"/>
        <v>19050</v>
      </c>
      <c r="AE93" s="18">
        <v>19056</v>
      </c>
      <c r="AF93" s="9">
        <v>19219</v>
      </c>
      <c r="AG93" s="9">
        <v>19065</v>
      </c>
      <c r="AH93" s="9">
        <v>19197</v>
      </c>
      <c r="AI93" s="18">
        <v>19923</v>
      </c>
      <c r="AJ93" s="9">
        <v>20229</v>
      </c>
      <c r="AK93" s="9">
        <v>20268</v>
      </c>
      <c r="AL93" s="9">
        <f t="shared" si="194"/>
        <v>20306</v>
      </c>
      <c r="AM93" s="18">
        <v>20649</v>
      </c>
      <c r="AN93" s="9">
        <v>20659</v>
      </c>
      <c r="AO93" s="9">
        <v>20668</v>
      </c>
      <c r="AP93" s="9">
        <f t="shared" si="195"/>
        <v>20654</v>
      </c>
      <c r="AQ93" s="18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>
        <v>839</v>
      </c>
      <c r="BE93" s="9">
        <v>17981</v>
      </c>
      <c r="BF93" s="9">
        <v>18026</v>
      </c>
      <c r="BG93" s="9">
        <v>18122</v>
      </c>
      <c r="BH93" s="9">
        <v>18221</v>
      </c>
      <c r="BI93" s="9">
        <v>18301</v>
      </c>
      <c r="BJ93" s="9">
        <v>18715</v>
      </c>
      <c r="BK93" s="9">
        <v>19050</v>
      </c>
      <c r="BL93" s="9">
        <v>19197</v>
      </c>
      <c r="BM93" s="9">
        <v>20306</v>
      </c>
      <c r="BN93" s="9">
        <v>20654</v>
      </c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</row>
    <row r="94" spans="2:78" s="5" customFormat="1" x14ac:dyDescent="0.35">
      <c r="B94" s="5" t="s">
        <v>82</v>
      </c>
      <c r="K94" s="10"/>
      <c r="L94" s="10"/>
      <c r="M94" s="10"/>
      <c r="N94" s="10"/>
      <c r="O94" s="19"/>
      <c r="P94" s="10"/>
      <c r="Q94" s="10"/>
      <c r="R94" s="10">
        <f t="shared" si="182"/>
        <v>2135</v>
      </c>
      <c r="S94" s="19"/>
      <c r="T94" s="10">
        <v>2265</v>
      </c>
      <c r="U94" s="10">
        <v>2438</v>
      </c>
      <c r="V94" s="10">
        <f t="shared" si="183"/>
        <v>2576</v>
      </c>
      <c r="W94" s="19">
        <v>2602</v>
      </c>
      <c r="X94" s="10">
        <v>2446</v>
      </c>
      <c r="Y94" s="10">
        <v>2461</v>
      </c>
      <c r="Z94" s="10">
        <f t="shared" si="184"/>
        <v>2759</v>
      </c>
      <c r="AA94" s="19">
        <v>2887</v>
      </c>
      <c r="AB94" s="10">
        <v>3238</v>
      </c>
      <c r="AC94" s="10">
        <v>2669</v>
      </c>
      <c r="AD94" s="10">
        <f t="shared" si="185"/>
        <v>2758</v>
      </c>
      <c r="AE94" s="19">
        <v>2376</v>
      </c>
      <c r="AF94" s="10">
        <v>2352</v>
      </c>
      <c r="AG94" s="10">
        <v>3187</v>
      </c>
      <c r="AH94" s="10">
        <v>2751</v>
      </c>
      <c r="AI94" s="19">
        <v>3522</v>
      </c>
      <c r="AJ94" s="10">
        <v>4344</v>
      </c>
      <c r="AK94" s="10">
        <v>5529</v>
      </c>
      <c r="AL94" s="9">
        <f t="shared" si="194"/>
        <v>6583</v>
      </c>
      <c r="AM94" s="19">
        <v>7188</v>
      </c>
      <c r="AN94" s="10">
        <v>8501</v>
      </c>
      <c r="AO94" s="10">
        <v>5468</v>
      </c>
      <c r="AP94" s="9">
        <f t="shared" si="195"/>
        <v>6794</v>
      </c>
      <c r="AQ94" s="19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>
        <v>221</v>
      </c>
      <c r="BE94" s="10">
        <v>637</v>
      </c>
      <c r="BF94" s="10">
        <v>796</v>
      </c>
      <c r="BG94" s="10">
        <v>1312</v>
      </c>
      <c r="BH94" s="10">
        <v>2135</v>
      </c>
      <c r="BI94" s="10">
        <v>2576</v>
      </c>
      <c r="BJ94" s="10">
        <v>2759</v>
      </c>
      <c r="BK94" s="10">
        <v>2758</v>
      </c>
      <c r="BL94" s="10">
        <v>2751</v>
      </c>
      <c r="BM94" s="10">
        <v>6583</v>
      </c>
      <c r="BN94" s="10">
        <v>6794</v>
      </c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</row>
    <row r="95" spans="2:78" s="6" customFormat="1" x14ac:dyDescent="0.35">
      <c r="B95" s="6" t="s">
        <v>1248</v>
      </c>
      <c r="K95" s="11"/>
      <c r="L95" s="11"/>
      <c r="M95" s="11"/>
      <c r="N95" s="11"/>
      <c r="O95" s="20"/>
      <c r="P95" s="11"/>
      <c r="Q95" s="11"/>
      <c r="R95" s="11">
        <f>SUM(R89:R94)</f>
        <v>35961</v>
      </c>
      <c r="S95" s="20">
        <f>SUM(S89:S94)</f>
        <v>0</v>
      </c>
      <c r="T95" s="11">
        <f>SUM(T89:T94)</f>
        <v>40458</v>
      </c>
      <c r="U95" s="11">
        <f t="shared" ref="U95:AR95" si="196">SUM(U89:U94)</f>
        <v>43305</v>
      </c>
      <c r="V95" s="11">
        <f t="shared" si="196"/>
        <v>46854</v>
      </c>
      <c r="W95" s="11">
        <f t="shared" si="196"/>
        <v>56177</v>
      </c>
      <c r="X95" s="11">
        <f t="shared" si="196"/>
        <v>59045</v>
      </c>
      <c r="Y95" s="11">
        <f t="shared" si="196"/>
        <v>62339</v>
      </c>
      <c r="Z95" s="11">
        <f t="shared" si="196"/>
        <v>67151</v>
      </c>
      <c r="AA95" s="11">
        <f t="shared" si="196"/>
        <v>69022</v>
      </c>
      <c r="AB95" s="11">
        <f t="shared" si="196"/>
        <v>71561</v>
      </c>
      <c r="AC95" s="11">
        <f t="shared" si="196"/>
        <v>80338</v>
      </c>
      <c r="AD95" s="11">
        <f t="shared" si="196"/>
        <v>83646</v>
      </c>
      <c r="AE95" s="20">
        <f t="shared" si="196"/>
        <v>86201</v>
      </c>
      <c r="AF95" s="11">
        <f t="shared" si="196"/>
        <v>89912</v>
      </c>
      <c r="AG95" s="11">
        <f t="shared" si="196"/>
        <v>94164</v>
      </c>
      <c r="AH95" s="11">
        <f t="shared" si="196"/>
        <v>99321</v>
      </c>
      <c r="AI95" s="20">
        <f t="shared" si="196"/>
        <v>104953</v>
      </c>
      <c r="AJ95" s="11">
        <f t="shared" si="196"/>
        <v>113792</v>
      </c>
      <c r="AK95" s="11">
        <f t="shared" si="196"/>
        <v>120579</v>
      </c>
      <c r="AL95" s="11">
        <f t="shared" si="196"/>
        <v>126178</v>
      </c>
      <c r="AM95" s="20">
        <f t="shared" si="196"/>
        <v>132008</v>
      </c>
      <c r="AN95" s="11">
        <f t="shared" si="196"/>
        <v>137128</v>
      </c>
      <c r="AO95" s="11">
        <f t="shared" si="196"/>
        <v>137896</v>
      </c>
      <c r="AP95" s="11">
        <f t="shared" si="196"/>
        <v>144258</v>
      </c>
      <c r="AQ95" s="20">
        <f t="shared" si="196"/>
        <v>0</v>
      </c>
      <c r="AR95" s="11">
        <f t="shared" si="196"/>
        <v>0</v>
      </c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>
        <f>SUM(BD89:BD94)</f>
        <v>4825</v>
      </c>
      <c r="BE95" s="11">
        <f t="shared" ref="BE95:BR95" si="197">SUM(BE89:BE94)</f>
        <v>26514</v>
      </c>
      <c r="BF95" s="11">
        <f t="shared" si="197"/>
        <v>27755</v>
      </c>
      <c r="BG95" s="11">
        <f t="shared" si="197"/>
        <v>30560</v>
      </c>
      <c r="BH95" s="11">
        <f t="shared" si="197"/>
        <v>35961</v>
      </c>
      <c r="BI95" s="11">
        <f t="shared" si="197"/>
        <v>46854</v>
      </c>
      <c r="BJ95" s="11">
        <f t="shared" si="197"/>
        <v>67151</v>
      </c>
      <c r="BK95" s="11">
        <f t="shared" si="197"/>
        <v>83646</v>
      </c>
      <c r="BL95" s="11">
        <f t="shared" si="197"/>
        <v>99321</v>
      </c>
      <c r="BM95" s="11">
        <f t="shared" si="197"/>
        <v>126178</v>
      </c>
      <c r="BN95" s="11">
        <f t="shared" si="197"/>
        <v>144258</v>
      </c>
      <c r="BO95" s="11">
        <f t="shared" si="197"/>
        <v>0</v>
      </c>
      <c r="BP95" s="11">
        <f t="shared" si="197"/>
        <v>0</v>
      </c>
      <c r="BQ95" s="11">
        <f t="shared" si="197"/>
        <v>0</v>
      </c>
      <c r="BR95" s="11">
        <f t="shared" si="197"/>
        <v>0</v>
      </c>
      <c r="BS95" s="11"/>
      <c r="BT95" s="11"/>
      <c r="BU95" s="11"/>
      <c r="BV95" s="11"/>
      <c r="BW95" s="11"/>
      <c r="BX95" s="11"/>
      <c r="BY95" s="11"/>
      <c r="BZ95" s="11"/>
    </row>
    <row r="96" spans="2:78" s="24" customFormat="1" x14ac:dyDescent="0.35">
      <c r="B96" s="24" t="s">
        <v>83</v>
      </c>
      <c r="K96" s="29">
        <f t="shared" ref="K96:Q96" si="198">SUM(K87:K94)</f>
        <v>0</v>
      </c>
      <c r="L96" s="29">
        <f t="shared" si="198"/>
        <v>0</v>
      </c>
      <c r="M96" s="29">
        <f t="shared" si="198"/>
        <v>0</v>
      </c>
      <c r="N96" s="29">
        <f t="shared" si="198"/>
        <v>0</v>
      </c>
      <c r="O96" s="30">
        <f t="shared" si="198"/>
        <v>0</v>
      </c>
      <c r="P96" s="29">
        <f t="shared" si="198"/>
        <v>0</v>
      </c>
      <c r="Q96" s="29">
        <f t="shared" si="198"/>
        <v>0</v>
      </c>
      <c r="R96" s="29">
        <f t="shared" si="182"/>
        <v>84524</v>
      </c>
      <c r="S96" s="30">
        <f>SUM(S87:S94)</f>
        <v>0</v>
      </c>
      <c r="T96" s="29">
        <f>T87+T95</f>
        <v>90291</v>
      </c>
      <c r="U96" s="29">
        <f t="shared" ref="U96:AR96" si="199">U87+U95</f>
        <v>92452</v>
      </c>
      <c r="V96" s="29">
        <f t="shared" si="199"/>
        <v>97334</v>
      </c>
      <c r="W96" s="29">
        <f t="shared" si="199"/>
        <v>109477</v>
      </c>
      <c r="X96" s="29">
        <f t="shared" si="199"/>
        <v>117006</v>
      </c>
      <c r="Y96" s="29">
        <f t="shared" si="199"/>
        <v>124418</v>
      </c>
      <c r="Z96" s="29">
        <f t="shared" si="199"/>
        <v>133376</v>
      </c>
      <c r="AA96" s="29">
        <f t="shared" si="199"/>
        <v>138371</v>
      </c>
      <c r="AB96" s="29">
        <f t="shared" si="199"/>
        <v>139691</v>
      </c>
      <c r="AC96" s="29">
        <f t="shared" si="199"/>
        <v>146137</v>
      </c>
      <c r="AD96" s="29">
        <f t="shared" si="199"/>
        <v>159316</v>
      </c>
      <c r="AE96" s="30">
        <f t="shared" si="199"/>
        <v>163523</v>
      </c>
      <c r="AF96" s="29">
        <f t="shared" si="199"/>
        <v>170609</v>
      </c>
      <c r="AG96" s="29">
        <f t="shared" si="199"/>
        <v>169585</v>
      </c>
      <c r="AH96" s="29">
        <f t="shared" si="199"/>
        <v>165987</v>
      </c>
      <c r="AI96" s="30">
        <f t="shared" si="199"/>
        <v>164218</v>
      </c>
      <c r="AJ96" s="29">
        <f t="shared" si="199"/>
        <v>169779</v>
      </c>
      <c r="AK96" s="29">
        <f t="shared" si="199"/>
        <v>178894</v>
      </c>
      <c r="AL96" s="29">
        <f t="shared" si="199"/>
        <v>185727</v>
      </c>
      <c r="AM96" s="30">
        <f t="shared" si="199"/>
        <v>184491</v>
      </c>
      <c r="AN96" s="29">
        <f t="shared" si="199"/>
        <v>206688</v>
      </c>
      <c r="AO96" s="29">
        <f t="shared" si="199"/>
        <v>216274</v>
      </c>
      <c r="AP96" s="29">
        <f t="shared" si="199"/>
        <v>229623</v>
      </c>
      <c r="AQ96" s="30">
        <f t="shared" si="199"/>
        <v>0</v>
      </c>
      <c r="AR96" s="29">
        <f t="shared" si="199"/>
        <v>0</v>
      </c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>
        <f>BD95+BD87</f>
        <v>17895</v>
      </c>
      <c r="BE96" s="29">
        <f t="shared" ref="BE96:BR96" si="200">BE95+BE87</f>
        <v>40184</v>
      </c>
      <c r="BF96" s="29">
        <f t="shared" si="200"/>
        <v>49407</v>
      </c>
      <c r="BG96" s="29">
        <f t="shared" si="200"/>
        <v>64961</v>
      </c>
      <c r="BH96" s="29">
        <f t="shared" si="200"/>
        <v>84524</v>
      </c>
      <c r="BI96" s="29">
        <f t="shared" si="200"/>
        <v>97334</v>
      </c>
      <c r="BJ96" s="29">
        <f t="shared" si="200"/>
        <v>133376</v>
      </c>
      <c r="BK96" s="29">
        <f t="shared" si="200"/>
        <v>159316</v>
      </c>
      <c r="BL96" s="29">
        <f t="shared" si="200"/>
        <v>165987</v>
      </c>
      <c r="BM96" s="29">
        <f t="shared" si="200"/>
        <v>185727</v>
      </c>
      <c r="BN96" s="29">
        <f t="shared" si="200"/>
        <v>229623</v>
      </c>
      <c r="BO96" s="29">
        <f t="shared" si="200"/>
        <v>0</v>
      </c>
      <c r="BP96" s="29">
        <f t="shared" si="200"/>
        <v>0</v>
      </c>
      <c r="BQ96" s="29">
        <f t="shared" si="200"/>
        <v>0</v>
      </c>
      <c r="BR96" s="29">
        <f t="shared" si="200"/>
        <v>0</v>
      </c>
      <c r="BS96" s="29"/>
      <c r="BT96" s="29"/>
      <c r="BU96" s="29"/>
      <c r="BV96" s="29"/>
      <c r="BW96" s="29"/>
      <c r="BX96" s="29"/>
      <c r="BY96" s="29"/>
      <c r="BZ96" s="29"/>
    </row>
    <row r="97" spans="2:78" s="23" customFormat="1" x14ac:dyDescent="0.35">
      <c r="B97" s="23" t="s">
        <v>1249</v>
      </c>
      <c r="K97" s="27"/>
      <c r="L97" s="27"/>
      <c r="M97" s="27"/>
      <c r="N97" s="27"/>
      <c r="O97" s="28"/>
      <c r="P97" s="27"/>
      <c r="Q97" s="27"/>
      <c r="R97" s="27"/>
      <c r="S97" s="28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8"/>
      <c r="AF97" s="27"/>
      <c r="AG97" s="27"/>
      <c r="AH97" s="27"/>
      <c r="AI97" s="28"/>
      <c r="AJ97" s="27"/>
      <c r="AK97" s="27"/>
      <c r="AL97" s="27"/>
      <c r="AM97" s="28"/>
      <c r="AN97" s="27"/>
      <c r="AO97" s="27"/>
      <c r="AP97" s="27"/>
      <c r="AQ97" s="28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</row>
    <row r="98" spans="2:78" x14ac:dyDescent="0.35">
      <c r="B98" t="s">
        <v>84</v>
      </c>
      <c r="K98" s="9"/>
      <c r="L98" s="9"/>
      <c r="M98" s="9"/>
      <c r="N98" s="9"/>
      <c r="O98" s="18"/>
      <c r="P98" s="9"/>
      <c r="Q98" s="9"/>
      <c r="R98" s="9">
        <f t="shared" si="182"/>
        <v>380</v>
      </c>
      <c r="S98" s="18"/>
      <c r="T98" s="9">
        <v>419</v>
      </c>
      <c r="U98" s="9">
        <v>590</v>
      </c>
      <c r="V98" s="9">
        <f t="shared" si="183"/>
        <v>820</v>
      </c>
      <c r="W98" s="18">
        <v>604</v>
      </c>
      <c r="X98" s="9">
        <v>655</v>
      </c>
      <c r="Y98" s="9">
        <v>860</v>
      </c>
      <c r="Z98" s="9">
        <f t="shared" si="184"/>
        <v>1363</v>
      </c>
      <c r="AA98" s="18">
        <v>829</v>
      </c>
      <c r="AB98" s="9">
        <v>920</v>
      </c>
      <c r="AC98" s="9">
        <v>1106</v>
      </c>
      <c r="AD98" s="9">
        <f t="shared" si="185"/>
        <v>1331</v>
      </c>
      <c r="AE98" s="18">
        <v>878</v>
      </c>
      <c r="AF98" s="9">
        <v>973</v>
      </c>
      <c r="AG98" s="9">
        <v>2195</v>
      </c>
      <c r="AH98" s="9">
        <v>4083</v>
      </c>
      <c r="AI98" s="18">
        <v>3246</v>
      </c>
      <c r="AJ98" s="9">
        <v>4008</v>
      </c>
      <c r="AK98" s="9">
        <v>3871</v>
      </c>
      <c r="AL98" s="9">
        <f>BM98</f>
        <v>4990</v>
      </c>
      <c r="AM98" s="18">
        <v>3672</v>
      </c>
      <c r="AN98" s="9">
        <v>3093</v>
      </c>
      <c r="AO98" s="9">
        <v>4372</v>
      </c>
      <c r="AP98" s="9">
        <f>BN98</f>
        <v>4849</v>
      </c>
      <c r="AQ98" s="18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>
        <v>87</v>
      </c>
      <c r="BE98" s="9">
        <v>176</v>
      </c>
      <c r="BF98" s="9">
        <v>196</v>
      </c>
      <c r="BG98" s="9">
        <v>302</v>
      </c>
      <c r="BH98" s="9">
        <v>380</v>
      </c>
      <c r="BI98" s="9">
        <v>820</v>
      </c>
      <c r="BJ98" s="9">
        <v>1363</v>
      </c>
      <c r="BK98" s="9">
        <v>1331</v>
      </c>
      <c r="BL98" s="9">
        <v>4083</v>
      </c>
      <c r="BM98" s="9">
        <v>4990</v>
      </c>
      <c r="BN98" s="9">
        <v>4849</v>
      </c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</row>
    <row r="99" spans="2:78" x14ac:dyDescent="0.35">
      <c r="B99" t="s">
        <v>85</v>
      </c>
      <c r="K99" s="9"/>
      <c r="L99" s="9"/>
      <c r="M99" s="9"/>
      <c r="N99" s="9"/>
      <c r="O99" s="18"/>
      <c r="P99" s="9"/>
      <c r="Q99" s="9"/>
      <c r="R99" s="9">
        <f t="shared" si="182"/>
        <v>390</v>
      </c>
      <c r="S99" s="18"/>
      <c r="T99" s="9">
        <v>440</v>
      </c>
      <c r="U99" s="9">
        <v>502</v>
      </c>
      <c r="V99" s="9">
        <f t="shared" si="183"/>
        <v>541</v>
      </c>
      <c r="W99" s="18">
        <v>537</v>
      </c>
      <c r="X99" s="9">
        <v>560</v>
      </c>
      <c r="Y99" s="9">
        <v>590</v>
      </c>
      <c r="Z99" s="9">
        <f t="shared" si="184"/>
        <v>886</v>
      </c>
      <c r="AA99" s="18">
        <v>712</v>
      </c>
      <c r="AB99" s="9">
        <v>729</v>
      </c>
      <c r="AC99" s="9">
        <v>800</v>
      </c>
      <c r="AD99" s="9">
        <f t="shared" si="185"/>
        <v>1093</v>
      </c>
      <c r="AE99" s="18">
        <v>1006</v>
      </c>
      <c r="AF99" s="9">
        <v>949</v>
      </c>
      <c r="AG99" s="9">
        <v>909</v>
      </c>
      <c r="AH99" s="9">
        <v>1052</v>
      </c>
      <c r="AI99" s="18">
        <v>935</v>
      </c>
      <c r="AJ99" s="9">
        <v>982</v>
      </c>
      <c r="AK99" s="9">
        <v>975</v>
      </c>
      <c r="AL99" s="9">
        <f>BM99</f>
        <v>1117</v>
      </c>
      <c r="AM99" s="18">
        <v>885</v>
      </c>
      <c r="AN99" s="9">
        <v>772</v>
      </c>
      <c r="AO99" s="9">
        <v>770</v>
      </c>
      <c r="AP99" s="9">
        <f>BN99</f>
        <v>863</v>
      </c>
      <c r="AQ99" s="18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>
        <v>181</v>
      </c>
      <c r="BE99" s="9">
        <v>202</v>
      </c>
      <c r="BF99" s="9">
        <v>217</v>
      </c>
      <c r="BG99" s="9">
        <v>280</v>
      </c>
      <c r="BH99" s="9">
        <v>390</v>
      </c>
      <c r="BI99" s="9">
        <v>541</v>
      </c>
      <c r="BJ99" s="9">
        <v>886</v>
      </c>
      <c r="BK99" s="9">
        <v>1093</v>
      </c>
      <c r="BL99" s="9">
        <v>1052</v>
      </c>
      <c r="BM99" s="9">
        <v>1117</v>
      </c>
      <c r="BN99" s="9">
        <v>863</v>
      </c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</row>
    <row r="100" spans="2:78" x14ac:dyDescent="0.35">
      <c r="B100" t="s">
        <v>86</v>
      </c>
      <c r="K100" s="9"/>
      <c r="L100" s="9"/>
      <c r="M100" s="9"/>
      <c r="N100" s="9"/>
      <c r="O100" s="18"/>
      <c r="P100" s="9"/>
      <c r="Q100" s="9"/>
      <c r="R100" s="9">
        <f t="shared" si="182"/>
        <v>0</v>
      </c>
      <c r="S100" s="18"/>
      <c r="T100" s="9">
        <v>0</v>
      </c>
      <c r="U100" s="9">
        <v>0</v>
      </c>
      <c r="V100" s="9">
        <f t="shared" si="183"/>
        <v>0</v>
      </c>
      <c r="W100" s="18">
        <v>645</v>
      </c>
      <c r="X100" s="9">
        <v>688</v>
      </c>
      <c r="Y100" s="9">
        <v>776</v>
      </c>
      <c r="Z100" s="9">
        <f t="shared" si="184"/>
        <v>800</v>
      </c>
      <c r="AA100" s="18">
        <v>835</v>
      </c>
      <c r="AB100" s="9">
        <v>899</v>
      </c>
      <c r="AC100" s="9">
        <v>975</v>
      </c>
      <c r="AD100" s="9">
        <f t="shared" si="185"/>
        <v>1023</v>
      </c>
      <c r="AE100" s="18">
        <v>1040</v>
      </c>
      <c r="AF100" s="9">
        <v>1051</v>
      </c>
      <c r="AG100" s="9">
        <v>1086</v>
      </c>
      <c r="AH100" s="9">
        <v>1127</v>
      </c>
      <c r="AI100" s="18">
        <v>1159</v>
      </c>
      <c r="AJ100" s="9">
        <v>1275</v>
      </c>
      <c r="AK100" s="9">
        <v>1291</v>
      </c>
      <c r="AL100" s="9">
        <f>BM100</f>
        <v>1367</v>
      </c>
      <c r="AM100" s="18">
        <v>1479</v>
      </c>
      <c r="AN100" s="9">
        <v>1396</v>
      </c>
      <c r="AO100" s="9">
        <v>1460</v>
      </c>
      <c r="AP100" s="9">
        <f>BN100</f>
        <v>1623</v>
      </c>
      <c r="AQ100" s="18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>
        <v>555</v>
      </c>
      <c r="BE100" s="9">
        <v>866</v>
      </c>
      <c r="BF100" s="9">
        <v>0</v>
      </c>
      <c r="BG100" s="9">
        <v>0</v>
      </c>
      <c r="BH100" s="9">
        <v>0</v>
      </c>
      <c r="BI100" s="9">
        <v>0</v>
      </c>
      <c r="BJ100" s="9">
        <v>800</v>
      </c>
      <c r="BK100" s="9">
        <v>1023</v>
      </c>
      <c r="BL100" s="9">
        <v>1127</v>
      </c>
      <c r="BM100" s="9">
        <v>1367</v>
      </c>
      <c r="BN100" s="9">
        <v>1623</v>
      </c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</row>
    <row r="101" spans="2:78" x14ac:dyDescent="0.35">
      <c r="B101" t="s">
        <v>87</v>
      </c>
      <c r="K101" s="9"/>
      <c r="L101" s="9"/>
      <c r="M101" s="9"/>
      <c r="N101" s="9"/>
      <c r="O101" s="18"/>
      <c r="P101" s="9"/>
      <c r="Q101" s="9"/>
      <c r="R101" s="9">
        <f t="shared" si="182"/>
        <v>2892</v>
      </c>
      <c r="S101" s="18"/>
      <c r="T101" s="9">
        <v>3720</v>
      </c>
      <c r="U101" s="9">
        <v>4255</v>
      </c>
      <c r="V101" s="9">
        <f t="shared" si="183"/>
        <v>5509</v>
      </c>
      <c r="W101" s="18">
        <v>7980</v>
      </c>
      <c r="X101" s="9">
        <v>10878</v>
      </c>
      <c r="Y101" s="9">
        <v>10877</v>
      </c>
      <c r="Z101" s="9">
        <f t="shared" si="184"/>
        <v>11735</v>
      </c>
      <c r="AA101" s="18">
        <v>12446</v>
      </c>
      <c r="AB101" s="9">
        <v>8496</v>
      </c>
      <c r="AC101" s="9">
        <v>8684</v>
      </c>
      <c r="AD101" s="9">
        <f t="shared" si="185"/>
        <v>11152</v>
      </c>
      <c r="AE101" s="18">
        <v>9411</v>
      </c>
      <c r="AF101" s="9">
        <v>11510</v>
      </c>
      <c r="AG101" s="9">
        <v>13158</v>
      </c>
      <c r="AH101" s="9">
        <v>14312</v>
      </c>
      <c r="AI101" s="18">
        <v>15226</v>
      </c>
      <c r="AJ101" s="9">
        <v>15420</v>
      </c>
      <c r="AK101" s="9">
        <v>16036</v>
      </c>
      <c r="AL101" s="9">
        <f>BM101</f>
        <v>19552</v>
      </c>
      <c r="AM101" s="18">
        <v>19345</v>
      </c>
      <c r="AN101" s="9">
        <v>24660</v>
      </c>
      <c r="AO101" s="9">
        <v>23929</v>
      </c>
      <c r="AP101" s="9">
        <f>BN101</f>
        <v>24625</v>
      </c>
      <c r="AQ101" s="18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>
        <v>38</v>
      </c>
      <c r="BE101" s="9">
        <v>66</v>
      </c>
      <c r="BF101" s="9">
        <f>1449+7</f>
        <v>1456</v>
      </c>
      <c r="BG101" s="9">
        <v>2203</v>
      </c>
      <c r="BH101" s="9">
        <v>2892</v>
      </c>
      <c r="BI101" s="9">
        <v>5509</v>
      </c>
      <c r="BJ101" s="9">
        <v>11735</v>
      </c>
      <c r="BK101" s="9">
        <v>11152</v>
      </c>
      <c r="BL101" s="9">
        <v>14312</v>
      </c>
      <c r="BM101" s="9">
        <v>19552</v>
      </c>
      <c r="BN101" s="9">
        <v>24625</v>
      </c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</row>
    <row r="102" spans="2:78" s="5" customFormat="1" x14ac:dyDescent="0.35">
      <c r="B102" s="5" t="s">
        <v>88</v>
      </c>
      <c r="K102" s="10"/>
      <c r="L102" s="10"/>
      <c r="M102" s="10"/>
      <c r="N102" s="10"/>
      <c r="O102" s="19"/>
      <c r="P102" s="10"/>
      <c r="Q102" s="10"/>
      <c r="R102" s="10">
        <f t="shared" si="182"/>
        <v>98</v>
      </c>
      <c r="S102" s="19"/>
      <c r="T102" s="10">
        <v>91</v>
      </c>
      <c r="U102" s="10">
        <v>115</v>
      </c>
      <c r="V102" s="10">
        <f t="shared" si="183"/>
        <v>147</v>
      </c>
      <c r="W102" s="19">
        <v>142</v>
      </c>
      <c r="X102" s="10">
        <v>198</v>
      </c>
      <c r="Y102" s="10">
        <v>225</v>
      </c>
      <c r="Z102" s="10">
        <f t="shared" si="184"/>
        <v>269</v>
      </c>
      <c r="AA102" s="19">
        <v>247</v>
      </c>
      <c r="AB102" s="10">
        <v>264</v>
      </c>
      <c r="AC102" s="10">
        <v>379</v>
      </c>
      <c r="AD102" s="10">
        <f t="shared" si="185"/>
        <v>382</v>
      </c>
      <c r="AE102" s="19">
        <v>382</v>
      </c>
      <c r="AF102" s="10">
        <v>391</v>
      </c>
      <c r="AG102" s="10">
        <v>464</v>
      </c>
      <c r="AH102" s="10">
        <v>561</v>
      </c>
      <c r="AI102" s="19">
        <v>520</v>
      </c>
      <c r="AJ102" s="10">
        <v>532</v>
      </c>
      <c r="AK102" s="10">
        <v>514</v>
      </c>
      <c r="AL102" s="10">
        <f>BM102</f>
        <v>0</v>
      </c>
      <c r="AM102" s="19">
        <v>0</v>
      </c>
      <c r="AN102" s="10">
        <v>0</v>
      </c>
      <c r="AO102" s="10">
        <v>0</v>
      </c>
      <c r="AP102" s="51">
        <f>BN102</f>
        <v>0</v>
      </c>
      <c r="AQ102" s="19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>
        <v>239</v>
      </c>
      <c r="BE102" s="10">
        <v>114</v>
      </c>
      <c r="BF102" s="10">
        <v>56</v>
      </c>
      <c r="BG102" s="10">
        <v>90</v>
      </c>
      <c r="BH102" s="10">
        <v>98</v>
      </c>
      <c r="BI102" s="10">
        <v>147</v>
      </c>
      <c r="BJ102" s="10">
        <v>269</v>
      </c>
      <c r="BK102" s="10">
        <v>382</v>
      </c>
      <c r="BL102" s="10">
        <v>561</v>
      </c>
      <c r="BM102" s="10">
        <v>0</v>
      </c>
      <c r="BN102" s="10">
        <v>0</v>
      </c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</row>
    <row r="103" spans="2:78" x14ac:dyDescent="0.35">
      <c r="B103" t="s">
        <v>89</v>
      </c>
      <c r="K103" s="9">
        <f t="shared" ref="K103:Q103" si="201">SUM(K98:K102)</f>
        <v>0</v>
      </c>
      <c r="L103" s="9">
        <f t="shared" si="201"/>
        <v>0</v>
      </c>
      <c r="M103" s="9">
        <f t="shared" si="201"/>
        <v>0</v>
      </c>
      <c r="N103" s="9">
        <f t="shared" si="201"/>
        <v>0</v>
      </c>
      <c r="O103" s="18">
        <f t="shared" si="201"/>
        <v>0</v>
      </c>
      <c r="P103" s="9">
        <f t="shared" si="201"/>
        <v>0</v>
      </c>
      <c r="Q103" s="9">
        <f t="shared" si="201"/>
        <v>0</v>
      </c>
      <c r="R103" s="9">
        <f t="shared" si="182"/>
        <v>3760</v>
      </c>
      <c r="S103" s="18">
        <f>SUM(S98:S102)</f>
        <v>0</v>
      </c>
      <c r="T103" s="9">
        <f>SUM(T98:T102)</f>
        <v>4670</v>
      </c>
      <c r="U103" s="9">
        <f>SUM(U98:U102)</f>
        <v>5462</v>
      </c>
      <c r="V103" s="9">
        <f t="shared" si="183"/>
        <v>7017</v>
      </c>
      <c r="W103" s="18">
        <f>SUM(W98:W102)</f>
        <v>9908</v>
      </c>
      <c r="X103" s="9">
        <f>SUM(X98:X102)</f>
        <v>12979</v>
      </c>
      <c r="Y103" s="9">
        <f>SUM(Y98:Y102)</f>
        <v>13328</v>
      </c>
      <c r="Z103" s="9">
        <f t="shared" si="184"/>
        <v>15053</v>
      </c>
      <c r="AA103" s="18">
        <f>SUM(AA98:AA102)</f>
        <v>15069</v>
      </c>
      <c r="AB103" s="9">
        <f>SUM(AB98:AB102)</f>
        <v>11308</v>
      </c>
      <c r="AC103" s="9">
        <f>SUM(AC98:AC102)</f>
        <v>11944</v>
      </c>
      <c r="AD103" s="9">
        <f t="shared" si="185"/>
        <v>14981</v>
      </c>
      <c r="AE103" s="18">
        <f t="shared" ref="AE103:AN103" si="202">SUM(AE98:AE102)</f>
        <v>12717</v>
      </c>
      <c r="AF103" s="9">
        <f t="shared" si="202"/>
        <v>14874</v>
      </c>
      <c r="AG103" s="9">
        <f t="shared" si="202"/>
        <v>17812</v>
      </c>
      <c r="AH103" s="9">
        <f t="shared" si="202"/>
        <v>21135</v>
      </c>
      <c r="AI103" s="18">
        <f t="shared" si="202"/>
        <v>21086</v>
      </c>
      <c r="AJ103" s="9">
        <f t="shared" si="202"/>
        <v>22217</v>
      </c>
      <c r="AK103" s="9">
        <f t="shared" si="202"/>
        <v>22687</v>
      </c>
      <c r="AL103" s="9">
        <f t="shared" si="202"/>
        <v>27026</v>
      </c>
      <c r="AM103" s="18">
        <f t="shared" si="202"/>
        <v>25381</v>
      </c>
      <c r="AN103" s="9">
        <f t="shared" si="202"/>
        <v>29921</v>
      </c>
      <c r="AO103" s="9">
        <f t="shared" ref="AO103" si="203">SUM(AO98:AO102)</f>
        <v>30531</v>
      </c>
      <c r="AP103" s="9">
        <f t="shared" ref="AP103" si="204">SUM(AP98:AP102)</f>
        <v>31960</v>
      </c>
      <c r="AQ103" s="18">
        <f t="shared" ref="AQ103" si="205">SUM(AQ98:AQ102)</f>
        <v>0</v>
      </c>
      <c r="AR103" s="9">
        <f t="shared" ref="AR103" si="206">SUM(AR98:AR102)</f>
        <v>0</v>
      </c>
      <c r="AS103" s="9"/>
      <c r="AT103" s="9"/>
      <c r="AU103" s="9"/>
      <c r="AV103" s="9"/>
      <c r="AW103" s="9"/>
      <c r="AX103" s="9"/>
      <c r="AY103" s="9"/>
      <c r="AZ103" s="9">
        <f t="shared" ref="AZ103:BE103" si="207">SUM(AZ98:AZ102)</f>
        <v>0</v>
      </c>
      <c r="BA103" s="9">
        <f t="shared" si="207"/>
        <v>0</v>
      </c>
      <c r="BB103" s="9">
        <f t="shared" si="207"/>
        <v>0</v>
      </c>
      <c r="BC103" s="9">
        <f t="shared" si="207"/>
        <v>0</v>
      </c>
      <c r="BD103" s="9">
        <f t="shared" si="207"/>
        <v>1100</v>
      </c>
      <c r="BE103" s="9">
        <f t="shared" si="207"/>
        <v>1424</v>
      </c>
      <c r="BF103" s="9">
        <f t="shared" ref="BF103:BS103" si="208">SUM(BF98:BF102)</f>
        <v>1925</v>
      </c>
      <c r="BG103" s="9">
        <f t="shared" si="208"/>
        <v>2875</v>
      </c>
      <c r="BH103" s="9">
        <f t="shared" si="208"/>
        <v>3760</v>
      </c>
      <c r="BI103" s="9">
        <f t="shared" si="208"/>
        <v>7017</v>
      </c>
      <c r="BJ103" s="9">
        <f t="shared" si="208"/>
        <v>15053</v>
      </c>
      <c r="BK103" s="9">
        <f t="shared" si="208"/>
        <v>14981</v>
      </c>
      <c r="BL103" s="9">
        <f t="shared" si="208"/>
        <v>21135</v>
      </c>
      <c r="BM103" s="9">
        <f t="shared" si="208"/>
        <v>27026</v>
      </c>
      <c r="BN103" s="9">
        <f t="shared" si="208"/>
        <v>31960</v>
      </c>
      <c r="BO103" s="9">
        <f t="shared" si="208"/>
        <v>0</v>
      </c>
      <c r="BP103" s="9">
        <f t="shared" si="208"/>
        <v>0</v>
      </c>
      <c r="BQ103" s="9">
        <f t="shared" si="208"/>
        <v>0</v>
      </c>
      <c r="BR103" s="9">
        <f t="shared" si="208"/>
        <v>0</v>
      </c>
      <c r="BS103" s="9">
        <f t="shared" si="208"/>
        <v>0</v>
      </c>
      <c r="BT103" s="9"/>
      <c r="BU103" s="9"/>
      <c r="BV103" s="9"/>
      <c r="BW103" s="9"/>
      <c r="BX103" s="9"/>
      <c r="BY103" s="9"/>
      <c r="BZ103" s="9"/>
    </row>
    <row r="104" spans="2:78" s="23" customFormat="1" x14ac:dyDescent="0.35">
      <c r="B104" s="23" t="s">
        <v>1250</v>
      </c>
      <c r="K104" s="27"/>
      <c r="L104" s="27"/>
      <c r="M104" s="27"/>
      <c r="N104" s="27"/>
      <c r="O104" s="28"/>
      <c r="P104" s="27"/>
      <c r="Q104" s="27"/>
      <c r="R104" s="27"/>
      <c r="S104" s="28"/>
      <c r="T104" s="27"/>
      <c r="U104" s="27"/>
      <c r="V104" s="27"/>
      <c r="W104" s="28"/>
      <c r="X104" s="27"/>
      <c r="Y104" s="27"/>
      <c r="Z104" s="27"/>
      <c r="AA104" s="28"/>
      <c r="AB104" s="27"/>
      <c r="AC104" s="27"/>
      <c r="AD104" s="27"/>
      <c r="AE104" s="28"/>
      <c r="AF104" s="27"/>
      <c r="AG104" s="27"/>
      <c r="AH104" s="27"/>
      <c r="AI104" s="28"/>
      <c r="AJ104" s="27"/>
      <c r="AK104" s="27"/>
      <c r="AL104" s="27"/>
      <c r="AM104" s="28"/>
      <c r="AN104" s="27"/>
      <c r="AO104" s="27"/>
      <c r="AP104" s="27"/>
      <c r="AQ104" s="28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</row>
    <row r="105" spans="2:78" x14ac:dyDescent="0.35">
      <c r="B105" t="s">
        <v>90</v>
      </c>
      <c r="K105" s="9"/>
      <c r="L105" s="9"/>
      <c r="M105" s="9"/>
      <c r="N105" s="9"/>
      <c r="O105" s="18"/>
      <c r="P105" s="9"/>
      <c r="Q105" s="9"/>
      <c r="R105" s="9">
        <f t="shared" si="182"/>
        <v>0</v>
      </c>
      <c r="S105" s="18"/>
      <c r="T105" s="9">
        <v>0</v>
      </c>
      <c r="U105" s="9">
        <v>0</v>
      </c>
      <c r="V105" s="9">
        <f t="shared" si="183"/>
        <v>0</v>
      </c>
      <c r="W105" s="18">
        <v>6565</v>
      </c>
      <c r="X105" s="9">
        <v>7122</v>
      </c>
      <c r="Y105" s="9">
        <v>8356</v>
      </c>
      <c r="Z105" s="9">
        <f t="shared" si="184"/>
        <v>9524</v>
      </c>
      <c r="AA105" s="18">
        <v>9509</v>
      </c>
      <c r="AB105" s="9">
        <v>9633</v>
      </c>
      <c r="AC105" s="9">
        <v>9641</v>
      </c>
      <c r="AD105" s="9">
        <f t="shared" si="185"/>
        <v>9631</v>
      </c>
      <c r="AE105" s="18">
        <v>10574</v>
      </c>
      <c r="AF105" s="9">
        <v>10956</v>
      </c>
      <c r="AG105" s="9">
        <v>11554</v>
      </c>
      <c r="AH105" s="9">
        <v>12746</v>
      </c>
      <c r="AI105" s="18">
        <v>12894</v>
      </c>
      <c r="AJ105" s="9">
        <v>14792</v>
      </c>
      <c r="AK105" s="9">
        <v>14687</v>
      </c>
      <c r="AL105" s="9">
        <f>BM105</f>
        <v>15301</v>
      </c>
      <c r="AM105" s="18">
        <v>16171</v>
      </c>
      <c r="AN105" s="9">
        <v>16440</v>
      </c>
      <c r="AO105" s="9">
        <v>16374</v>
      </c>
      <c r="AP105" s="9">
        <f>BN105</f>
        <v>17226</v>
      </c>
      <c r="AQ105" s="18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>
        <v>237</v>
      </c>
      <c r="BE105" s="9">
        <v>119</v>
      </c>
      <c r="BF105" s="9">
        <v>107</v>
      </c>
      <c r="BG105" s="9">
        <v>0</v>
      </c>
      <c r="BH105" s="9">
        <v>0</v>
      </c>
      <c r="BI105" s="9">
        <v>0</v>
      </c>
      <c r="BJ105" s="9">
        <v>9524</v>
      </c>
      <c r="BK105" s="9">
        <v>9631</v>
      </c>
      <c r="BL105" s="9">
        <v>12746</v>
      </c>
      <c r="BM105" s="9">
        <v>15301</v>
      </c>
      <c r="BN105" s="9">
        <v>17226</v>
      </c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</row>
    <row r="106" spans="2:78" x14ac:dyDescent="0.35">
      <c r="B106" t="s">
        <v>91</v>
      </c>
      <c r="K106" s="9"/>
      <c r="L106" s="9"/>
      <c r="M106" s="9"/>
      <c r="N106" s="9"/>
      <c r="O106" s="18"/>
      <c r="P106" s="9"/>
      <c r="Q106" s="9"/>
      <c r="R106" s="9">
        <f t="shared" si="182"/>
        <v>0</v>
      </c>
      <c r="S106" s="18"/>
      <c r="T106" s="9">
        <v>0</v>
      </c>
      <c r="U106" s="9">
        <v>0</v>
      </c>
      <c r="V106" s="9">
        <f t="shared" si="183"/>
        <v>0</v>
      </c>
      <c r="W106" s="18">
        <v>0</v>
      </c>
      <c r="X106" s="9">
        <v>0</v>
      </c>
      <c r="Y106" s="9">
        <v>0</v>
      </c>
      <c r="Z106" s="9">
        <f t="shared" si="184"/>
        <v>0</v>
      </c>
      <c r="AA106" s="18">
        <v>0</v>
      </c>
      <c r="AB106" s="9">
        <v>0</v>
      </c>
      <c r="AC106" s="9">
        <v>0</v>
      </c>
      <c r="AD106" s="9">
        <f t="shared" si="185"/>
        <v>0</v>
      </c>
      <c r="AE106" s="18">
        <v>0</v>
      </c>
      <c r="AF106" s="9">
        <v>0</v>
      </c>
      <c r="AG106" s="9">
        <v>0</v>
      </c>
      <c r="AH106" s="9">
        <v>0</v>
      </c>
      <c r="AI106" s="18">
        <v>0</v>
      </c>
      <c r="AJ106" s="9">
        <v>0</v>
      </c>
      <c r="AK106" s="9">
        <v>9922</v>
      </c>
      <c r="AL106" s="9">
        <f>BM106</f>
        <v>9923</v>
      </c>
      <c r="AM106" s="18">
        <v>9925</v>
      </c>
      <c r="AN106" s="9">
        <v>18382</v>
      </c>
      <c r="AO106" s="9">
        <v>18383</v>
      </c>
      <c r="AP106" s="9">
        <f>BN106</f>
        <v>18385</v>
      </c>
      <c r="AQ106" s="18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9923</v>
      </c>
      <c r="BN106" s="9">
        <v>18385</v>
      </c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</row>
    <row r="107" spans="2:78" s="5" customFormat="1" x14ac:dyDescent="0.35">
      <c r="B107" s="5" t="s">
        <v>92</v>
      </c>
      <c r="K107" s="10"/>
      <c r="L107" s="10"/>
      <c r="M107" s="10"/>
      <c r="N107" s="10"/>
      <c r="O107" s="19"/>
      <c r="P107" s="10"/>
      <c r="Q107" s="10"/>
      <c r="R107" s="10">
        <f t="shared" si="182"/>
        <v>6417</v>
      </c>
      <c r="S107" s="19"/>
      <c r="T107" s="10">
        <v>6239</v>
      </c>
      <c r="U107" s="10">
        <v>6648</v>
      </c>
      <c r="V107" s="10">
        <f t="shared" si="183"/>
        <v>6190</v>
      </c>
      <c r="W107" s="19">
        <v>6488</v>
      </c>
      <c r="X107" s="10">
        <v>8143</v>
      </c>
      <c r="Y107" s="10">
        <v>8735</v>
      </c>
      <c r="Z107" s="10">
        <f t="shared" si="184"/>
        <v>7745</v>
      </c>
      <c r="AA107" s="19">
        <v>8489</v>
      </c>
      <c r="AB107" s="10">
        <v>8303</v>
      </c>
      <c r="AC107" s="10">
        <v>7121</v>
      </c>
      <c r="AD107" s="10">
        <f t="shared" si="185"/>
        <v>6414</v>
      </c>
      <c r="AE107" s="19">
        <v>6575</v>
      </c>
      <c r="AF107" s="10">
        <v>6552</v>
      </c>
      <c r="AG107" s="10">
        <v>6859</v>
      </c>
      <c r="AH107" s="10">
        <v>7227</v>
      </c>
      <c r="AI107" s="19">
        <v>7010</v>
      </c>
      <c r="AJ107" s="10">
        <v>7003</v>
      </c>
      <c r="AK107" s="10">
        <v>7504</v>
      </c>
      <c r="AL107" s="9">
        <f>BM107</f>
        <v>7764</v>
      </c>
      <c r="AM107" s="19">
        <v>8219</v>
      </c>
      <c r="AN107" s="10">
        <v>7912</v>
      </c>
      <c r="AO107" s="10">
        <v>8113</v>
      </c>
      <c r="AP107" s="9">
        <f>BN107</f>
        <v>8884</v>
      </c>
      <c r="AQ107" s="19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>
        <v>1088</v>
      </c>
      <c r="BE107" s="10">
        <v>2545</v>
      </c>
      <c r="BF107" s="10">
        <v>3157</v>
      </c>
      <c r="BG107" s="10">
        <v>2892</v>
      </c>
      <c r="BH107" s="10">
        <v>6417</v>
      </c>
      <c r="BI107" s="10">
        <v>6190</v>
      </c>
      <c r="BJ107" s="10">
        <v>7745</v>
      </c>
      <c r="BK107" s="10">
        <v>6414</v>
      </c>
      <c r="BL107" s="10">
        <v>7227</v>
      </c>
      <c r="BM107" s="10">
        <v>7764</v>
      </c>
      <c r="BN107" s="10">
        <v>8884</v>
      </c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</row>
    <row r="108" spans="2:78" s="6" customFormat="1" x14ac:dyDescent="0.35">
      <c r="B108" s="6" t="s">
        <v>1251</v>
      </c>
      <c r="K108" s="11"/>
      <c r="L108" s="11"/>
      <c r="M108" s="11"/>
      <c r="N108" s="11"/>
      <c r="O108" s="20"/>
      <c r="P108" s="11"/>
      <c r="Q108" s="11"/>
      <c r="R108" s="11"/>
      <c r="S108" s="20"/>
      <c r="T108" s="11">
        <f>SUM(T105:T107)</f>
        <v>6239</v>
      </c>
      <c r="U108" s="11">
        <f t="shared" ref="U108:AR108" si="209">SUM(U105:U107)</f>
        <v>6648</v>
      </c>
      <c r="V108" s="11">
        <f t="shared" si="209"/>
        <v>6190</v>
      </c>
      <c r="W108" s="11">
        <f t="shared" si="209"/>
        <v>13053</v>
      </c>
      <c r="X108" s="11">
        <f t="shared" si="209"/>
        <v>15265</v>
      </c>
      <c r="Y108" s="11">
        <f t="shared" si="209"/>
        <v>17091</v>
      </c>
      <c r="Z108" s="11">
        <f t="shared" si="209"/>
        <v>17269</v>
      </c>
      <c r="AA108" s="11">
        <f t="shared" si="209"/>
        <v>17998</v>
      </c>
      <c r="AB108" s="11">
        <f t="shared" si="209"/>
        <v>17936</v>
      </c>
      <c r="AC108" s="11">
        <f t="shared" si="209"/>
        <v>16762</v>
      </c>
      <c r="AD108" s="11">
        <f t="shared" si="209"/>
        <v>16045</v>
      </c>
      <c r="AE108" s="20">
        <f t="shared" si="209"/>
        <v>17149</v>
      </c>
      <c r="AF108" s="11">
        <f t="shared" si="209"/>
        <v>17508</v>
      </c>
      <c r="AG108" s="11">
        <f t="shared" si="209"/>
        <v>18413</v>
      </c>
      <c r="AH108" s="11">
        <f t="shared" si="209"/>
        <v>19973</v>
      </c>
      <c r="AI108" s="20">
        <f t="shared" si="209"/>
        <v>19904</v>
      </c>
      <c r="AJ108" s="11">
        <f t="shared" si="209"/>
        <v>21795</v>
      </c>
      <c r="AK108" s="11">
        <f t="shared" si="209"/>
        <v>32113</v>
      </c>
      <c r="AL108" s="11">
        <f t="shared" si="209"/>
        <v>32988</v>
      </c>
      <c r="AM108" s="20">
        <f t="shared" si="209"/>
        <v>34315</v>
      </c>
      <c r="AN108" s="11">
        <f t="shared" si="209"/>
        <v>42734</v>
      </c>
      <c r="AO108" s="11">
        <f t="shared" si="209"/>
        <v>42870</v>
      </c>
      <c r="AP108" s="11">
        <f t="shared" si="209"/>
        <v>44495</v>
      </c>
      <c r="AQ108" s="20">
        <f t="shared" si="209"/>
        <v>0</v>
      </c>
      <c r="AR108" s="11">
        <f t="shared" si="209"/>
        <v>0</v>
      </c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>
        <f>SUM(BD105:BD107)</f>
        <v>1325</v>
      </c>
      <c r="BE108" s="11">
        <f t="shared" ref="BE108:BS108" si="210">SUM(BE105:BE107)</f>
        <v>2664</v>
      </c>
      <c r="BF108" s="11">
        <f t="shared" si="210"/>
        <v>3264</v>
      </c>
      <c r="BG108" s="11">
        <f t="shared" si="210"/>
        <v>2892</v>
      </c>
      <c r="BH108" s="11">
        <f t="shared" si="210"/>
        <v>6417</v>
      </c>
      <c r="BI108" s="11">
        <f t="shared" si="210"/>
        <v>6190</v>
      </c>
      <c r="BJ108" s="11">
        <f t="shared" si="210"/>
        <v>17269</v>
      </c>
      <c r="BK108" s="11">
        <f t="shared" si="210"/>
        <v>16045</v>
      </c>
      <c r="BL108" s="11">
        <f t="shared" si="210"/>
        <v>19973</v>
      </c>
      <c r="BM108" s="11">
        <f t="shared" si="210"/>
        <v>32988</v>
      </c>
      <c r="BN108" s="11">
        <f t="shared" si="210"/>
        <v>44495</v>
      </c>
      <c r="BO108" s="11">
        <f t="shared" si="210"/>
        <v>0</v>
      </c>
      <c r="BP108" s="11">
        <f t="shared" si="210"/>
        <v>0</v>
      </c>
      <c r="BQ108" s="11">
        <f t="shared" si="210"/>
        <v>0</v>
      </c>
      <c r="BR108" s="11">
        <f t="shared" si="210"/>
        <v>0</v>
      </c>
      <c r="BS108" s="11">
        <f t="shared" si="210"/>
        <v>0</v>
      </c>
      <c r="BT108" s="11"/>
      <c r="BU108" s="11"/>
      <c r="BV108" s="11"/>
      <c r="BW108" s="11"/>
      <c r="BX108" s="11"/>
      <c r="BY108" s="11"/>
      <c r="BZ108" s="11"/>
    </row>
    <row r="109" spans="2:78" s="24" customFormat="1" x14ac:dyDescent="0.35">
      <c r="B109" s="24" t="s">
        <v>941</v>
      </c>
      <c r="K109" s="29">
        <f t="shared" ref="K109:Q109" si="211">SUM(K103:K107)</f>
        <v>0</v>
      </c>
      <c r="L109" s="29">
        <f t="shared" si="211"/>
        <v>0</v>
      </c>
      <c r="M109" s="29">
        <f t="shared" si="211"/>
        <v>0</v>
      </c>
      <c r="N109" s="29">
        <f t="shared" si="211"/>
        <v>0</v>
      </c>
      <c r="O109" s="30">
        <f t="shared" si="211"/>
        <v>0</v>
      </c>
      <c r="P109" s="29">
        <f t="shared" si="211"/>
        <v>0</v>
      </c>
      <c r="Q109" s="29">
        <f t="shared" si="211"/>
        <v>0</v>
      </c>
      <c r="R109" s="29">
        <f t="shared" si="182"/>
        <v>10177</v>
      </c>
      <c r="S109" s="30">
        <f>SUM(S103:S107)</f>
        <v>0</v>
      </c>
      <c r="T109" s="29">
        <f>T108+T103</f>
        <v>10909</v>
      </c>
      <c r="U109" s="29">
        <f t="shared" ref="U109:AR109" si="212">U108+U103</f>
        <v>12110</v>
      </c>
      <c r="V109" s="29">
        <f t="shared" si="212"/>
        <v>13207</v>
      </c>
      <c r="W109" s="29">
        <f t="shared" si="212"/>
        <v>22961</v>
      </c>
      <c r="X109" s="29">
        <f t="shared" si="212"/>
        <v>28244</v>
      </c>
      <c r="Y109" s="29">
        <f t="shared" si="212"/>
        <v>30419</v>
      </c>
      <c r="Z109" s="29">
        <f t="shared" si="212"/>
        <v>32322</v>
      </c>
      <c r="AA109" s="29">
        <f t="shared" si="212"/>
        <v>33067</v>
      </c>
      <c r="AB109" s="29">
        <f t="shared" si="212"/>
        <v>29244</v>
      </c>
      <c r="AC109" s="29">
        <f t="shared" si="212"/>
        <v>28706</v>
      </c>
      <c r="AD109" s="29">
        <f t="shared" si="212"/>
        <v>31026</v>
      </c>
      <c r="AE109" s="30">
        <f t="shared" si="212"/>
        <v>29866</v>
      </c>
      <c r="AF109" s="29">
        <f t="shared" si="212"/>
        <v>32382</v>
      </c>
      <c r="AG109" s="29">
        <f t="shared" si="212"/>
        <v>36225</v>
      </c>
      <c r="AH109" s="29">
        <f t="shared" si="212"/>
        <v>41108</v>
      </c>
      <c r="AI109" s="30">
        <f t="shared" si="212"/>
        <v>40990</v>
      </c>
      <c r="AJ109" s="29">
        <f t="shared" si="212"/>
        <v>44012</v>
      </c>
      <c r="AK109" s="29">
        <f t="shared" si="212"/>
        <v>54800</v>
      </c>
      <c r="AL109" s="29">
        <f t="shared" si="212"/>
        <v>60014</v>
      </c>
      <c r="AM109" s="30">
        <f t="shared" si="212"/>
        <v>59696</v>
      </c>
      <c r="AN109" s="29">
        <f t="shared" si="212"/>
        <v>72655</v>
      </c>
      <c r="AO109" s="29">
        <f t="shared" si="212"/>
        <v>73401</v>
      </c>
      <c r="AP109" s="29">
        <f t="shared" si="212"/>
        <v>76455</v>
      </c>
      <c r="AQ109" s="30">
        <f t="shared" si="212"/>
        <v>0</v>
      </c>
      <c r="AR109" s="29">
        <f t="shared" si="212"/>
        <v>0</v>
      </c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>
        <f>BD108+BD103</f>
        <v>2425</v>
      </c>
      <c r="BE109" s="29">
        <f t="shared" ref="BE109:BS109" si="213">BE108+BE103</f>
        <v>4088</v>
      </c>
      <c r="BF109" s="29">
        <f t="shared" si="213"/>
        <v>5189</v>
      </c>
      <c r="BG109" s="29">
        <f t="shared" si="213"/>
        <v>5767</v>
      </c>
      <c r="BH109" s="29">
        <f t="shared" si="213"/>
        <v>10177</v>
      </c>
      <c r="BI109" s="29">
        <f t="shared" si="213"/>
        <v>13207</v>
      </c>
      <c r="BJ109" s="29">
        <f t="shared" si="213"/>
        <v>32322</v>
      </c>
      <c r="BK109" s="29">
        <f t="shared" si="213"/>
        <v>31026</v>
      </c>
      <c r="BL109" s="29">
        <f t="shared" si="213"/>
        <v>41108</v>
      </c>
      <c r="BM109" s="29">
        <f t="shared" si="213"/>
        <v>60014</v>
      </c>
      <c r="BN109" s="29">
        <f t="shared" si="213"/>
        <v>76455</v>
      </c>
      <c r="BO109" s="29">
        <f t="shared" si="213"/>
        <v>0</v>
      </c>
      <c r="BP109" s="29">
        <f t="shared" si="213"/>
        <v>0</v>
      </c>
      <c r="BQ109" s="29">
        <f t="shared" si="213"/>
        <v>0</v>
      </c>
      <c r="BR109" s="29">
        <f t="shared" si="213"/>
        <v>0</v>
      </c>
      <c r="BS109" s="29">
        <f t="shared" si="213"/>
        <v>0</v>
      </c>
      <c r="BT109" s="29"/>
      <c r="BU109" s="29"/>
      <c r="BV109" s="29"/>
      <c r="BW109" s="29"/>
      <c r="BX109" s="29"/>
      <c r="BY109" s="29"/>
      <c r="BZ109" s="29"/>
    </row>
    <row r="110" spans="2:78" s="23" customFormat="1" x14ac:dyDescent="0.35">
      <c r="B110" s="23" t="s">
        <v>1252</v>
      </c>
      <c r="K110" s="27"/>
      <c r="L110" s="27"/>
      <c r="M110" s="27"/>
      <c r="N110" s="27"/>
      <c r="O110" s="28"/>
      <c r="P110" s="27"/>
      <c r="Q110" s="27"/>
      <c r="R110" s="27"/>
      <c r="S110" s="28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8"/>
      <c r="AF110" s="27"/>
      <c r="AG110" s="27"/>
      <c r="AH110" s="27"/>
      <c r="AI110" s="28"/>
      <c r="AJ110" s="27"/>
      <c r="AK110" s="27"/>
      <c r="AL110" s="27"/>
      <c r="AM110" s="28"/>
      <c r="AN110" s="27"/>
      <c r="AO110" s="27"/>
      <c r="AP110" s="27"/>
      <c r="AQ110" s="28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</row>
    <row r="111" spans="2:78" x14ac:dyDescent="0.35">
      <c r="B111" t="s">
        <v>93</v>
      </c>
      <c r="K111" s="9"/>
      <c r="L111" s="9"/>
      <c r="M111" s="9"/>
      <c r="N111" s="9"/>
      <c r="O111" s="18"/>
      <c r="P111" s="9"/>
      <c r="Q111" s="9"/>
      <c r="R111" s="9">
        <f t="shared" si="182"/>
        <v>0</v>
      </c>
      <c r="S111" s="18"/>
      <c r="T111" s="9">
        <v>0</v>
      </c>
      <c r="U111" s="9">
        <v>0</v>
      </c>
      <c r="V111" s="9">
        <f t="shared" si="183"/>
        <v>0</v>
      </c>
      <c r="W111" s="18">
        <v>0</v>
      </c>
      <c r="X111" s="9">
        <v>0</v>
      </c>
      <c r="Y111" s="9">
        <v>0</v>
      </c>
      <c r="Z111" s="9">
        <f t="shared" si="184"/>
        <v>0</v>
      </c>
      <c r="AA111" s="18">
        <v>0</v>
      </c>
      <c r="AB111" s="9">
        <v>0</v>
      </c>
      <c r="AC111" s="9">
        <v>0</v>
      </c>
      <c r="AD111" s="9">
        <f t="shared" si="185"/>
        <v>0</v>
      </c>
      <c r="AE111" s="18">
        <v>0</v>
      </c>
      <c r="AF111" s="9">
        <v>0</v>
      </c>
      <c r="AG111" s="9">
        <v>0</v>
      </c>
      <c r="AH111" s="9">
        <v>0</v>
      </c>
      <c r="AI111" s="18">
        <v>0</v>
      </c>
      <c r="AJ111" s="9">
        <v>0</v>
      </c>
      <c r="AK111" s="9">
        <v>0</v>
      </c>
      <c r="AL111" s="9">
        <f>BM111</f>
        <v>0</v>
      </c>
      <c r="AM111" s="18">
        <v>0</v>
      </c>
      <c r="AN111" s="9">
        <v>0</v>
      </c>
      <c r="AO111" s="9">
        <v>0</v>
      </c>
      <c r="AP111" s="9">
        <f>BN111</f>
        <v>0</v>
      </c>
      <c r="AQ111" s="18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</row>
    <row r="112" spans="2:78" x14ac:dyDescent="0.35">
      <c r="B112" t="s">
        <v>94</v>
      </c>
      <c r="K112" s="9"/>
      <c r="L112" s="9"/>
      <c r="M112" s="9"/>
      <c r="N112" s="9"/>
      <c r="O112" s="18"/>
      <c r="P112" s="9"/>
      <c r="Q112" s="9"/>
      <c r="R112" s="9">
        <f t="shared" si="182"/>
        <v>40584</v>
      </c>
      <c r="S112" s="18"/>
      <c r="T112" s="9">
        <v>41832</v>
      </c>
      <c r="U112" s="9">
        <v>42352</v>
      </c>
      <c r="V112" s="9">
        <f t="shared" si="183"/>
        <v>42906</v>
      </c>
      <c r="W112" s="18">
        <v>43533</v>
      </c>
      <c r="X112" s="9">
        <v>44277</v>
      </c>
      <c r="Y112" s="9">
        <v>45059</v>
      </c>
      <c r="Z112" s="9">
        <f t="shared" si="184"/>
        <v>45851</v>
      </c>
      <c r="AA112" s="18">
        <v>46688</v>
      </c>
      <c r="AB112" s="9">
        <v>47805</v>
      </c>
      <c r="AC112" s="9">
        <v>48910</v>
      </c>
      <c r="AD112" s="9">
        <f t="shared" si="185"/>
        <v>50018</v>
      </c>
      <c r="AE112" s="18">
        <v>51160</v>
      </c>
      <c r="AF112" s="9">
        <v>52845</v>
      </c>
      <c r="AG112" s="9">
        <v>54334</v>
      </c>
      <c r="AH112" s="9">
        <v>55811</v>
      </c>
      <c r="AI112" s="18">
        <v>57512</v>
      </c>
      <c r="AJ112" s="9">
        <v>59929</v>
      </c>
      <c r="AK112" s="9">
        <v>62092</v>
      </c>
      <c r="AL112" s="9">
        <f>BM112</f>
        <v>64444</v>
      </c>
      <c r="AM112" s="18">
        <v>66535</v>
      </c>
      <c r="AN112" s="9">
        <v>69159</v>
      </c>
      <c r="AO112" s="9">
        <v>71224</v>
      </c>
      <c r="AP112" s="9">
        <f>BN112</f>
        <v>73253</v>
      </c>
      <c r="AQ112" s="18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>
        <v>12297</v>
      </c>
      <c r="BE112" s="9">
        <v>30225</v>
      </c>
      <c r="BF112" s="9">
        <v>34886</v>
      </c>
      <c r="BG112" s="9">
        <v>38227</v>
      </c>
      <c r="BH112" s="9">
        <v>40584</v>
      </c>
      <c r="BI112" s="9">
        <v>42906</v>
      </c>
      <c r="BJ112" s="9">
        <v>45851</v>
      </c>
      <c r="BK112" s="9">
        <v>50018</v>
      </c>
      <c r="BL112" s="9">
        <v>55811</v>
      </c>
      <c r="BM112" s="9">
        <v>64444</v>
      </c>
      <c r="BN112" s="9">
        <v>73253</v>
      </c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</row>
    <row r="113" spans="2:78" x14ac:dyDescent="0.35">
      <c r="B113" t="s">
        <v>95</v>
      </c>
      <c r="K113" s="9"/>
      <c r="L113" s="9"/>
      <c r="M113" s="9"/>
      <c r="N113" s="9"/>
      <c r="O113" s="18"/>
      <c r="P113" s="9"/>
      <c r="Q113" s="9"/>
      <c r="R113" s="9">
        <f t="shared" si="182"/>
        <v>-227</v>
      </c>
      <c r="S113" s="18"/>
      <c r="T113" s="9">
        <v>-687</v>
      </c>
      <c r="U113" s="9">
        <v>-777</v>
      </c>
      <c r="V113" s="9">
        <f t="shared" si="183"/>
        <v>-760</v>
      </c>
      <c r="W113" s="18">
        <v>-781</v>
      </c>
      <c r="X113" s="9">
        <v>-483</v>
      </c>
      <c r="Y113" s="9">
        <v>-849</v>
      </c>
      <c r="Z113" s="9">
        <f t="shared" si="184"/>
        <v>-489</v>
      </c>
      <c r="AA113" s="18">
        <v>-544</v>
      </c>
      <c r="AB113" s="9">
        <v>-142</v>
      </c>
      <c r="AC113" s="9">
        <v>308</v>
      </c>
      <c r="AD113" s="9">
        <f t="shared" si="185"/>
        <v>927</v>
      </c>
      <c r="AE113" s="18">
        <v>154</v>
      </c>
      <c r="AF113" s="9">
        <v>285</v>
      </c>
      <c r="AG113" s="9">
        <v>-207</v>
      </c>
      <c r="AH113" s="9">
        <v>-693</v>
      </c>
      <c r="AI113" s="18">
        <v>-1996</v>
      </c>
      <c r="AJ113" s="9">
        <v>-3411</v>
      </c>
      <c r="AK113" s="9">
        <v>-5054</v>
      </c>
      <c r="AL113" s="9">
        <f>BM113</f>
        <v>-3530</v>
      </c>
      <c r="AM113" s="18">
        <v>-2981</v>
      </c>
      <c r="AN113" s="9">
        <v>-3106</v>
      </c>
      <c r="AO113" s="9">
        <v>-3556</v>
      </c>
      <c r="AP113" s="9">
        <f>BN113</f>
        <v>-2155</v>
      </c>
      <c r="AQ113" s="18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>
        <v>14</v>
      </c>
      <c r="BE113" s="9">
        <v>-228</v>
      </c>
      <c r="BF113" s="9">
        <v>-455</v>
      </c>
      <c r="BG113" s="9">
        <v>-703</v>
      </c>
      <c r="BH113" s="9">
        <v>-227</v>
      </c>
      <c r="BI113" s="9">
        <v>-760</v>
      </c>
      <c r="BJ113" s="9">
        <v>-489</v>
      </c>
      <c r="BK113" s="9">
        <v>927</v>
      </c>
      <c r="BL113" s="9">
        <v>-693</v>
      </c>
      <c r="BM113" s="9">
        <v>-3530</v>
      </c>
      <c r="BN113" s="9">
        <v>-2155</v>
      </c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</row>
    <row r="114" spans="2:78" s="5" customFormat="1" x14ac:dyDescent="0.35">
      <c r="B114" s="5" t="s">
        <v>96</v>
      </c>
      <c r="K114" s="10"/>
      <c r="L114" s="10"/>
      <c r="M114" s="10"/>
      <c r="N114" s="10"/>
      <c r="O114" s="19"/>
      <c r="P114" s="10"/>
      <c r="Q114" s="10"/>
      <c r="R114" s="10">
        <f t="shared" si="182"/>
        <v>33990</v>
      </c>
      <c r="S114" s="19"/>
      <c r="T114" s="10">
        <v>38237</v>
      </c>
      <c r="U114" s="10">
        <v>38767</v>
      </c>
      <c r="V114" s="10">
        <f t="shared" si="183"/>
        <v>41981</v>
      </c>
      <c r="W114" s="19">
        <v>43764</v>
      </c>
      <c r="X114" s="10">
        <v>44968</v>
      </c>
      <c r="Y114" s="10">
        <v>49789</v>
      </c>
      <c r="Z114" s="10">
        <f t="shared" si="184"/>
        <v>55692</v>
      </c>
      <c r="AA114" s="19">
        <v>59160</v>
      </c>
      <c r="AB114" s="10">
        <v>62784</v>
      </c>
      <c r="AC114" s="10">
        <v>68513</v>
      </c>
      <c r="AD114" s="10">
        <f t="shared" si="185"/>
        <v>77345</v>
      </c>
      <c r="AE114" s="19">
        <v>82343</v>
      </c>
      <c r="AF114" s="10">
        <v>85097</v>
      </c>
      <c r="AG114" s="10">
        <v>79233</v>
      </c>
      <c r="AH114" s="10">
        <v>69761</v>
      </c>
      <c r="AI114" s="19">
        <v>67712</v>
      </c>
      <c r="AJ114" s="10">
        <v>69249</v>
      </c>
      <c r="AK114" s="10">
        <v>67056</v>
      </c>
      <c r="AL114" s="9">
        <f>BM114</f>
        <v>64799</v>
      </c>
      <c r="AM114" s="19">
        <v>61241</v>
      </c>
      <c r="AN114" s="10">
        <v>67980</v>
      </c>
      <c r="AO114" s="10">
        <v>75205</v>
      </c>
      <c r="AP114" s="9">
        <f>BN114</f>
        <v>82070</v>
      </c>
      <c r="AQ114" s="19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>
        <v>3159</v>
      </c>
      <c r="BE114" s="10">
        <v>6099</v>
      </c>
      <c r="BF114" s="10">
        <v>9787</v>
      </c>
      <c r="BG114" s="10">
        <v>21670</v>
      </c>
      <c r="BH114" s="10">
        <v>33990</v>
      </c>
      <c r="BI114" s="10">
        <v>41981</v>
      </c>
      <c r="BJ114" s="10">
        <v>55692</v>
      </c>
      <c r="BK114" s="10">
        <v>77345</v>
      </c>
      <c r="BL114" s="10">
        <v>69761</v>
      </c>
      <c r="BM114" s="10">
        <v>64799</v>
      </c>
      <c r="BN114" s="10">
        <v>82070</v>
      </c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</row>
    <row r="115" spans="2:78" s="31" customFormat="1" x14ac:dyDescent="0.35">
      <c r="B115" s="31" t="s">
        <v>97</v>
      </c>
      <c r="K115" s="32">
        <f t="shared" ref="K115:Q115" si="214">SUM(K111:K114)</f>
        <v>0</v>
      </c>
      <c r="L115" s="32">
        <f t="shared" si="214"/>
        <v>0</v>
      </c>
      <c r="M115" s="32">
        <f t="shared" si="214"/>
        <v>0</v>
      </c>
      <c r="N115" s="32">
        <f t="shared" si="214"/>
        <v>0</v>
      </c>
      <c r="O115" s="33">
        <f t="shared" si="214"/>
        <v>0</v>
      </c>
      <c r="P115" s="32">
        <f t="shared" si="214"/>
        <v>0</v>
      </c>
      <c r="Q115" s="32">
        <f t="shared" si="214"/>
        <v>0</v>
      </c>
      <c r="R115" s="32">
        <f t="shared" si="182"/>
        <v>74347</v>
      </c>
      <c r="S115" s="33">
        <f>SUM(S111:S114)</f>
        <v>0</v>
      </c>
      <c r="T115" s="32">
        <f>SUM(T111:T114)</f>
        <v>79382</v>
      </c>
      <c r="U115" s="32">
        <f>SUM(U111:U114)</f>
        <v>80342</v>
      </c>
      <c r="V115" s="32">
        <f t="shared" si="183"/>
        <v>84127</v>
      </c>
      <c r="W115" s="33">
        <f>SUM(W111:W114)</f>
        <v>86516</v>
      </c>
      <c r="X115" s="32">
        <f>SUM(X111:X114)</f>
        <v>88762</v>
      </c>
      <c r="Y115" s="32">
        <f>SUM(Y111:Y114)</f>
        <v>93999</v>
      </c>
      <c r="Z115" s="32">
        <f t="shared" si="184"/>
        <v>101054</v>
      </c>
      <c r="AA115" s="33">
        <f>SUM(AA111:AA114)</f>
        <v>105304</v>
      </c>
      <c r="AB115" s="32">
        <f>SUM(AB111:AB114)</f>
        <v>110447</v>
      </c>
      <c r="AC115" s="32">
        <f>SUM(AC111:AC114)</f>
        <v>117731</v>
      </c>
      <c r="AD115" s="32">
        <f t="shared" si="185"/>
        <v>128290</v>
      </c>
      <c r="AE115" s="33">
        <f t="shared" ref="AE115:AN115" si="215">SUM(AE111:AE114)</f>
        <v>133657</v>
      </c>
      <c r="AF115" s="32">
        <f t="shared" si="215"/>
        <v>138227</v>
      </c>
      <c r="AG115" s="32">
        <f t="shared" si="215"/>
        <v>133360</v>
      </c>
      <c r="AH115" s="32">
        <f t="shared" si="215"/>
        <v>124879</v>
      </c>
      <c r="AI115" s="33">
        <f t="shared" si="215"/>
        <v>123228</v>
      </c>
      <c r="AJ115" s="32">
        <f t="shared" si="215"/>
        <v>125767</v>
      </c>
      <c r="AK115" s="32">
        <f t="shared" si="215"/>
        <v>124094</v>
      </c>
      <c r="AL115" s="32">
        <f t="shared" si="215"/>
        <v>125713</v>
      </c>
      <c r="AM115" s="33">
        <f t="shared" si="215"/>
        <v>124795</v>
      </c>
      <c r="AN115" s="32">
        <f t="shared" si="215"/>
        <v>134033</v>
      </c>
      <c r="AO115" s="32">
        <f t="shared" ref="AO115" si="216">SUM(AO111:AO114)</f>
        <v>142873</v>
      </c>
      <c r="AP115" s="32">
        <f t="shared" ref="AP115" si="217">SUM(AP111:AP114)</f>
        <v>153168</v>
      </c>
      <c r="AQ115" s="33">
        <f t="shared" ref="AQ115" si="218">SUM(AQ111:AQ114)</f>
        <v>0</v>
      </c>
      <c r="AR115" s="32">
        <f t="shared" ref="AR115" si="219">SUM(AR111:AR114)</f>
        <v>0</v>
      </c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>
        <f t="shared" ref="BD115:BS115" si="220">SUM(BD111:BD114)</f>
        <v>15470</v>
      </c>
      <c r="BE115" s="32">
        <f t="shared" si="220"/>
        <v>36096</v>
      </c>
      <c r="BF115" s="32">
        <f t="shared" si="220"/>
        <v>44218</v>
      </c>
      <c r="BG115" s="32">
        <f t="shared" si="220"/>
        <v>59194</v>
      </c>
      <c r="BH115" s="32">
        <f t="shared" si="220"/>
        <v>74347</v>
      </c>
      <c r="BI115" s="32">
        <f t="shared" si="220"/>
        <v>84127</v>
      </c>
      <c r="BJ115" s="32">
        <f t="shared" si="220"/>
        <v>101054</v>
      </c>
      <c r="BK115" s="32">
        <f t="shared" si="220"/>
        <v>128290</v>
      </c>
      <c r="BL115" s="32">
        <f t="shared" si="220"/>
        <v>124879</v>
      </c>
      <c r="BM115" s="32">
        <f t="shared" si="220"/>
        <v>125713</v>
      </c>
      <c r="BN115" s="32">
        <f t="shared" si="220"/>
        <v>153168</v>
      </c>
      <c r="BO115" s="32">
        <f t="shared" si="220"/>
        <v>0</v>
      </c>
      <c r="BP115" s="32">
        <f t="shared" si="220"/>
        <v>0</v>
      </c>
      <c r="BQ115" s="32">
        <f t="shared" si="220"/>
        <v>0</v>
      </c>
      <c r="BR115" s="32">
        <f t="shared" si="220"/>
        <v>0</v>
      </c>
      <c r="BS115" s="32">
        <f t="shared" si="220"/>
        <v>0</v>
      </c>
      <c r="BT115" s="32"/>
      <c r="BU115" s="32"/>
      <c r="BV115" s="32"/>
      <c r="BW115" s="32"/>
      <c r="BX115" s="32"/>
      <c r="BY115" s="32"/>
      <c r="BZ115" s="32"/>
    </row>
    <row r="116" spans="2:78" s="24" customFormat="1" x14ac:dyDescent="0.35">
      <c r="B116" s="24" t="s">
        <v>98</v>
      </c>
      <c r="K116" s="29">
        <f t="shared" ref="K116:Q116" si="221">K115+K109</f>
        <v>0</v>
      </c>
      <c r="L116" s="29">
        <f t="shared" si="221"/>
        <v>0</v>
      </c>
      <c r="M116" s="29">
        <f t="shared" si="221"/>
        <v>0</v>
      </c>
      <c r="N116" s="29">
        <f t="shared" si="221"/>
        <v>0</v>
      </c>
      <c r="O116" s="30">
        <f t="shared" si="221"/>
        <v>0</v>
      </c>
      <c r="P116" s="29">
        <f t="shared" si="221"/>
        <v>0</v>
      </c>
      <c r="Q116" s="29">
        <f t="shared" si="221"/>
        <v>0</v>
      </c>
      <c r="R116" s="29">
        <f t="shared" si="182"/>
        <v>84524</v>
      </c>
      <c r="S116" s="30">
        <f>S115+S109</f>
        <v>0</v>
      </c>
      <c r="T116" s="29">
        <f>T115+T109</f>
        <v>90291</v>
      </c>
      <c r="U116" s="29">
        <f>U115+U109</f>
        <v>92452</v>
      </c>
      <c r="V116" s="29">
        <f t="shared" si="183"/>
        <v>97334</v>
      </c>
      <c r="W116" s="30">
        <f>W115+W109</f>
        <v>109477</v>
      </c>
      <c r="X116" s="29">
        <f>X115+X109</f>
        <v>117006</v>
      </c>
      <c r="Y116" s="29">
        <f>Y115+Y109</f>
        <v>124418</v>
      </c>
      <c r="Z116" s="29">
        <f t="shared" si="184"/>
        <v>133376</v>
      </c>
      <c r="AA116" s="30">
        <f>AA115+AA109</f>
        <v>138371</v>
      </c>
      <c r="AB116" s="29">
        <f>AB115+AB109</f>
        <v>139691</v>
      </c>
      <c r="AC116" s="29">
        <f>AC115+AC109</f>
        <v>146437</v>
      </c>
      <c r="AD116" s="29">
        <f t="shared" si="185"/>
        <v>159316</v>
      </c>
      <c r="AE116" s="30">
        <f t="shared" ref="AE116:AN116" si="222">AE115+AE109</f>
        <v>163523</v>
      </c>
      <c r="AF116" s="29">
        <f t="shared" si="222"/>
        <v>170609</v>
      </c>
      <c r="AG116" s="29">
        <f t="shared" si="222"/>
        <v>169585</v>
      </c>
      <c r="AH116" s="29">
        <f t="shared" si="222"/>
        <v>165987</v>
      </c>
      <c r="AI116" s="30">
        <f t="shared" si="222"/>
        <v>164218</v>
      </c>
      <c r="AJ116" s="29">
        <f t="shared" si="222"/>
        <v>169779</v>
      </c>
      <c r="AK116" s="29">
        <f t="shared" si="222"/>
        <v>178894</v>
      </c>
      <c r="AL116" s="29">
        <f t="shared" si="222"/>
        <v>185727</v>
      </c>
      <c r="AM116" s="30">
        <f t="shared" si="222"/>
        <v>184491</v>
      </c>
      <c r="AN116" s="29">
        <f t="shared" si="222"/>
        <v>206688</v>
      </c>
      <c r="AO116" s="29">
        <f t="shared" ref="AO116" si="223">AO115+AO109</f>
        <v>216274</v>
      </c>
      <c r="AP116" s="29">
        <f t="shared" ref="AP116" si="224">AP115+AP109</f>
        <v>229623</v>
      </c>
      <c r="AQ116" s="30">
        <f t="shared" ref="AQ116" si="225">AQ115+AQ109</f>
        <v>0</v>
      </c>
      <c r="AR116" s="29">
        <f t="shared" ref="AR116" si="226">AR115+AR109</f>
        <v>0</v>
      </c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>
        <f t="shared" ref="BD116:BS116" si="227">BD115+BD109</f>
        <v>17895</v>
      </c>
      <c r="BE116" s="29">
        <f t="shared" si="227"/>
        <v>40184</v>
      </c>
      <c r="BF116" s="29">
        <f t="shared" si="227"/>
        <v>49407</v>
      </c>
      <c r="BG116" s="29">
        <f t="shared" si="227"/>
        <v>64961</v>
      </c>
      <c r="BH116" s="29">
        <f t="shared" si="227"/>
        <v>84524</v>
      </c>
      <c r="BI116" s="29">
        <f t="shared" si="227"/>
        <v>97334</v>
      </c>
      <c r="BJ116" s="29">
        <f t="shared" si="227"/>
        <v>133376</v>
      </c>
      <c r="BK116" s="29">
        <f t="shared" si="227"/>
        <v>159316</v>
      </c>
      <c r="BL116" s="29">
        <f t="shared" si="227"/>
        <v>165987</v>
      </c>
      <c r="BM116" s="29">
        <f t="shared" si="227"/>
        <v>185727</v>
      </c>
      <c r="BN116" s="29">
        <f t="shared" si="227"/>
        <v>229623</v>
      </c>
      <c r="BO116" s="29">
        <f t="shared" si="227"/>
        <v>0</v>
      </c>
      <c r="BP116" s="29">
        <f t="shared" si="227"/>
        <v>0</v>
      </c>
      <c r="BQ116" s="29">
        <f t="shared" si="227"/>
        <v>0</v>
      </c>
      <c r="BR116" s="29">
        <f t="shared" si="227"/>
        <v>0</v>
      </c>
      <c r="BS116" s="29">
        <f t="shared" si="227"/>
        <v>0</v>
      </c>
      <c r="BT116" s="29"/>
      <c r="BU116" s="29"/>
      <c r="BV116" s="29"/>
      <c r="BW116" s="29"/>
      <c r="BX116" s="29"/>
      <c r="BY116" s="29"/>
      <c r="BZ116" s="29"/>
    </row>
    <row r="117" spans="2:78" x14ac:dyDescent="0.35">
      <c r="K117" s="9"/>
      <c r="L117" s="9"/>
      <c r="M117" s="9"/>
      <c r="N117" s="9"/>
      <c r="O117" s="18"/>
      <c r="P117" s="9"/>
      <c r="Q117" s="9"/>
      <c r="R117" s="9"/>
      <c r="S117" s="18"/>
      <c r="T117" s="9"/>
      <c r="U117" s="9"/>
      <c r="V117" s="9"/>
      <c r="W117" s="18"/>
      <c r="X117" s="9"/>
      <c r="Y117" s="9"/>
      <c r="Z117" s="9"/>
      <c r="AA117" s="18"/>
      <c r="AB117" s="9"/>
      <c r="AC117" s="9"/>
      <c r="AD117" s="9"/>
      <c r="AE117" s="18"/>
      <c r="AF117" s="9"/>
      <c r="AG117" s="9"/>
      <c r="AH117" s="9"/>
      <c r="AI117" s="18"/>
      <c r="AJ117" s="9"/>
      <c r="AK117" s="9"/>
      <c r="AL117" s="9"/>
      <c r="AM117" s="18"/>
      <c r="AN117" s="9"/>
      <c r="AO117" s="9"/>
      <c r="AP117" s="9"/>
      <c r="AQ117" s="18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</row>
    <row r="122" spans="2:78" s="36" customFormat="1" x14ac:dyDescent="0.35">
      <c r="B122" s="13" t="s">
        <v>1277</v>
      </c>
      <c r="C122" s="13"/>
      <c r="D122" s="13"/>
      <c r="E122" s="13"/>
      <c r="F122" s="13"/>
      <c r="G122" s="13"/>
      <c r="H122" s="13"/>
      <c r="I122" s="13"/>
      <c r="J122" s="13"/>
      <c r="O122" s="37"/>
      <c r="S122" s="37"/>
      <c r="W122" s="37"/>
      <c r="AA122" s="37"/>
      <c r="AE122" s="37"/>
      <c r="AI122" s="37"/>
      <c r="AM122" s="37"/>
      <c r="AQ122" s="37"/>
    </row>
    <row r="123" spans="2:78" x14ac:dyDescent="0.35">
      <c r="B123" t="s">
        <v>99</v>
      </c>
      <c r="K123" s="9"/>
      <c r="L123" s="9"/>
      <c r="M123" s="9"/>
      <c r="N123" s="9"/>
      <c r="O123" s="18"/>
      <c r="P123" s="9">
        <v>10418</v>
      </c>
      <c r="Q123" s="9">
        <v>16545</v>
      </c>
      <c r="R123" s="9"/>
      <c r="S123" s="18">
        <v>7860</v>
      </c>
      <c r="T123" s="9">
        <f>14158</f>
        <v>14158</v>
      </c>
      <c r="U123" s="9">
        <f>21656</f>
        <v>21656</v>
      </c>
      <c r="V123" s="9">
        <f>BI123</f>
        <v>29274</v>
      </c>
      <c r="W123" s="18">
        <v>9308</v>
      </c>
      <c r="X123" s="9">
        <f>17924</f>
        <v>17924</v>
      </c>
      <c r="Y123" s="9">
        <f>27231</f>
        <v>27231</v>
      </c>
      <c r="Z123" s="9">
        <f>BJ123</f>
        <v>36314</v>
      </c>
      <c r="AA123" s="18">
        <v>11001</v>
      </c>
      <c r="AB123" s="9">
        <f>14878</f>
        <v>14878</v>
      </c>
      <c r="AC123" s="9">
        <f>24707</f>
        <v>24707</v>
      </c>
      <c r="AD123" s="9">
        <f>BK123</f>
        <v>38747</v>
      </c>
      <c r="AE123" s="18">
        <v>12242</v>
      </c>
      <c r="AF123" s="9">
        <f>25489</f>
        <v>25489</v>
      </c>
      <c r="AG123" s="9">
        <f>39579</f>
        <v>39579</v>
      </c>
      <c r="AH123" s="9">
        <f>BL123</f>
        <v>57683</v>
      </c>
      <c r="AI123" s="18">
        <v>14076</v>
      </c>
      <c r="AJ123" s="9">
        <f>26272</f>
        <v>26272</v>
      </c>
      <c r="AK123" s="9">
        <f>35964</f>
        <v>35964</v>
      </c>
      <c r="AL123" s="9">
        <f>BM123</f>
        <v>50475</v>
      </c>
      <c r="AM123" s="18">
        <v>13998</v>
      </c>
      <c r="AN123" s="9">
        <f>31307</f>
        <v>31307</v>
      </c>
      <c r="AO123" s="9">
        <v>51709</v>
      </c>
      <c r="AP123" s="9">
        <f>BN123</f>
        <v>71113</v>
      </c>
      <c r="AQ123" s="18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>
        <v>1612</v>
      </c>
      <c r="BD123" s="9">
        <v>4222</v>
      </c>
      <c r="BE123" s="9">
        <v>5457</v>
      </c>
      <c r="BF123" s="9">
        <v>10320</v>
      </c>
      <c r="BG123" s="9">
        <v>16108</v>
      </c>
      <c r="BH123" s="9">
        <v>24216</v>
      </c>
      <c r="BI123" s="9">
        <v>29274</v>
      </c>
      <c r="BJ123" s="9">
        <v>36314</v>
      </c>
      <c r="BK123" s="9">
        <v>38747</v>
      </c>
      <c r="BL123" s="9">
        <v>57683</v>
      </c>
      <c r="BM123" s="9">
        <v>50475</v>
      </c>
      <c r="BN123" s="9">
        <v>71113</v>
      </c>
      <c r="BO123" s="9"/>
      <c r="BP123" s="9"/>
      <c r="BQ123" s="9"/>
      <c r="BR123" s="9"/>
      <c r="BS123" s="9"/>
      <c r="BT123" s="9"/>
    </row>
    <row r="124" spans="2:78" s="5" customFormat="1" x14ac:dyDescent="0.35">
      <c r="B124" s="5" t="s">
        <v>100</v>
      </c>
      <c r="K124" s="10"/>
      <c r="L124" s="10"/>
      <c r="M124" s="10"/>
      <c r="N124" s="10"/>
      <c r="O124" s="19"/>
      <c r="P124" s="10">
        <v>-2715</v>
      </c>
      <c r="Q124" s="10">
        <v>-4470</v>
      </c>
      <c r="R124" s="10"/>
      <c r="S124" s="19">
        <v>-2812</v>
      </c>
      <c r="T124" s="10">
        <f>-6272</f>
        <v>-6272</v>
      </c>
      <c r="U124" s="10">
        <f>-9614</f>
        <v>-9614</v>
      </c>
      <c r="V124" s="10">
        <f>BI124</f>
        <v>-13915</v>
      </c>
      <c r="W124" s="19">
        <v>-3837</v>
      </c>
      <c r="X124" s="10">
        <f>-7470</f>
        <v>-7470</v>
      </c>
      <c r="Y124" s="10">
        <f>-11002</f>
        <v>-11002</v>
      </c>
      <c r="Z124" s="10">
        <f>BJ124</f>
        <v>-15102</v>
      </c>
      <c r="AA124" s="19">
        <v>-3558</v>
      </c>
      <c r="AB124" s="10">
        <f>-6813</f>
        <v>-6813</v>
      </c>
      <c r="AC124" s="10">
        <f>-10502</f>
        <v>-10502</v>
      </c>
      <c r="AD124" s="10">
        <f>BK124</f>
        <v>-15115</v>
      </c>
      <c r="AE124" s="19">
        <v>-4303</v>
      </c>
      <c r="AF124" s="10">
        <f>-8944</f>
        <v>-8944</v>
      </c>
      <c r="AG124" s="10">
        <f>-13290</f>
        <v>-13290</v>
      </c>
      <c r="AH124" s="10">
        <f>BL124</f>
        <v>-18567</v>
      </c>
      <c r="AI124" s="19">
        <v>-5441</v>
      </c>
      <c r="AJ124" s="10">
        <f>-13013</f>
        <v>-13013</v>
      </c>
      <c r="AK124" s="10">
        <f>-22388</f>
        <v>-22388</v>
      </c>
      <c r="AL124" s="51">
        <f>BM124</f>
        <v>-31431</v>
      </c>
      <c r="AM124" s="19">
        <v>-6842</v>
      </c>
      <c r="AN124" s="10">
        <f>-13058</f>
        <v>-13058</v>
      </c>
      <c r="AO124" s="10">
        <v>-19601</v>
      </c>
      <c r="AP124" s="9">
        <f>BN124</f>
        <v>-27266</v>
      </c>
      <c r="AQ124" s="19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>
        <v>-1235</v>
      </c>
      <c r="BD124" s="10">
        <v>-1362</v>
      </c>
      <c r="BE124" s="10">
        <v>-1831</v>
      </c>
      <c r="BF124" s="10">
        <v>-2523</v>
      </c>
      <c r="BG124" s="10">
        <v>-4491</v>
      </c>
      <c r="BH124" s="10">
        <v>-6733</v>
      </c>
      <c r="BI124" s="10">
        <v>-13915</v>
      </c>
      <c r="BJ124" s="10">
        <v>-15102</v>
      </c>
      <c r="BK124" s="10">
        <v>-15115</v>
      </c>
      <c r="BL124" s="10">
        <v>-18567</v>
      </c>
      <c r="BM124" s="10">
        <v>-31431</v>
      </c>
      <c r="BN124" s="10">
        <v>-27266</v>
      </c>
      <c r="BO124" s="10"/>
      <c r="BP124" s="10"/>
      <c r="BQ124" s="10"/>
      <c r="BR124" s="10"/>
      <c r="BS124" s="10"/>
      <c r="BT124" s="10"/>
    </row>
    <row r="125" spans="2:78" x14ac:dyDescent="0.35">
      <c r="B125" t="s">
        <v>101</v>
      </c>
      <c r="K125" s="9">
        <f t="shared" ref="K125:AL125" si="228">SUM(K123:K124)</f>
        <v>0</v>
      </c>
      <c r="L125" s="9">
        <f t="shared" si="228"/>
        <v>0</v>
      </c>
      <c r="M125" s="9">
        <f t="shared" si="228"/>
        <v>0</v>
      </c>
      <c r="N125" s="9">
        <f t="shared" si="228"/>
        <v>0</v>
      </c>
      <c r="O125" s="18">
        <f t="shared" si="228"/>
        <v>0</v>
      </c>
      <c r="P125" s="9">
        <f t="shared" si="228"/>
        <v>7703</v>
      </c>
      <c r="Q125" s="9">
        <f t="shared" si="228"/>
        <v>12075</v>
      </c>
      <c r="R125" s="9">
        <f t="shared" si="228"/>
        <v>0</v>
      </c>
      <c r="S125" s="18">
        <f t="shared" si="228"/>
        <v>5048</v>
      </c>
      <c r="T125" s="9">
        <f t="shared" si="228"/>
        <v>7886</v>
      </c>
      <c r="U125" s="9">
        <f t="shared" si="228"/>
        <v>12042</v>
      </c>
      <c r="V125" s="9">
        <f t="shared" si="228"/>
        <v>15359</v>
      </c>
      <c r="W125" s="18">
        <f t="shared" si="228"/>
        <v>5471</v>
      </c>
      <c r="X125" s="9">
        <f t="shared" si="228"/>
        <v>10454</v>
      </c>
      <c r="Y125" s="9">
        <f t="shared" si="228"/>
        <v>16229</v>
      </c>
      <c r="Z125" s="9">
        <f t="shared" si="228"/>
        <v>21212</v>
      </c>
      <c r="AA125" s="18">
        <f t="shared" si="228"/>
        <v>7443</v>
      </c>
      <c r="AB125" s="9">
        <f t="shared" si="228"/>
        <v>8065</v>
      </c>
      <c r="AC125" s="9">
        <f t="shared" si="228"/>
        <v>14205</v>
      </c>
      <c r="AD125" s="9">
        <f t="shared" si="228"/>
        <v>23632</v>
      </c>
      <c r="AE125" s="18">
        <f t="shared" si="228"/>
        <v>7939</v>
      </c>
      <c r="AF125" s="9">
        <f t="shared" si="228"/>
        <v>16545</v>
      </c>
      <c r="AG125" s="9">
        <f t="shared" si="228"/>
        <v>26289</v>
      </c>
      <c r="AH125" s="9">
        <f t="shared" si="228"/>
        <v>39116</v>
      </c>
      <c r="AI125" s="18">
        <f t="shared" si="228"/>
        <v>8635</v>
      </c>
      <c r="AJ125" s="9">
        <f t="shared" si="228"/>
        <v>13259</v>
      </c>
      <c r="AK125" s="9">
        <f t="shared" si="228"/>
        <v>13576</v>
      </c>
      <c r="AL125" s="9">
        <f t="shared" si="228"/>
        <v>19044</v>
      </c>
      <c r="AM125" s="18">
        <f>SUM(AM123:AM124)</f>
        <v>7156</v>
      </c>
      <c r="AN125" s="9">
        <f t="shared" ref="AN125" si="229">SUM(AN123:AN124)</f>
        <v>18249</v>
      </c>
      <c r="AO125" s="9">
        <f t="shared" ref="AO125" si="230">SUM(AO123:AO124)</f>
        <v>32108</v>
      </c>
      <c r="AP125" s="9">
        <f t="shared" ref="AP125" si="231">SUM(AP123:AP124)</f>
        <v>43847</v>
      </c>
      <c r="AQ125" s="18">
        <f t="shared" ref="AQ125" si="232">SUM(AQ123:AQ124)</f>
        <v>0</v>
      </c>
      <c r="AR125" s="9">
        <f t="shared" ref="AR125" si="233">SUM(AR123:AR124)</f>
        <v>0</v>
      </c>
      <c r="AS125" s="9"/>
      <c r="AT125" s="9"/>
      <c r="AU125" s="9"/>
      <c r="AV125" s="9"/>
      <c r="AW125" s="9"/>
      <c r="AX125" s="9"/>
      <c r="AY125" s="9"/>
      <c r="AZ125" s="9">
        <f t="shared" ref="AZ125:BE125" si="234">SUM(AZ123:AZ124)</f>
        <v>0</v>
      </c>
      <c r="BA125" s="9">
        <f t="shared" si="234"/>
        <v>0</v>
      </c>
      <c r="BB125" s="9">
        <f t="shared" si="234"/>
        <v>0</v>
      </c>
      <c r="BC125" s="9">
        <f t="shared" si="234"/>
        <v>377</v>
      </c>
      <c r="BD125" s="9">
        <f t="shared" si="234"/>
        <v>2860</v>
      </c>
      <c r="BE125" s="9">
        <f t="shared" si="234"/>
        <v>3626</v>
      </c>
      <c r="BF125" s="9">
        <f t="shared" ref="BF125:BQ125" si="235">SUM(BF123:BF124)</f>
        <v>7797</v>
      </c>
      <c r="BG125" s="9">
        <f t="shared" si="235"/>
        <v>11617</v>
      </c>
      <c r="BH125" s="9">
        <f t="shared" si="235"/>
        <v>17483</v>
      </c>
      <c r="BI125" s="9">
        <f t="shared" si="235"/>
        <v>15359</v>
      </c>
      <c r="BJ125" s="9">
        <f t="shared" si="235"/>
        <v>21212</v>
      </c>
      <c r="BK125" s="9">
        <f t="shared" si="235"/>
        <v>23632</v>
      </c>
      <c r="BL125" s="9">
        <f t="shared" si="235"/>
        <v>39116</v>
      </c>
      <c r="BM125" s="9">
        <f t="shared" si="235"/>
        <v>19044</v>
      </c>
      <c r="BN125" s="9">
        <f t="shared" si="235"/>
        <v>43847</v>
      </c>
      <c r="BO125" s="9">
        <f t="shared" si="235"/>
        <v>0</v>
      </c>
      <c r="BP125" s="9">
        <f t="shared" si="235"/>
        <v>0</v>
      </c>
      <c r="BQ125" s="9">
        <f t="shared" si="235"/>
        <v>0</v>
      </c>
      <c r="BR125" s="9"/>
      <c r="BS125" s="9"/>
      <c r="BT125" s="9"/>
    </row>
    <row r="127" spans="2:78" x14ac:dyDescent="0.35">
      <c r="B127" t="s">
        <v>1239</v>
      </c>
      <c r="T127" s="9"/>
      <c r="AI127" s="15">
        <v>0</v>
      </c>
      <c r="AJ127">
        <v>0</v>
      </c>
      <c r="AK127">
        <v>0</v>
      </c>
      <c r="AL127" s="9">
        <f>BM127</f>
        <v>0</v>
      </c>
      <c r="AM127" s="15">
        <v>0</v>
      </c>
      <c r="AN127">
        <v>0</v>
      </c>
      <c r="AO127">
        <v>0</v>
      </c>
      <c r="AP127" s="9">
        <f>BN127</f>
        <v>0</v>
      </c>
      <c r="BC127">
        <v>6760</v>
      </c>
      <c r="BD127">
        <v>1478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2:78" x14ac:dyDescent="0.35">
      <c r="B128" t="s">
        <v>1240</v>
      </c>
      <c r="Y128" s="9"/>
      <c r="AD128" s="9"/>
      <c r="AI128" s="15">
        <v>2498</v>
      </c>
      <c r="AJ128">
        <f>5850-AI128</f>
        <v>3352</v>
      </c>
      <c r="AK128">
        <v>8984</v>
      </c>
      <c r="AL128" s="9">
        <f>BM128</f>
        <v>11992</v>
      </c>
      <c r="AM128" s="15">
        <v>3051</v>
      </c>
      <c r="AN128">
        <f>7111</f>
        <v>7111</v>
      </c>
      <c r="AO128" s="9">
        <v>10603</v>
      </c>
      <c r="AP128" s="9">
        <f>BN128</f>
        <v>14027</v>
      </c>
      <c r="BC128" s="9">
        <v>1572</v>
      </c>
      <c r="BD128" s="9">
        <v>906</v>
      </c>
      <c r="BE128" s="9">
        <v>1786</v>
      </c>
      <c r="BF128" s="9">
        <v>2960</v>
      </c>
      <c r="BG128" s="9">
        <v>3218</v>
      </c>
      <c r="BH128">
        <v>3723</v>
      </c>
      <c r="BI128">
        <v>4152</v>
      </c>
      <c r="BJ128" s="9">
        <v>4836</v>
      </c>
      <c r="BK128">
        <v>6536</v>
      </c>
      <c r="BL128" s="9">
        <v>9164</v>
      </c>
      <c r="BM128" s="9">
        <v>11992</v>
      </c>
      <c r="BN128" s="9">
        <v>14027</v>
      </c>
    </row>
    <row r="129" spans="2:66" x14ac:dyDescent="0.35">
      <c r="B129" t="s">
        <v>1253</v>
      </c>
      <c r="AI129" s="15">
        <v>-9506</v>
      </c>
      <c r="AJ129">
        <v>-14739</v>
      </c>
      <c r="AK129">
        <v>-21093</v>
      </c>
      <c r="AL129" s="9">
        <f>BM129</f>
        <v>-27956</v>
      </c>
      <c r="AM129" s="15">
        <v>-9365</v>
      </c>
      <c r="AN129">
        <f>-10263</f>
        <v>-10263</v>
      </c>
      <c r="AO129" s="9">
        <v>-13832</v>
      </c>
      <c r="AP129" s="9">
        <f>BN129</f>
        <v>-19774</v>
      </c>
      <c r="BC129" s="9">
        <v>0</v>
      </c>
      <c r="BD129" s="9">
        <v>0</v>
      </c>
      <c r="BE129" s="9">
        <v>0</v>
      </c>
      <c r="BF129" s="9">
        <v>0</v>
      </c>
      <c r="BG129" s="9">
        <v>0</v>
      </c>
      <c r="BH129">
        <v>-1976</v>
      </c>
      <c r="BI129">
        <v>-12879</v>
      </c>
      <c r="BJ129" s="9">
        <v>-4202</v>
      </c>
      <c r="BK129">
        <v>-6272</v>
      </c>
      <c r="BL129" s="9">
        <v>-44537</v>
      </c>
      <c r="BM129" s="9">
        <v>-27956</v>
      </c>
      <c r="BN129" s="9">
        <v>-19774</v>
      </c>
    </row>
    <row r="130" spans="2:66" x14ac:dyDescent="0.35">
      <c r="B130" t="s">
        <v>1254</v>
      </c>
      <c r="AG130" s="9"/>
      <c r="AI130" s="15">
        <v>0</v>
      </c>
      <c r="AJ130">
        <v>0</v>
      </c>
      <c r="AK130">
        <v>0</v>
      </c>
      <c r="AL130" s="9">
        <f>BM130</f>
        <v>0</v>
      </c>
      <c r="AM130" s="15">
        <v>0</v>
      </c>
      <c r="AN130">
        <v>0</v>
      </c>
      <c r="AO130" s="9">
        <v>0</v>
      </c>
      <c r="AP130" s="9">
        <f>BN130</f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>
        <v>0</v>
      </c>
      <c r="BI130">
        <v>0</v>
      </c>
      <c r="BJ130" s="9">
        <v>0</v>
      </c>
      <c r="BK130">
        <v>0</v>
      </c>
      <c r="BL130" s="9">
        <v>0</v>
      </c>
      <c r="BM130" s="9">
        <v>0</v>
      </c>
      <c r="BN130" s="9">
        <v>0</v>
      </c>
    </row>
    <row r="132" spans="2:66" s="23" customFormat="1" x14ac:dyDescent="0.35">
      <c r="B132" s="23" t="s">
        <v>1278</v>
      </c>
      <c r="O132" s="52"/>
      <c r="S132" s="52"/>
      <c r="W132" s="52"/>
      <c r="AA132" s="52"/>
      <c r="AE132" s="52"/>
      <c r="AI132" s="52"/>
      <c r="AM132" s="52"/>
      <c r="AQ132" s="52"/>
    </row>
    <row r="133" spans="2:66" x14ac:dyDescent="0.35">
      <c r="B133" t="s">
        <v>1279</v>
      </c>
      <c r="S133" s="18">
        <f>S123</f>
        <v>7860</v>
      </c>
      <c r="T133" s="9">
        <f>T123-S123</f>
        <v>6298</v>
      </c>
      <c r="U133" s="9">
        <f>U123-T133-S133</f>
        <v>7498</v>
      </c>
      <c r="V133" s="9">
        <f>V123-U133-T133-S133</f>
        <v>7618</v>
      </c>
      <c r="W133" s="18">
        <f>W123</f>
        <v>9308</v>
      </c>
      <c r="X133" s="9">
        <f>X123-W123</f>
        <v>8616</v>
      </c>
      <c r="Y133" s="9">
        <f>Y123-X133-W133</f>
        <v>9307</v>
      </c>
      <c r="Z133" s="9">
        <f>Z123-Y133-X133-W133</f>
        <v>9083</v>
      </c>
      <c r="AA133" s="18">
        <f>AA123</f>
        <v>11001</v>
      </c>
      <c r="AB133" s="9">
        <f>AB123-AA123</f>
        <v>3877</v>
      </c>
      <c r="AC133" s="9">
        <f>AC123-AB133-AA133</f>
        <v>9829</v>
      </c>
      <c r="AD133" s="9">
        <f>AD123-AC133-AB133-AA133</f>
        <v>14040</v>
      </c>
      <c r="AE133" s="18">
        <f>AE123</f>
        <v>12242</v>
      </c>
      <c r="AF133" s="9">
        <f>AF123-AE123</f>
        <v>13247</v>
      </c>
      <c r="AG133" s="9">
        <f>AG123-AF133-AE133</f>
        <v>14090</v>
      </c>
      <c r="AH133" s="9">
        <f>AH123-AG133-AF133-AE133</f>
        <v>18104</v>
      </c>
      <c r="AI133" s="18">
        <f>AI123</f>
        <v>14076</v>
      </c>
      <c r="AJ133" s="9">
        <f>AJ123-AI123</f>
        <v>12196</v>
      </c>
      <c r="AK133" s="9">
        <f>AK123-AJ133-AI133</f>
        <v>9692</v>
      </c>
      <c r="AL133" s="9">
        <f>AL123-AK133-AJ133-AI133</f>
        <v>14511</v>
      </c>
      <c r="AM133" s="18">
        <f>AM123</f>
        <v>13998</v>
      </c>
      <c r="AN133" s="9">
        <f>AN123-AM123</f>
        <v>17309</v>
      </c>
      <c r="AO133" s="9">
        <f>AO123-AN133-AM133</f>
        <v>20402</v>
      </c>
      <c r="AP133" s="9">
        <f>AP123-AO133-AN133-AM133</f>
        <v>19404</v>
      </c>
    </row>
    <row r="134" spans="2:66" s="5" customFormat="1" x14ac:dyDescent="0.35">
      <c r="B134" s="5" t="s">
        <v>100</v>
      </c>
      <c r="O134" s="53"/>
      <c r="S134" s="19">
        <f>S124</f>
        <v>-2812</v>
      </c>
      <c r="T134" s="10">
        <f>T124-S124</f>
        <v>-3460</v>
      </c>
      <c r="U134" s="10">
        <f>U124-T134-S134</f>
        <v>-3342</v>
      </c>
      <c r="V134" s="10">
        <f>V124-U134-T134-S134</f>
        <v>-4301</v>
      </c>
      <c r="W134" s="19">
        <f>W124</f>
        <v>-3837</v>
      </c>
      <c r="X134" s="10">
        <f>X124-W124</f>
        <v>-3633</v>
      </c>
      <c r="Y134" s="10">
        <f>Y124-X134-W134</f>
        <v>-3532</v>
      </c>
      <c r="Z134" s="10">
        <f>Z124-Y134-X134-W134</f>
        <v>-4100</v>
      </c>
      <c r="AA134" s="19">
        <f>AA124</f>
        <v>-3558</v>
      </c>
      <c r="AB134" s="10">
        <f>AB124-AA124</f>
        <v>-3255</v>
      </c>
      <c r="AC134" s="10">
        <f>AC124-AB134-AA134</f>
        <v>-3689</v>
      </c>
      <c r="AD134" s="10">
        <f>AD124-AC134-AB134-AA134</f>
        <v>-4613</v>
      </c>
      <c r="AE134" s="19">
        <f>AE124</f>
        <v>-4303</v>
      </c>
      <c r="AF134" s="10">
        <f>AF124-AE124</f>
        <v>-4641</v>
      </c>
      <c r="AG134" s="10">
        <f>AG124-AF134-AE134</f>
        <v>-4346</v>
      </c>
      <c r="AH134" s="10">
        <f>AH124-AG134-AF134-AE134</f>
        <v>-5277</v>
      </c>
      <c r="AI134" s="19">
        <f>AI124</f>
        <v>-5441</v>
      </c>
      <c r="AJ134" s="10">
        <f>AJ124-AI124</f>
        <v>-7572</v>
      </c>
      <c r="AK134" s="10">
        <f>AK124-AJ134-AI134</f>
        <v>-9375</v>
      </c>
      <c r="AL134" s="10">
        <f>AL124-AK134-AJ134-AI134</f>
        <v>-9043</v>
      </c>
      <c r="AM134" s="19">
        <f>AM124</f>
        <v>-6842</v>
      </c>
      <c r="AN134" s="10">
        <f>AN124-AM124</f>
        <v>-6216</v>
      </c>
      <c r="AO134" s="10">
        <f>AO124-AN134-AM134</f>
        <v>-6543</v>
      </c>
      <c r="AP134" s="10">
        <f>AP124-AO134-AN134-AM134</f>
        <v>-7665</v>
      </c>
      <c r="AQ134" s="53"/>
    </row>
    <row r="135" spans="2:66" x14ac:dyDescent="0.35">
      <c r="B135" t="s">
        <v>101</v>
      </c>
      <c r="S135" s="18">
        <f>SUM(S133:S134)</f>
        <v>5048</v>
      </c>
      <c r="T135" s="9">
        <f>SUM(T133:T134)</f>
        <v>2838</v>
      </c>
      <c r="U135" s="9">
        <f t="shared" ref="U135:V135" si="236">SUM(U133:U134)</f>
        <v>4156</v>
      </c>
      <c r="V135" s="9">
        <f t="shared" si="236"/>
        <v>3317</v>
      </c>
      <c r="W135" s="18">
        <f>SUM(W133:W134)</f>
        <v>5471</v>
      </c>
      <c r="X135" s="9">
        <f>SUM(X133:X134)</f>
        <v>4983</v>
      </c>
      <c r="Y135" s="9">
        <f t="shared" ref="Y135" si="237">SUM(Y133:Y134)</f>
        <v>5775</v>
      </c>
      <c r="Z135" s="9">
        <f t="shared" ref="Z135" si="238">SUM(Z133:Z134)</f>
        <v>4983</v>
      </c>
      <c r="AA135" s="18">
        <f>SUM(AA133:AA134)</f>
        <v>7443</v>
      </c>
      <c r="AB135" s="9">
        <f>SUM(AB133:AB134)</f>
        <v>622</v>
      </c>
      <c r="AC135" s="9">
        <f t="shared" ref="AC135" si="239">SUM(AC133:AC134)</f>
        <v>6140</v>
      </c>
      <c r="AD135" s="9">
        <f t="shared" ref="AD135" si="240">SUM(AD133:AD134)</f>
        <v>9427</v>
      </c>
      <c r="AE135" s="18">
        <f>SUM(AE133:AE134)</f>
        <v>7939</v>
      </c>
      <c r="AF135" s="9">
        <f>SUM(AF133:AF134)</f>
        <v>8606</v>
      </c>
      <c r="AG135" s="9">
        <f t="shared" ref="AG135" si="241">SUM(AG133:AG134)</f>
        <v>9744</v>
      </c>
      <c r="AH135" s="9">
        <f t="shared" ref="AH135" si="242">SUM(AH133:AH134)</f>
        <v>12827</v>
      </c>
      <c r="AI135" s="18">
        <f>SUM(AI133:AI134)</f>
        <v>8635</v>
      </c>
      <c r="AJ135" s="9">
        <f>SUM(AJ133:AJ134)</f>
        <v>4624</v>
      </c>
      <c r="AK135" s="9">
        <f t="shared" ref="AK135" si="243">SUM(AK133:AK134)</f>
        <v>317</v>
      </c>
      <c r="AL135" s="9">
        <f t="shared" ref="AL135" si="244">SUM(AL133:AL134)</f>
        <v>5468</v>
      </c>
      <c r="AM135" s="18">
        <f>SUM(AM133:AM134)</f>
        <v>7156</v>
      </c>
      <c r="AN135" s="9">
        <f>SUM(AN133:AN134)</f>
        <v>11093</v>
      </c>
      <c r="AO135" s="9">
        <f t="shared" ref="AO135" si="245">SUM(AO133:AO134)</f>
        <v>13859</v>
      </c>
      <c r="AP135" s="9">
        <f t="shared" ref="AP135" si="246">SUM(AP133:AP134)</f>
        <v>11739</v>
      </c>
    </row>
    <row r="137" spans="2:66" x14ac:dyDescent="0.35">
      <c r="B137" t="s">
        <v>1239</v>
      </c>
      <c r="S137" s="15">
        <f>S127</f>
        <v>0</v>
      </c>
      <c r="T137" s="9">
        <f>T127-S127</f>
        <v>0</v>
      </c>
      <c r="U137" s="9">
        <f>U127-T137-S137</f>
        <v>0</v>
      </c>
      <c r="V137" s="9">
        <f>V127-U137-T137-S137</f>
        <v>0</v>
      </c>
      <c r="W137" s="15">
        <f>W127</f>
        <v>0</v>
      </c>
      <c r="X137" s="9">
        <f>X127-W127</f>
        <v>0</v>
      </c>
      <c r="Y137" s="9">
        <f>Y127-X137-W137</f>
        <v>0</v>
      </c>
      <c r="Z137" s="9">
        <f>Z127-Y137-X137-W137</f>
        <v>0</v>
      </c>
      <c r="AA137" s="15">
        <f>AA127</f>
        <v>0</v>
      </c>
      <c r="AB137" s="9">
        <f>AB127-AA127</f>
        <v>0</v>
      </c>
      <c r="AC137" s="9">
        <f>AC127-AB137-AA137</f>
        <v>0</v>
      </c>
      <c r="AD137" s="9">
        <f>AD127-AC137-AB137-AA137</f>
        <v>0</v>
      </c>
      <c r="AE137" s="15">
        <f>AE127</f>
        <v>0</v>
      </c>
      <c r="AF137" s="9">
        <f>AF127-AE127</f>
        <v>0</v>
      </c>
      <c r="AG137" s="9">
        <f>AG127-AF137-AE137</f>
        <v>0</v>
      </c>
      <c r="AH137" s="9">
        <f>AH127-AG137-AF137-AE137</f>
        <v>0</v>
      </c>
      <c r="AI137" s="15">
        <f>AI127</f>
        <v>0</v>
      </c>
      <c r="AJ137" s="9">
        <f>AJ127-AI127</f>
        <v>0</v>
      </c>
      <c r="AK137" s="9">
        <f>AK127-AJ137-AI137</f>
        <v>0</v>
      </c>
      <c r="AL137" s="9">
        <f>AL127-AK137-AJ137-AI137</f>
        <v>0</v>
      </c>
      <c r="AM137" s="15">
        <f>AM127</f>
        <v>0</v>
      </c>
      <c r="AN137" s="9">
        <f>AN127-AM127</f>
        <v>0</v>
      </c>
      <c r="AO137" s="9">
        <f>AO127-AN137-AM137</f>
        <v>0</v>
      </c>
      <c r="AP137" s="9">
        <f>AP127-AO137-AN137-AM137</f>
        <v>0</v>
      </c>
    </row>
    <row r="138" spans="2:66" x14ac:dyDescent="0.35">
      <c r="B138" t="s">
        <v>1240</v>
      </c>
      <c r="S138" s="15">
        <f>S128</f>
        <v>0</v>
      </c>
      <c r="T138" s="9">
        <f>T128-S128</f>
        <v>0</v>
      </c>
      <c r="U138" s="9">
        <f>U128-T138-S138</f>
        <v>0</v>
      </c>
      <c r="V138" s="9">
        <f>V128-U138-T138-S138</f>
        <v>0</v>
      </c>
      <c r="W138" s="15">
        <f>W128</f>
        <v>0</v>
      </c>
      <c r="X138" s="9">
        <f>X128-W128</f>
        <v>0</v>
      </c>
      <c r="Y138" s="9">
        <f>Y128-X138-W138</f>
        <v>0</v>
      </c>
      <c r="Z138" s="9">
        <f>Z128-Y138-X138-W138</f>
        <v>0</v>
      </c>
      <c r="AA138" s="15">
        <f>AA128</f>
        <v>0</v>
      </c>
      <c r="AB138" s="9">
        <f>AB128-AA128</f>
        <v>0</v>
      </c>
      <c r="AC138" s="9">
        <f>AC128-AB138-AA138</f>
        <v>0</v>
      </c>
      <c r="AD138" s="9">
        <f>AD128-AC138-AB138-AA138</f>
        <v>0</v>
      </c>
      <c r="AE138" s="15">
        <f>AE128</f>
        <v>0</v>
      </c>
      <c r="AF138" s="9">
        <f>AF128-AE128</f>
        <v>0</v>
      </c>
      <c r="AG138" s="9">
        <f>AG128-AF138-AE138</f>
        <v>0</v>
      </c>
      <c r="AH138" s="9">
        <f>AH128-AG138-AF138-AE138</f>
        <v>0</v>
      </c>
      <c r="AI138" s="15">
        <f>AI128</f>
        <v>2498</v>
      </c>
      <c r="AJ138" s="9">
        <f>AJ128-AI128</f>
        <v>854</v>
      </c>
      <c r="AK138" s="9">
        <f>AK128-AJ138-AI138</f>
        <v>5632</v>
      </c>
      <c r="AL138" s="9">
        <f>AL128-AK138-AJ138-AI138</f>
        <v>3008</v>
      </c>
      <c r="AM138" s="15">
        <f>AM128</f>
        <v>3051</v>
      </c>
      <c r="AN138" s="9">
        <f>AN128-AM128</f>
        <v>4060</v>
      </c>
      <c r="AO138" s="9">
        <f>AO128-AN138-AM138</f>
        <v>3492</v>
      </c>
      <c r="AP138" s="9">
        <f>AP128-AO138-AN138-AM138</f>
        <v>3424</v>
      </c>
    </row>
    <row r="139" spans="2:66" x14ac:dyDescent="0.35">
      <c r="B139" t="s">
        <v>1253</v>
      </c>
      <c r="S139" s="15">
        <f>S129</f>
        <v>0</v>
      </c>
      <c r="T139" s="9">
        <f>T129-S129</f>
        <v>0</v>
      </c>
      <c r="U139" s="9">
        <f>U129-T139-S139</f>
        <v>0</v>
      </c>
      <c r="V139" s="9">
        <f>V129-U139-T139-S139</f>
        <v>0</v>
      </c>
      <c r="W139" s="15">
        <f>W129</f>
        <v>0</v>
      </c>
      <c r="X139" s="9">
        <f>X129-W129</f>
        <v>0</v>
      </c>
      <c r="Y139" s="9">
        <f>Y129-X139-W139</f>
        <v>0</v>
      </c>
      <c r="Z139" s="9">
        <f>Z129-Y139-X139-W139</f>
        <v>0</v>
      </c>
      <c r="AA139" s="15">
        <f>AA129</f>
        <v>0</v>
      </c>
      <c r="AB139" s="9">
        <f>AB129-AA129</f>
        <v>0</v>
      </c>
      <c r="AC139" s="9">
        <f>AC129-AB139-AA139</f>
        <v>0</v>
      </c>
      <c r="AD139" s="9">
        <f>AD129-AC139-AB139-AA139</f>
        <v>0</v>
      </c>
      <c r="AE139" s="15">
        <f>AE129</f>
        <v>0</v>
      </c>
      <c r="AF139" s="9">
        <f>AF129-AE129</f>
        <v>0</v>
      </c>
      <c r="AG139" s="9">
        <f>AG129-AF139-AE139</f>
        <v>0</v>
      </c>
      <c r="AH139" s="9">
        <f>AH129-AG139-AF139-AE139</f>
        <v>0</v>
      </c>
      <c r="AI139" s="15">
        <f>AI129</f>
        <v>-9506</v>
      </c>
      <c r="AJ139" s="9">
        <f>AJ129-AI129</f>
        <v>-5233</v>
      </c>
      <c r="AK139" s="9">
        <f>AK129-AJ139-AI139</f>
        <v>-6354</v>
      </c>
      <c r="AL139" s="9">
        <f>AL129-AK139-AJ139-AI139</f>
        <v>-6863</v>
      </c>
      <c r="AM139" s="15">
        <f>AM129</f>
        <v>-9365</v>
      </c>
      <c r="AN139" s="9">
        <f>AN129-AM129</f>
        <v>-898</v>
      </c>
      <c r="AO139" s="9">
        <f>AO129-AN139-AM139</f>
        <v>-3569</v>
      </c>
      <c r="AP139" s="9">
        <f>AP129-AO139-AN139-AM139</f>
        <v>-5942</v>
      </c>
    </row>
    <row r="140" spans="2:66" x14ac:dyDescent="0.35">
      <c r="B140" t="s">
        <v>1254</v>
      </c>
      <c r="S140" s="15">
        <f>S130</f>
        <v>0</v>
      </c>
      <c r="T140" s="9">
        <f>T130-S130</f>
        <v>0</v>
      </c>
      <c r="U140" s="9">
        <f>U130-T140-S140</f>
        <v>0</v>
      </c>
      <c r="V140" s="9">
        <f>V130-U140-T140-S140</f>
        <v>0</v>
      </c>
      <c r="W140" s="15">
        <f>W130</f>
        <v>0</v>
      </c>
      <c r="X140" s="9">
        <f>X130-W130</f>
        <v>0</v>
      </c>
      <c r="Y140" s="9">
        <f>Y130-X140-W140</f>
        <v>0</v>
      </c>
      <c r="Z140" s="9">
        <f>Z130-Y140-X140-W140</f>
        <v>0</v>
      </c>
      <c r="AA140" s="15">
        <f>AA130</f>
        <v>0</v>
      </c>
      <c r="AB140" s="9">
        <f>AB130-AA130</f>
        <v>0</v>
      </c>
      <c r="AC140" s="9">
        <f>AC130-AB140-AA140</f>
        <v>0</v>
      </c>
      <c r="AD140" s="9">
        <f>AD130-AC140-AB140-AA140</f>
        <v>0</v>
      </c>
      <c r="AE140" s="15">
        <f>AE130</f>
        <v>0</v>
      </c>
      <c r="AF140" s="9">
        <f>AF130-AE130</f>
        <v>0</v>
      </c>
      <c r="AG140" s="9">
        <f>AG130-AF140-AE140</f>
        <v>0</v>
      </c>
      <c r="AH140" s="9">
        <f>AH130-AG140-AF140-AE140</f>
        <v>0</v>
      </c>
      <c r="AI140" s="15">
        <f>AI130</f>
        <v>0</v>
      </c>
      <c r="AJ140" s="9">
        <f>AJ130-AI130</f>
        <v>0</v>
      </c>
      <c r="AK140" s="9">
        <f>AK130-AJ140-AI140</f>
        <v>0</v>
      </c>
      <c r="AL140" s="9">
        <f>AL130-AK140-AJ140-AI140</f>
        <v>0</v>
      </c>
      <c r="AM140" s="15">
        <f>AM130</f>
        <v>0</v>
      </c>
      <c r="AN140" s="9">
        <f>AN130-AM130</f>
        <v>0</v>
      </c>
      <c r="AO140" s="9">
        <f>AO130-AN140-AM140</f>
        <v>0</v>
      </c>
      <c r="AP140" s="9">
        <f>AP130-AO140-AN140-AM140</f>
        <v>0</v>
      </c>
    </row>
    <row r="142" spans="2:66" s="13" customFormat="1" x14ac:dyDescent="0.35">
      <c r="B142" s="13" t="s">
        <v>1283</v>
      </c>
      <c r="O142" s="16"/>
      <c r="S142" s="16"/>
      <c r="W142" s="16"/>
      <c r="AA142" s="16"/>
      <c r="AE142" s="16"/>
      <c r="AI142" s="16"/>
      <c r="AM142" s="16"/>
      <c r="AQ142" s="16"/>
    </row>
    <row r="143" spans="2:66" s="59" customFormat="1" x14ac:dyDescent="0.35">
      <c r="B143" s="59" t="s">
        <v>1284</v>
      </c>
      <c r="W143" s="59">
        <f>W7*W144</f>
        <v>452904.48000000004</v>
      </c>
      <c r="X143" s="59">
        <f t="shared" ref="X143:AS143" si="247">X7*X144</f>
        <v>521637.05000000005</v>
      </c>
      <c r="Y143" s="59">
        <f t="shared" si="247"/>
        <v>542459.78</v>
      </c>
      <c r="Z143" s="59">
        <f t="shared" si="247"/>
        <v>552106.29999999993</v>
      </c>
      <c r="AA143" s="59">
        <f t="shared" si="247"/>
        <v>558596.43000000005</v>
      </c>
      <c r="AB143" s="59">
        <f t="shared" si="247"/>
        <v>593142</v>
      </c>
      <c r="AC143" s="59">
        <f t="shared" si="247"/>
        <v>733618.50000000012</v>
      </c>
      <c r="AD143" s="59">
        <f t="shared" si="247"/>
        <v>781031.45</v>
      </c>
      <c r="AE143" s="59">
        <f t="shared" si="247"/>
        <v>766754.04</v>
      </c>
      <c r="AF143" s="59">
        <f t="shared" si="247"/>
        <v>908013.6</v>
      </c>
      <c r="AG143" s="59">
        <f t="shared" si="247"/>
        <v>1012955.5800000001</v>
      </c>
      <c r="AH143" s="59">
        <f t="shared" si="247"/>
        <v>934889.65</v>
      </c>
      <c r="AI143" s="59">
        <f t="shared" si="247"/>
        <v>684792.5</v>
      </c>
      <c r="AJ143" s="59">
        <f t="shared" si="247"/>
        <v>522899.51999999996</v>
      </c>
      <c r="AK143" s="59">
        <f t="shared" si="247"/>
        <v>434671.74</v>
      </c>
      <c r="AL143" s="59">
        <f t="shared" si="247"/>
        <v>316286.76999999996</v>
      </c>
      <c r="AM143" s="59">
        <f t="shared" si="247"/>
        <v>440566.10000000003</v>
      </c>
      <c r="AN143" s="59">
        <f t="shared" si="247"/>
        <v>632267.28</v>
      </c>
      <c r="AO143" s="59">
        <f t="shared" si="247"/>
        <v>775582.08</v>
      </c>
      <c r="AP143" s="59">
        <f t="shared" si="247"/>
        <v>838223.1</v>
      </c>
      <c r="AQ143" s="59">
        <f t="shared" si="247"/>
        <v>0</v>
      </c>
      <c r="AR143" s="59">
        <f t="shared" si="247"/>
        <v>0</v>
      </c>
      <c r="AS143" s="59">
        <f t="shared" si="247"/>
        <v>0</v>
      </c>
    </row>
    <row r="144" spans="2:66" x14ac:dyDescent="0.35">
      <c r="B144" t="s">
        <v>2</v>
      </c>
      <c r="O144"/>
      <c r="S144"/>
      <c r="W144" s="9">
        <f>W75</f>
        <v>2856</v>
      </c>
      <c r="X144" s="9">
        <f t="shared" ref="X144:AS144" si="248">X75</f>
        <v>2855</v>
      </c>
      <c r="Y144" s="9">
        <f t="shared" si="248"/>
        <v>2854</v>
      </c>
      <c r="Z144" s="9">
        <f t="shared" si="248"/>
        <v>2854</v>
      </c>
      <c r="AA144" s="9">
        <f t="shared" si="248"/>
        <v>2851</v>
      </c>
      <c r="AB144" s="9">
        <f t="shared" si="248"/>
        <v>2850</v>
      </c>
      <c r="AC144" s="9">
        <f t="shared" si="248"/>
        <v>2850</v>
      </c>
      <c r="AD144" s="9">
        <f t="shared" si="248"/>
        <v>2851</v>
      </c>
      <c r="AE144" s="9">
        <f t="shared" si="248"/>
        <v>2847</v>
      </c>
      <c r="AF144" s="9">
        <f t="shared" si="248"/>
        <v>2834</v>
      </c>
      <c r="AG144" s="9">
        <f t="shared" si="248"/>
        <v>2814</v>
      </c>
      <c r="AH144" s="9">
        <f t="shared" si="248"/>
        <v>2815</v>
      </c>
      <c r="AI144" s="9">
        <f t="shared" si="248"/>
        <v>2725</v>
      </c>
      <c r="AJ144" s="9">
        <f t="shared" si="248"/>
        <v>2704</v>
      </c>
      <c r="AK144" s="9">
        <f t="shared" si="248"/>
        <v>2682</v>
      </c>
      <c r="AL144" s="9">
        <f t="shared" si="248"/>
        <v>2687</v>
      </c>
      <c r="AM144" s="9">
        <f t="shared" si="248"/>
        <v>2587</v>
      </c>
      <c r="AN144" s="9">
        <f t="shared" si="248"/>
        <v>2568</v>
      </c>
      <c r="AO144" s="9">
        <f t="shared" si="248"/>
        <v>2576</v>
      </c>
      <c r="AP144" s="9">
        <f t="shared" si="248"/>
        <v>2574</v>
      </c>
      <c r="AQ144" s="9">
        <f t="shared" si="248"/>
        <v>0</v>
      </c>
      <c r="AR144" s="9">
        <f t="shared" si="248"/>
        <v>0</v>
      </c>
      <c r="AS144" s="9">
        <f t="shared" si="248"/>
        <v>0</v>
      </c>
    </row>
    <row r="145" spans="2:45" s="34" customFormat="1" x14ac:dyDescent="0.35">
      <c r="B145" s="34" t="s">
        <v>1285</v>
      </c>
      <c r="W145" s="34">
        <f>W143/SUM(T55:W55)</f>
        <v>7.6829883458582851</v>
      </c>
      <c r="X145" s="34">
        <f t="shared" ref="X145:AS145" si="249">X143/SUM(U55:X55)</f>
        <v>8.3323278065299355</v>
      </c>
      <c r="Y145" s="34">
        <f t="shared" si="249"/>
        <v>8.1537341610425536</v>
      </c>
      <c r="Z145" s="34">
        <f t="shared" si="249"/>
        <v>7.8094728206288799</v>
      </c>
      <c r="AA145" s="34">
        <f t="shared" si="249"/>
        <v>7.6147665526125667</v>
      </c>
      <c r="AB145" s="34">
        <f t="shared" si="249"/>
        <v>7.8919343250219534</v>
      </c>
      <c r="AC145" s="34">
        <f t="shared" si="249"/>
        <v>9.2891321414100503</v>
      </c>
      <c r="AD145" s="34">
        <f t="shared" si="249"/>
        <v>9.0854586168789613</v>
      </c>
      <c r="AE145" s="34">
        <f t="shared" si="249"/>
        <v>8.1224805347514284</v>
      </c>
      <c r="AF145" s="34">
        <f t="shared" si="249"/>
        <v>8.6651614196146536</v>
      </c>
      <c r="AG145" s="34">
        <f t="shared" si="249"/>
        <v>9.0177565900168268</v>
      </c>
      <c r="AH145" s="34">
        <f t="shared" si="249"/>
        <v>7.927563618787576</v>
      </c>
      <c r="AI145" s="34">
        <f t="shared" si="249"/>
        <v>5.7225318804004477</v>
      </c>
      <c r="AJ145" s="34">
        <f t="shared" si="249"/>
        <v>4.3789895403271055</v>
      </c>
      <c r="AK145" s="34">
        <f t="shared" si="249"/>
        <v>3.6800723024171358</v>
      </c>
      <c r="AL145" s="34">
        <f t="shared" si="249"/>
        <v>2.7123701429563751</v>
      </c>
      <c r="AM145" s="34">
        <f t="shared" si="249"/>
        <v>3.7544194092683179</v>
      </c>
      <c r="AN145" s="34">
        <f t="shared" si="249"/>
        <v>5.2460300523551524</v>
      </c>
      <c r="AO145" s="34">
        <f t="shared" si="249"/>
        <v>6.1091101571422941</v>
      </c>
      <c r="AP145" s="34">
        <f t="shared" si="249"/>
        <v>6.2135705919852926</v>
      </c>
      <c r="AQ145" s="34">
        <f t="shared" si="249"/>
        <v>0</v>
      </c>
      <c r="AR145" s="34">
        <f t="shared" si="249"/>
        <v>0</v>
      </c>
      <c r="AS145" s="34">
        <f t="shared" si="249"/>
        <v>0</v>
      </c>
    </row>
    <row r="146" spans="2:45" s="34" customFormat="1" x14ac:dyDescent="0.35">
      <c r="B146" s="34" t="s">
        <v>1286</v>
      </c>
      <c r="W146" s="34">
        <f>W143/SUM(T70:W70)</f>
        <v>23.16291515368486</v>
      </c>
      <c r="X146" s="34">
        <f t="shared" ref="X146:AS146" si="250">X143/SUM(U70:X70)</f>
        <v>30.571238938053099</v>
      </c>
      <c r="Y146" s="34">
        <f t="shared" si="250"/>
        <v>30.108218904368098</v>
      </c>
      <c r="Z146" s="34">
        <f t="shared" si="250"/>
        <v>29.867800919664589</v>
      </c>
      <c r="AA146" s="34">
        <f t="shared" si="250"/>
        <v>26.653136272545094</v>
      </c>
      <c r="AB146" s="34">
        <f t="shared" si="250"/>
        <v>25.218622448979591</v>
      </c>
      <c r="AC146" s="34">
        <f t="shared" si="250"/>
        <v>29.025459940652823</v>
      </c>
      <c r="AD146" s="34">
        <f t="shared" si="250"/>
        <v>26.797208879434571</v>
      </c>
      <c r="AE146" s="34">
        <f t="shared" si="250"/>
        <v>22.724698141726684</v>
      </c>
      <c r="AF146" s="34">
        <f t="shared" si="250"/>
        <v>23.308098672895756</v>
      </c>
      <c r="AG146" s="34">
        <f t="shared" si="250"/>
        <v>25.132256047636773</v>
      </c>
      <c r="AH146" s="34">
        <f t="shared" si="250"/>
        <v>23.746244602489206</v>
      </c>
      <c r="AI146" s="34">
        <f t="shared" si="250"/>
        <v>18.340363704536934</v>
      </c>
      <c r="AJ146" s="34">
        <f t="shared" si="250"/>
        <v>15.548140703517587</v>
      </c>
      <c r="AK146" s="34">
        <f t="shared" si="250"/>
        <v>15.076017619311875</v>
      </c>
      <c r="AL146" s="34">
        <f t="shared" si="250"/>
        <v>13.633050431034482</v>
      </c>
      <c r="AM146" s="34">
        <f t="shared" si="250"/>
        <v>20.544958962880063</v>
      </c>
      <c r="AN146" s="34">
        <f t="shared" si="250"/>
        <v>28.044678642714572</v>
      </c>
      <c r="AO146" s="34">
        <f t="shared" si="250"/>
        <v>26.08489153465846</v>
      </c>
      <c r="AP146" s="34">
        <f t="shared" si="250"/>
        <v>21.439027571742798</v>
      </c>
      <c r="AQ146" s="34">
        <f t="shared" si="250"/>
        <v>0</v>
      </c>
      <c r="AR146" s="34">
        <f t="shared" si="250"/>
        <v>0</v>
      </c>
      <c r="AS146" s="34">
        <f t="shared" si="250"/>
        <v>0</v>
      </c>
    </row>
    <row r="147" spans="2:45" s="34" customFormat="1" x14ac:dyDescent="0.35">
      <c r="B147" s="34" t="s">
        <v>1287</v>
      </c>
      <c r="W147" s="34">
        <f>W143/W115</f>
        <v>5.2349216329927417</v>
      </c>
      <c r="X147" s="34">
        <f t="shared" ref="X147:AS147" si="251">X143/X115</f>
        <v>5.8768059529979046</v>
      </c>
      <c r="Y147" s="34">
        <f t="shared" si="251"/>
        <v>5.7709101160650649</v>
      </c>
      <c r="Z147" s="34">
        <f t="shared" si="251"/>
        <v>5.463477942486195</v>
      </c>
      <c r="AA147" s="34">
        <f t="shared" si="251"/>
        <v>5.3046078971359121</v>
      </c>
      <c r="AB147" s="34">
        <f t="shared" si="251"/>
        <v>5.3703767417856527</v>
      </c>
      <c r="AC147" s="34">
        <f t="shared" si="251"/>
        <v>6.2313112094520573</v>
      </c>
      <c r="AD147" s="34">
        <f t="shared" si="251"/>
        <v>6.0880150440408443</v>
      </c>
      <c r="AE147" s="34">
        <f t="shared" si="251"/>
        <v>5.7367293894072144</v>
      </c>
      <c r="AF147" s="34">
        <f t="shared" si="251"/>
        <v>6.5690031614662834</v>
      </c>
      <c r="AG147" s="34">
        <f t="shared" si="251"/>
        <v>7.5956477204559096</v>
      </c>
      <c r="AH147" s="34">
        <f t="shared" si="251"/>
        <v>7.4863640003523413</v>
      </c>
      <c r="AI147" s="34">
        <f t="shared" si="251"/>
        <v>5.5571177005226087</v>
      </c>
      <c r="AJ147" s="34">
        <f t="shared" si="251"/>
        <v>4.1576846072499141</v>
      </c>
      <c r="AK147" s="34">
        <f t="shared" si="251"/>
        <v>3.5027619385304689</v>
      </c>
      <c r="AL147" s="34">
        <f t="shared" si="251"/>
        <v>2.5159432198738392</v>
      </c>
      <c r="AM147" s="34">
        <f t="shared" si="251"/>
        <v>3.5303185223766982</v>
      </c>
      <c r="AN147" s="34">
        <f t="shared" si="251"/>
        <v>4.7172508262890487</v>
      </c>
      <c r="AO147" s="34">
        <f t="shared" si="251"/>
        <v>5.4284719996080435</v>
      </c>
      <c r="AP147" s="34">
        <f t="shared" si="251"/>
        <v>5.4725732528987781</v>
      </c>
      <c r="AQ147" s="34" t="e">
        <f t="shared" si="251"/>
        <v>#DIV/0!</v>
      </c>
      <c r="AR147" s="34" t="e">
        <f t="shared" si="251"/>
        <v>#DIV/0!</v>
      </c>
      <c r="AS147" s="34" t="e">
        <f t="shared" si="251"/>
        <v>#DIV/0!</v>
      </c>
    </row>
    <row r="148" spans="2:45" s="34" customFormat="1" x14ac:dyDescent="0.35">
      <c r="B148" s="34" t="s">
        <v>1288</v>
      </c>
      <c r="W148" s="34">
        <f>W143/SUM(T135:W135)</f>
        <v>28.697533899379042</v>
      </c>
      <c r="X148" s="34">
        <f t="shared" ref="X148:AS148" si="252">X143/SUM(U135:X135)</f>
        <v>29.097844034138454</v>
      </c>
      <c r="Y148" s="34">
        <f t="shared" si="252"/>
        <v>27.752981684232068</v>
      </c>
      <c r="Z148" s="34">
        <f t="shared" si="252"/>
        <v>26.028017160098056</v>
      </c>
      <c r="AA148" s="34">
        <f t="shared" si="252"/>
        <v>24.09404891304348</v>
      </c>
      <c r="AB148" s="34">
        <f t="shared" si="252"/>
        <v>31.511555012484727</v>
      </c>
      <c r="AC148" s="34">
        <f t="shared" si="252"/>
        <v>38.233192620387747</v>
      </c>
      <c r="AD148" s="34">
        <f t="shared" si="252"/>
        <v>33.049739759647935</v>
      </c>
      <c r="AE148" s="34">
        <f t="shared" si="252"/>
        <v>31.778599137931035</v>
      </c>
      <c r="AF148" s="34">
        <f t="shared" si="252"/>
        <v>28.276457399103137</v>
      </c>
      <c r="AG148" s="34">
        <f t="shared" si="252"/>
        <v>28.361394893045137</v>
      </c>
      <c r="AH148" s="34">
        <f t="shared" si="252"/>
        <v>23.900440996011863</v>
      </c>
      <c r="AI148" s="34">
        <f t="shared" si="252"/>
        <v>17.200655581231789</v>
      </c>
      <c r="AJ148" s="34">
        <f t="shared" si="252"/>
        <v>14.593902316494557</v>
      </c>
      <c r="AK148" s="34">
        <f t="shared" si="252"/>
        <v>16.462967844563117</v>
      </c>
      <c r="AL148" s="34">
        <f t="shared" si="252"/>
        <v>16.608210985087165</v>
      </c>
      <c r="AM148" s="34">
        <f t="shared" si="252"/>
        <v>25.082043837176204</v>
      </c>
      <c r="AN148" s="34">
        <f t="shared" si="252"/>
        <v>26.307201464591831</v>
      </c>
      <c r="AO148" s="34">
        <f t="shared" si="252"/>
        <v>20.640357675111773</v>
      </c>
      <c r="AP148" s="34">
        <f t="shared" si="252"/>
        <v>19.117000022806575</v>
      </c>
      <c r="AQ148" s="34">
        <f t="shared" si="252"/>
        <v>0</v>
      </c>
      <c r="AR148" s="34">
        <f t="shared" si="252"/>
        <v>0</v>
      </c>
      <c r="AS148" s="34">
        <f t="shared" si="252"/>
        <v>0</v>
      </c>
    </row>
    <row r="149" spans="2:45" x14ac:dyDescent="0.35">
      <c r="O149"/>
      <c r="S149"/>
      <c r="W149"/>
      <c r="AA149"/>
      <c r="AE149"/>
      <c r="AI149"/>
      <c r="AM149"/>
      <c r="AQ149"/>
    </row>
    <row r="150" spans="2:45" s="23" customFormat="1" x14ac:dyDescent="0.35">
      <c r="B150" s="23" t="s">
        <v>1289</v>
      </c>
    </row>
    <row r="151" spans="2:45" s="3" customFormat="1" x14ac:dyDescent="0.35">
      <c r="B151" s="3" t="s">
        <v>57</v>
      </c>
      <c r="AA151" s="3">
        <f>(AA55-W55)/ABS(W55)</f>
        <v>0.1764276712873914</v>
      </c>
      <c r="AB151" s="3">
        <f t="shared" ref="AB151:AS151" si="253">(AB55-X55)/ABS(X55)</f>
        <v>0.10665640175293142</v>
      </c>
      <c r="AC151" s="3">
        <f t="shared" si="253"/>
        <v>0.21629277135735328</v>
      </c>
      <c r="AD151" s="3">
        <f t="shared" si="253"/>
        <v>0.33151503652404896</v>
      </c>
      <c r="AE151" s="3">
        <f t="shared" si="253"/>
        <v>0.47550318543158371</v>
      </c>
      <c r="AF151" s="3">
        <f t="shared" si="253"/>
        <v>0.55600149836784929</v>
      </c>
      <c r="AG151" s="3">
        <f t="shared" si="253"/>
        <v>0.35118770377270608</v>
      </c>
      <c r="AH151" s="3">
        <f t="shared" si="253"/>
        <v>0.19949413985964162</v>
      </c>
      <c r="AI151" s="3">
        <f t="shared" si="253"/>
        <v>6.6371174200450883E-2</v>
      </c>
      <c r="AJ151" s="3">
        <f t="shared" si="253"/>
        <v>-8.7698180692643672E-3</v>
      </c>
      <c r="AK151" s="3">
        <f t="shared" si="253"/>
        <v>-4.4674250258531542E-2</v>
      </c>
      <c r="AL151" s="3">
        <f t="shared" si="253"/>
        <v>-4.4726916337501116E-2</v>
      </c>
      <c r="AM151" s="3">
        <f t="shared" si="253"/>
        <v>2.6408198366059912E-2</v>
      </c>
      <c r="AN151" s="3">
        <f t="shared" si="253"/>
        <v>0.11022829782804802</v>
      </c>
      <c r="AO151" s="3">
        <f t="shared" si="253"/>
        <v>0.23208486685429747</v>
      </c>
      <c r="AP151" s="3">
        <f t="shared" si="253"/>
        <v>0.24706979636250584</v>
      </c>
      <c r="AQ151" s="3">
        <f t="shared" si="253"/>
        <v>-1</v>
      </c>
      <c r="AR151" s="3">
        <f t="shared" si="253"/>
        <v>-1</v>
      </c>
      <c r="AS151" s="3">
        <f t="shared" si="253"/>
        <v>-1</v>
      </c>
    </row>
    <row r="152" spans="2:45" s="3" customFormat="1" x14ac:dyDescent="0.35">
      <c r="B152" s="3" t="s">
        <v>1290</v>
      </c>
      <c r="AA152" s="3">
        <f>(AA70-W70)/ABS(W70)</f>
        <v>1.0181144503911075</v>
      </c>
      <c r="AB152" s="3">
        <f t="shared" ref="AB152:AS152" si="254">(AB70-X70)/ABS(X70)</f>
        <v>0.97935779816513757</v>
      </c>
      <c r="AC152" s="3">
        <f t="shared" si="254"/>
        <v>0.28813002791003117</v>
      </c>
      <c r="AD152" s="3">
        <f t="shared" si="254"/>
        <v>0.52673833174581575</v>
      </c>
      <c r="AE152" s="3">
        <f t="shared" si="254"/>
        <v>0.93737250101999181</v>
      </c>
      <c r="AF152" s="3">
        <f t="shared" si="254"/>
        <v>1.0073387408265739</v>
      </c>
      <c r="AG152" s="3">
        <f t="shared" si="254"/>
        <v>0.17180729033902625</v>
      </c>
      <c r="AH152" s="3">
        <f t="shared" si="254"/>
        <v>-8.3333333333333329E-2</v>
      </c>
      <c r="AI152" s="3">
        <f t="shared" si="254"/>
        <v>-0.21396230388543749</v>
      </c>
      <c r="AJ152" s="3">
        <f t="shared" si="254"/>
        <v>-0.35664806619203387</v>
      </c>
      <c r="AK152" s="3">
        <f t="shared" si="254"/>
        <v>-0.5219708505547096</v>
      </c>
      <c r="AL152" s="3">
        <f t="shared" si="254"/>
        <v>-0.54759358288770055</v>
      </c>
      <c r="AM152" s="3">
        <f t="shared" si="254"/>
        <v>-0.23523107836570664</v>
      </c>
      <c r="AN152" s="3">
        <f t="shared" si="254"/>
        <v>0.16464782413638404</v>
      </c>
      <c r="AO152" s="3">
        <f t="shared" si="254"/>
        <v>1.6354948805460752</v>
      </c>
      <c r="AP152" s="3">
        <f t="shared" si="254"/>
        <v>2.0126799914033957</v>
      </c>
      <c r="AQ152" s="3">
        <f t="shared" si="254"/>
        <v>-1</v>
      </c>
      <c r="AR152" s="3">
        <f t="shared" si="254"/>
        <v>-1</v>
      </c>
      <c r="AS152" s="3">
        <f t="shared" si="254"/>
        <v>-1</v>
      </c>
    </row>
    <row r="153" spans="2:45" s="3" customFormat="1" x14ac:dyDescent="0.35">
      <c r="B153" s="3" t="s">
        <v>101</v>
      </c>
      <c r="AA153" s="3">
        <f>(AA135-W135)/ABS(W135)</f>
        <v>0.36044598793639188</v>
      </c>
      <c r="AB153" s="3">
        <f t="shared" ref="AB153:AS153" si="255">(AB135-X135)/ABS(X135)</f>
        <v>-0.87517559702990166</v>
      </c>
      <c r="AC153" s="3">
        <f t="shared" si="255"/>
        <v>6.3203463203463206E-2</v>
      </c>
      <c r="AD153" s="3">
        <f t="shared" si="255"/>
        <v>0.89183222958057395</v>
      </c>
      <c r="AE153" s="3">
        <f t="shared" si="255"/>
        <v>6.6639795781270994E-2</v>
      </c>
      <c r="AF153" s="3">
        <f>(AF135-AB135)/ABS(AB135)</f>
        <v>12.836012861736334</v>
      </c>
      <c r="AG153" s="3">
        <f t="shared" si="255"/>
        <v>0.58697068403908792</v>
      </c>
      <c r="AH153" s="3">
        <f t="shared" si="255"/>
        <v>0.36066617163466641</v>
      </c>
      <c r="AI153" s="3">
        <f t="shared" si="255"/>
        <v>8.7668472099760669E-2</v>
      </c>
      <c r="AJ153" s="3">
        <f t="shared" si="255"/>
        <v>-0.46270044155240531</v>
      </c>
      <c r="AK153" s="3">
        <f t="shared" si="255"/>
        <v>-0.96746715927750415</v>
      </c>
      <c r="AL153" s="3">
        <f t="shared" si="255"/>
        <v>-0.57371170187884934</v>
      </c>
      <c r="AM153" s="3">
        <f t="shared" si="255"/>
        <v>-0.17127967573827446</v>
      </c>
      <c r="AN153" s="3">
        <f t="shared" si="255"/>
        <v>1.3990051903114187</v>
      </c>
      <c r="AO153" s="3">
        <f>(AO135-AK135)/ABS(AK135)</f>
        <v>42.719242902208201</v>
      </c>
      <c r="AP153" s="3">
        <f t="shared" si="255"/>
        <v>1.1468544257498172</v>
      </c>
      <c r="AQ153" s="3">
        <f t="shared" si="255"/>
        <v>-1</v>
      </c>
      <c r="AR153" s="3">
        <f t="shared" si="255"/>
        <v>-1</v>
      </c>
      <c r="AS153" s="3">
        <f t="shared" si="255"/>
        <v>-1</v>
      </c>
    </row>
    <row r="154" spans="2:45" s="3" customFormat="1" x14ac:dyDescent="0.35">
      <c r="B154" s="3" t="s">
        <v>4</v>
      </c>
      <c r="AA154" s="3">
        <f>(AA83-W83)/ABS(W83)</f>
        <v>1.132358252076562</v>
      </c>
      <c r="AB154" s="3">
        <f t="shared" ref="AB154:AS154" si="256">(AB83-X83)/ABS(X83)</f>
        <v>0.51653815666210279</v>
      </c>
      <c r="AC154" s="3">
        <f t="shared" si="256"/>
        <v>-0.27298329056887166</v>
      </c>
      <c r="AD154" s="3">
        <f t="shared" si="256"/>
        <v>-7.877771371665182E-2</v>
      </c>
      <c r="AE154" s="3">
        <f t="shared" si="256"/>
        <v>-0.17380811245660091</v>
      </c>
      <c r="AF154" s="3">
        <f t="shared" si="256"/>
        <v>-0.23088619624613924</v>
      </c>
      <c r="AG154" s="3">
        <f t="shared" si="256"/>
        <v>0.24782646122062493</v>
      </c>
      <c r="AH154" s="3">
        <f t="shared" si="256"/>
        <v>-5.5473372781065088E-2</v>
      </c>
      <c r="AI154" s="3">
        <f t="shared" si="256"/>
        <v>-0.23712396863629376</v>
      </c>
      <c r="AJ154" s="3">
        <f t="shared" si="256"/>
        <v>-0.21654516248609909</v>
      </c>
      <c r="AK154" s="3">
        <f t="shared" si="256"/>
        <v>-1.2969094922737307E-2</v>
      </c>
      <c r="AL154" s="3">
        <f t="shared" si="256"/>
        <v>-0.11565568339256671</v>
      </c>
      <c r="AM154" s="3">
        <f t="shared" si="256"/>
        <v>-0.2240360069864302</v>
      </c>
      <c r="AN154" s="3">
        <f t="shared" si="256"/>
        <v>1.2699313934232317</v>
      </c>
      <c r="AO154" s="3">
        <f t="shared" si="256"/>
        <v>1.5782778864970646</v>
      </c>
      <c r="AP154" s="3">
        <f t="shared" si="256"/>
        <v>1.8514406375587493</v>
      </c>
      <c r="AQ154" s="3">
        <f t="shared" si="256"/>
        <v>-1</v>
      </c>
      <c r="AR154" s="3">
        <f t="shared" si="256"/>
        <v>-1</v>
      </c>
      <c r="AS154" s="3">
        <f t="shared" si="256"/>
        <v>-1</v>
      </c>
    </row>
    <row r="155" spans="2:45" x14ac:dyDescent="0.35">
      <c r="O155"/>
      <c r="S155"/>
      <c r="W155"/>
      <c r="AA155"/>
      <c r="AE155"/>
      <c r="AI155"/>
      <c r="AM155"/>
      <c r="AQ155"/>
    </row>
    <row r="156" spans="2:45" x14ac:dyDescent="0.35">
      <c r="O156"/>
      <c r="S156"/>
      <c r="W156"/>
      <c r="AA156"/>
      <c r="AE156"/>
      <c r="AI156"/>
      <c r="AM156"/>
      <c r="AQ156"/>
    </row>
  </sheetData>
  <pageMargins left="0.7" right="0.7" top="0.75" bottom="0.75" header="0.3" footer="0.3"/>
  <pageSetup orientation="portrait" r:id="rId1"/>
  <ignoredErrors>
    <ignoredError sqref="R95:R96 AL67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"/>
  <sheetViews>
    <sheetView workbookViewId="0"/>
  </sheetViews>
  <sheetFormatPr defaultRowHeight="14.5" x14ac:dyDescent="0.35"/>
  <cols>
    <col min="1" max="1" width="17.54296875" customWidth="1"/>
  </cols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102</v>
      </c>
      <c r="B2" t="s">
        <v>103</v>
      </c>
      <c r="C2" t="s">
        <v>103</v>
      </c>
      <c r="D2" t="s">
        <v>103</v>
      </c>
      <c r="E2" t="s">
        <v>103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110</v>
      </c>
      <c r="M2" t="s">
        <v>111</v>
      </c>
      <c r="N2" t="s">
        <v>112</v>
      </c>
      <c r="O2" t="s">
        <v>113</v>
      </c>
      <c r="P2" t="s">
        <v>114</v>
      </c>
      <c r="Q2" t="s">
        <v>115</v>
      </c>
      <c r="R2" t="s">
        <v>116</v>
      </c>
    </row>
    <row r="3" spans="1:18" x14ac:dyDescent="0.35">
      <c r="A3" s="1" t="s">
        <v>117</v>
      </c>
      <c r="B3" t="s">
        <v>103</v>
      </c>
      <c r="C3" t="s">
        <v>103</v>
      </c>
      <c r="D3" t="s">
        <v>103</v>
      </c>
      <c r="E3" t="s">
        <v>103</v>
      </c>
      <c r="F3" t="s">
        <v>118</v>
      </c>
      <c r="G3" t="s">
        <v>119</v>
      </c>
      <c r="H3" t="s">
        <v>120</v>
      </c>
      <c r="I3" t="s">
        <v>121</v>
      </c>
      <c r="J3" t="s">
        <v>122</v>
      </c>
      <c r="K3" t="s">
        <v>123</v>
      </c>
      <c r="L3" t="s">
        <v>124</v>
      </c>
      <c r="M3" t="s">
        <v>125</v>
      </c>
      <c r="N3" t="s">
        <v>126</v>
      </c>
      <c r="O3" t="s">
        <v>127</v>
      </c>
      <c r="P3" t="s">
        <v>128</v>
      </c>
      <c r="Q3" t="s">
        <v>129</v>
      </c>
      <c r="R3" t="s">
        <v>130</v>
      </c>
    </row>
    <row r="4" spans="1:18" x14ac:dyDescent="0.35">
      <c r="A4" s="1" t="s">
        <v>131</v>
      </c>
      <c r="B4" t="s">
        <v>103</v>
      </c>
      <c r="C4" t="s">
        <v>103</v>
      </c>
      <c r="D4" t="s">
        <v>103</v>
      </c>
      <c r="E4" t="s">
        <v>103</v>
      </c>
      <c r="F4" t="s">
        <v>132</v>
      </c>
      <c r="G4" t="s">
        <v>133</v>
      </c>
      <c r="H4" t="s">
        <v>132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</row>
    <row r="5" spans="1:18" x14ac:dyDescent="0.35">
      <c r="A5" s="1" t="s">
        <v>144</v>
      </c>
      <c r="B5" t="s">
        <v>103</v>
      </c>
      <c r="C5" t="s">
        <v>103</v>
      </c>
      <c r="D5" t="s">
        <v>103</v>
      </c>
      <c r="E5" t="s">
        <v>103</v>
      </c>
      <c r="F5" t="s">
        <v>103</v>
      </c>
      <c r="G5" t="s">
        <v>103</v>
      </c>
      <c r="H5" t="s">
        <v>103</v>
      </c>
      <c r="I5" t="s">
        <v>103</v>
      </c>
      <c r="J5" t="s">
        <v>103</v>
      </c>
      <c r="K5" t="s">
        <v>103</v>
      </c>
      <c r="L5" t="s">
        <v>103</v>
      </c>
      <c r="M5" t="s">
        <v>103</v>
      </c>
      <c r="N5" t="s">
        <v>103</v>
      </c>
      <c r="O5" t="s">
        <v>103</v>
      </c>
      <c r="P5" t="s">
        <v>103</v>
      </c>
      <c r="Q5" t="s">
        <v>103</v>
      </c>
      <c r="R5" t="s">
        <v>103</v>
      </c>
    </row>
    <row r="6" spans="1:18" x14ac:dyDescent="0.35">
      <c r="A6" s="1" t="s">
        <v>145</v>
      </c>
      <c r="B6" t="s">
        <v>103</v>
      </c>
      <c r="C6" t="s">
        <v>103</v>
      </c>
      <c r="D6" t="s">
        <v>103</v>
      </c>
      <c r="E6" t="s">
        <v>103</v>
      </c>
      <c r="F6" t="s">
        <v>146</v>
      </c>
      <c r="G6" t="s">
        <v>147</v>
      </c>
      <c r="H6" t="s">
        <v>121</v>
      </c>
      <c r="I6" t="s">
        <v>148</v>
      </c>
      <c r="J6" t="s">
        <v>149</v>
      </c>
      <c r="K6" t="s">
        <v>150</v>
      </c>
      <c r="L6" t="s">
        <v>151</v>
      </c>
      <c r="M6" t="s">
        <v>152</v>
      </c>
      <c r="N6" t="s">
        <v>153</v>
      </c>
      <c r="O6" t="s">
        <v>154</v>
      </c>
      <c r="P6" t="s">
        <v>155</v>
      </c>
      <c r="Q6" t="s">
        <v>156</v>
      </c>
      <c r="R6" t="s">
        <v>157</v>
      </c>
    </row>
    <row r="7" spans="1:18" x14ac:dyDescent="0.35">
      <c r="A7" s="1" t="s">
        <v>158</v>
      </c>
      <c r="B7" t="s">
        <v>103</v>
      </c>
      <c r="C7" t="s">
        <v>103</v>
      </c>
      <c r="D7" t="s">
        <v>103</v>
      </c>
      <c r="E7" t="s">
        <v>103</v>
      </c>
      <c r="F7" t="s">
        <v>159</v>
      </c>
      <c r="G7" t="s">
        <v>160</v>
      </c>
      <c r="H7" t="s">
        <v>161</v>
      </c>
      <c r="I7" t="s">
        <v>162</v>
      </c>
      <c r="J7" t="s">
        <v>163</v>
      </c>
      <c r="K7" t="s">
        <v>164</v>
      </c>
      <c r="L7" t="s">
        <v>165</v>
      </c>
      <c r="M7" t="s">
        <v>166</v>
      </c>
      <c r="N7" t="s">
        <v>167</v>
      </c>
      <c r="O7" t="s">
        <v>168</v>
      </c>
      <c r="P7" t="s">
        <v>169</v>
      </c>
      <c r="Q7" t="s">
        <v>170</v>
      </c>
      <c r="R7" t="s">
        <v>171</v>
      </c>
    </row>
    <row r="8" spans="1:18" x14ac:dyDescent="0.35">
      <c r="A8" s="1" t="s">
        <v>172</v>
      </c>
      <c r="B8" t="s">
        <v>103</v>
      </c>
      <c r="C8" t="s">
        <v>103</v>
      </c>
      <c r="D8" t="s">
        <v>103</v>
      </c>
      <c r="E8" t="s">
        <v>103</v>
      </c>
      <c r="F8" t="s">
        <v>173</v>
      </c>
      <c r="G8" t="s">
        <v>174</v>
      </c>
      <c r="H8" t="s">
        <v>175</v>
      </c>
      <c r="I8" t="s">
        <v>176</v>
      </c>
      <c r="J8" t="s">
        <v>177</v>
      </c>
      <c r="K8" t="s">
        <v>178</v>
      </c>
      <c r="L8" t="s">
        <v>179</v>
      </c>
      <c r="M8" t="s">
        <v>180</v>
      </c>
      <c r="N8" t="s">
        <v>181</v>
      </c>
      <c r="O8" t="s">
        <v>182</v>
      </c>
      <c r="P8" t="s">
        <v>183</v>
      </c>
      <c r="Q8" t="s">
        <v>184</v>
      </c>
      <c r="R8" t="s">
        <v>185</v>
      </c>
    </row>
    <row r="9" spans="1:18" x14ac:dyDescent="0.35">
      <c r="A9" s="1" t="s">
        <v>186</v>
      </c>
      <c r="B9" t="s">
        <v>103</v>
      </c>
      <c r="C9" t="s">
        <v>103</v>
      </c>
      <c r="D9" t="s">
        <v>103</v>
      </c>
      <c r="E9" t="s">
        <v>103</v>
      </c>
      <c r="F9" t="s">
        <v>103</v>
      </c>
      <c r="G9" t="s">
        <v>103</v>
      </c>
      <c r="H9" t="s">
        <v>187</v>
      </c>
      <c r="I9" t="s">
        <v>188</v>
      </c>
      <c r="J9" t="s">
        <v>189</v>
      </c>
      <c r="K9" t="s">
        <v>190</v>
      </c>
      <c r="L9" t="s">
        <v>191</v>
      </c>
      <c r="M9" t="s">
        <v>192</v>
      </c>
      <c r="N9" t="s">
        <v>193</v>
      </c>
      <c r="O9" t="s">
        <v>194</v>
      </c>
      <c r="P9" t="s">
        <v>195</v>
      </c>
      <c r="Q9" t="s">
        <v>195</v>
      </c>
      <c r="R9" t="s">
        <v>196</v>
      </c>
    </row>
    <row r="10" spans="1:18" x14ac:dyDescent="0.35">
      <c r="A10" s="1" t="s">
        <v>197</v>
      </c>
      <c r="B10" t="s">
        <v>103</v>
      </c>
      <c r="C10" t="s">
        <v>103</v>
      </c>
      <c r="D10" t="s">
        <v>103</v>
      </c>
      <c r="E10" t="s">
        <v>103</v>
      </c>
      <c r="F10" t="s">
        <v>103</v>
      </c>
      <c r="G10" t="s">
        <v>103</v>
      </c>
      <c r="H10" t="s">
        <v>198</v>
      </c>
      <c r="I10" t="s">
        <v>199</v>
      </c>
      <c r="J10" t="s">
        <v>199</v>
      </c>
      <c r="K10" t="s">
        <v>200</v>
      </c>
      <c r="L10" t="s">
        <v>201</v>
      </c>
      <c r="M10" t="s">
        <v>202</v>
      </c>
      <c r="N10" t="s">
        <v>203</v>
      </c>
      <c r="O10" t="s">
        <v>202</v>
      </c>
      <c r="P10" t="s">
        <v>204</v>
      </c>
      <c r="Q10" t="s">
        <v>205</v>
      </c>
      <c r="R10" t="s">
        <v>206</v>
      </c>
    </row>
    <row r="11" spans="1:18" x14ac:dyDescent="0.35">
      <c r="A11" s="1" t="s">
        <v>207</v>
      </c>
      <c r="B11" t="s">
        <v>103</v>
      </c>
      <c r="C11" t="s">
        <v>103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</row>
    <row r="12" spans="1:18" x14ac:dyDescent="0.35">
      <c r="A12" s="1" t="s">
        <v>208</v>
      </c>
      <c r="B12" t="s">
        <v>103</v>
      </c>
      <c r="C12" t="s">
        <v>103</v>
      </c>
      <c r="D12" t="s">
        <v>103</v>
      </c>
      <c r="E12" t="s">
        <v>103</v>
      </c>
      <c r="F12" t="s">
        <v>209</v>
      </c>
      <c r="G12" t="s">
        <v>210</v>
      </c>
      <c r="H12" t="s">
        <v>211</v>
      </c>
      <c r="I12" t="s">
        <v>212</v>
      </c>
      <c r="J12" t="s">
        <v>213</v>
      </c>
      <c r="K12" t="s">
        <v>214</v>
      </c>
      <c r="L12" t="s">
        <v>215</v>
      </c>
      <c r="M12" t="s">
        <v>216</v>
      </c>
      <c r="N12" t="s">
        <v>217</v>
      </c>
      <c r="O12" t="s">
        <v>218</v>
      </c>
      <c r="P12" t="s">
        <v>219</v>
      </c>
      <c r="Q12" t="s">
        <v>220</v>
      </c>
      <c r="R12" t="s">
        <v>221</v>
      </c>
    </row>
    <row r="13" spans="1:18" x14ac:dyDescent="0.35">
      <c r="A13" s="1" t="s">
        <v>222</v>
      </c>
      <c r="B13" t="s">
        <v>103</v>
      </c>
      <c r="C13" t="s">
        <v>103</v>
      </c>
      <c r="D13" t="s">
        <v>103</v>
      </c>
      <c r="E13" t="s">
        <v>103</v>
      </c>
      <c r="F13" t="s">
        <v>223</v>
      </c>
      <c r="G13" t="s">
        <v>224</v>
      </c>
      <c r="H13" t="s">
        <v>225</v>
      </c>
      <c r="I13" t="s">
        <v>226</v>
      </c>
      <c r="J13" t="s">
        <v>227</v>
      </c>
      <c r="K13" t="s">
        <v>228</v>
      </c>
      <c r="L13" t="s">
        <v>229</v>
      </c>
      <c r="M13" t="s">
        <v>230</v>
      </c>
      <c r="N13" t="s">
        <v>231</v>
      </c>
      <c r="O13" t="s">
        <v>232</v>
      </c>
      <c r="P13" t="s">
        <v>233</v>
      </c>
      <c r="Q13" t="s">
        <v>234</v>
      </c>
      <c r="R13" t="s">
        <v>235</v>
      </c>
    </row>
    <row r="14" spans="1:18" x14ac:dyDescent="0.35">
      <c r="A14" s="1" t="s">
        <v>236</v>
      </c>
      <c r="B14" t="s">
        <v>103</v>
      </c>
      <c r="C14" t="s">
        <v>103</v>
      </c>
      <c r="D14" t="s">
        <v>103</v>
      </c>
      <c r="E14" t="s">
        <v>103</v>
      </c>
      <c r="F14" t="s">
        <v>237</v>
      </c>
      <c r="G14" t="s">
        <v>238</v>
      </c>
      <c r="H14" t="s">
        <v>239</v>
      </c>
      <c r="I14" t="s">
        <v>240</v>
      </c>
      <c r="J14" t="s">
        <v>241</v>
      </c>
      <c r="K14" t="s">
        <v>242</v>
      </c>
      <c r="L14" t="s">
        <v>243</v>
      </c>
      <c r="M14" t="s">
        <v>244</v>
      </c>
      <c r="N14" t="s">
        <v>245</v>
      </c>
      <c r="O14" t="s">
        <v>246</v>
      </c>
      <c r="P14" t="s">
        <v>247</v>
      </c>
      <c r="Q14" t="s">
        <v>248</v>
      </c>
      <c r="R14" t="s">
        <v>249</v>
      </c>
    </row>
    <row r="15" spans="1:18" x14ac:dyDescent="0.35">
      <c r="A15" s="1" t="s">
        <v>250</v>
      </c>
      <c r="B15" t="s">
        <v>103</v>
      </c>
      <c r="C15" t="s">
        <v>103</v>
      </c>
      <c r="D15" t="s">
        <v>103</v>
      </c>
      <c r="E15" t="s">
        <v>103</v>
      </c>
      <c r="F15" t="s">
        <v>251</v>
      </c>
      <c r="G15" t="s">
        <v>252</v>
      </c>
      <c r="H15" t="s">
        <v>253</v>
      </c>
      <c r="I15" t="s">
        <v>254</v>
      </c>
      <c r="J15" t="s">
        <v>255</v>
      </c>
      <c r="K15" t="s">
        <v>256</v>
      </c>
      <c r="L15" t="s">
        <v>257</v>
      </c>
      <c r="M15" t="s">
        <v>258</v>
      </c>
      <c r="N15" t="s">
        <v>259</v>
      </c>
      <c r="O15" t="s">
        <v>260</v>
      </c>
      <c r="P15" t="s">
        <v>261</v>
      </c>
      <c r="Q15" t="s">
        <v>262</v>
      </c>
      <c r="R15" t="s">
        <v>263</v>
      </c>
    </row>
    <row r="16" spans="1:18" x14ac:dyDescent="0.35">
      <c r="A16" s="1" t="s">
        <v>264</v>
      </c>
      <c r="B16" t="s">
        <v>103</v>
      </c>
      <c r="C16" t="s">
        <v>103</v>
      </c>
      <c r="D16" t="s">
        <v>103</v>
      </c>
      <c r="E16" t="s">
        <v>103</v>
      </c>
      <c r="F16" t="s">
        <v>265</v>
      </c>
      <c r="G16" t="s">
        <v>266</v>
      </c>
      <c r="H16" t="s">
        <v>267</v>
      </c>
      <c r="I16" t="s">
        <v>268</v>
      </c>
      <c r="J16" t="s">
        <v>227</v>
      </c>
      <c r="K16" t="s">
        <v>269</v>
      </c>
      <c r="L16" t="s">
        <v>270</v>
      </c>
      <c r="M16" t="s">
        <v>271</v>
      </c>
      <c r="N16" t="s">
        <v>272</v>
      </c>
      <c r="O16" t="s">
        <v>273</v>
      </c>
      <c r="P16" t="s">
        <v>274</v>
      </c>
      <c r="Q16" t="s">
        <v>275</v>
      </c>
      <c r="R16" t="s">
        <v>276</v>
      </c>
    </row>
    <row r="17" spans="1:18" x14ac:dyDescent="0.35">
      <c r="A17" s="1" t="s">
        <v>277</v>
      </c>
      <c r="B17" t="s">
        <v>103</v>
      </c>
      <c r="C17" t="s">
        <v>103</v>
      </c>
      <c r="D17" t="s">
        <v>103</v>
      </c>
      <c r="E17" t="s">
        <v>103</v>
      </c>
      <c r="F17" t="s">
        <v>278</v>
      </c>
      <c r="G17" t="s">
        <v>279</v>
      </c>
      <c r="H17" t="s">
        <v>280</v>
      </c>
      <c r="I17" t="s">
        <v>281</v>
      </c>
      <c r="J17" t="s">
        <v>282</v>
      </c>
      <c r="K17" t="s">
        <v>283</v>
      </c>
      <c r="L17" t="s">
        <v>284</v>
      </c>
      <c r="M17" t="s">
        <v>285</v>
      </c>
      <c r="N17" t="s">
        <v>234</v>
      </c>
      <c r="O17" t="s">
        <v>286</v>
      </c>
      <c r="P17" t="s">
        <v>232</v>
      </c>
      <c r="Q17" t="s">
        <v>287</v>
      </c>
      <c r="R17" t="s">
        <v>288</v>
      </c>
    </row>
    <row r="18" spans="1:18" x14ac:dyDescent="0.35">
      <c r="A18" s="1" t="s">
        <v>289</v>
      </c>
      <c r="B18" t="s">
        <v>103</v>
      </c>
      <c r="C18" t="s">
        <v>103</v>
      </c>
      <c r="D18" t="s">
        <v>103</v>
      </c>
      <c r="E18" t="s">
        <v>103</v>
      </c>
      <c r="F18" t="s">
        <v>290</v>
      </c>
      <c r="G18" t="s">
        <v>291</v>
      </c>
      <c r="H18" t="s">
        <v>292</v>
      </c>
      <c r="I18" t="s">
        <v>293</v>
      </c>
      <c r="J18" t="s">
        <v>294</v>
      </c>
      <c r="K18" t="s">
        <v>295</v>
      </c>
      <c r="L18" t="s">
        <v>296</v>
      </c>
      <c r="M18" t="s">
        <v>297</v>
      </c>
      <c r="N18" t="s">
        <v>298</v>
      </c>
      <c r="O18" t="s">
        <v>299</v>
      </c>
      <c r="P18" t="s">
        <v>300</v>
      </c>
      <c r="Q18" t="s">
        <v>301</v>
      </c>
      <c r="R18" t="s">
        <v>302</v>
      </c>
    </row>
    <row r="19" spans="1:18" x14ac:dyDescent="0.35">
      <c r="A19" s="1" t="s">
        <v>303</v>
      </c>
      <c r="B19" t="s">
        <v>103</v>
      </c>
      <c r="C19" t="s">
        <v>103</v>
      </c>
      <c r="D19" t="s">
        <v>103</v>
      </c>
      <c r="E19" t="s">
        <v>103</v>
      </c>
      <c r="F19" t="s">
        <v>304</v>
      </c>
      <c r="G19" t="s">
        <v>305</v>
      </c>
      <c r="H19" t="s">
        <v>306</v>
      </c>
      <c r="I19" t="s">
        <v>307</v>
      </c>
      <c r="J19" t="s">
        <v>308</v>
      </c>
      <c r="K19" t="s">
        <v>309</v>
      </c>
      <c r="L19" t="s">
        <v>103</v>
      </c>
      <c r="M19" t="s">
        <v>103</v>
      </c>
      <c r="N19" t="s">
        <v>103</v>
      </c>
      <c r="O19" t="s">
        <v>310</v>
      </c>
      <c r="P19" t="s">
        <v>311</v>
      </c>
      <c r="Q19" t="s">
        <v>312</v>
      </c>
      <c r="R19" t="s">
        <v>313</v>
      </c>
    </row>
    <row r="20" spans="1:18" x14ac:dyDescent="0.35">
      <c r="A20" s="1" t="s">
        <v>314</v>
      </c>
      <c r="B20" t="s">
        <v>103</v>
      </c>
      <c r="C20" t="s">
        <v>103</v>
      </c>
      <c r="D20" t="s">
        <v>103</v>
      </c>
      <c r="E20" t="s">
        <v>103</v>
      </c>
      <c r="F20" t="s">
        <v>315</v>
      </c>
      <c r="G20" t="s">
        <v>316</v>
      </c>
      <c r="H20" t="s">
        <v>317</v>
      </c>
      <c r="I20" t="s">
        <v>318</v>
      </c>
      <c r="J20" t="s">
        <v>319</v>
      </c>
      <c r="K20" t="s">
        <v>320</v>
      </c>
      <c r="L20" t="s">
        <v>321</v>
      </c>
      <c r="M20" t="s">
        <v>322</v>
      </c>
      <c r="N20" t="s">
        <v>323</v>
      </c>
      <c r="O20" t="s">
        <v>324</v>
      </c>
      <c r="P20" t="s">
        <v>325</v>
      </c>
      <c r="Q20" t="s">
        <v>326</v>
      </c>
      <c r="R20" t="s">
        <v>327</v>
      </c>
    </row>
    <row r="21" spans="1:18" x14ac:dyDescent="0.35">
      <c r="A21" s="1" t="s">
        <v>328</v>
      </c>
      <c r="B21" t="s">
        <v>103</v>
      </c>
      <c r="C21" t="s">
        <v>103</v>
      </c>
      <c r="D21" t="s">
        <v>103</v>
      </c>
      <c r="E21" t="s">
        <v>103</v>
      </c>
      <c r="F21" t="s">
        <v>329</v>
      </c>
      <c r="G21" t="s">
        <v>330</v>
      </c>
      <c r="H21" t="s">
        <v>331</v>
      </c>
      <c r="I21" t="s">
        <v>332</v>
      </c>
      <c r="J21" t="s">
        <v>333</v>
      </c>
      <c r="K21" t="s">
        <v>334</v>
      </c>
      <c r="L21" t="s">
        <v>335</v>
      </c>
      <c r="M21" t="s">
        <v>336</v>
      </c>
      <c r="N21" t="s">
        <v>337</v>
      </c>
      <c r="O21" t="s">
        <v>338</v>
      </c>
      <c r="P21" t="s">
        <v>283</v>
      </c>
      <c r="Q21" t="s">
        <v>339</v>
      </c>
      <c r="R21" t="s">
        <v>340</v>
      </c>
    </row>
    <row r="22" spans="1:18" x14ac:dyDescent="0.35">
      <c r="A22" s="1" t="s">
        <v>341</v>
      </c>
      <c r="B22" t="s">
        <v>103</v>
      </c>
      <c r="C22" t="s">
        <v>103</v>
      </c>
      <c r="D22" t="s">
        <v>103</v>
      </c>
      <c r="E22" t="s">
        <v>103</v>
      </c>
      <c r="F22" t="s">
        <v>342</v>
      </c>
      <c r="G22" t="s">
        <v>339</v>
      </c>
      <c r="H22" t="s">
        <v>343</v>
      </c>
      <c r="I22" t="s">
        <v>344</v>
      </c>
      <c r="J22" t="s">
        <v>345</v>
      </c>
      <c r="K22" t="s">
        <v>346</v>
      </c>
      <c r="L22" t="s">
        <v>347</v>
      </c>
      <c r="M22" t="s">
        <v>348</v>
      </c>
      <c r="N22" t="s">
        <v>286</v>
      </c>
      <c r="O22" t="s">
        <v>349</v>
      </c>
      <c r="P22" t="s">
        <v>350</v>
      </c>
      <c r="Q22" t="s">
        <v>351</v>
      </c>
      <c r="R22" t="s">
        <v>352</v>
      </c>
    </row>
    <row r="23" spans="1:18" x14ac:dyDescent="0.35">
      <c r="A23" s="1" t="s">
        <v>353</v>
      </c>
      <c r="B23" t="s">
        <v>103</v>
      </c>
      <c r="C23" t="s">
        <v>103</v>
      </c>
      <c r="D23" t="s">
        <v>103</v>
      </c>
      <c r="E23" t="s">
        <v>103</v>
      </c>
      <c r="F23" t="s">
        <v>288</v>
      </c>
      <c r="G23" t="s">
        <v>354</v>
      </c>
      <c r="H23" t="s">
        <v>355</v>
      </c>
      <c r="I23" t="s">
        <v>356</v>
      </c>
      <c r="J23" t="s">
        <v>357</v>
      </c>
      <c r="K23" t="s">
        <v>358</v>
      </c>
      <c r="L23" t="s">
        <v>359</v>
      </c>
      <c r="M23" t="s">
        <v>360</v>
      </c>
      <c r="N23" t="s">
        <v>361</v>
      </c>
      <c r="O23" t="s">
        <v>362</v>
      </c>
      <c r="P23" t="s">
        <v>363</v>
      </c>
      <c r="Q23" t="s">
        <v>364</v>
      </c>
      <c r="R23" t="s">
        <v>365</v>
      </c>
    </row>
    <row r="24" spans="1:18" x14ac:dyDescent="0.35">
      <c r="A24" s="1" t="s">
        <v>366</v>
      </c>
      <c r="B24" t="s">
        <v>103</v>
      </c>
      <c r="C24" t="s">
        <v>103</v>
      </c>
      <c r="D24" t="s">
        <v>103</v>
      </c>
      <c r="E24" t="s">
        <v>103</v>
      </c>
      <c r="F24" t="s">
        <v>367</v>
      </c>
      <c r="G24" t="s">
        <v>103</v>
      </c>
      <c r="H24" t="s">
        <v>367</v>
      </c>
      <c r="I24" t="s">
        <v>367</v>
      </c>
      <c r="J24" t="s">
        <v>367</v>
      </c>
      <c r="K24" t="s">
        <v>367</v>
      </c>
      <c r="L24" t="s">
        <v>367</v>
      </c>
      <c r="M24" t="s">
        <v>367</v>
      </c>
      <c r="N24" t="s">
        <v>367</v>
      </c>
      <c r="O24" t="s">
        <v>367</v>
      </c>
      <c r="P24" t="s">
        <v>367</v>
      </c>
      <c r="Q24" t="s">
        <v>367</v>
      </c>
      <c r="R24" t="s">
        <v>367</v>
      </c>
    </row>
    <row r="25" spans="1:18" x14ac:dyDescent="0.35">
      <c r="A25" s="1" t="s">
        <v>368</v>
      </c>
      <c r="B25" t="s">
        <v>103</v>
      </c>
      <c r="C25" t="s">
        <v>103</v>
      </c>
      <c r="D25" t="s">
        <v>103</v>
      </c>
      <c r="E25" t="s">
        <v>103</v>
      </c>
      <c r="F25" t="s">
        <v>369</v>
      </c>
      <c r="G25" t="s">
        <v>370</v>
      </c>
      <c r="H25" t="s">
        <v>371</v>
      </c>
      <c r="I25" t="s">
        <v>372</v>
      </c>
      <c r="J25" t="s">
        <v>103</v>
      </c>
      <c r="K25" t="s">
        <v>103</v>
      </c>
      <c r="L25" t="s">
        <v>103</v>
      </c>
      <c r="M25" t="s">
        <v>373</v>
      </c>
      <c r="N25" t="s">
        <v>374</v>
      </c>
      <c r="O25" t="s">
        <v>375</v>
      </c>
      <c r="P25" t="s">
        <v>376</v>
      </c>
      <c r="Q25" t="s">
        <v>377</v>
      </c>
      <c r="R25" t="s">
        <v>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8"/>
  <sheetViews>
    <sheetView topLeftCell="A7" workbookViewId="0">
      <selection activeCell="J54" sqref="J54"/>
    </sheetView>
  </sheetViews>
  <sheetFormatPr defaultRowHeight="14.5" x14ac:dyDescent="0.35"/>
  <cols>
    <col min="1" max="1" width="17.54296875" customWidth="1"/>
  </cols>
  <sheetData>
    <row r="1" spans="1:13" x14ac:dyDescent="0.35"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</row>
    <row r="2" spans="1:13" x14ac:dyDescent="0.35">
      <c r="A2" s="1" t="s">
        <v>57</v>
      </c>
      <c r="B2" t="s">
        <v>209</v>
      </c>
      <c r="C2" t="s">
        <v>210</v>
      </c>
      <c r="D2" t="s">
        <v>211</v>
      </c>
      <c r="E2" t="s">
        <v>212</v>
      </c>
      <c r="F2" t="s">
        <v>213</v>
      </c>
      <c r="G2" t="s">
        <v>214</v>
      </c>
      <c r="H2" t="s">
        <v>215</v>
      </c>
      <c r="I2" t="s">
        <v>216</v>
      </c>
      <c r="J2" t="s">
        <v>217</v>
      </c>
      <c r="K2" t="s">
        <v>218</v>
      </c>
      <c r="L2" t="s">
        <v>219</v>
      </c>
      <c r="M2" t="s">
        <v>220</v>
      </c>
    </row>
    <row r="3" spans="1:13" x14ac:dyDescent="0.35">
      <c r="A3" s="1" t="s">
        <v>391</v>
      </c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398</v>
      </c>
      <c r="I3" t="s">
        <v>399</v>
      </c>
      <c r="J3" t="s">
        <v>400</v>
      </c>
      <c r="K3" t="s">
        <v>401</v>
      </c>
      <c r="L3" t="s">
        <v>402</v>
      </c>
      <c r="M3" t="s">
        <v>403</v>
      </c>
    </row>
    <row r="4" spans="1:13" x14ac:dyDescent="0.35">
      <c r="A4" s="1" t="s">
        <v>404</v>
      </c>
      <c r="B4" t="s">
        <v>405</v>
      </c>
      <c r="C4" t="s">
        <v>183</v>
      </c>
      <c r="D4" t="s">
        <v>406</v>
      </c>
      <c r="E4" t="s">
        <v>407</v>
      </c>
      <c r="F4" t="s">
        <v>408</v>
      </c>
      <c r="G4" t="s">
        <v>409</v>
      </c>
      <c r="H4" t="s">
        <v>410</v>
      </c>
      <c r="I4" t="s">
        <v>411</v>
      </c>
      <c r="J4" t="s">
        <v>412</v>
      </c>
      <c r="K4" t="s">
        <v>413</v>
      </c>
      <c r="L4" t="s">
        <v>414</v>
      </c>
      <c r="M4" t="s">
        <v>415</v>
      </c>
    </row>
    <row r="5" spans="1:13" x14ac:dyDescent="0.35">
      <c r="A5" s="1" t="s">
        <v>416</v>
      </c>
      <c r="B5" t="s">
        <v>417</v>
      </c>
      <c r="C5" t="s">
        <v>418</v>
      </c>
      <c r="D5" t="s">
        <v>419</v>
      </c>
      <c r="E5" t="s">
        <v>420</v>
      </c>
      <c r="F5" t="s">
        <v>421</v>
      </c>
      <c r="G5" t="s">
        <v>422</v>
      </c>
      <c r="H5" t="s">
        <v>423</v>
      </c>
      <c r="I5" t="s">
        <v>424</v>
      </c>
      <c r="J5" t="s">
        <v>425</v>
      </c>
      <c r="K5" t="s">
        <v>426</v>
      </c>
      <c r="L5" t="s">
        <v>427</v>
      </c>
      <c r="M5" t="s">
        <v>428</v>
      </c>
    </row>
    <row r="6" spans="1:13" x14ac:dyDescent="0.35">
      <c r="A6" s="1" t="s">
        <v>429</v>
      </c>
      <c r="B6" t="s">
        <v>430</v>
      </c>
      <c r="C6" t="s">
        <v>431</v>
      </c>
      <c r="D6" t="s">
        <v>432</v>
      </c>
      <c r="E6" t="s">
        <v>433</v>
      </c>
      <c r="F6" t="s">
        <v>434</v>
      </c>
      <c r="G6" t="s">
        <v>435</v>
      </c>
      <c r="H6" t="s">
        <v>436</v>
      </c>
      <c r="I6" t="s">
        <v>437</v>
      </c>
      <c r="J6" t="s">
        <v>438</v>
      </c>
      <c r="K6" t="s">
        <v>439</v>
      </c>
      <c r="L6" t="s">
        <v>440</v>
      </c>
      <c r="M6" t="s">
        <v>441</v>
      </c>
    </row>
    <row r="7" spans="1:13" x14ac:dyDescent="0.35">
      <c r="A7" s="1" t="s">
        <v>442</v>
      </c>
      <c r="B7" t="s">
        <v>443</v>
      </c>
      <c r="C7" t="s">
        <v>444</v>
      </c>
      <c r="D7" t="s">
        <v>445</v>
      </c>
      <c r="E7" t="s">
        <v>446</v>
      </c>
      <c r="F7" t="s">
        <v>447</v>
      </c>
      <c r="G7" t="s">
        <v>448</v>
      </c>
      <c r="H7" t="s">
        <v>449</v>
      </c>
      <c r="I7" t="s">
        <v>450</v>
      </c>
      <c r="J7" t="s">
        <v>451</v>
      </c>
      <c r="K7" t="s">
        <v>452</v>
      </c>
      <c r="L7" t="s">
        <v>453</v>
      </c>
      <c r="M7" t="s">
        <v>454</v>
      </c>
    </row>
    <row r="8" spans="1:13" x14ac:dyDescent="0.35">
      <c r="A8" s="1" t="s">
        <v>455</v>
      </c>
      <c r="B8" t="s">
        <v>456</v>
      </c>
      <c r="C8" t="s">
        <v>457</v>
      </c>
      <c r="D8" t="s">
        <v>458</v>
      </c>
      <c r="E8" t="s">
        <v>459</v>
      </c>
      <c r="F8" t="s">
        <v>460</v>
      </c>
      <c r="G8" t="s">
        <v>461</v>
      </c>
      <c r="H8" t="s">
        <v>462</v>
      </c>
      <c r="I8" t="s">
        <v>463</v>
      </c>
      <c r="J8" t="s">
        <v>464</v>
      </c>
      <c r="K8" t="s">
        <v>465</v>
      </c>
      <c r="L8" t="s">
        <v>466</v>
      </c>
      <c r="M8" t="s">
        <v>467</v>
      </c>
    </row>
    <row r="9" spans="1:13" x14ac:dyDescent="0.35">
      <c r="A9" s="1" t="s">
        <v>468</v>
      </c>
      <c r="B9" t="s">
        <v>469</v>
      </c>
      <c r="C9" t="s">
        <v>470</v>
      </c>
      <c r="D9" t="s">
        <v>471</v>
      </c>
      <c r="E9" t="s">
        <v>472</v>
      </c>
      <c r="F9" t="s">
        <v>473</v>
      </c>
      <c r="G9" t="s">
        <v>474</v>
      </c>
      <c r="H9" t="s">
        <v>475</v>
      </c>
      <c r="I9" t="s">
        <v>476</v>
      </c>
      <c r="J9" t="s">
        <v>477</v>
      </c>
      <c r="K9" t="s">
        <v>478</v>
      </c>
      <c r="L9" t="s">
        <v>479</v>
      </c>
      <c r="M9" t="s">
        <v>480</v>
      </c>
    </row>
    <row r="10" spans="1:13" x14ac:dyDescent="0.35">
      <c r="A10" s="1" t="s">
        <v>481</v>
      </c>
      <c r="B10" t="s">
        <v>482</v>
      </c>
      <c r="C10" t="s">
        <v>483</v>
      </c>
      <c r="D10" t="s">
        <v>484</v>
      </c>
      <c r="E10" t="s">
        <v>485</v>
      </c>
      <c r="F10" t="s">
        <v>486</v>
      </c>
      <c r="G10" t="s">
        <v>487</v>
      </c>
      <c r="H10" t="s">
        <v>488</v>
      </c>
      <c r="I10" t="s">
        <v>489</v>
      </c>
      <c r="J10" t="s">
        <v>490</v>
      </c>
      <c r="K10" t="s">
        <v>491</v>
      </c>
      <c r="L10" t="s">
        <v>492</v>
      </c>
      <c r="M10" t="s">
        <v>493</v>
      </c>
    </row>
    <row r="11" spans="1:13" x14ac:dyDescent="0.35">
      <c r="A11" s="1" t="s">
        <v>494</v>
      </c>
      <c r="B11" t="s">
        <v>103</v>
      </c>
      <c r="C11" t="s">
        <v>103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</row>
    <row r="12" spans="1:13" x14ac:dyDescent="0.35">
      <c r="A12" s="1" t="s">
        <v>495</v>
      </c>
      <c r="B12" t="s">
        <v>496</v>
      </c>
      <c r="C12" t="s">
        <v>497</v>
      </c>
      <c r="D12" t="s">
        <v>498</v>
      </c>
      <c r="E12" t="s">
        <v>499</v>
      </c>
      <c r="F12" t="s">
        <v>500</v>
      </c>
      <c r="G12" t="s">
        <v>501</v>
      </c>
      <c r="H12" t="s">
        <v>502</v>
      </c>
      <c r="I12" t="s">
        <v>503</v>
      </c>
      <c r="J12" t="s">
        <v>504</v>
      </c>
      <c r="K12" t="s">
        <v>505</v>
      </c>
      <c r="L12" t="s">
        <v>506</v>
      </c>
      <c r="M12" t="s">
        <v>507</v>
      </c>
    </row>
    <row r="13" spans="1:13" x14ac:dyDescent="0.35">
      <c r="A13" s="1" t="s">
        <v>508</v>
      </c>
      <c r="B13" t="s">
        <v>509</v>
      </c>
      <c r="C13" t="s">
        <v>103</v>
      </c>
      <c r="D13" t="s">
        <v>510</v>
      </c>
      <c r="E13" t="s">
        <v>511</v>
      </c>
      <c r="F13" t="s">
        <v>512</v>
      </c>
      <c r="G13" t="s">
        <v>513</v>
      </c>
      <c r="H13" t="s">
        <v>514</v>
      </c>
      <c r="I13" t="s">
        <v>305</v>
      </c>
      <c r="J13" t="s">
        <v>515</v>
      </c>
      <c r="K13" t="s">
        <v>516</v>
      </c>
      <c r="L13" t="s">
        <v>517</v>
      </c>
      <c r="M13" t="s">
        <v>518</v>
      </c>
    </row>
    <row r="14" spans="1:13" x14ac:dyDescent="0.35">
      <c r="A14" s="1" t="s">
        <v>519</v>
      </c>
      <c r="B14" t="s">
        <v>520</v>
      </c>
      <c r="C14" t="s">
        <v>521</v>
      </c>
      <c r="D14" t="s">
        <v>522</v>
      </c>
      <c r="E14" t="s">
        <v>523</v>
      </c>
      <c r="F14" t="s">
        <v>524</v>
      </c>
      <c r="G14" t="s">
        <v>524</v>
      </c>
      <c r="H14" t="s">
        <v>525</v>
      </c>
      <c r="I14" t="s">
        <v>526</v>
      </c>
      <c r="J14" t="s">
        <v>527</v>
      </c>
      <c r="K14" t="s">
        <v>528</v>
      </c>
      <c r="L14" t="s">
        <v>517</v>
      </c>
      <c r="M14" t="s">
        <v>518</v>
      </c>
    </row>
    <row r="15" spans="1:13" x14ac:dyDescent="0.35">
      <c r="A15" s="1" t="s">
        <v>529</v>
      </c>
      <c r="B15" t="s">
        <v>237</v>
      </c>
      <c r="C15" t="s">
        <v>238</v>
      </c>
      <c r="D15" t="s">
        <v>239</v>
      </c>
      <c r="E15" t="s">
        <v>240</v>
      </c>
      <c r="F15" t="s">
        <v>241</v>
      </c>
      <c r="G15" t="s">
        <v>242</v>
      </c>
      <c r="H15" t="s">
        <v>243</v>
      </c>
      <c r="I15" t="s">
        <v>244</v>
      </c>
      <c r="J15" t="s">
        <v>245</v>
      </c>
      <c r="K15" t="s">
        <v>246</v>
      </c>
      <c r="L15" t="s">
        <v>247</v>
      </c>
      <c r="M15" t="s">
        <v>248</v>
      </c>
    </row>
    <row r="16" spans="1:13" x14ac:dyDescent="0.35">
      <c r="A16" s="1" t="s">
        <v>530</v>
      </c>
      <c r="B16" t="s">
        <v>531</v>
      </c>
      <c r="C16" t="s">
        <v>532</v>
      </c>
      <c r="D16" t="s">
        <v>533</v>
      </c>
      <c r="E16" t="s">
        <v>534</v>
      </c>
      <c r="F16" t="s">
        <v>535</v>
      </c>
      <c r="G16" t="s">
        <v>536</v>
      </c>
      <c r="H16" t="s">
        <v>537</v>
      </c>
      <c r="I16" t="s">
        <v>538</v>
      </c>
      <c r="J16" t="s">
        <v>539</v>
      </c>
      <c r="K16" t="s">
        <v>540</v>
      </c>
      <c r="L16" t="s">
        <v>541</v>
      </c>
      <c r="M16" t="s">
        <v>542</v>
      </c>
    </row>
    <row r="17" spans="1:13" x14ac:dyDescent="0.35">
      <c r="A17" s="1" t="s">
        <v>543</v>
      </c>
      <c r="B17" t="s">
        <v>544</v>
      </c>
      <c r="C17" t="s">
        <v>545</v>
      </c>
      <c r="D17" t="s">
        <v>546</v>
      </c>
      <c r="E17" t="s">
        <v>547</v>
      </c>
      <c r="F17" t="s">
        <v>548</v>
      </c>
      <c r="G17" t="s">
        <v>549</v>
      </c>
      <c r="H17" t="s">
        <v>550</v>
      </c>
      <c r="I17" t="s">
        <v>551</v>
      </c>
      <c r="J17" t="s">
        <v>552</v>
      </c>
      <c r="K17" t="s">
        <v>553</v>
      </c>
      <c r="L17" t="s">
        <v>554</v>
      </c>
      <c r="M17" t="s">
        <v>555</v>
      </c>
    </row>
    <row r="18" spans="1:13" x14ac:dyDescent="0.35">
      <c r="A18" s="1" t="s">
        <v>62</v>
      </c>
      <c r="B18" t="s">
        <v>556</v>
      </c>
      <c r="C18" t="s">
        <v>557</v>
      </c>
      <c r="D18" t="s">
        <v>558</v>
      </c>
      <c r="E18" t="s">
        <v>559</v>
      </c>
      <c r="F18" t="s">
        <v>560</v>
      </c>
      <c r="G18" t="s">
        <v>561</v>
      </c>
      <c r="H18" t="s">
        <v>562</v>
      </c>
      <c r="I18" t="s">
        <v>563</v>
      </c>
      <c r="J18" t="s">
        <v>564</v>
      </c>
      <c r="K18" t="s">
        <v>565</v>
      </c>
      <c r="L18" t="s">
        <v>566</v>
      </c>
      <c r="M18" t="s">
        <v>567</v>
      </c>
    </row>
    <row r="19" spans="1:13" x14ac:dyDescent="0.35">
      <c r="A19" s="1" t="s">
        <v>568</v>
      </c>
      <c r="B19" t="s">
        <v>569</v>
      </c>
      <c r="C19" t="s">
        <v>570</v>
      </c>
      <c r="D19" t="s">
        <v>571</v>
      </c>
      <c r="E19" t="s">
        <v>572</v>
      </c>
      <c r="F19" t="s">
        <v>573</v>
      </c>
      <c r="G19" t="s">
        <v>574</v>
      </c>
      <c r="H19" t="s">
        <v>575</v>
      </c>
      <c r="I19" t="s">
        <v>576</v>
      </c>
      <c r="J19" t="s">
        <v>577</v>
      </c>
      <c r="K19" t="s">
        <v>578</v>
      </c>
      <c r="L19" t="s">
        <v>579</v>
      </c>
      <c r="M19" t="s">
        <v>580</v>
      </c>
    </row>
    <row r="20" spans="1:13" x14ac:dyDescent="0.35">
      <c r="A20" s="1" t="s">
        <v>581</v>
      </c>
      <c r="B20" t="s">
        <v>582</v>
      </c>
      <c r="C20" t="s">
        <v>583</v>
      </c>
      <c r="D20" t="s">
        <v>584</v>
      </c>
      <c r="E20" t="s">
        <v>585</v>
      </c>
      <c r="F20" t="s">
        <v>586</v>
      </c>
      <c r="G20" t="s">
        <v>587</v>
      </c>
      <c r="H20" t="s">
        <v>588</v>
      </c>
      <c r="I20" t="s">
        <v>589</v>
      </c>
      <c r="J20" t="s">
        <v>590</v>
      </c>
      <c r="K20" t="s">
        <v>591</v>
      </c>
      <c r="L20" t="s">
        <v>592</v>
      </c>
      <c r="M20" t="s">
        <v>593</v>
      </c>
    </row>
    <row r="21" spans="1:13" x14ac:dyDescent="0.35">
      <c r="A21" s="1" t="s">
        <v>594</v>
      </c>
      <c r="B21" t="s">
        <v>595</v>
      </c>
      <c r="C21" t="s">
        <v>596</v>
      </c>
      <c r="D21" t="s">
        <v>597</v>
      </c>
      <c r="E21" t="s">
        <v>598</v>
      </c>
      <c r="F21" t="s">
        <v>599</v>
      </c>
      <c r="G21" t="s">
        <v>600</v>
      </c>
      <c r="H21" t="s">
        <v>601</v>
      </c>
      <c r="I21" t="s">
        <v>602</v>
      </c>
      <c r="J21" t="s">
        <v>603</v>
      </c>
      <c r="K21" t="s">
        <v>604</v>
      </c>
      <c r="L21" t="s">
        <v>605</v>
      </c>
      <c r="M21" t="s">
        <v>606</v>
      </c>
    </row>
    <row r="22" spans="1:13" x14ac:dyDescent="0.35">
      <c r="A22" s="1" t="s">
        <v>607</v>
      </c>
      <c r="B22" t="s">
        <v>608</v>
      </c>
      <c r="C22" t="s">
        <v>609</v>
      </c>
      <c r="D22" t="s">
        <v>610</v>
      </c>
      <c r="E22" t="s">
        <v>611</v>
      </c>
      <c r="F22" t="s">
        <v>612</v>
      </c>
      <c r="G22" t="s">
        <v>613</v>
      </c>
      <c r="H22" t="s">
        <v>614</v>
      </c>
      <c r="I22" t="s">
        <v>615</v>
      </c>
      <c r="J22" t="s">
        <v>616</v>
      </c>
      <c r="K22" t="s">
        <v>617</v>
      </c>
      <c r="L22" t="s">
        <v>618</v>
      </c>
      <c r="M22" t="s">
        <v>619</v>
      </c>
    </row>
    <row r="23" spans="1:13" x14ac:dyDescent="0.35">
      <c r="A23" s="1" t="s">
        <v>620</v>
      </c>
      <c r="B23" t="s">
        <v>621</v>
      </c>
      <c r="C23" t="s">
        <v>622</v>
      </c>
      <c r="D23" t="s">
        <v>623</v>
      </c>
      <c r="E23" t="s">
        <v>624</v>
      </c>
      <c r="F23" t="s">
        <v>625</v>
      </c>
      <c r="G23" t="s">
        <v>626</v>
      </c>
      <c r="H23" t="s">
        <v>627</v>
      </c>
      <c r="I23" t="s">
        <v>628</v>
      </c>
      <c r="J23" t="s">
        <v>629</v>
      </c>
      <c r="K23" t="s">
        <v>630</v>
      </c>
      <c r="L23" t="s">
        <v>631</v>
      </c>
      <c r="M23" t="s">
        <v>632</v>
      </c>
    </row>
    <row r="24" spans="1:13" x14ac:dyDescent="0.35">
      <c r="A24" s="1" t="s">
        <v>67</v>
      </c>
      <c r="B24" t="s">
        <v>251</v>
      </c>
      <c r="C24" t="s">
        <v>252</v>
      </c>
      <c r="D24" t="s">
        <v>253</v>
      </c>
      <c r="E24" t="s">
        <v>254</v>
      </c>
      <c r="F24" t="s">
        <v>255</v>
      </c>
      <c r="G24" t="s">
        <v>256</v>
      </c>
      <c r="H24" t="s">
        <v>257</v>
      </c>
      <c r="I24" t="s">
        <v>258</v>
      </c>
      <c r="J24" t="s">
        <v>259</v>
      </c>
      <c r="K24" t="s">
        <v>260</v>
      </c>
      <c r="L24" t="s">
        <v>261</v>
      </c>
      <c r="M24" t="s">
        <v>262</v>
      </c>
    </row>
    <row r="25" spans="1:13" x14ac:dyDescent="0.35">
      <c r="A25" s="1" t="s">
        <v>633</v>
      </c>
      <c r="B25" t="s">
        <v>634</v>
      </c>
      <c r="C25" t="s">
        <v>635</v>
      </c>
      <c r="D25" t="s">
        <v>636</v>
      </c>
      <c r="E25" t="s">
        <v>637</v>
      </c>
      <c r="F25" t="s">
        <v>638</v>
      </c>
      <c r="G25" t="s">
        <v>639</v>
      </c>
      <c r="H25" t="s">
        <v>640</v>
      </c>
      <c r="I25" t="s">
        <v>641</v>
      </c>
      <c r="J25" t="s">
        <v>642</v>
      </c>
      <c r="K25" t="s">
        <v>643</v>
      </c>
      <c r="L25" t="s">
        <v>644</v>
      </c>
      <c r="M25" t="s">
        <v>645</v>
      </c>
    </row>
    <row r="26" spans="1:13" x14ac:dyDescent="0.35">
      <c r="A26" s="1" t="s">
        <v>646</v>
      </c>
      <c r="B26" t="s">
        <v>647</v>
      </c>
      <c r="C26" t="s">
        <v>119</v>
      </c>
      <c r="D26" t="s">
        <v>648</v>
      </c>
      <c r="E26" t="s">
        <v>121</v>
      </c>
      <c r="F26" t="s">
        <v>122</v>
      </c>
      <c r="G26" t="s">
        <v>649</v>
      </c>
      <c r="H26" t="s">
        <v>650</v>
      </c>
      <c r="I26" t="s">
        <v>125</v>
      </c>
      <c r="J26" t="s">
        <v>126</v>
      </c>
      <c r="K26" t="s">
        <v>127</v>
      </c>
      <c r="L26" t="s">
        <v>128</v>
      </c>
      <c r="M26" t="s">
        <v>129</v>
      </c>
    </row>
    <row r="27" spans="1:13" x14ac:dyDescent="0.35">
      <c r="A27" s="1" t="s">
        <v>651</v>
      </c>
      <c r="B27" t="s">
        <v>647</v>
      </c>
      <c r="C27" t="s">
        <v>652</v>
      </c>
      <c r="D27" t="s">
        <v>653</v>
      </c>
      <c r="E27" t="s">
        <v>654</v>
      </c>
      <c r="F27" t="s">
        <v>655</v>
      </c>
      <c r="G27" t="s">
        <v>656</v>
      </c>
      <c r="H27" t="s">
        <v>657</v>
      </c>
      <c r="I27" t="s">
        <v>658</v>
      </c>
      <c r="J27" t="s">
        <v>659</v>
      </c>
      <c r="K27" t="s">
        <v>660</v>
      </c>
      <c r="L27" t="s">
        <v>661</v>
      </c>
      <c r="M27" t="s">
        <v>662</v>
      </c>
    </row>
    <row r="28" spans="1:13" x14ac:dyDescent="0.35">
      <c r="A28" s="1" t="s">
        <v>663</v>
      </c>
      <c r="B28" t="s">
        <v>173</v>
      </c>
      <c r="C28" t="s">
        <v>174</v>
      </c>
      <c r="D28" t="s">
        <v>175</v>
      </c>
      <c r="E28" t="s">
        <v>176</v>
      </c>
      <c r="F28" t="s">
        <v>177</v>
      </c>
      <c r="G28" t="s">
        <v>178</v>
      </c>
      <c r="H28" t="s">
        <v>179</v>
      </c>
      <c r="I28" t="s">
        <v>180</v>
      </c>
      <c r="J28" t="s">
        <v>181</v>
      </c>
      <c r="K28" t="s">
        <v>182</v>
      </c>
      <c r="L28" t="s">
        <v>183</v>
      </c>
      <c r="M28" t="s">
        <v>184</v>
      </c>
    </row>
    <row r="29" spans="1:13" x14ac:dyDescent="0.35">
      <c r="A29" s="1" t="s">
        <v>664</v>
      </c>
      <c r="B29" t="s">
        <v>665</v>
      </c>
      <c r="C29" t="s">
        <v>666</v>
      </c>
      <c r="D29" t="s">
        <v>667</v>
      </c>
      <c r="E29" t="s">
        <v>476</v>
      </c>
      <c r="F29" t="s">
        <v>668</v>
      </c>
      <c r="G29" t="s">
        <v>669</v>
      </c>
      <c r="H29" t="s">
        <v>670</v>
      </c>
      <c r="I29" t="s">
        <v>671</v>
      </c>
      <c r="J29" t="s">
        <v>672</v>
      </c>
      <c r="K29" t="s">
        <v>673</v>
      </c>
      <c r="L29" t="s">
        <v>674</v>
      </c>
      <c r="M29" t="s">
        <v>675</v>
      </c>
    </row>
    <row r="31" spans="1:13" x14ac:dyDescent="0.35">
      <c r="A31" s="2" t="s">
        <v>676</v>
      </c>
    </row>
    <row r="32" spans="1:13" x14ac:dyDescent="0.35">
      <c r="A32" s="2" t="s">
        <v>677</v>
      </c>
      <c r="C32" s="3">
        <f t="shared" ref="C32:M32" si="0">C24/B24-1</f>
        <v>0.65016501650165015</v>
      </c>
      <c r="D32" s="3">
        <f t="shared" si="0"/>
        <v>-0.94699999999999995</v>
      </c>
      <c r="E32" s="3">
        <f t="shared" si="0"/>
        <v>27.30188679245283</v>
      </c>
      <c r="F32" s="3">
        <f t="shared" si="0"/>
        <v>0.96</v>
      </c>
      <c r="G32" s="3">
        <f t="shared" si="0"/>
        <v>0.25442176870748301</v>
      </c>
      <c r="H32" s="3">
        <f t="shared" si="0"/>
        <v>1.7703362255965294</v>
      </c>
      <c r="I32" s="3">
        <f t="shared" si="0"/>
        <v>0.55955760007830091</v>
      </c>
      <c r="J32" s="3">
        <f t="shared" si="0"/>
        <v>0.38772436299736412</v>
      </c>
      <c r="K32" s="3">
        <f t="shared" si="0"/>
        <v>-0.16402858176555712</v>
      </c>
      <c r="L32" s="3">
        <f t="shared" si="0"/>
        <v>0.57673789559101984</v>
      </c>
      <c r="M32" s="3">
        <f t="shared" si="0"/>
        <v>0.35078569958141759</v>
      </c>
    </row>
    <row r="36" spans="1:13" x14ac:dyDescent="0.35">
      <c r="A36" s="2" t="s">
        <v>678</v>
      </c>
      <c r="B36" s="3">
        <f t="shared" ref="B36:M36" si="1">B4/B2</f>
        <v>0.75025329280648434</v>
      </c>
      <c r="C36" s="3">
        <f t="shared" si="1"/>
        <v>0.76825653462678523</v>
      </c>
      <c r="D36" s="3">
        <f t="shared" si="1"/>
        <v>0.73197091766555311</v>
      </c>
      <c r="E36" s="3">
        <f t="shared" si="1"/>
        <v>0.76181402439024393</v>
      </c>
      <c r="F36" s="3">
        <f t="shared" si="1"/>
        <v>0.82729022942403341</v>
      </c>
      <c r="G36" s="3">
        <f t="shared" si="1"/>
        <v>0.84008255243195007</v>
      </c>
      <c r="H36" s="3">
        <f t="shared" si="1"/>
        <v>0.86290614371517471</v>
      </c>
      <c r="I36" s="3">
        <f t="shared" si="1"/>
        <v>0.86584015939783043</v>
      </c>
      <c r="J36" s="3">
        <f t="shared" si="1"/>
        <v>0.8324617643898421</v>
      </c>
      <c r="K36" s="3">
        <f t="shared" si="1"/>
        <v>0.81936998741106415</v>
      </c>
      <c r="L36" s="3">
        <f t="shared" si="1"/>
        <v>0.80582795323678236</v>
      </c>
      <c r="M36" s="3">
        <f t="shared" si="1"/>
        <v>0.80794376277251567</v>
      </c>
    </row>
    <row r="38" spans="1:13" x14ac:dyDescent="0.35">
      <c r="A38" t="s">
        <v>679</v>
      </c>
      <c r="B38" s="3">
        <f t="shared" ref="B38:M38" si="2">B24/B4</f>
        <v>0.40918298446995272</v>
      </c>
      <c r="C38" s="3">
        <f t="shared" si="2"/>
        <v>0.35075412136092599</v>
      </c>
      <c r="D38" s="3">
        <f t="shared" si="2"/>
        <v>1.4228187919463087E-2</v>
      </c>
      <c r="E38" s="3">
        <f t="shared" si="2"/>
        <v>0.25012506253126565</v>
      </c>
      <c r="F38" s="3">
        <f t="shared" si="2"/>
        <v>0.28507708717153107</v>
      </c>
      <c r="G38" s="3">
        <f t="shared" si="2"/>
        <v>0.24487085850873117</v>
      </c>
      <c r="H38" s="3">
        <f t="shared" si="2"/>
        <v>0.42840370665436706</v>
      </c>
      <c r="I38" s="3">
        <f t="shared" si="2"/>
        <v>0.45268331486689961</v>
      </c>
      <c r="J38" s="3">
        <f t="shared" si="2"/>
        <v>0.47570079383860764</v>
      </c>
      <c r="K38" s="3">
        <f t="shared" si="2"/>
        <v>0.319108533153797</v>
      </c>
      <c r="L38" s="3">
        <f t="shared" si="2"/>
        <v>0.42074112569110622</v>
      </c>
      <c r="M38" s="3">
        <f t="shared" si="2"/>
        <v>0.41320319059613769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0"/>
  <sheetViews>
    <sheetView workbookViewId="0"/>
  </sheetViews>
  <sheetFormatPr defaultRowHeight="14.5" x14ac:dyDescent="0.35"/>
  <sheetData>
    <row r="1" spans="1:13" x14ac:dyDescent="0.35"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</row>
    <row r="2" spans="1:13" x14ac:dyDescent="0.35">
      <c r="A2" s="1" t="s">
        <v>680</v>
      </c>
      <c r="B2" t="s">
        <v>681</v>
      </c>
      <c r="C2" t="s">
        <v>682</v>
      </c>
      <c r="D2" t="s">
        <v>683</v>
      </c>
      <c r="E2" t="s">
        <v>684</v>
      </c>
      <c r="F2" t="s">
        <v>245</v>
      </c>
      <c r="G2" t="s">
        <v>685</v>
      </c>
      <c r="H2" t="s">
        <v>686</v>
      </c>
      <c r="I2" t="s">
        <v>687</v>
      </c>
      <c r="J2" t="s">
        <v>688</v>
      </c>
      <c r="K2" t="s">
        <v>689</v>
      </c>
      <c r="L2" t="s">
        <v>690</v>
      </c>
      <c r="M2" t="s">
        <v>691</v>
      </c>
    </row>
    <row r="3" spans="1:13" x14ac:dyDescent="0.35">
      <c r="A3" s="1" t="s">
        <v>692</v>
      </c>
      <c r="B3" t="s">
        <v>103</v>
      </c>
      <c r="C3" t="s">
        <v>693</v>
      </c>
      <c r="D3" t="s">
        <v>463</v>
      </c>
      <c r="E3" t="s">
        <v>694</v>
      </c>
      <c r="F3" t="s">
        <v>695</v>
      </c>
      <c r="G3" t="s">
        <v>696</v>
      </c>
      <c r="H3" t="s">
        <v>697</v>
      </c>
      <c r="I3" t="s">
        <v>698</v>
      </c>
      <c r="J3" t="s">
        <v>699</v>
      </c>
      <c r="K3" t="s">
        <v>700</v>
      </c>
      <c r="L3" t="s">
        <v>701</v>
      </c>
      <c r="M3" t="s">
        <v>702</v>
      </c>
    </row>
    <row r="4" spans="1:13" x14ac:dyDescent="0.35">
      <c r="A4" s="1" t="s">
        <v>703</v>
      </c>
      <c r="B4" t="s">
        <v>681</v>
      </c>
      <c r="C4" t="s">
        <v>704</v>
      </c>
      <c r="D4" t="s">
        <v>705</v>
      </c>
      <c r="E4" t="s">
        <v>706</v>
      </c>
      <c r="F4" t="s">
        <v>707</v>
      </c>
      <c r="G4" t="s">
        <v>708</v>
      </c>
      <c r="H4" t="s">
        <v>709</v>
      </c>
      <c r="I4" t="s">
        <v>710</v>
      </c>
      <c r="J4" t="s">
        <v>711</v>
      </c>
      <c r="K4" t="s">
        <v>712</v>
      </c>
      <c r="L4" t="s">
        <v>713</v>
      </c>
      <c r="M4" t="s">
        <v>714</v>
      </c>
    </row>
    <row r="5" spans="1:13" x14ac:dyDescent="0.35">
      <c r="A5" s="1" t="s">
        <v>715</v>
      </c>
      <c r="B5" t="s">
        <v>716</v>
      </c>
      <c r="C5" t="s">
        <v>717</v>
      </c>
      <c r="D5" t="s">
        <v>718</v>
      </c>
      <c r="E5" t="s">
        <v>719</v>
      </c>
      <c r="F5" t="s">
        <v>720</v>
      </c>
      <c r="G5" t="s">
        <v>721</v>
      </c>
      <c r="H5" t="s">
        <v>722</v>
      </c>
      <c r="I5" t="s">
        <v>723</v>
      </c>
      <c r="J5" t="s">
        <v>724</v>
      </c>
      <c r="K5" t="s">
        <v>725</v>
      </c>
      <c r="L5" t="s">
        <v>726</v>
      </c>
      <c r="M5" t="s">
        <v>727</v>
      </c>
    </row>
    <row r="6" spans="1:13" x14ac:dyDescent="0.35">
      <c r="A6" s="1" t="s">
        <v>728</v>
      </c>
      <c r="B6" t="s">
        <v>103</v>
      </c>
      <c r="C6" t="s">
        <v>103</v>
      </c>
      <c r="D6" t="s">
        <v>103</v>
      </c>
      <c r="E6" t="s">
        <v>103</v>
      </c>
      <c r="F6" t="s">
        <v>103</v>
      </c>
      <c r="G6" t="s">
        <v>103</v>
      </c>
      <c r="H6" t="s">
        <v>103</v>
      </c>
      <c r="I6" t="s">
        <v>103</v>
      </c>
      <c r="J6" t="s">
        <v>103</v>
      </c>
      <c r="K6" t="s">
        <v>103</v>
      </c>
      <c r="L6" t="s">
        <v>103</v>
      </c>
      <c r="M6" t="s">
        <v>103</v>
      </c>
    </row>
    <row r="7" spans="1:13" x14ac:dyDescent="0.35">
      <c r="A7" s="1" t="s">
        <v>729</v>
      </c>
      <c r="B7" t="s">
        <v>730</v>
      </c>
      <c r="C7" t="s">
        <v>731</v>
      </c>
      <c r="D7" t="s">
        <v>732</v>
      </c>
      <c r="E7" t="s">
        <v>518</v>
      </c>
      <c r="F7" t="s">
        <v>733</v>
      </c>
      <c r="G7" t="s">
        <v>734</v>
      </c>
      <c r="H7" t="s">
        <v>735</v>
      </c>
      <c r="I7" t="s">
        <v>736</v>
      </c>
      <c r="J7" t="s">
        <v>737</v>
      </c>
      <c r="K7" t="s">
        <v>738</v>
      </c>
      <c r="L7" t="s">
        <v>739</v>
      </c>
      <c r="M7" t="s">
        <v>740</v>
      </c>
    </row>
    <row r="8" spans="1:13" x14ac:dyDescent="0.35">
      <c r="A8" s="1" t="s">
        <v>76</v>
      </c>
      <c r="B8" t="s">
        <v>741</v>
      </c>
      <c r="C8" t="s">
        <v>742</v>
      </c>
      <c r="D8" t="s">
        <v>743</v>
      </c>
      <c r="E8" t="s">
        <v>744</v>
      </c>
      <c r="F8" t="s">
        <v>745</v>
      </c>
      <c r="G8" t="s">
        <v>746</v>
      </c>
      <c r="H8" t="s">
        <v>747</v>
      </c>
      <c r="I8" t="s">
        <v>748</v>
      </c>
      <c r="J8" t="s">
        <v>749</v>
      </c>
      <c r="K8" t="s">
        <v>750</v>
      </c>
      <c r="L8" t="s">
        <v>751</v>
      </c>
      <c r="M8" t="s">
        <v>752</v>
      </c>
    </row>
    <row r="9" spans="1:13" x14ac:dyDescent="0.35">
      <c r="A9" s="1" t="s">
        <v>78</v>
      </c>
      <c r="B9" t="s">
        <v>753</v>
      </c>
      <c r="C9" t="s">
        <v>754</v>
      </c>
      <c r="D9" t="s">
        <v>755</v>
      </c>
      <c r="E9" t="s">
        <v>756</v>
      </c>
      <c r="F9" t="s">
        <v>757</v>
      </c>
      <c r="G9" t="s">
        <v>758</v>
      </c>
      <c r="H9" t="s">
        <v>759</v>
      </c>
      <c r="I9" t="s">
        <v>760</v>
      </c>
      <c r="J9" t="s">
        <v>761</v>
      </c>
      <c r="K9" t="s">
        <v>762</v>
      </c>
      <c r="L9" t="s">
        <v>763</v>
      </c>
      <c r="M9" t="s">
        <v>764</v>
      </c>
    </row>
    <row r="10" spans="1:13" x14ac:dyDescent="0.35">
      <c r="A10" s="1" t="s">
        <v>765</v>
      </c>
      <c r="B10" t="s">
        <v>766</v>
      </c>
      <c r="C10" t="s">
        <v>767</v>
      </c>
      <c r="D10" t="s">
        <v>768</v>
      </c>
      <c r="E10" t="s">
        <v>769</v>
      </c>
      <c r="F10" t="s">
        <v>770</v>
      </c>
      <c r="G10" t="s">
        <v>771</v>
      </c>
      <c r="H10" t="s">
        <v>772</v>
      </c>
      <c r="I10" t="s">
        <v>773</v>
      </c>
      <c r="J10" t="s">
        <v>774</v>
      </c>
      <c r="K10" t="s">
        <v>775</v>
      </c>
      <c r="L10" t="s">
        <v>776</v>
      </c>
      <c r="M10" t="s">
        <v>777</v>
      </c>
    </row>
    <row r="11" spans="1:13" x14ac:dyDescent="0.35">
      <c r="A11" s="1" t="s">
        <v>778</v>
      </c>
      <c r="B11" t="s">
        <v>779</v>
      </c>
      <c r="C11" t="s">
        <v>780</v>
      </c>
      <c r="D11" t="s">
        <v>781</v>
      </c>
      <c r="E11" t="s">
        <v>782</v>
      </c>
      <c r="F11" t="s">
        <v>783</v>
      </c>
      <c r="G11" t="s">
        <v>784</v>
      </c>
      <c r="H11" t="s">
        <v>785</v>
      </c>
      <c r="I11" t="s">
        <v>786</v>
      </c>
      <c r="J11" t="s">
        <v>787</v>
      </c>
      <c r="K11" t="s">
        <v>788</v>
      </c>
      <c r="L11" t="s">
        <v>789</v>
      </c>
      <c r="M11" t="s">
        <v>790</v>
      </c>
    </row>
    <row r="12" spans="1:13" x14ac:dyDescent="0.35">
      <c r="A12" s="1" t="s">
        <v>791</v>
      </c>
      <c r="B12" t="s">
        <v>792</v>
      </c>
      <c r="C12" t="s">
        <v>793</v>
      </c>
      <c r="D12" t="s">
        <v>794</v>
      </c>
      <c r="E12" t="s">
        <v>795</v>
      </c>
      <c r="F12" t="s">
        <v>796</v>
      </c>
      <c r="G12" t="s">
        <v>797</v>
      </c>
      <c r="H12" t="s">
        <v>798</v>
      </c>
      <c r="I12" t="s">
        <v>799</v>
      </c>
      <c r="J12" t="s">
        <v>800</v>
      </c>
      <c r="K12" t="s">
        <v>801</v>
      </c>
      <c r="L12" t="s">
        <v>802</v>
      </c>
      <c r="M12" t="s">
        <v>803</v>
      </c>
    </row>
    <row r="13" spans="1:13" x14ac:dyDescent="0.35">
      <c r="A13" s="1" t="s">
        <v>804</v>
      </c>
      <c r="B13" t="s">
        <v>103</v>
      </c>
      <c r="C13" t="s">
        <v>103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805</v>
      </c>
      <c r="M13" t="s">
        <v>806</v>
      </c>
    </row>
    <row r="14" spans="1:13" x14ac:dyDescent="0.35">
      <c r="A14" s="1" t="s">
        <v>807</v>
      </c>
      <c r="B14" t="s">
        <v>103</v>
      </c>
      <c r="C14" t="s">
        <v>103</v>
      </c>
      <c r="D14" t="s">
        <v>103</v>
      </c>
      <c r="E14" t="s">
        <v>103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</row>
    <row r="15" spans="1:13" x14ac:dyDescent="0.35">
      <c r="A15" s="1" t="s">
        <v>808</v>
      </c>
      <c r="B15" t="s">
        <v>809</v>
      </c>
      <c r="C15" t="s">
        <v>810</v>
      </c>
      <c r="D15" t="s">
        <v>811</v>
      </c>
      <c r="E15" t="s">
        <v>812</v>
      </c>
      <c r="F15" t="s">
        <v>813</v>
      </c>
      <c r="G15" t="s">
        <v>814</v>
      </c>
      <c r="H15" t="s">
        <v>815</v>
      </c>
      <c r="I15" t="s">
        <v>816</v>
      </c>
      <c r="J15" t="s">
        <v>817</v>
      </c>
      <c r="K15" t="s">
        <v>818</v>
      </c>
      <c r="L15" t="s">
        <v>819</v>
      </c>
      <c r="M15" t="s">
        <v>820</v>
      </c>
    </row>
    <row r="16" spans="1:13" x14ac:dyDescent="0.35">
      <c r="A16" s="1" t="s">
        <v>821</v>
      </c>
      <c r="B16" t="s">
        <v>822</v>
      </c>
      <c r="C16" t="s">
        <v>823</v>
      </c>
      <c r="D16" t="s">
        <v>824</v>
      </c>
      <c r="E16" t="s">
        <v>825</v>
      </c>
      <c r="F16" t="s">
        <v>826</v>
      </c>
      <c r="G16" t="s">
        <v>827</v>
      </c>
      <c r="H16" t="s">
        <v>828</v>
      </c>
      <c r="I16" t="s">
        <v>829</v>
      </c>
      <c r="J16" t="s">
        <v>830</v>
      </c>
      <c r="K16" t="s">
        <v>831</v>
      </c>
      <c r="L16" t="s">
        <v>832</v>
      </c>
      <c r="M16" t="s">
        <v>833</v>
      </c>
    </row>
    <row r="17" spans="1:13" x14ac:dyDescent="0.35">
      <c r="A17" s="1" t="s">
        <v>834</v>
      </c>
      <c r="B17" t="s">
        <v>103</v>
      </c>
      <c r="C17" t="s">
        <v>103</v>
      </c>
      <c r="D17" t="s">
        <v>103</v>
      </c>
      <c r="E17" t="s">
        <v>103</v>
      </c>
      <c r="F17" t="s">
        <v>103</v>
      </c>
      <c r="G17" t="s">
        <v>103</v>
      </c>
      <c r="H17" t="s">
        <v>103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</row>
    <row r="18" spans="1:13" x14ac:dyDescent="0.35">
      <c r="A18" s="1" t="s">
        <v>83</v>
      </c>
      <c r="B18" t="s">
        <v>835</v>
      </c>
      <c r="C18" t="s">
        <v>836</v>
      </c>
      <c r="D18" t="s">
        <v>837</v>
      </c>
      <c r="E18" t="s">
        <v>838</v>
      </c>
      <c r="F18" t="s">
        <v>839</v>
      </c>
      <c r="G18" t="s">
        <v>840</v>
      </c>
      <c r="H18" t="s">
        <v>841</v>
      </c>
      <c r="I18" t="s">
        <v>842</v>
      </c>
      <c r="J18" t="s">
        <v>843</v>
      </c>
      <c r="K18" t="s">
        <v>844</v>
      </c>
      <c r="L18" t="s">
        <v>845</v>
      </c>
      <c r="M18" t="s">
        <v>846</v>
      </c>
    </row>
    <row r="19" spans="1:13" x14ac:dyDescent="0.35">
      <c r="A19" s="1" t="s">
        <v>847</v>
      </c>
      <c r="B19" t="s">
        <v>848</v>
      </c>
      <c r="C19" t="s">
        <v>849</v>
      </c>
      <c r="D19" t="s">
        <v>850</v>
      </c>
      <c r="E19" t="s">
        <v>851</v>
      </c>
      <c r="F19" t="s">
        <v>514</v>
      </c>
      <c r="G19" t="s">
        <v>852</v>
      </c>
      <c r="H19" t="s">
        <v>853</v>
      </c>
      <c r="I19" t="s">
        <v>854</v>
      </c>
      <c r="J19" t="s">
        <v>855</v>
      </c>
      <c r="K19" t="s">
        <v>856</v>
      </c>
      <c r="L19" t="s">
        <v>857</v>
      </c>
      <c r="M19" t="s">
        <v>858</v>
      </c>
    </row>
    <row r="20" spans="1:13" x14ac:dyDescent="0.35">
      <c r="A20" s="1" t="s">
        <v>859</v>
      </c>
      <c r="B20" t="s">
        <v>860</v>
      </c>
      <c r="C20" t="s">
        <v>861</v>
      </c>
      <c r="D20" t="s">
        <v>862</v>
      </c>
      <c r="E20" t="s">
        <v>863</v>
      </c>
      <c r="F20" t="s">
        <v>864</v>
      </c>
      <c r="G20" t="s">
        <v>865</v>
      </c>
      <c r="H20" t="s">
        <v>103</v>
      </c>
      <c r="I20" t="s">
        <v>103</v>
      </c>
      <c r="J20" t="s">
        <v>866</v>
      </c>
      <c r="K20" t="s">
        <v>867</v>
      </c>
      <c r="L20" t="s">
        <v>868</v>
      </c>
      <c r="M20" t="s">
        <v>869</v>
      </c>
    </row>
    <row r="21" spans="1:13" x14ac:dyDescent="0.35">
      <c r="A21" s="1" t="s">
        <v>870</v>
      </c>
      <c r="B21" t="s">
        <v>103</v>
      </c>
      <c r="C21" t="s">
        <v>103</v>
      </c>
      <c r="D21" t="s">
        <v>103</v>
      </c>
      <c r="E21" t="s">
        <v>103</v>
      </c>
      <c r="F21" t="s">
        <v>103</v>
      </c>
      <c r="G21" t="s">
        <v>103</v>
      </c>
      <c r="H21" t="s">
        <v>103</v>
      </c>
      <c r="I21" t="s">
        <v>871</v>
      </c>
      <c r="J21" t="s">
        <v>872</v>
      </c>
      <c r="K21" t="s">
        <v>873</v>
      </c>
      <c r="L21" t="s">
        <v>874</v>
      </c>
      <c r="M21" t="s">
        <v>875</v>
      </c>
    </row>
    <row r="22" spans="1:13" x14ac:dyDescent="0.35">
      <c r="A22" s="1" t="s">
        <v>876</v>
      </c>
      <c r="B22" t="s">
        <v>103</v>
      </c>
      <c r="C22" t="s">
        <v>103</v>
      </c>
      <c r="D22" t="s">
        <v>103</v>
      </c>
      <c r="E22" t="s">
        <v>103</v>
      </c>
      <c r="F22" t="s">
        <v>103</v>
      </c>
      <c r="G22" t="s">
        <v>103</v>
      </c>
      <c r="H22" t="s">
        <v>103</v>
      </c>
      <c r="I22" t="s">
        <v>103</v>
      </c>
      <c r="J22" t="s">
        <v>103</v>
      </c>
      <c r="K22" t="s">
        <v>103</v>
      </c>
      <c r="L22" t="s">
        <v>103</v>
      </c>
      <c r="M22" t="s">
        <v>103</v>
      </c>
    </row>
    <row r="23" spans="1:13" x14ac:dyDescent="0.35">
      <c r="A23" s="1" t="s">
        <v>877</v>
      </c>
      <c r="B23" t="s">
        <v>878</v>
      </c>
      <c r="C23" t="s">
        <v>879</v>
      </c>
      <c r="D23" t="s">
        <v>880</v>
      </c>
      <c r="E23" t="s">
        <v>881</v>
      </c>
      <c r="F23" t="s">
        <v>882</v>
      </c>
      <c r="G23" t="s">
        <v>883</v>
      </c>
      <c r="H23" t="s">
        <v>884</v>
      </c>
      <c r="I23" t="s">
        <v>885</v>
      </c>
      <c r="J23" t="s">
        <v>886</v>
      </c>
      <c r="K23" t="s">
        <v>887</v>
      </c>
      <c r="L23" t="s">
        <v>888</v>
      </c>
      <c r="M23" t="s">
        <v>889</v>
      </c>
    </row>
    <row r="24" spans="1:13" x14ac:dyDescent="0.35">
      <c r="A24" s="1" t="s">
        <v>890</v>
      </c>
      <c r="B24" t="s">
        <v>891</v>
      </c>
      <c r="C24" t="s">
        <v>892</v>
      </c>
      <c r="D24" t="s">
        <v>893</v>
      </c>
      <c r="E24" t="s">
        <v>894</v>
      </c>
      <c r="F24" t="s">
        <v>895</v>
      </c>
      <c r="G24" t="s">
        <v>896</v>
      </c>
      <c r="H24" t="s">
        <v>897</v>
      </c>
      <c r="I24" t="s">
        <v>898</v>
      </c>
      <c r="J24" t="s">
        <v>899</v>
      </c>
      <c r="K24" t="s">
        <v>900</v>
      </c>
      <c r="L24" t="s">
        <v>901</v>
      </c>
      <c r="M24" t="s">
        <v>902</v>
      </c>
    </row>
    <row r="25" spans="1:13" x14ac:dyDescent="0.35">
      <c r="A25" s="1" t="s">
        <v>903</v>
      </c>
      <c r="B25" t="s">
        <v>304</v>
      </c>
      <c r="C25" t="s">
        <v>305</v>
      </c>
      <c r="D25" t="s">
        <v>306</v>
      </c>
      <c r="E25" t="s">
        <v>307</v>
      </c>
      <c r="F25" t="s">
        <v>308</v>
      </c>
      <c r="G25" t="s">
        <v>309</v>
      </c>
      <c r="H25" t="s">
        <v>103</v>
      </c>
      <c r="I25" t="s">
        <v>103</v>
      </c>
      <c r="J25" t="s">
        <v>103</v>
      </c>
      <c r="K25" t="s">
        <v>310</v>
      </c>
      <c r="L25" t="s">
        <v>311</v>
      </c>
      <c r="M25" t="s">
        <v>312</v>
      </c>
    </row>
    <row r="26" spans="1:13" x14ac:dyDescent="0.35">
      <c r="A26" s="1" t="s">
        <v>904</v>
      </c>
      <c r="B26" t="s">
        <v>103</v>
      </c>
      <c r="C26" t="s">
        <v>103</v>
      </c>
      <c r="D26" t="s">
        <v>103</v>
      </c>
      <c r="E26" t="s">
        <v>103</v>
      </c>
      <c r="F26" t="s">
        <v>905</v>
      </c>
      <c r="G26" t="s">
        <v>906</v>
      </c>
      <c r="H26" t="s">
        <v>103</v>
      </c>
      <c r="I26" t="s">
        <v>103</v>
      </c>
      <c r="J26" t="s">
        <v>907</v>
      </c>
      <c r="K26" t="s">
        <v>908</v>
      </c>
      <c r="L26" t="s">
        <v>103</v>
      </c>
      <c r="M26" t="s">
        <v>103</v>
      </c>
    </row>
    <row r="27" spans="1:13" x14ac:dyDescent="0.35">
      <c r="A27" s="1" t="s">
        <v>909</v>
      </c>
      <c r="B27" t="s">
        <v>910</v>
      </c>
      <c r="C27" t="s">
        <v>911</v>
      </c>
      <c r="D27" t="s">
        <v>456</v>
      </c>
      <c r="E27" t="s">
        <v>912</v>
      </c>
      <c r="F27" t="s">
        <v>913</v>
      </c>
      <c r="G27" t="s">
        <v>914</v>
      </c>
      <c r="H27" t="s">
        <v>915</v>
      </c>
      <c r="I27" t="s">
        <v>916</v>
      </c>
      <c r="J27" t="s">
        <v>917</v>
      </c>
      <c r="K27" t="s">
        <v>918</v>
      </c>
      <c r="L27" t="s">
        <v>919</v>
      </c>
      <c r="M27" t="s">
        <v>920</v>
      </c>
    </row>
    <row r="28" spans="1:13" x14ac:dyDescent="0.35">
      <c r="A28" s="1" t="s">
        <v>921</v>
      </c>
      <c r="B28" t="s">
        <v>922</v>
      </c>
      <c r="C28" t="s">
        <v>923</v>
      </c>
      <c r="D28" t="s">
        <v>924</v>
      </c>
      <c r="E28" t="s">
        <v>925</v>
      </c>
      <c r="F28" t="s">
        <v>668</v>
      </c>
      <c r="G28" t="s">
        <v>926</v>
      </c>
      <c r="H28" t="s">
        <v>915</v>
      </c>
      <c r="I28" t="s">
        <v>916</v>
      </c>
      <c r="J28" t="s">
        <v>927</v>
      </c>
      <c r="K28" t="s">
        <v>928</v>
      </c>
      <c r="L28" t="s">
        <v>929</v>
      </c>
      <c r="M28" t="s">
        <v>930</v>
      </c>
    </row>
    <row r="29" spans="1:13" x14ac:dyDescent="0.35">
      <c r="A29" s="1" t="s">
        <v>931</v>
      </c>
      <c r="B29" t="s">
        <v>103</v>
      </c>
      <c r="C29" t="s">
        <v>103</v>
      </c>
      <c r="D29" t="s">
        <v>103</v>
      </c>
      <c r="E29" t="s">
        <v>103</v>
      </c>
      <c r="F29" t="s">
        <v>103</v>
      </c>
      <c r="G29" t="s">
        <v>103</v>
      </c>
      <c r="H29" t="s">
        <v>103</v>
      </c>
      <c r="I29" t="s">
        <v>103</v>
      </c>
      <c r="J29" t="s">
        <v>103</v>
      </c>
      <c r="K29" t="s">
        <v>103</v>
      </c>
      <c r="L29" t="s">
        <v>103</v>
      </c>
      <c r="M29" t="s">
        <v>103</v>
      </c>
    </row>
    <row r="30" spans="1:13" x14ac:dyDescent="0.35">
      <c r="A30" s="1" t="s">
        <v>932</v>
      </c>
      <c r="B30" t="s">
        <v>933</v>
      </c>
      <c r="C30" t="s">
        <v>934</v>
      </c>
      <c r="D30" t="s">
        <v>935</v>
      </c>
      <c r="E30" t="s">
        <v>936</v>
      </c>
      <c r="F30" t="s">
        <v>937</v>
      </c>
      <c r="G30" t="s">
        <v>864</v>
      </c>
      <c r="H30" t="s">
        <v>103</v>
      </c>
      <c r="I30" t="s">
        <v>103</v>
      </c>
      <c r="J30" t="s">
        <v>103</v>
      </c>
      <c r="K30" t="s">
        <v>938</v>
      </c>
      <c r="L30" t="s">
        <v>939</v>
      </c>
      <c r="M30" t="s">
        <v>940</v>
      </c>
    </row>
    <row r="31" spans="1:13" x14ac:dyDescent="0.35">
      <c r="A31" s="1" t="s">
        <v>941</v>
      </c>
      <c r="B31" t="s">
        <v>942</v>
      </c>
      <c r="C31" t="s">
        <v>943</v>
      </c>
      <c r="D31" t="s">
        <v>944</v>
      </c>
      <c r="E31" t="s">
        <v>945</v>
      </c>
      <c r="F31" t="s">
        <v>946</v>
      </c>
      <c r="G31" t="s">
        <v>947</v>
      </c>
      <c r="H31" t="s">
        <v>948</v>
      </c>
      <c r="I31" t="s">
        <v>949</v>
      </c>
      <c r="J31" t="s">
        <v>950</v>
      </c>
      <c r="K31" t="s">
        <v>951</v>
      </c>
      <c r="L31" t="s">
        <v>952</v>
      </c>
      <c r="M31" t="s">
        <v>953</v>
      </c>
    </row>
    <row r="32" spans="1:13" x14ac:dyDescent="0.35">
      <c r="A32" s="1" t="s">
        <v>954</v>
      </c>
      <c r="B32" t="s">
        <v>955</v>
      </c>
      <c r="C32" t="s">
        <v>955</v>
      </c>
      <c r="D32" t="s">
        <v>103</v>
      </c>
      <c r="E32" t="s">
        <v>103</v>
      </c>
      <c r="F32" t="s">
        <v>103</v>
      </c>
      <c r="G32" t="s">
        <v>103</v>
      </c>
      <c r="H32" t="s">
        <v>103</v>
      </c>
      <c r="I32" t="s">
        <v>103</v>
      </c>
      <c r="J32" t="s">
        <v>103</v>
      </c>
      <c r="K32" t="s">
        <v>103</v>
      </c>
      <c r="L32" t="s">
        <v>103</v>
      </c>
      <c r="M32" t="s">
        <v>103</v>
      </c>
    </row>
    <row r="33" spans="1:13" x14ac:dyDescent="0.35">
      <c r="A33" s="1" t="s">
        <v>956</v>
      </c>
      <c r="B33" t="s">
        <v>103</v>
      </c>
      <c r="C33" t="s">
        <v>103</v>
      </c>
      <c r="D33" t="s">
        <v>103</v>
      </c>
      <c r="E33" t="s">
        <v>103</v>
      </c>
      <c r="F33" t="s">
        <v>103</v>
      </c>
      <c r="G33" t="s">
        <v>103</v>
      </c>
      <c r="H33" t="s">
        <v>103</v>
      </c>
      <c r="I33" t="s">
        <v>103</v>
      </c>
      <c r="J33" t="s">
        <v>103</v>
      </c>
      <c r="K33" t="s">
        <v>103</v>
      </c>
      <c r="L33" t="s">
        <v>103</v>
      </c>
      <c r="M33" t="s">
        <v>103</v>
      </c>
    </row>
    <row r="34" spans="1:13" x14ac:dyDescent="0.35">
      <c r="A34" s="1" t="s">
        <v>957</v>
      </c>
      <c r="B34" t="s">
        <v>251</v>
      </c>
      <c r="C34" t="s">
        <v>958</v>
      </c>
      <c r="D34" t="s">
        <v>959</v>
      </c>
      <c r="E34" t="s">
        <v>960</v>
      </c>
      <c r="F34" t="s">
        <v>961</v>
      </c>
      <c r="G34" t="s">
        <v>962</v>
      </c>
      <c r="H34" t="s">
        <v>963</v>
      </c>
      <c r="I34" t="s">
        <v>964</v>
      </c>
      <c r="J34" t="s">
        <v>965</v>
      </c>
      <c r="K34" t="s">
        <v>966</v>
      </c>
      <c r="L34" t="s">
        <v>967</v>
      </c>
      <c r="M34" t="s">
        <v>968</v>
      </c>
    </row>
    <row r="35" spans="1:13" x14ac:dyDescent="0.35">
      <c r="A35" s="1" t="s">
        <v>969</v>
      </c>
      <c r="B35" t="s">
        <v>970</v>
      </c>
      <c r="C35" t="s">
        <v>970</v>
      </c>
      <c r="D35" t="s">
        <v>971</v>
      </c>
      <c r="E35" t="s">
        <v>510</v>
      </c>
      <c r="F35" t="s">
        <v>972</v>
      </c>
      <c r="G35" t="s">
        <v>973</v>
      </c>
      <c r="H35" t="s">
        <v>974</v>
      </c>
      <c r="I35" t="s">
        <v>975</v>
      </c>
      <c r="J35" t="s">
        <v>976</v>
      </c>
      <c r="K35" t="s">
        <v>977</v>
      </c>
      <c r="L35" t="s">
        <v>978</v>
      </c>
      <c r="M35" t="s">
        <v>979</v>
      </c>
    </row>
    <row r="36" spans="1:13" x14ac:dyDescent="0.35">
      <c r="A36" s="1" t="s">
        <v>980</v>
      </c>
      <c r="B36" t="s">
        <v>103</v>
      </c>
      <c r="C36" t="s">
        <v>103</v>
      </c>
      <c r="D36" t="s">
        <v>103</v>
      </c>
      <c r="E36" t="s">
        <v>103</v>
      </c>
      <c r="F36" t="s">
        <v>103</v>
      </c>
      <c r="G36" t="s">
        <v>103</v>
      </c>
      <c r="H36" t="s">
        <v>103</v>
      </c>
      <c r="I36" t="s">
        <v>103</v>
      </c>
      <c r="J36" t="s">
        <v>103</v>
      </c>
      <c r="K36" t="s">
        <v>103</v>
      </c>
      <c r="L36" t="s">
        <v>103</v>
      </c>
      <c r="M36" t="s">
        <v>103</v>
      </c>
    </row>
    <row r="37" spans="1:13" x14ac:dyDescent="0.35">
      <c r="A37" s="1" t="s">
        <v>981</v>
      </c>
      <c r="B37" t="s">
        <v>315</v>
      </c>
      <c r="C37" t="s">
        <v>316</v>
      </c>
      <c r="D37" t="s">
        <v>317</v>
      </c>
      <c r="E37" t="s">
        <v>318</v>
      </c>
      <c r="F37" t="s">
        <v>319</v>
      </c>
      <c r="G37" t="s">
        <v>320</v>
      </c>
      <c r="H37" t="s">
        <v>321</v>
      </c>
      <c r="I37" t="s">
        <v>322</v>
      </c>
      <c r="J37" t="s">
        <v>323</v>
      </c>
      <c r="K37" t="s">
        <v>324</v>
      </c>
      <c r="L37" t="s">
        <v>325</v>
      </c>
      <c r="M37" t="s">
        <v>326</v>
      </c>
    </row>
    <row r="38" spans="1:13" x14ac:dyDescent="0.35">
      <c r="A38" s="1" t="s">
        <v>982</v>
      </c>
      <c r="B38" t="s">
        <v>835</v>
      </c>
      <c r="C38" t="s">
        <v>836</v>
      </c>
      <c r="D38" t="s">
        <v>837</v>
      </c>
      <c r="E38" t="s">
        <v>838</v>
      </c>
      <c r="F38" t="s">
        <v>839</v>
      </c>
      <c r="G38" t="s">
        <v>840</v>
      </c>
      <c r="H38" t="s">
        <v>841</v>
      </c>
      <c r="I38" t="s">
        <v>842</v>
      </c>
      <c r="J38" t="s">
        <v>843</v>
      </c>
      <c r="K38" t="s">
        <v>844</v>
      </c>
      <c r="L38" t="s">
        <v>845</v>
      </c>
      <c r="M38" t="s">
        <v>846</v>
      </c>
    </row>
    <row r="39" spans="1:13" x14ac:dyDescent="0.35">
      <c r="A39" s="1" t="s">
        <v>983</v>
      </c>
      <c r="B39" t="s">
        <v>103</v>
      </c>
      <c r="C39" t="s">
        <v>103</v>
      </c>
      <c r="D39" t="s">
        <v>103</v>
      </c>
      <c r="E39" t="s">
        <v>103</v>
      </c>
      <c r="F39" t="s">
        <v>103</v>
      </c>
      <c r="G39" t="s">
        <v>103</v>
      </c>
      <c r="H39" t="s">
        <v>103</v>
      </c>
      <c r="I39" t="s">
        <v>103</v>
      </c>
      <c r="J39" t="s">
        <v>103</v>
      </c>
      <c r="K39" t="s">
        <v>103</v>
      </c>
      <c r="L39" t="s">
        <v>103</v>
      </c>
      <c r="M39" t="s">
        <v>103</v>
      </c>
    </row>
    <row r="40" spans="1:13" x14ac:dyDescent="0.35">
      <c r="A40" s="1" t="s">
        <v>984</v>
      </c>
      <c r="B40" t="s">
        <v>835</v>
      </c>
      <c r="C40" t="s">
        <v>836</v>
      </c>
      <c r="D40" t="s">
        <v>837</v>
      </c>
      <c r="E40" t="s">
        <v>838</v>
      </c>
      <c r="F40" t="s">
        <v>839</v>
      </c>
      <c r="G40" t="s">
        <v>840</v>
      </c>
      <c r="H40" t="s">
        <v>841</v>
      </c>
      <c r="I40" t="s">
        <v>842</v>
      </c>
      <c r="J40" t="s">
        <v>843</v>
      </c>
      <c r="K40" t="s">
        <v>844</v>
      </c>
      <c r="L40" t="s">
        <v>845</v>
      </c>
      <c r="M40" t="s">
        <v>846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9"/>
  <sheetViews>
    <sheetView workbookViewId="0"/>
  </sheetViews>
  <sheetFormatPr defaultRowHeight="14.5" x14ac:dyDescent="0.35"/>
  <sheetData>
    <row r="1" spans="1:13" x14ac:dyDescent="0.35">
      <c r="B1" s="1" t="s">
        <v>379</v>
      </c>
      <c r="C1" s="1" t="s">
        <v>380</v>
      </c>
      <c r="D1" s="1" t="s">
        <v>381</v>
      </c>
      <c r="E1" s="1" t="s">
        <v>382</v>
      </c>
      <c r="F1" s="1" t="s">
        <v>383</v>
      </c>
      <c r="G1" s="1" t="s">
        <v>384</v>
      </c>
      <c r="H1" s="1" t="s">
        <v>385</v>
      </c>
      <c r="I1" s="1" t="s">
        <v>386</v>
      </c>
      <c r="J1" s="1" t="s">
        <v>387</v>
      </c>
      <c r="K1" s="1" t="s">
        <v>388</v>
      </c>
      <c r="L1" s="1" t="s">
        <v>389</v>
      </c>
      <c r="M1" s="1" t="s">
        <v>390</v>
      </c>
    </row>
    <row r="2" spans="1:13" x14ac:dyDescent="0.35">
      <c r="A2" s="1" t="s">
        <v>67</v>
      </c>
      <c r="B2" t="s">
        <v>251</v>
      </c>
      <c r="C2" t="s">
        <v>103</v>
      </c>
      <c r="D2" t="s">
        <v>253</v>
      </c>
      <c r="E2" t="s">
        <v>254</v>
      </c>
      <c r="F2" t="s">
        <v>255</v>
      </c>
      <c r="G2" t="s">
        <v>256</v>
      </c>
      <c r="H2" t="s">
        <v>257</v>
      </c>
      <c r="I2" t="s">
        <v>258</v>
      </c>
      <c r="J2" t="s">
        <v>259</v>
      </c>
      <c r="K2" t="s">
        <v>260</v>
      </c>
      <c r="L2" t="s">
        <v>261</v>
      </c>
      <c r="M2" t="s">
        <v>262</v>
      </c>
    </row>
    <row r="3" spans="1:13" x14ac:dyDescent="0.35">
      <c r="A3" s="1" t="s">
        <v>529</v>
      </c>
      <c r="B3" t="s">
        <v>237</v>
      </c>
      <c r="C3" t="s">
        <v>238</v>
      </c>
      <c r="D3" t="s">
        <v>239</v>
      </c>
      <c r="E3" t="s">
        <v>240</v>
      </c>
      <c r="F3" t="s">
        <v>241</v>
      </c>
      <c r="G3" t="s">
        <v>242</v>
      </c>
      <c r="H3" t="s">
        <v>243</v>
      </c>
      <c r="I3" t="s">
        <v>244</v>
      </c>
      <c r="J3" t="s">
        <v>245</v>
      </c>
      <c r="K3" t="s">
        <v>246</v>
      </c>
      <c r="L3" t="s">
        <v>247</v>
      </c>
      <c r="M3" t="s">
        <v>248</v>
      </c>
    </row>
    <row r="4" spans="1:13" x14ac:dyDescent="0.35">
      <c r="A4" s="1" t="s">
        <v>985</v>
      </c>
      <c r="B4" t="s">
        <v>524</v>
      </c>
      <c r="C4" t="s">
        <v>986</v>
      </c>
      <c r="D4" t="s">
        <v>987</v>
      </c>
      <c r="E4" t="s">
        <v>988</v>
      </c>
      <c r="F4" t="s">
        <v>989</v>
      </c>
      <c r="G4" t="s">
        <v>990</v>
      </c>
      <c r="H4" t="s">
        <v>991</v>
      </c>
      <c r="I4" t="s">
        <v>992</v>
      </c>
      <c r="J4" t="s">
        <v>993</v>
      </c>
      <c r="K4" t="s">
        <v>988</v>
      </c>
      <c r="L4" t="s">
        <v>994</v>
      </c>
      <c r="M4" t="s">
        <v>995</v>
      </c>
    </row>
    <row r="5" spans="1:13" x14ac:dyDescent="0.35">
      <c r="A5" s="1" t="s">
        <v>996</v>
      </c>
      <c r="B5" t="s">
        <v>528</v>
      </c>
      <c r="C5" t="s">
        <v>997</v>
      </c>
      <c r="D5" t="s">
        <v>998</v>
      </c>
      <c r="E5" t="s">
        <v>999</v>
      </c>
      <c r="F5" t="s">
        <v>1000</v>
      </c>
      <c r="G5" t="s">
        <v>1001</v>
      </c>
      <c r="H5" t="s">
        <v>1002</v>
      </c>
      <c r="I5" t="s">
        <v>1003</v>
      </c>
      <c r="J5" t="s">
        <v>1004</v>
      </c>
      <c r="K5" t="s">
        <v>1005</v>
      </c>
      <c r="L5" t="s">
        <v>1006</v>
      </c>
      <c r="M5" t="s">
        <v>1007</v>
      </c>
    </row>
    <row r="6" spans="1:13" x14ac:dyDescent="0.35">
      <c r="A6" s="1" t="s">
        <v>1008</v>
      </c>
      <c r="B6" t="s">
        <v>1009</v>
      </c>
      <c r="C6" t="s">
        <v>1010</v>
      </c>
      <c r="D6" t="s">
        <v>1011</v>
      </c>
      <c r="E6" t="s">
        <v>1012</v>
      </c>
      <c r="F6" t="s">
        <v>1013</v>
      </c>
      <c r="G6" t="s">
        <v>1014</v>
      </c>
      <c r="H6" t="s">
        <v>1015</v>
      </c>
      <c r="I6" t="s">
        <v>1016</v>
      </c>
      <c r="J6" t="s">
        <v>1017</v>
      </c>
      <c r="K6" t="s">
        <v>1018</v>
      </c>
      <c r="L6" t="s">
        <v>1019</v>
      </c>
      <c r="M6" t="s">
        <v>1020</v>
      </c>
    </row>
    <row r="7" spans="1:13" x14ac:dyDescent="0.35">
      <c r="A7" s="1" t="s">
        <v>1021</v>
      </c>
      <c r="B7" t="s">
        <v>1022</v>
      </c>
      <c r="C7" t="s">
        <v>1023</v>
      </c>
      <c r="D7" t="s">
        <v>1024</v>
      </c>
      <c r="E7" t="s">
        <v>1025</v>
      </c>
      <c r="F7" t="s">
        <v>1026</v>
      </c>
      <c r="G7" t="s">
        <v>1027</v>
      </c>
      <c r="H7" t="s">
        <v>1028</v>
      </c>
      <c r="I7" t="s">
        <v>1029</v>
      </c>
      <c r="J7" t="s">
        <v>1030</v>
      </c>
      <c r="K7" t="s">
        <v>1031</v>
      </c>
      <c r="L7" t="s">
        <v>1032</v>
      </c>
      <c r="M7" t="s">
        <v>1033</v>
      </c>
    </row>
    <row r="8" spans="1:13" x14ac:dyDescent="0.35">
      <c r="A8" s="1" t="s">
        <v>728</v>
      </c>
      <c r="B8" t="s">
        <v>103</v>
      </c>
      <c r="C8" t="s">
        <v>103</v>
      </c>
      <c r="D8" t="s">
        <v>103</v>
      </c>
      <c r="E8" t="s">
        <v>103</v>
      </c>
      <c r="F8" t="s">
        <v>103</v>
      </c>
      <c r="G8" t="s">
        <v>103</v>
      </c>
      <c r="H8" t="s">
        <v>103</v>
      </c>
      <c r="I8" t="s">
        <v>103</v>
      </c>
      <c r="J8" t="s">
        <v>103</v>
      </c>
      <c r="K8" t="s">
        <v>103</v>
      </c>
      <c r="L8" t="s">
        <v>103</v>
      </c>
      <c r="M8" t="s">
        <v>103</v>
      </c>
    </row>
    <row r="9" spans="1:13" x14ac:dyDescent="0.35">
      <c r="A9" s="1" t="s">
        <v>847</v>
      </c>
      <c r="B9" t="s">
        <v>1034</v>
      </c>
      <c r="C9" t="s">
        <v>526</v>
      </c>
      <c r="D9" t="s">
        <v>509</v>
      </c>
      <c r="E9" t="s">
        <v>1035</v>
      </c>
      <c r="F9" t="s">
        <v>1036</v>
      </c>
      <c r="G9" t="s">
        <v>1037</v>
      </c>
      <c r="H9" t="s">
        <v>510</v>
      </c>
      <c r="I9" t="s">
        <v>1038</v>
      </c>
      <c r="J9" t="s">
        <v>812</v>
      </c>
      <c r="K9" t="s">
        <v>1039</v>
      </c>
      <c r="L9" t="s">
        <v>1040</v>
      </c>
      <c r="M9" t="s">
        <v>1041</v>
      </c>
    </row>
    <row r="10" spans="1:13" x14ac:dyDescent="0.35">
      <c r="A10" s="1" t="s">
        <v>1042</v>
      </c>
      <c r="B10" t="s">
        <v>766</v>
      </c>
      <c r="C10" t="s">
        <v>1043</v>
      </c>
      <c r="D10" t="s">
        <v>1044</v>
      </c>
      <c r="E10" t="s">
        <v>1045</v>
      </c>
      <c r="F10" t="s">
        <v>525</v>
      </c>
      <c r="G10" t="s">
        <v>1046</v>
      </c>
      <c r="H10" t="s">
        <v>1047</v>
      </c>
      <c r="I10" t="s">
        <v>1048</v>
      </c>
      <c r="J10" t="s">
        <v>253</v>
      </c>
      <c r="K10" t="s">
        <v>1049</v>
      </c>
      <c r="L10" t="s">
        <v>1050</v>
      </c>
      <c r="M10" t="s">
        <v>1051</v>
      </c>
    </row>
    <row r="11" spans="1:13" x14ac:dyDescent="0.35">
      <c r="A11" s="1" t="s">
        <v>1052</v>
      </c>
      <c r="B11" t="s">
        <v>1053</v>
      </c>
      <c r="C11" t="s">
        <v>1054</v>
      </c>
      <c r="D11" t="s">
        <v>1055</v>
      </c>
      <c r="E11" t="s">
        <v>1056</v>
      </c>
      <c r="F11" t="s">
        <v>1057</v>
      </c>
      <c r="G11" t="s">
        <v>1058</v>
      </c>
      <c r="H11" t="s">
        <v>1059</v>
      </c>
      <c r="I11" t="s">
        <v>1060</v>
      </c>
      <c r="J11" t="s">
        <v>1061</v>
      </c>
      <c r="K11" t="s">
        <v>1062</v>
      </c>
      <c r="L11" t="s">
        <v>1063</v>
      </c>
      <c r="M11" t="s">
        <v>1064</v>
      </c>
    </row>
    <row r="12" spans="1:13" x14ac:dyDescent="0.35">
      <c r="A12" s="1" t="s">
        <v>1065</v>
      </c>
      <c r="B12" t="s">
        <v>1066</v>
      </c>
      <c r="C12" t="s">
        <v>1067</v>
      </c>
      <c r="D12" t="s">
        <v>1068</v>
      </c>
      <c r="E12" t="s">
        <v>1069</v>
      </c>
      <c r="F12" t="s">
        <v>1070</v>
      </c>
      <c r="G12" t="s">
        <v>1071</v>
      </c>
      <c r="H12" t="s">
        <v>1072</v>
      </c>
      <c r="I12" t="s">
        <v>1073</v>
      </c>
      <c r="J12" t="s">
        <v>1074</v>
      </c>
      <c r="K12" t="s">
        <v>1075</v>
      </c>
      <c r="L12" t="s">
        <v>1076</v>
      </c>
      <c r="M12" t="s">
        <v>1077</v>
      </c>
    </row>
    <row r="13" spans="1:13" x14ac:dyDescent="0.35">
      <c r="A13" s="1" t="s">
        <v>1078</v>
      </c>
      <c r="B13" t="s">
        <v>1079</v>
      </c>
      <c r="C13" t="s">
        <v>1080</v>
      </c>
      <c r="D13" t="s">
        <v>1081</v>
      </c>
      <c r="E13" t="s">
        <v>1082</v>
      </c>
      <c r="F13" t="s">
        <v>1083</v>
      </c>
      <c r="G13" t="s">
        <v>1084</v>
      </c>
      <c r="H13" t="s">
        <v>1085</v>
      </c>
      <c r="I13" t="s">
        <v>1086</v>
      </c>
      <c r="J13" t="s">
        <v>1087</v>
      </c>
      <c r="K13" t="s">
        <v>1088</v>
      </c>
      <c r="L13" t="s">
        <v>1089</v>
      </c>
      <c r="M13" t="s">
        <v>1090</v>
      </c>
    </row>
    <row r="14" spans="1:13" x14ac:dyDescent="0.35">
      <c r="A14" s="1" t="s">
        <v>1091</v>
      </c>
      <c r="B14" t="s">
        <v>1092</v>
      </c>
      <c r="C14" t="s">
        <v>582</v>
      </c>
      <c r="D14" t="s">
        <v>1093</v>
      </c>
      <c r="E14" t="s">
        <v>1094</v>
      </c>
      <c r="F14" t="s">
        <v>1095</v>
      </c>
      <c r="G14" t="s">
        <v>1096</v>
      </c>
      <c r="H14" t="s">
        <v>1097</v>
      </c>
      <c r="I14" t="s">
        <v>1098</v>
      </c>
      <c r="J14" t="s">
        <v>1099</v>
      </c>
      <c r="K14" t="s">
        <v>1100</v>
      </c>
      <c r="L14" t="s">
        <v>1101</v>
      </c>
      <c r="M14" t="s">
        <v>1102</v>
      </c>
    </row>
    <row r="15" spans="1:13" x14ac:dyDescent="0.35">
      <c r="A15" s="1" t="s">
        <v>1103</v>
      </c>
      <c r="B15" t="s">
        <v>103</v>
      </c>
      <c r="C15" t="s">
        <v>1104</v>
      </c>
      <c r="D15" t="s">
        <v>1105</v>
      </c>
      <c r="E15" t="s">
        <v>1106</v>
      </c>
      <c r="F15" t="s">
        <v>1107</v>
      </c>
      <c r="G15" t="s">
        <v>1108</v>
      </c>
      <c r="H15" t="s">
        <v>1109</v>
      </c>
      <c r="I15" t="s">
        <v>1110</v>
      </c>
      <c r="J15" t="s">
        <v>1111</v>
      </c>
      <c r="K15" t="s">
        <v>1112</v>
      </c>
      <c r="L15" t="s">
        <v>1113</v>
      </c>
      <c r="M15" t="s">
        <v>1114</v>
      </c>
    </row>
    <row r="16" spans="1:13" x14ac:dyDescent="0.35">
      <c r="A16" s="1" t="s">
        <v>1115</v>
      </c>
      <c r="B16" t="s">
        <v>103</v>
      </c>
      <c r="C16" t="s">
        <v>1116</v>
      </c>
      <c r="D16" t="s">
        <v>1117</v>
      </c>
      <c r="E16" t="s">
        <v>1118</v>
      </c>
      <c r="F16" t="s">
        <v>1119</v>
      </c>
      <c r="G16" t="s">
        <v>1120</v>
      </c>
      <c r="H16" t="s">
        <v>1121</v>
      </c>
      <c r="I16" t="s">
        <v>1122</v>
      </c>
      <c r="J16" t="s">
        <v>1123</v>
      </c>
      <c r="K16" t="s">
        <v>1124</v>
      </c>
      <c r="L16" t="s">
        <v>1125</v>
      </c>
      <c r="M16" t="s">
        <v>1126</v>
      </c>
    </row>
    <row r="17" spans="1:13" x14ac:dyDescent="0.35">
      <c r="A17" s="1" t="s">
        <v>1127</v>
      </c>
      <c r="B17" t="s">
        <v>1046</v>
      </c>
      <c r="C17" t="s">
        <v>526</v>
      </c>
      <c r="D17" t="s">
        <v>1128</v>
      </c>
      <c r="E17" t="s">
        <v>1129</v>
      </c>
      <c r="F17" t="s">
        <v>1130</v>
      </c>
      <c r="G17" t="s">
        <v>1131</v>
      </c>
      <c r="H17" t="s">
        <v>1132</v>
      </c>
      <c r="I17" t="s">
        <v>1133</v>
      </c>
      <c r="J17" t="s">
        <v>1134</v>
      </c>
      <c r="K17" t="s">
        <v>583</v>
      </c>
      <c r="L17" t="s">
        <v>1135</v>
      </c>
      <c r="M17" t="s">
        <v>1136</v>
      </c>
    </row>
    <row r="18" spans="1:13" x14ac:dyDescent="0.35">
      <c r="A18" s="1" t="s">
        <v>1137</v>
      </c>
      <c r="B18" t="s">
        <v>1138</v>
      </c>
      <c r="C18" t="s">
        <v>1139</v>
      </c>
      <c r="D18" t="s">
        <v>1140</v>
      </c>
      <c r="E18" t="s">
        <v>1141</v>
      </c>
      <c r="F18" t="s">
        <v>1142</v>
      </c>
      <c r="G18" t="s">
        <v>1143</v>
      </c>
      <c r="H18" t="s">
        <v>1144</v>
      </c>
      <c r="I18" t="s">
        <v>1145</v>
      </c>
      <c r="J18" t="s">
        <v>1146</v>
      </c>
      <c r="K18" t="s">
        <v>1147</v>
      </c>
      <c r="L18" t="s">
        <v>1148</v>
      </c>
      <c r="M18" t="s">
        <v>1149</v>
      </c>
    </row>
    <row r="19" spans="1:13" x14ac:dyDescent="0.35">
      <c r="A19" s="1" t="s">
        <v>1150</v>
      </c>
      <c r="B19" t="s">
        <v>1151</v>
      </c>
      <c r="C19" t="s">
        <v>1152</v>
      </c>
      <c r="D19" t="s">
        <v>1153</v>
      </c>
      <c r="E19" t="s">
        <v>1154</v>
      </c>
      <c r="F19" t="s">
        <v>1155</v>
      </c>
      <c r="G19" t="s">
        <v>1156</v>
      </c>
      <c r="H19" t="s">
        <v>1157</v>
      </c>
      <c r="I19" t="s">
        <v>103</v>
      </c>
      <c r="J19" t="s">
        <v>103</v>
      </c>
      <c r="K19" t="s">
        <v>1158</v>
      </c>
      <c r="L19" t="s">
        <v>1159</v>
      </c>
      <c r="M19" t="s">
        <v>1160</v>
      </c>
    </row>
    <row r="20" spans="1:13" x14ac:dyDescent="0.35">
      <c r="A20" s="1" t="s">
        <v>1161</v>
      </c>
      <c r="B20" t="s">
        <v>866</v>
      </c>
      <c r="C20" t="s">
        <v>1162</v>
      </c>
      <c r="D20" t="s">
        <v>1163</v>
      </c>
      <c r="E20" t="s">
        <v>1164</v>
      </c>
      <c r="F20" t="s">
        <v>103</v>
      </c>
      <c r="G20" t="s">
        <v>103</v>
      </c>
      <c r="H20" t="s">
        <v>103</v>
      </c>
      <c r="I20" t="s">
        <v>103</v>
      </c>
      <c r="J20" t="s">
        <v>103</v>
      </c>
      <c r="K20" t="s">
        <v>103</v>
      </c>
      <c r="L20" t="s">
        <v>103</v>
      </c>
      <c r="M20" t="s">
        <v>103</v>
      </c>
    </row>
    <row r="21" spans="1:13" x14ac:dyDescent="0.35">
      <c r="A21" s="1" t="s">
        <v>1165</v>
      </c>
      <c r="B21" t="s">
        <v>103</v>
      </c>
      <c r="C21" t="s">
        <v>103</v>
      </c>
      <c r="D21" t="s">
        <v>103</v>
      </c>
      <c r="E21" t="s">
        <v>103</v>
      </c>
      <c r="F21" t="s">
        <v>103</v>
      </c>
      <c r="G21" t="s">
        <v>103</v>
      </c>
      <c r="H21" t="s">
        <v>103</v>
      </c>
      <c r="I21" t="s">
        <v>1166</v>
      </c>
      <c r="J21" t="s">
        <v>1167</v>
      </c>
      <c r="K21" t="s">
        <v>1168</v>
      </c>
      <c r="L21" t="s">
        <v>1169</v>
      </c>
      <c r="M21" t="s">
        <v>1170</v>
      </c>
    </row>
    <row r="22" spans="1:13" x14ac:dyDescent="0.35">
      <c r="A22" s="1" t="s">
        <v>1171</v>
      </c>
      <c r="B22" t="s">
        <v>103</v>
      </c>
      <c r="C22" t="s">
        <v>103</v>
      </c>
      <c r="D22" t="s">
        <v>103</v>
      </c>
      <c r="E22" t="s">
        <v>103</v>
      </c>
      <c r="F22" t="s">
        <v>103</v>
      </c>
      <c r="G22" t="s">
        <v>103</v>
      </c>
      <c r="H22" t="s">
        <v>103</v>
      </c>
      <c r="I22" t="s">
        <v>103</v>
      </c>
      <c r="J22" t="s">
        <v>103</v>
      </c>
      <c r="K22" t="s">
        <v>103</v>
      </c>
      <c r="L22" t="s">
        <v>103</v>
      </c>
      <c r="M22" t="s">
        <v>103</v>
      </c>
    </row>
    <row r="23" spans="1:13" x14ac:dyDescent="0.35">
      <c r="A23" s="1" t="s">
        <v>1172</v>
      </c>
      <c r="B23" t="s">
        <v>1173</v>
      </c>
      <c r="C23" t="s">
        <v>1174</v>
      </c>
      <c r="D23" t="s">
        <v>1175</v>
      </c>
      <c r="E23" t="s">
        <v>1176</v>
      </c>
      <c r="F23" t="s">
        <v>1177</v>
      </c>
      <c r="G23" t="s">
        <v>1178</v>
      </c>
      <c r="H23" t="s">
        <v>971</v>
      </c>
      <c r="I23" t="s">
        <v>1179</v>
      </c>
      <c r="J23" t="s">
        <v>1180</v>
      </c>
      <c r="K23" t="s">
        <v>1181</v>
      </c>
      <c r="L23" t="s">
        <v>1182</v>
      </c>
      <c r="M23" t="s">
        <v>1183</v>
      </c>
    </row>
    <row r="24" spans="1:13" x14ac:dyDescent="0.35">
      <c r="A24" s="1" t="s">
        <v>1184</v>
      </c>
      <c r="B24" t="s">
        <v>472</v>
      </c>
      <c r="C24" t="s">
        <v>1185</v>
      </c>
      <c r="D24" t="s">
        <v>1186</v>
      </c>
      <c r="E24" t="s">
        <v>1187</v>
      </c>
      <c r="F24" t="s">
        <v>1188</v>
      </c>
      <c r="G24" t="s">
        <v>1189</v>
      </c>
      <c r="H24" t="s">
        <v>1190</v>
      </c>
      <c r="I24" t="s">
        <v>1191</v>
      </c>
      <c r="J24" t="s">
        <v>1192</v>
      </c>
      <c r="K24" t="s">
        <v>1193</v>
      </c>
      <c r="L24" t="s">
        <v>1194</v>
      </c>
      <c r="M24" t="s">
        <v>1195</v>
      </c>
    </row>
    <row r="25" spans="1:13" x14ac:dyDescent="0.35">
      <c r="A25" s="1" t="s">
        <v>1196</v>
      </c>
      <c r="B25" t="s">
        <v>1197</v>
      </c>
      <c r="C25" t="s">
        <v>1053</v>
      </c>
      <c r="D25" t="s">
        <v>509</v>
      </c>
      <c r="E25" t="s">
        <v>1045</v>
      </c>
      <c r="F25" t="s">
        <v>1097</v>
      </c>
      <c r="G25" t="s">
        <v>1198</v>
      </c>
      <c r="H25" t="s">
        <v>1199</v>
      </c>
      <c r="I25" t="s">
        <v>937</v>
      </c>
      <c r="J25" t="s">
        <v>1200</v>
      </c>
      <c r="K25" t="s">
        <v>1048</v>
      </c>
      <c r="L25" t="s">
        <v>861</v>
      </c>
      <c r="M25" t="s">
        <v>1201</v>
      </c>
    </row>
    <row r="26" spans="1:13" x14ac:dyDescent="0.35">
      <c r="A26" s="1" t="s">
        <v>1202</v>
      </c>
      <c r="B26" t="s">
        <v>1203</v>
      </c>
      <c r="C26" t="s">
        <v>1204</v>
      </c>
      <c r="D26" t="s">
        <v>1205</v>
      </c>
      <c r="E26" t="s">
        <v>1206</v>
      </c>
      <c r="F26" t="s">
        <v>1207</v>
      </c>
      <c r="G26" t="s">
        <v>880</v>
      </c>
      <c r="H26" t="s">
        <v>1208</v>
      </c>
      <c r="I26" t="s">
        <v>1209</v>
      </c>
      <c r="J26" t="s">
        <v>1210</v>
      </c>
      <c r="K26" t="s">
        <v>1211</v>
      </c>
      <c r="L26" t="s">
        <v>1212</v>
      </c>
      <c r="M26" t="s">
        <v>1213</v>
      </c>
    </row>
    <row r="27" spans="1:13" x14ac:dyDescent="0.35">
      <c r="A27" s="1" t="s">
        <v>1214</v>
      </c>
      <c r="B27" t="s">
        <v>681</v>
      </c>
      <c r="C27" t="s">
        <v>682</v>
      </c>
      <c r="D27" t="s">
        <v>683</v>
      </c>
      <c r="E27" t="s">
        <v>684</v>
      </c>
      <c r="F27" t="s">
        <v>245</v>
      </c>
      <c r="G27" t="s">
        <v>685</v>
      </c>
      <c r="H27" t="s">
        <v>686</v>
      </c>
      <c r="I27" t="s">
        <v>687</v>
      </c>
      <c r="J27" t="s">
        <v>1215</v>
      </c>
      <c r="K27" t="s">
        <v>1216</v>
      </c>
      <c r="L27" t="s">
        <v>1217</v>
      </c>
      <c r="M27" t="s">
        <v>1218</v>
      </c>
    </row>
    <row r="28" spans="1:13" x14ac:dyDescent="0.35">
      <c r="A28" s="1" t="s">
        <v>1219</v>
      </c>
      <c r="B28" t="s">
        <v>1220</v>
      </c>
      <c r="C28" t="s">
        <v>681</v>
      </c>
      <c r="D28" t="s">
        <v>682</v>
      </c>
      <c r="E28" t="s">
        <v>683</v>
      </c>
      <c r="F28" t="s">
        <v>684</v>
      </c>
      <c r="G28" t="s">
        <v>245</v>
      </c>
      <c r="H28" t="s">
        <v>685</v>
      </c>
      <c r="I28" t="s">
        <v>686</v>
      </c>
      <c r="J28" t="s">
        <v>1221</v>
      </c>
      <c r="K28" t="s">
        <v>1215</v>
      </c>
      <c r="L28" t="s">
        <v>1216</v>
      </c>
      <c r="M28" t="s">
        <v>1217</v>
      </c>
    </row>
    <row r="29" spans="1:13" x14ac:dyDescent="0.35">
      <c r="A29" s="1" t="s">
        <v>1222</v>
      </c>
      <c r="B29" t="s">
        <v>1223</v>
      </c>
      <c r="C29" t="s">
        <v>1224</v>
      </c>
      <c r="D29" t="s">
        <v>1225</v>
      </c>
      <c r="E29" t="s">
        <v>1226</v>
      </c>
      <c r="F29" t="s">
        <v>1227</v>
      </c>
      <c r="G29" t="s">
        <v>1228</v>
      </c>
      <c r="H29" t="s">
        <v>1229</v>
      </c>
      <c r="I29" t="s">
        <v>1230</v>
      </c>
      <c r="J29" t="s">
        <v>1231</v>
      </c>
      <c r="K29" t="s">
        <v>1232</v>
      </c>
      <c r="L29" t="s">
        <v>1233</v>
      </c>
      <c r="M29" t="s">
        <v>1234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Info</vt:lpstr>
      <vt:lpstr>Model</vt:lpstr>
      <vt:lpstr>Summary</vt:lpstr>
      <vt:lpstr>Income Statement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Kruta</cp:lastModifiedBy>
  <dcterms:created xsi:type="dcterms:W3CDTF">2022-08-14T23:06:02Z</dcterms:created>
  <dcterms:modified xsi:type="dcterms:W3CDTF">2024-04-07T09:58:53Z</dcterms:modified>
</cp:coreProperties>
</file>