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34a1defcf7f9d1a/Company Models CloudSave/SNPS/"/>
    </mc:Choice>
  </mc:AlternateContent>
  <xr:revisionPtr revIDLastSave="1067" documentId="8_{DB60A68D-1C08-4DB6-9C6C-CB349F343074}" xr6:coauthVersionLast="47" xr6:coauthVersionMax="47" xr10:uidLastSave="{4A9ED355-2B47-4A58-8896-0EAC267D5D9D}"/>
  <bookViews>
    <workbookView xWindow="38290" yWindow="300" windowWidth="38620" windowHeight="21820" activeTab="2" xr2:uid="{A1496162-7AF9-4C33-91A9-5CCDC5AAB7B2}"/>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0" i="1" l="1"/>
  <c r="J150" i="1"/>
  <c r="K150" i="1"/>
  <c r="L150" i="1"/>
  <c r="M150" i="1"/>
  <c r="N150" i="1"/>
  <c r="O150" i="1"/>
  <c r="P150" i="1"/>
  <c r="Q150" i="1"/>
  <c r="R150" i="1"/>
  <c r="S150" i="1"/>
  <c r="T150" i="1"/>
  <c r="U150" i="1"/>
  <c r="V150" i="1"/>
  <c r="W150" i="1"/>
  <c r="X150" i="1"/>
  <c r="I151" i="1"/>
  <c r="J151" i="1"/>
  <c r="K151" i="1"/>
  <c r="L151" i="1"/>
  <c r="M151" i="1"/>
  <c r="N151" i="1"/>
  <c r="O151" i="1"/>
  <c r="P151" i="1"/>
  <c r="Q151" i="1"/>
  <c r="R151" i="1"/>
  <c r="S151" i="1"/>
  <c r="T151" i="1"/>
  <c r="U151" i="1"/>
  <c r="V151" i="1"/>
  <c r="W151" i="1"/>
  <c r="X151" i="1"/>
  <c r="I152" i="1"/>
  <c r="J152" i="1"/>
  <c r="K152" i="1"/>
  <c r="L152" i="1"/>
  <c r="M152" i="1"/>
  <c r="N152" i="1"/>
  <c r="O152" i="1"/>
  <c r="P152" i="1"/>
  <c r="Q152" i="1"/>
  <c r="R152" i="1"/>
  <c r="S152" i="1"/>
  <c r="T152" i="1"/>
  <c r="U152" i="1"/>
  <c r="V152" i="1"/>
  <c r="W152" i="1"/>
  <c r="X152" i="1"/>
  <c r="I153" i="1"/>
  <c r="J153" i="1"/>
  <c r="K153" i="1"/>
  <c r="L153" i="1"/>
  <c r="M153" i="1"/>
  <c r="N153" i="1"/>
  <c r="O153" i="1"/>
  <c r="P153" i="1"/>
  <c r="Q153" i="1"/>
  <c r="R153" i="1"/>
  <c r="S153" i="1"/>
  <c r="T153" i="1"/>
  <c r="U153" i="1"/>
  <c r="V153" i="1"/>
  <c r="W153" i="1"/>
  <c r="X153" i="1"/>
  <c r="H153" i="1"/>
  <c r="H152" i="1"/>
  <c r="H151" i="1"/>
  <c r="H150" i="1"/>
  <c r="T148" i="1"/>
  <c r="U148" i="1"/>
  <c r="V148" i="1"/>
  <c r="I149" i="1"/>
  <c r="I148" i="1" s="1"/>
  <c r="J149" i="1"/>
  <c r="J148" i="1" s="1"/>
  <c r="K149" i="1"/>
  <c r="K148" i="1" s="1"/>
  <c r="L149" i="1"/>
  <c r="L148" i="1" s="1"/>
  <c r="M149" i="1"/>
  <c r="M148" i="1" s="1"/>
  <c r="N149" i="1"/>
  <c r="N148" i="1" s="1"/>
  <c r="O149" i="1"/>
  <c r="O148" i="1" s="1"/>
  <c r="P149" i="1"/>
  <c r="P148" i="1" s="1"/>
  <c r="Q149" i="1"/>
  <c r="Q148" i="1" s="1"/>
  <c r="R149" i="1"/>
  <c r="R148" i="1" s="1"/>
  <c r="S149" i="1"/>
  <c r="S148" i="1" s="1"/>
  <c r="T149" i="1"/>
  <c r="U149" i="1"/>
  <c r="V149" i="1"/>
  <c r="W149" i="1"/>
  <c r="W148" i="1" s="1"/>
  <c r="X149" i="1"/>
  <c r="X148" i="1" s="1"/>
  <c r="H149" i="1"/>
  <c r="H148" i="1" s="1"/>
  <c r="N133" i="1"/>
  <c r="O133" i="1"/>
  <c r="O112" i="1"/>
  <c r="P112" i="1"/>
  <c r="O107" i="1"/>
  <c r="O109" i="1" s="1"/>
  <c r="I109" i="1"/>
  <c r="J109" i="1"/>
  <c r="K109" i="1"/>
  <c r="L109" i="1"/>
  <c r="M109" i="1"/>
  <c r="N109" i="1"/>
  <c r="P109" i="1"/>
  <c r="Q109" i="1"/>
  <c r="R109" i="1"/>
  <c r="S109" i="1"/>
  <c r="T109" i="1"/>
  <c r="U109" i="1"/>
  <c r="V109" i="1"/>
  <c r="W109" i="1"/>
  <c r="H109" i="1"/>
  <c r="P107" i="1"/>
  <c r="O93" i="1"/>
  <c r="P93" i="1"/>
  <c r="I41" i="1"/>
  <c r="I47" i="1" s="1"/>
  <c r="J41" i="1"/>
  <c r="J43" i="1" s="1"/>
  <c r="J48" i="1" s="1"/>
  <c r="K41" i="1"/>
  <c r="K43" i="1" s="1"/>
  <c r="K48" i="1" s="1"/>
  <c r="L41" i="1"/>
  <c r="L45" i="1" s="1"/>
  <c r="M41" i="1"/>
  <c r="M45" i="1" s="1"/>
  <c r="N41" i="1"/>
  <c r="N46" i="1" s="1"/>
  <c r="O41" i="1"/>
  <c r="O43" i="1" s="1"/>
  <c r="P41" i="1"/>
  <c r="P47" i="1" s="1"/>
  <c r="Q41" i="1"/>
  <c r="Q47" i="1" s="1"/>
  <c r="R41" i="1"/>
  <c r="R47" i="1" s="1"/>
  <c r="S41" i="1"/>
  <c r="S47" i="1" s="1"/>
  <c r="T41" i="1"/>
  <c r="T44" i="1" s="1"/>
  <c r="U41" i="1"/>
  <c r="U45" i="1" s="1"/>
  <c r="V41" i="1"/>
  <c r="V46" i="1" s="1"/>
  <c r="W41" i="1"/>
  <c r="W47" i="1" s="1"/>
  <c r="H41" i="1"/>
  <c r="H47" i="1" s="1"/>
  <c r="I43" i="1"/>
  <c r="I48" i="1" s="1"/>
  <c r="K44" i="1"/>
  <c r="M47" i="1"/>
  <c r="B9" i="3"/>
  <c r="T112" i="1"/>
  <c r="B3" i="3" a="1"/>
  <c r="B3" i="3" s="1"/>
  <c r="B2" i="3" a="1"/>
  <c r="B2" i="3" s="1"/>
  <c r="B4" i="3" l="1"/>
  <c r="B7" i="3" s="1"/>
  <c r="N47" i="1"/>
  <c r="O47" i="1"/>
  <c r="O46" i="1"/>
  <c r="M46" i="1"/>
  <c r="Q46" i="1"/>
  <c r="O45" i="1"/>
  <c r="O44" i="1"/>
  <c r="K45" i="1"/>
  <c r="S45" i="1"/>
  <c r="V44" i="1"/>
  <c r="S44" i="1"/>
  <c r="T45" i="1"/>
  <c r="T47" i="1"/>
  <c r="L43" i="1"/>
  <c r="L48" i="1" s="1"/>
  <c r="K47" i="1"/>
  <c r="U46" i="1"/>
  <c r="T46" i="1"/>
  <c r="S46" i="1"/>
  <c r="L44" i="1"/>
  <c r="W43" i="1"/>
  <c r="W48" i="1" s="1"/>
  <c r="V47" i="1"/>
  <c r="L46" i="1"/>
  <c r="U43" i="1"/>
  <c r="U48" i="1" s="1"/>
  <c r="V43" i="1"/>
  <c r="V48" i="1" s="1"/>
  <c r="U47" i="1"/>
  <c r="K46" i="1"/>
  <c r="T43" i="1"/>
  <c r="T48" i="1" s="1"/>
  <c r="W45" i="1"/>
  <c r="S43" i="1"/>
  <c r="S48" i="1" s="1"/>
  <c r="V45" i="1"/>
  <c r="Q43" i="1"/>
  <c r="W46" i="1"/>
  <c r="L47" i="1"/>
  <c r="P46" i="1"/>
  <c r="P43" i="1"/>
  <c r="P45" i="1"/>
  <c r="J45" i="1"/>
  <c r="I44" i="1"/>
  <c r="J46" i="1"/>
  <c r="I45" i="1"/>
  <c r="J47" i="1"/>
  <c r="I46" i="1"/>
  <c r="W44" i="1"/>
  <c r="U44" i="1"/>
  <c r="J44" i="1"/>
  <c r="R43" i="1"/>
  <c r="R44" i="1"/>
  <c r="R45" i="1"/>
  <c r="Q44" i="1"/>
  <c r="R46" i="1"/>
  <c r="Q45" i="1"/>
  <c r="P44" i="1"/>
  <c r="N45" i="1"/>
  <c r="M44" i="1"/>
  <c r="N43" i="1"/>
  <c r="N44" i="1"/>
  <c r="M43" i="1"/>
  <c r="M48" i="1" s="1"/>
  <c r="H43" i="1"/>
  <c r="H48" i="1" s="1"/>
  <c r="H44" i="1"/>
  <c r="H45" i="1"/>
  <c r="H46" i="1"/>
  <c r="N48" i="1" l="1"/>
  <c r="O48" i="1"/>
  <c r="Q48" i="1"/>
  <c r="P48" i="1"/>
  <c r="R48" i="1"/>
  <c r="I27" i="1" l="1"/>
  <c r="J27" i="1"/>
  <c r="K27" i="1"/>
  <c r="L27" i="1"/>
  <c r="M27" i="1"/>
  <c r="N27" i="1"/>
  <c r="O27" i="1"/>
  <c r="P27" i="1"/>
  <c r="Q27" i="1"/>
  <c r="R27" i="1"/>
  <c r="S27" i="1"/>
  <c r="T27" i="1"/>
  <c r="U27" i="1"/>
  <c r="V27" i="1"/>
  <c r="W27" i="1"/>
  <c r="H27" i="1"/>
  <c r="I13" i="1"/>
  <c r="J13" i="1"/>
  <c r="K13" i="1"/>
  <c r="L13" i="1"/>
  <c r="M13" i="1"/>
  <c r="N13" i="1"/>
  <c r="O13" i="1"/>
  <c r="P13" i="1"/>
  <c r="Q13" i="1"/>
  <c r="R13" i="1"/>
  <c r="S13" i="1"/>
  <c r="T13" i="1"/>
  <c r="U13" i="1"/>
  <c r="V13" i="1"/>
  <c r="W13" i="1"/>
  <c r="I14" i="1"/>
  <c r="J14" i="1"/>
  <c r="K14" i="1"/>
  <c r="L14" i="1"/>
  <c r="M14" i="1"/>
  <c r="N14" i="1"/>
  <c r="O14" i="1"/>
  <c r="P14" i="1"/>
  <c r="Q14" i="1"/>
  <c r="R14" i="1"/>
  <c r="S14" i="1"/>
  <c r="T14" i="1"/>
  <c r="U14" i="1"/>
  <c r="V14" i="1"/>
  <c r="W14" i="1"/>
  <c r="H14" i="1"/>
  <c r="H13" i="1"/>
  <c r="I23" i="1"/>
  <c r="J23" i="1"/>
  <c r="K23" i="1"/>
  <c r="L23" i="1"/>
  <c r="M23" i="1"/>
  <c r="N23" i="1"/>
  <c r="O23" i="1"/>
  <c r="P23" i="1"/>
  <c r="Q23" i="1"/>
  <c r="R23" i="1"/>
  <c r="S23" i="1"/>
  <c r="T23" i="1"/>
  <c r="U23" i="1"/>
  <c r="V23" i="1"/>
  <c r="W23" i="1"/>
  <c r="I24" i="1"/>
  <c r="J24" i="1"/>
  <c r="K24" i="1"/>
  <c r="L24" i="1"/>
  <c r="M24" i="1"/>
  <c r="N24" i="1"/>
  <c r="O24" i="1"/>
  <c r="P24" i="1"/>
  <c r="Q24" i="1"/>
  <c r="R24" i="1"/>
  <c r="S24" i="1"/>
  <c r="T24" i="1"/>
  <c r="U24" i="1"/>
  <c r="V24" i="1"/>
  <c r="W24" i="1"/>
  <c r="H24" i="1"/>
  <c r="H23" i="1"/>
  <c r="I26" i="1"/>
  <c r="I31" i="1" s="1"/>
  <c r="I34" i="1" s="1"/>
  <c r="J26" i="1"/>
  <c r="J32" i="1" s="1"/>
  <c r="K26" i="1"/>
  <c r="L26" i="1"/>
  <c r="L31" i="1" s="1"/>
  <c r="M26" i="1"/>
  <c r="M32" i="1" s="1"/>
  <c r="N26" i="1"/>
  <c r="N33" i="1" s="1"/>
  <c r="O26" i="1"/>
  <c r="O33" i="1" s="1"/>
  <c r="P26" i="1"/>
  <c r="P33" i="1" s="1"/>
  <c r="Q26" i="1"/>
  <c r="Q33" i="1" s="1"/>
  <c r="R26" i="1"/>
  <c r="R33" i="1" s="1"/>
  <c r="S26" i="1"/>
  <c r="S33" i="1" s="1"/>
  <c r="T26" i="1"/>
  <c r="T28" i="1" s="1"/>
  <c r="U26" i="1"/>
  <c r="V26" i="1"/>
  <c r="W26" i="1"/>
  <c r="W33" i="1" s="1"/>
  <c r="H26" i="1"/>
  <c r="H29" i="1" s="1"/>
  <c r="I18" i="1"/>
  <c r="J18" i="1"/>
  <c r="K18" i="1"/>
  <c r="L18" i="1"/>
  <c r="M18" i="1"/>
  <c r="N18" i="1"/>
  <c r="O18" i="1"/>
  <c r="P18" i="1"/>
  <c r="Q18" i="1"/>
  <c r="R18" i="1"/>
  <c r="S18" i="1"/>
  <c r="T18" i="1"/>
  <c r="U18" i="1"/>
  <c r="V18" i="1"/>
  <c r="W18" i="1"/>
  <c r="I19" i="1"/>
  <c r="J19" i="1"/>
  <c r="K19" i="1"/>
  <c r="L19" i="1"/>
  <c r="M19" i="1"/>
  <c r="N19" i="1"/>
  <c r="O19" i="1"/>
  <c r="P19" i="1"/>
  <c r="Q19" i="1"/>
  <c r="R19" i="1"/>
  <c r="S19" i="1"/>
  <c r="T19" i="1"/>
  <c r="U19" i="1"/>
  <c r="V19" i="1"/>
  <c r="W19" i="1"/>
  <c r="H19" i="1"/>
  <c r="H18" i="1"/>
  <c r="I144" i="1"/>
  <c r="J144" i="1"/>
  <c r="K144" i="1"/>
  <c r="L144" i="1"/>
  <c r="M144" i="1"/>
  <c r="N144" i="1"/>
  <c r="O144" i="1"/>
  <c r="P144" i="1"/>
  <c r="Q144" i="1"/>
  <c r="R144" i="1"/>
  <c r="S144" i="1"/>
  <c r="T144" i="1"/>
  <c r="U144" i="1"/>
  <c r="V144" i="1"/>
  <c r="W144" i="1"/>
  <c r="H144" i="1"/>
  <c r="P133" i="1"/>
  <c r="P134" i="1" s="1"/>
  <c r="Q133" i="1"/>
  <c r="Q134" i="1" s="1"/>
  <c r="I134" i="1"/>
  <c r="J134" i="1"/>
  <c r="K134" i="1"/>
  <c r="L134" i="1"/>
  <c r="M134" i="1"/>
  <c r="N134" i="1"/>
  <c r="O134" i="1"/>
  <c r="S134" i="1"/>
  <c r="T134" i="1"/>
  <c r="U134" i="1"/>
  <c r="V134" i="1"/>
  <c r="W134" i="1"/>
  <c r="H134" i="1"/>
  <c r="R133" i="1"/>
  <c r="R134" i="1" s="1"/>
  <c r="I125" i="1"/>
  <c r="I127" i="1" s="1"/>
  <c r="J125" i="1"/>
  <c r="J127" i="1" s="1"/>
  <c r="K125" i="1"/>
  <c r="K127" i="1" s="1"/>
  <c r="L125" i="1"/>
  <c r="L127" i="1" s="1"/>
  <c r="M125" i="1"/>
  <c r="M127" i="1" s="1"/>
  <c r="N125" i="1"/>
  <c r="N127" i="1" s="1"/>
  <c r="O125" i="1"/>
  <c r="O127" i="1" s="1"/>
  <c r="P125" i="1"/>
  <c r="P127" i="1" s="1"/>
  <c r="Q125" i="1"/>
  <c r="Q127" i="1" s="1"/>
  <c r="R125" i="1"/>
  <c r="R127" i="1" s="1"/>
  <c r="S125" i="1"/>
  <c r="S127" i="1" s="1"/>
  <c r="T125" i="1"/>
  <c r="T127" i="1" s="1"/>
  <c r="U125" i="1"/>
  <c r="U127" i="1" s="1"/>
  <c r="V125" i="1"/>
  <c r="V127" i="1" s="1"/>
  <c r="W125" i="1"/>
  <c r="W127" i="1" s="1"/>
  <c r="H125" i="1"/>
  <c r="H127" i="1" s="1"/>
  <c r="I115" i="1"/>
  <c r="J115" i="1"/>
  <c r="K115" i="1"/>
  <c r="L115" i="1"/>
  <c r="M115" i="1"/>
  <c r="N115" i="1"/>
  <c r="O115" i="1"/>
  <c r="P115" i="1"/>
  <c r="P116" i="1" s="1"/>
  <c r="Q115" i="1"/>
  <c r="R115" i="1"/>
  <c r="S115" i="1"/>
  <c r="T115" i="1"/>
  <c r="U115" i="1"/>
  <c r="V115" i="1"/>
  <c r="W115" i="1"/>
  <c r="H115" i="1"/>
  <c r="I102" i="1"/>
  <c r="J102" i="1"/>
  <c r="K102" i="1"/>
  <c r="L102" i="1"/>
  <c r="M102" i="1"/>
  <c r="N102" i="1"/>
  <c r="O102" i="1"/>
  <c r="P102" i="1"/>
  <c r="Q102" i="1"/>
  <c r="R102" i="1"/>
  <c r="S102" i="1"/>
  <c r="T102" i="1"/>
  <c r="U102" i="1"/>
  <c r="V102" i="1"/>
  <c r="W102" i="1"/>
  <c r="H102" i="1"/>
  <c r="I94" i="1"/>
  <c r="J94" i="1"/>
  <c r="K94" i="1"/>
  <c r="L94" i="1"/>
  <c r="L130" i="1" s="1"/>
  <c r="M94" i="1"/>
  <c r="N94" i="1"/>
  <c r="N130" i="1" s="1"/>
  <c r="O94" i="1"/>
  <c r="O130" i="1" s="1"/>
  <c r="P94" i="1"/>
  <c r="Q94" i="1"/>
  <c r="R94" i="1"/>
  <c r="S94" i="1"/>
  <c r="S130" i="1" s="1"/>
  <c r="T94" i="1"/>
  <c r="T130" i="1" s="1"/>
  <c r="U94" i="1"/>
  <c r="V94" i="1"/>
  <c r="V130" i="1" s="1"/>
  <c r="W94" i="1"/>
  <c r="H94" i="1"/>
  <c r="H130" i="1" s="1"/>
  <c r="I69" i="1"/>
  <c r="J69" i="1"/>
  <c r="K69" i="1"/>
  <c r="L69" i="1"/>
  <c r="M69" i="1"/>
  <c r="N69" i="1"/>
  <c r="O69" i="1"/>
  <c r="P69" i="1"/>
  <c r="Q69" i="1"/>
  <c r="R69" i="1"/>
  <c r="S69" i="1"/>
  <c r="T69" i="1"/>
  <c r="U69" i="1"/>
  <c r="V69" i="1"/>
  <c r="W69" i="1"/>
  <c r="H69" i="1"/>
  <c r="I60" i="1"/>
  <c r="J60" i="1"/>
  <c r="K60" i="1"/>
  <c r="L60" i="1"/>
  <c r="M60" i="1"/>
  <c r="N60" i="1"/>
  <c r="O60" i="1"/>
  <c r="P60" i="1"/>
  <c r="Q60" i="1"/>
  <c r="R60" i="1"/>
  <c r="S60" i="1"/>
  <c r="T60" i="1"/>
  <c r="U60" i="1"/>
  <c r="V60" i="1"/>
  <c r="W60" i="1"/>
  <c r="H60" i="1"/>
  <c r="I53" i="1"/>
  <c r="I55" i="1" s="1"/>
  <c r="J53" i="1"/>
  <c r="J55" i="1" s="1"/>
  <c r="J61" i="1" s="1"/>
  <c r="K53" i="1"/>
  <c r="K55" i="1" s="1"/>
  <c r="L53" i="1"/>
  <c r="L55" i="1" s="1"/>
  <c r="L61" i="1" s="1"/>
  <c r="M53" i="1"/>
  <c r="M55" i="1" s="1"/>
  <c r="N53" i="1"/>
  <c r="N55" i="1" s="1"/>
  <c r="O53" i="1"/>
  <c r="O55" i="1" s="1"/>
  <c r="P53" i="1"/>
  <c r="P55" i="1" s="1"/>
  <c r="Q53" i="1"/>
  <c r="Q55" i="1" s="1"/>
  <c r="R53" i="1"/>
  <c r="R55" i="1" s="1"/>
  <c r="S53" i="1"/>
  <c r="S55" i="1" s="1"/>
  <c r="T53" i="1"/>
  <c r="T55" i="1" s="1"/>
  <c r="U53" i="1"/>
  <c r="U55" i="1" s="1"/>
  <c r="V53" i="1"/>
  <c r="V55" i="1" s="1"/>
  <c r="W53" i="1"/>
  <c r="W55" i="1" s="1"/>
  <c r="H53" i="1"/>
  <c r="H55" i="1" s="1"/>
  <c r="O61" i="1" l="1"/>
  <c r="O62" i="1" s="1"/>
  <c r="J130" i="1"/>
  <c r="K130" i="1"/>
  <c r="I130" i="1"/>
  <c r="P130" i="1"/>
  <c r="I61" i="1"/>
  <c r="I70" i="1" s="1"/>
  <c r="K61" i="1"/>
  <c r="K62" i="1" s="1"/>
  <c r="J116" i="1"/>
  <c r="L28" i="1"/>
  <c r="I28" i="1"/>
  <c r="U29" i="1"/>
  <c r="K29" i="1"/>
  <c r="T29" i="1"/>
  <c r="W130" i="1"/>
  <c r="J28" i="1"/>
  <c r="K31" i="1"/>
  <c r="K34" i="1" s="1"/>
  <c r="J29" i="1"/>
  <c r="O28" i="1"/>
  <c r="P28" i="1"/>
  <c r="I29" i="1"/>
  <c r="W29" i="1"/>
  <c r="H28" i="1"/>
  <c r="V29" i="1"/>
  <c r="S29" i="1"/>
  <c r="K28" i="1"/>
  <c r="M33" i="1"/>
  <c r="W28" i="1"/>
  <c r="K33" i="1"/>
  <c r="V28" i="1"/>
  <c r="L32" i="1"/>
  <c r="R29" i="1"/>
  <c r="L33" i="1"/>
  <c r="K32" i="1"/>
  <c r="J31" i="1"/>
  <c r="J34" i="1" s="1"/>
  <c r="P29" i="1"/>
  <c r="H31" i="1"/>
  <c r="H34" i="1" s="1"/>
  <c r="J33" i="1"/>
  <c r="I32" i="1"/>
  <c r="O29" i="1"/>
  <c r="H32" i="1"/>
  <c r="I33" i="1"/>
  <c r="W31" i="1"/>
  <c r="W34" i="1" s="1"/>
  <c r="N29" i="1"/>
  <c r="H33" i="1"/>
  <c r="W32" i="1"/>
  <c r="V31" i="1"/>
  <c r="V34" i="1" s="1"/>
  <c r="M29" i="1"/>
  <c r="U28" i="1"/>
  <c r="V32" i="1"/>
  <c r="U31" i="1"/>
  <c r="U34" i="1" s="1"/>
  <c r="L29" i="1"/>
  <c r="V33" i="1"/>
  <c r="U32" i="1"/>
  <c r="T31" i="1"/>
  <c r="T34" i="1" s="1"/>
  <c r="S28" i="1"/>
  <c r="U33" i="1"/>
  <c r="T32" i="1"/>
  <c r="S31" i="1"/>
  <c r="S34" i="1" s="1"/>
  <c r="Q29" i="1"/>
  <c r="R28" i="1"/>
  <c r="T33" i="1"/>
  <c r="S32" i="1"/>
  <c r="R31" i="1"/>
  <c r="Q28" i="1"/>
  <c r="R32" i="1"/>
  <c r="Q31" i="1"/>
  <c r="Q32" i="1"/>
  <c r="P31" i="1"/>
  <c r="P32" i="1"/>
  <c r="O31" i="1"/>
  <c r="O34" i="1" s="1"/>
  <c r="O32" i="1"/>
  <c r="N31" i="1"/>
  <c r="N34" i="1" s="1"/>
  <c r="N28" i="1"/>
  <c r="N32" i="1"/>
  <c r="M31" i="1"/>
  <c r="M34" i="1" s="1"/>
  <c r="M28" i="1"/>
  <c r="Q130" i="1"/>
  <c r="R135" i="1"/>
  <c r="I135" i="1"/>
  <c r="U135" i="1"/>
  <c r="P128" i="1"/>
  <c r="M103" i="1"/>
  <c r="M130" i="1"/>
  <c r="O135" i="1"/>
  <c r="L116" i="1"/>
  <c r="L128" i="1" s="1"/>
  <c r="N135" i="1"/>
  <c r="I103" i="1"/>
  <c r="K135" i="1"/>
  <c r="J135" i="1"/>
  <c r="H135" i="1"/>
  <c r="L135" i="1"/>
  <c r="J128" i="1"/>
  <c r="W135" i="1"/>
  <c r="L103" i="1"/>
  <c r="Q135" i="1"/>
  <c r="P135" i="1"/>
  <c r="H116" i="1"/>
  <c r="H128" i="1" s="1"/>
  <c r="U130" i="1"/>
  <c r="V135" i="1"/>
  <c r="K103" i="1"/>
  <c r="U116" i="1"/>
  <c r="U128" i="1" s="1"/>
  <c r="T135" i="1"/>
  <c r="R130" i="1"/>
  <c r="S135" i="1"/>
  <c r="M135" i="1"/>
  <c r="H103" i="1"/>
  <c r="K116" i="1"/>
  <c r="K128" i="1" s="1"/>
  <c r="J103" i="1"/>
  <c r="I116" i="1"/>
  <c r="I128" i="1" s="1"/>
  <c r="V116" i="1"/>
  <c r="V128" i="1" s="1"/>
  <c r="T116" i="1"/>
  <c r="T128" i="1" s="1"/>
  <c r="R116" i="1"/>
  <c r="R128" i="1" s="1"/>
  <c r="P103" i="1"/>
  <c r="Q116" i="1"/>
  <c r="Q128" i="1" s="1"/>
  <c r="O103" i="1"/>
  <c r="N103" i="1"/>
  <c r="S116" i="1"/>
  <c r="S128" i="1" s="1"/>
  <c r="O116" i="1"/>
  <c r="O128" i="1" s="1"/>
  <c r="N116" i="1"/>
  <c r="N128" i="1" s="1"/>
  <c r="W103" i="1"/>
  <c r="M116" i="1"/>
  <c r="M128" i="1" s="1"/>
  <c r="V103" i="1"/>
  <c r="U103" i="1"/>
  <c r="T103" i="1"/>
  <c r="S103" i="1"/>
  <c r="R103" i="1"/>
  <c r="Q103" i="1"/>
  <c r="W116" i="1"/>
  <c r="W128" i="1" s="1"/>
  <c r="M61" i="1"/>
  <c r="M70" i="1" s="1"/>
  <c r="J62" i="1"/>
  <c r="J70" i="1"/>
  <c r="L70" i="1"/>
  <c r="L62" i="1"/>
  <c r="I62" i="1"/>
  <c r="N61" i="1"/>
  <c r="W61" i="1"/>
  <c r="W62" i="1" s="1"/>
  <c r="V61" i="1"/>
  <c r="V62" i="1" s="1"/>
  <c r="U61" i="1"/>
  <c r="U62" i="1" s="1"/>
  <c r="T61" i="1"/>
  <c r="T62" i="1" s="1"/>
  <c r="O70" i="1"/>
  <c r="S61" i="1"/>
  <c r="S62" i="1" s="1"/>
  <c r="H61" i="1"/>
  <c r="H62" i="1" s="1"/>
  <c r="R61" i="1"/>
  <c r="R62" i="1" s="1"/>
  <c r="Q61" i="1"/>
  <c r="Q62" i="1" s="1"/>
  <c r="P61" i="1"/>
  <c r="P62" i="1" s="1"/>
  <c r="L34" i="1"/>
  <c r="K70" i="1" l="1"/>
  <c r="K74" i="1" s="1"/>
  <c r="K76" i="1" s="1"/>
  <c r="K78" i="1" s="1"/>
  <c r="K79" i="1" s="1"/>
  <c r="H70" i="1"/>
  <c r="H74" i="1" s="1"/>
  <c r="H76" i="1" s="1"/>
  <c r="H78" i="1" s="1"/>
  <c r="H79" i="1" s="1"/>
  <c r="T70" i="1"/>
  <c r="T71" i="1" s="1"/>
  <c r="U70" i="1"/>
  <c r="U71" i="1" s="1"/>
  <c r="M62" i="1"/>
  <c r="V70" i="1"/>
  <c r="V71" i="1" s="1"/>
  <c r="W70" i="1"/>
  <c r="W71" i="1" s="1"/>
  <c r="I71" i="1"/>
  <c r="I74" i="1"/>
  <c r="I76" i="1" s="1"/>
  <c r="I78" i="1" s="1"/>
  <c r="I79" i="1" s="1"/>
  <c r="P70" i="1"/>
  <c r="L74" i="1"/>
  <c r="L76" i="1" s="1"/>
  <c r="L78" i="1" s="1"/>
  <c r="L79" i="1" s="1"/>
  <c r="L71" i="1"/>
  <c r="J74" i="1"/>
  <c r="J76" i="1" s="1"/>
  <c r="J78" i="1" s="1"/>
  <c r="J79" i="1" s="1"/>
  <c r="J71" i="1"/>
  <c r="Q70" i="1"/>
  <c r="N62" i="1"/>
  <c r="N70" i="1"/>
  <c r="R70" i="1"/>
  <c r="M74" i="1"/>
  <c r="M76" i="1" s="1"/>
  <c r="M78" i="1" s="1"/>
  <c r="M79" i="1" s="1"/>
  <c r="M71" i="1"/>
  <c r="O71" i="1"/>
  <c r="O74" i="1"/>
  <c r="O76" i="1" s="1"/>
  <c r="O78" i="1" s="1"/>
  <c r="O79" i="1" s="1"/>
  <c r="S70" i="1"/>
  <c r="R34" i="1"/>
  <c r="P34" i="1"/>
  <c r="Q34" i="1"/>
  <c r="K71" i="1" l="1"/>
  <c r="U74" i="1"/>
  <c r="U76" i="1" s="1"/>
  <c r="U78" i="1" s="1"/>
  <c r="H71" i="1"/>
  <c r="T74" i="1"/>
  <c r="T76" i="1" s="1"/>
  <c r="T78" i="1" s="1"/>
  <c r="W74" i="1"/>
  <c r="W76" i="1" s="1"/>
  <c r="W78" i="1" s="1"/>
  <c r="V74" i="1"/>
  <c r="V76" i="1" s="1"/>
  <c r="V78" i="1" s="1"/>
  <c r="K82" i="1"/>
  <c r="K81" i="1"/>
  <c r="H82" i="1"/>
  <c r="H81" i="1"/>
  <c r="L82" i="1"/>
  <c r="L81" i="1"/>
  <c r="J82" i="1"/>
  <c r="J81" i="1"/>
  <c r="P71" i="1"/>
  <c r="P74" i="1"/>
  <c r="P76" i="1" s="1"/>
  <c r="P78" i="1" s="1"/>
  <c r="P79" i="1" s="1"/>
  <c r="M82" i="1"/>
  <c r="M81" i="1"/>
  <c r="Q71" i="1"/>
  <c r="Q74" i="1"/>
  <c r="Q76" i="1" s="1"/>
  <c r="Q78" i="1" s="1"/>
  <c r="Q79" i="1" s="1"/>
  <c r="S71" i="1"/>
  <c r="S74" i="1"/>
  <c r="S76" i="1" s="1"/>
  <c r="S78" i="1" s="1"/>
  <c r="S79" i="1" s="1"/>
  <c r="I81" i="1"/>
  <c r="I82" i="1"/>
  <c r="O82" i="1"/>
  <c r="O81" i="1"/>
  <c r="R71" i="1"/>
  <c r="R74" i="1"/>
  <c r="R76" i="1" s="1"/>
  <c r="R78" i="1" s="1"/>
  <c r="R79" i="1" s="1"/>
  <c r="N74" i="1"/>
  <c r="N76" i="1" s="1"/>
  <c r="N78" i="1" s="1"/>
  <c r="N79" i="1" s="1"/>
  <c r="N71" i="1"/>
  <c r="W82" i="1" l="1"/>
  <c r="W79" i="1"/>
  <c r="U82" i="1"/>
  <c r="U79" i="1"/>
  <c r="V81" i="1"/>
  <c r="V79" i="1"/>
  <c r="T81" i="1"/>
  <c r="T79" i="1"/>
  <c r="U81" i="1"/>
  <c r="T82" i="1"/>
  <c r="W81" i="1"/>
  <c r="V82" i="1"/>
  <c r="R82" i="1"/>
  <c r="R81" i="1"/>
  <c r="Q82" i="1"/>
  <c r="Q81" i="1"/>
  <c r="N82" i="1"/>
  <c r="N81" i="1"/>
  <c r="P82" i="1"/>
  <c r="P81" i="1"/>
  <c r="S82" i="1"/>
  <c r="S8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<sst xmlns="http://schemas.openxmlformats.org/spreadsheetml/2006/main" count="169" uniqueCount="137">
  <si>
    <t>Fiscal Period</t>
  </si>
  <si>
    <t>Filing Date</t>
  </si>
  <si>
    <t>Period of Report</t>
  </si>
  <si>
    <t>Stock Prices</t>
  </si>
  <si>
    <t>High</t>
  </si>
  <si>
    <t>Low</t>
  </si>
  <si>
    <t>Average</t>
  </si>
  <si>
    <t>Disaggregated Revenue *in million, USD</t>
  </si>
  <si>
    <t>Design Automation</t>
  </si>
  <si>
    <t>Design IP</t>
  </si>
  <si>
    <t>Software Integrity</t>
  </si>
  <si>
    <t>Total Revenue</t>
  </si>
  <si>
    <t>FY23</t>
  </si>
  <si>
    <t>FY22</t>
  </si>
  <si>
    <t>FY21</t>
  </si>
  <si>
    <t>FY20</t>
  </si>
  <si>
    <t>FY19</t>
  </si>
  <si>
    <t>FY18</t>
  </si>
  <si>
    <t>FY17</t>
  </si>
  <si>
    <t>FY16</t>
  </si>
  <si>
    <t>Mix %</t>
  </si>
  <si>
    <t>Total Mix %</t>
  </si>
  <si>
    <t>Revenue</t>
  </si>
  <si>
    <t>Time-based products</t>
  </si>
  <si>
    <t>Upfront products</t>
  </si>
  <si>
    <t>Total Products Revenue</t>
  </si>
  <si>
    <t>Maintenance revenue</t>
  </si>
  <si>
    <t>COGs</t>
  </si>
  <si>
    <t>Products</t>
  </si>
  <si>
    <t>Maintenance &amp; service</t>
  </si>
  <si>
    <t>Amortization of intangible assets</t>
  </si>
  <si>
    <t>Total COGs</t>
  </si>
  <si>
    <t>Gross Profit</t>
  </si>
  <si>
    <t>Gross Margin</t>
  </si>
  <si>
    <t>Operating Expenses</t>
  </si>
  <si>
    <t>R&amp;D</t>
  </si>
  <si>
    <t>S&amp;M</t>
  </si>
  <si>
    <t>G&amp;A</t>
  </si>
  <si>
    <t>Restructuring charges</t>
  </si>
  <si>
    <t>Total Operating Expenses</t>
  </si>
  <si>
    <t xml:space="preserve">Operating Income </t>
  </si>
  <si>
    <t>Operating Margin</t>
  </si>
  <si>
    <t>Other income</t>
  </si>
  <si>
    <t>Income before taxes</t>
  </si>
  <si>
    <t>Taxes</t>
  </si>
  <si>
    <t>Net Income</t>
  </si>
  <si>
    <t>Net income attributed to non-controlling interest and redeemable non-controlling interest</t>
  </si>
  <si>
    <t>Net Income Attributed to Synopsys</t>
  </si>
  <si>
    <t>EPS - Basic</t>
  </si>
  <si>
    <t>EPS - Diluted</t>
  </si>
  <si>
    <t>Shares - Basic</t>
  </si>
  <si>
    <t>Shares - Diluted</t>
  </si>
  <si>
    <t>Income Statement *in millions, USD</t>
  </si>
  <si>
    <t>Balance Sheet *in millions, USD</t>
  </si>
  <si>
    <t>Equity</t>
  </si>
  <si>
    <t>Non-current Liabilities</t>
  </si>
  <si>
    <t>Current Liabilities</t>
  </si>
  <si>
    <t>Non-current Assets</t>
  </si>
  <si>
    <t>Current Assets</t>
  </si>
  <si>
    <t>Cash</t>
  </si>
  <si>
    <t>Short-term investments</t>
  </si>
  <si>
    <t>AR</t>
  </si>
  <si>
    <t>Inventories</t>
  </si>
  <si>
    <t>Prepaid and other current assets</t>
  </si>
  <si>
    <t>Total Current Assets</t>
  </si>
  <si>
    <t>PP&amp;E</t>
  </si>
  <si>
    <t>Operating lease right-of-use assets</t>
  </si>
  <si>
    <t>Goodwill</t>
  </si>
  <si>
    <t>Intangible assets</t>
  </si>
  <si>
    <t>Deferred income taxes</t>
  </si>
  <si>
    <t>Other long-term assets</t>
  </si>
  <si>
    <t>Total Non-current Assets</t>
  </si>
  <si>
    <t>Total Assets</t>
  </si>
  <si>
    <t>AP &amp; Accrued liabilities</t>
  </si>
  <si>
    <t>Operating lease liabilities</t>
  </si>
  <si>
    <t>Deferred revenue</t>
  </si>
  <si>
    <t>Total Current Liabilities</t>
  </si>
  <si>
    <t>Long-term operating lease liabilities</t>
  </si>
  <si>
    <t>Long-term deferred revenue</t>
  </si>
  <si>
    <t>Long-term debt</t>
  </si>
  <si>
    <t>Other long-term liabilities</t>
  </si>
  <si>
    <t>Total Non-current Liabilities</t>
  </si>
  <si>
    <t>Total Liabilities</t>
  </si>
  <si>
    <t>Preferred stock</t>
  </si>
  <si>
    <t>Common stock</t>
  </si>
  <si>
    <t>Capital in excess of par value</t>
  </si>
  <si>
    <t>Retained earnings</t>
  </si>
  <si>
    <t>Treasury stock</t>
  </si>
  <si>
    <t>Accumulated other comprehensive income</t>
  </si>
  <si>
    <t>Total Synopsys stockholders' equity</t>
  </si>
  <si>
    <t>Non-controlling interest</t>
  </si>
  <si>
    <t>Total Equity</t>
  </si>
  <si>
    <t>Total Equity &amp; Liabilities</t>
  </si>
  <si>
    <t>Redeemable non-controlling interest</t>
  </si>
  <si>
    <t>Current Ratio</t>
  </si>
  <si>
    <t>Cash Flow *in millions, USD</t>
  </si>
  <si>
    <t>CFFO</t>
  </si>
  <si>
    <t>CapEx</t>
  </si>
  <si>
    <t>FCF</t>
  </si>
  <si>
    <t>SBI</t>
  </si>
  <si>
    <t>SBC</t>
  </si>
  <si>
    <t>SBB</t>
  </si>
  <si>
    <t>Dividends</t>
  </si>
  <si>
    <t>FCF Margin</t>
  </si>
  <si>
    <t>Cash Start</t>
  </si>
  <si>
    <t>Cash End</t>
  </si>
  <si>
    <t>Cash Change</t>
  </si>
  <si>
    <t>Operating Income</t>
  </si>
  <si>
    <t>Total</t>
  </si>
  <si>
    <t>Revenue Growth</t>
  </si>
  <si>
    <t>Company Name</t>
  </si>
  <si>
    <t>Ticker</t>
  </si>
  <si>
    <t>Country</t>
  </si>
  <si>
    <t>Sector</t>
  </si>
  <si>
    <t>Industry</t>
  </si>
  <si>
    <t>Price</t>
  </si>
  <si>
    <t>Shares</t>
  </si>
  <si>
    <t>MC</t>
  </si>
  <si>
    <t>Debt</t>
  </si>
  <si>
    <t>EV</t>
  </si>
  <si>
    <t>*in millions</t>
  </si>
  <si>
    <t>*in millions MRS</t>
  </si>
  <si>
    <t>Cash/Debt</t>
  </si>
  <si>
    <t>Revenue By Region *in millions, USD</t>
  </si>
  <si>
    <t>United States</t>
  </si>
  <si>
    <t xml:space="preserve">Europe </t>
  </si>
  <si>
    <t>China</t>
  </si>
  <si>
    <t>Korea</t>
  </si>
  <si>
    <t>Other</t>
  </si>
  <si>
    <t>Net Margin</t>
  </si>
  <si>
    <t>Short-term debt</t>
  </si>
  <si>
    <t>Stock Statistics</t>
  </si>
  <si>
    <t>Marketcap</t>
  </si>
  <si>
    <t>P/S</t>
  </si>
  <si>
    <t>P/E</t>
  </si>
  <si>
    <t>P/B</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</si>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</sst>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u/>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2" borderId="0" xfId="0" applyFont="1" applyFill="1"/>
    <xf numFmtId="14" fontId="0" fillId="0" borderId="0" xfId="0" applyNumberFormat="1"/>
    <xf numFmtId="0" fontId="2" fillId="0" borderId="0" xfId="0" applyFont="1"/>
    <xf numFmtId="9" fontId="0" fillId="0" borderId="0" xfId="0" applyNumberFormat="1"/>
    <xf numFmtId="9" fontId="0" fillId="0" borderId="1" xfId="0" applyNumberFormat="1" applyBorder="1"/>
    <xf numFmtId="164" fontId="0" fillId="0" borderId="0" xfId="0" applyNumberFormat="1"/>
    <xf numFmtId="164" fontId="0" fillId="0" borderId="1" xfId="0" applyNumberFormat="1" applyBorder="1"/>
    <xf numFmtId="0" fontId="3" fillId="3" borderId="0" xfId="0" applyFont="1" applyFill="1"/>
    <xf numFmtId="9" fontId="3" fillId="3" borderId="0" xfId="0" applyNumberFormat="1" applyFont="1" applyFill="1"/>
    <xf numFmtId="164" fontId="3" fillId="3" borderId="0" xfId="0" applyNumberFormat="1" applyFont="1" applyFill="1"/>
    <xf numFmtId="164" fontId="0" fillId="0" borderId="2" xfId="0" applyNumberFormat="1" applyBorder="1"/>
    <xf numFmtId="164" fontId="2" fillId="0" borderId="0" xfId="0" applyNumberFormat="1" applyFont="1"/>
    <xf numFmtId="4" fontId="2" fillId="0" borderId="0" xfId="0" applyNumberFormat="1" applyFont="1"/>
    <xf numFmtId="164" fontId="2" fillId="0" borderId="2" xfId="0" applyNumberFormat="1" applyFont="1" applyBorder="1"/>
    <xf numFmtId="164" fontId="2" fillId="0" borderId="1" xfId="0" applyNumberFormat="1" applyFont="1" applyBorder="1"/>
    <xf numFmtId="2" fontId="0" fillId="0" borderId="0" xfId="0" applyNumberFormat="1"/>
    <xf numFmtId="165" fontId="0" fillId="0" borderId="0" xfId="0" applyNumberFormat="1"/>
    <xf numFmtId="3" fontId="0" fillId="0" borderId="0" xfId="0" applyNumberFormat="1"/>
    <xf numFmtId="9" fontId="1" fillId="2" borderId="0" xfId="0" applyNumberFormat="1" applyFont="1" applyFill="1"/>
    <xf numFmtId="9" fontId="2" fillId="0" borderId="0" xfId="0" applyNumberFormat="1"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en-US</v>
    <v>a239hw</v>
    <v>268435456</v>
    <v>1</v>
    <v>Powered by Refinitiv</v>
    <v>0</v>
    <v>SYNOPSYS, INC. (XNAS:SNPS)</v>
    <v>2</v>
    <v>3</v>
    <v>Finance</v>
    <v>4</v>
    <v>629.38</v>
    <v>360.36500000000001</v>
    <v>1.0548999999999999</v>
    <v>8.34</v>
    <v>1.825E-3</v>
    <v>1.4705999999999999E-2</v>
    <v>1.05</v>
    <v>USD</v>
    <v>Synopsys, Inc. is engaged in supplying the electronic design automation (EDA) software that engineers use to design and test integrated circuits (ICs), chips or silicon. The Company provides software and hardware used to validate the electronic systems that incorporate chips and the software that runs on them, including cloud-based digital design flow to boost chip-design development productivity. It also provides technical services and support. The Company has three segments. Design Automation segment includes its advanced silicon design, verification products and services, system integration products and services, digital, custom and FPGA IC design software, verification software and hardware products, manufacturing software products, and other. Design IP segment includes its Design IP products. Software Integrity segment includes solutions that test software code for security vulnerabilities and quality defects, as well as professional and managed services.</v>
    <v>20300</v>
    <v>Nasdaq Stock Market</v>
    <v>XNAS</v>
    <v>XNAS</v>
    <v>675 Almanor Ave, SUNNYVALE, CA, 94085 US</v>
    <v>578.9</v>
    <v>Software &amp; IT Services</v>
    <v>Stock</v>
    <v>45387.99932572891</v>
    <v>0</v>
    <v>570.08010000000002</v>
    <v>87781270000</v>
    <v>SYNOPSYS, INC.</v>
    <v>SYNOPSYS, INC.</v>
    <v>571.02</v>
    <v>63.589700000000001</v>
    <v>567.11</v>
    <v>575.45000000000005</v>
    <v>576.5</v>
    <v>152543700</v>
    <v>SNPS</v>
    <v>SYNOPSYS, INC. (XNAS:SNPS)</v>
    <v>774112</v>
    <v>986743</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4CDE-6672-466B-AF07-C8B7D510DEA7}">
  <dimension ref="A1:C9"/>
  <sheetViews>
    <sheetView workbookViewId="0">
      <selection activeCell="B5" sqref="B5"/>
    </sheetView>
  </sheetViews>
  <sheetFormatPr defaultRowHeight="14.5" x14ac:dyDescent="0.35"/>
  <cols>
    <col min="1" max="1" width="10.90625" customWidth="1"/>
    <col min="2" max="2" width="11.1796875" bestFit="1" customWidth="1"/>
  </cols>
  <sheetData>
    <row r="1" spans="1:3" x14ac:dyDescent="0.35">
      <c r="A1" t="s">
        <v>111</v>
      </c>
      <c r="B1" t="e" vm="1">
        <v>#VALUE!</v>
      </c>
    </row>
    <row r="2" spans="1:3" x14ac:dyDescent="0.35">
      <c r="A2" t="s">
        <v>115</v>
      </c>
      <c r="B2" s="17" cm="1">
        <f t="array" ref="B2">_FV(B1,"Price")</f>
        <v>575.45000000000005</v>
      </c>
    </row>
    <row r="3" spans="1:3" x14ac:dyDescent="0.35">
      <c r="A3" t="s">
        <v>116</v>
      </c>
      <c r="B3" s="18" cm="1">
        <f t="array" ref="B3">_FV(B1,"Shares outstanding",TRUE)/1000000</f>
        <v>152.5437</v>
      </c>
      <c r="C3" t="s">
        <v>120</v>
      </c>
    </row>
    <row r="4" spans="1:3" x14ac:dyDescent="0.35">
      <c r="A4" t="s">
        <v>117</v>
      </c>
      <c r="B4" s="18">
        <f>B2*B3</f>
        <v>87781.272165000002</v>
      </c>
      <c r="C4" t="s">
        <v>120</v>
      </c>
    </row>
    <row r="5" spans="1:3" s="6" customFormat="1" x14ac:dyDescent="0.35">
      <c r="A5" s="6" t="s">
        <v>59</v>
      </c>
      <c r="B5" s="18">
        <v>1590.6</v>
      </c>
      <c r="C5" s="6" t="s">
        <v>121</v>
      </c>
    </row>
    <row r="6" spans="1:3" s="6" customFormat="1" x14ac:dyDescent="0.35">
      <c r="A6" s="6" t="s">
        <v>118</v>
      </c>
      <c r="B6" s="18">
        <v>602.11</v>
      </c>
      <c r="C6" s="6" t="s">
        <v>121</v>
      </c>
    </row>
    <row r="7" spans="1:3" s="6" customFormat="1" x14ac:dyDescent="0.35">
      <c r="A7" s="6" t="s">
        <v>119</v>
      </c>
      <c r="B7" s="18">
        <f>B4-B5+B6</f>
        <v>86792.782164999997</v>
      </c>
    </row>
    <row r="9" spans="1:3" x14ac:dyDescent="0.35">
      <c r="A9" s="6" t="s">
        <v>122</v>
      </c>
      <c r="B9" s="16">
        <f>B5/B6</f>
        <v>2.6417099865473084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EA45F-2027-4824-B739-54457DA056F2}">
  <dimension ref="A1:A5"/>
  <sheetViews>
    <sheetView workbookViewId="0">
      <selection sqref="A1:A5"/>
    </sheetView>
  </sheetViews>
  <sheetFormatPr defaultRowHeight="14.5" x14ac:dyDescent="0.35"/>
  <sheetData>
    <row r="1" spans="1:1" x14ac:dyDescent="0.35">
      <c r="A1" t="s">
        <v>110</v>
      </c>
    </row>
    <row r="2" spans="1:1" x14ac:dyDescent="0.35">
      <c r="A2" t="s">
        <v>111</v>
      </c>
    </row>
    <row r="3" spans="1:1" x14ac:dyDescent="0.35">
      <c r="A3" t="s">
        <v>112</v>
      </c>
    </row>
    <row r="4" spans="1:1" x14ac:dyDescent="0.35">
      <c r="A4" t="s">
        <v>113</v>
      </c>
    </row>
    <row r="5" spans="1:1" x14ac:dyDescent="0.35">
      <c r="A5"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8853-0322-4060-8C28-9A7436D19195}">
  <dimension ref="B1:X153"/>
  <sheetViews>
    <sheetView tabSelected="1" workbookViewId="0">
      <pane xSplit="2" ySplit="7" topLeftCell="F77" activePane="bottomRight" state="frozen"/>
      <selection pane="topRight" activeCell="C1" sqref="C1"/>
      <selection pane="bottomLeft" activeCell="A7" sqref="A7"/>
      <selection pane="bottomRight" activeCell="B98" sqref="B98"/>
    </sheetView>
  </sheetViews>
  <sheetFormatPr defaultRowHeight="14.5" x14ac:dyDescent="0.35"/>
  <cols>
    <col min="2" max="2" width="25" customWidth="1"/>
    <col min="11" max="18" width="10.08984375" bestFit="1" customWidth="1"/>
  </cols>
  <sheetData>
    <row r="1" spans="2:23" s="3" customFormat="1" x14ac:dyDescent="0.35">
      <c r="B1" s="3" t="s">
        <v>0</v>
      </c>
      <c r="K1" s="3" t="s">
        <v>19</v>
      </c>
      <c r="L1" s="3" t="s">
        <v>18</v>
      </c>
      <c r="M1" s="3" t="s">
        <v>17</v>
      </c>
      <c r="N1" s="3" t="s">
        <v>16</v>
      </c>
      <c r="O1" s="3" t="s">
        <v>15</v>
      </c>
      <c r="P1" s="3" t="s">
        <v>14</v>
      </c>
      <c r="Q1" s="3" t="s">
        <v>13</v>
      </c>
      <c r="R1" s="3" t="s">
        <v>12</v>
      </c>
    </row>
    <row r="2" spans="2:23" x14ac:dyDescent="0.35">
      <c r="B2" t="s">
        <v>1</v>
      </c>
      <c r="K2" s="2">
        <v>42716</v>
      </c>
      <c r="L2" s="2">
        <v>43083</v>
      </c>
      <c r="M2" s="2">
        <v>43451</v>
      </c>
      <c r="N2" s="2">
        <v>43819</v>
      </c>
      <c r="O2" s="2">
        <v>44180</v>
      </c>
      <c r="P2" s="2">
        <v>44543</v>
      </c>
      <c r="Q2" s="2">
        <v>44907</v>
      </c>
      <c r="R2" s="2">
        <v>45272</v>
      </c>
    </row>
    <row r="3" spans="2:23" x14ac:dyDescent="0.35">
      <c r="B3" t="s">
        <v>2</v>
      </c>
      <c r="N3" s="2">
        <v>43769</v>
      </c>
      <c r="O3" s="2">
        <v>44135</v>
      </c>
      <c r="P3" s="2">
        <v>44500</v>
      </c>
      <c r="Q3" s="2">
        <v>44865</v>
      </c>
      <c r="R3" s="2">
        <v>45230</v>
      </c>
    </row>
    <row r="4" spans="2:23" s="1" customFormat="1" x14ac:dyDescent="0.35">
      <c r="B4" s="1" t="s">
        <v>3</v>
      </c>
    </row>
    <row r="5" spans="2:23" x14ac:dyDescent="0.35">
      <c r="B5" t="s">
        <v>4</v>
      </c>
      <c r="K5">
        <v>61.36</v>
      </c>
      <c r="L5">
        <v>87.47</v>
      </c>
      <c r="M5">
        <v>103.4</v>
      </c>
      <c r="N5">
        <v>146.66</v>
      </c>
      <c r="O5">
        <v>232.74</v>
      </c>
      <c r="P5">
        <v>340.66</v>
      </c>
      <c r="Q5">
        <v>391.17</v>
      </c>
      <c r="R5">
        <v>502.66</v>
      </c>
    </row>
    <row r="6" spans="2:23" x14ac:dyDescent="0.35">
      <c r="B6" t="s">
        <v>5</v>
      </c>
      <c r="K6">
        <v>39.26</v>
      </c>
      <c r="L6">
        <v>56.03</v>
      </c>
      <c r="M6">
        <v>80.13</v>
      </c>
      <c r="N6">
        <v>79.14</v>
      </c>
      <c r="O6">
        <v>104.9</v>
      </c>
      <c r="P6">
        <v>211.2</v>
      </c>
      <c r="Q6">
        <v>255.02</v>
      </c>
      <c r="R6">
        <v>269.88</v>
      </c>
    </row>
    <row r="7" spans="2:23" s="3" customFormat="1" x14ac:dyDescent="0.35">
      <c r="B7" s="3" t="s">
        <v>6</v>
      </c>
      <c r="K7" s="3">
        <v>50.8</v>
      </c>
      <c r="L7" s="3">
        <v>71.45</v>
      </c>
      <c r="M7" s="3">
        <v>89.77</v>
      </c>
      <c r="N7" s="3">
        <v>115.22</v>
      </c>
      <c r="O7" s="3">
        <v>169.71</v>
      </c>
      <c r="P7" s="3">
        <v>267.92</v>
      </c>
      <c r="Q7" s="3">
        <v>321.81</v>
      </c>
      <c r="R7" s="3">
        <v>395.02</v>
      </c>
    </row>
    <row r="9" spans="2:23" s="1" customFormat="1" x14ac:dyDescent="0.35">
      <c r="B9" s="1" t="s">
        <v>7</v>
      </c>
    </row>
    <row r="10" spans="2:23" s="10" customFormat="1" x14ac:dyDescent="0.35">
      <c r="B10" s="10" t="s">
        <v>8</v>
      </c>
    </row>
    <row r="11" spans="2:23" s="6" customFormat="1" x14ac:dyDescent="0.35">
      <c r="B11" s="6" t="s">
        <v>22</v>
      </c>
      <c r="P11" s="6">
        <v>2754.7</v>
      </c>
      <c r="Q11" s="6">
        <v>3300.2</v>
      </c>
      <c r="R11" s="6">
        <v>3775.3</v>
      </c>
    </row>
    <row r="12" spans="2:23" s="6" customFormat="1" x14ac:dyDescent="0.35">
      <c r="B12" s="6" t="s">
        <v>107</v>
      </c>
      <c r="P12" s="6">
        <v>924.60500000000002</v>
      </c>
      <c r="Q12" s="6">
        <v>1206.5609999999999</v>
      </c>
      <c r="R12" s="6">
        <v>1439.6659999999999</v>
      </c>
    </row>
    <row r="13" spans="2:23" s="6" customFormat="1" x14ac:dyDescent="0.35">
      <c r="B13" s="6" t="s">
        <v>41</v>
      </c>
      <c r="H13" s="4" t="e">
        <f t="shared" ref="H13" si="0">H12/H11</f>
        <v>#DIV/0!</v>
      </c>
      <c r="I13" s="4" t="e">
        <f t="shared" ref="I13" si="1">I12/I11</f>
        <v>#DIV/0!</v>
      </c>
      <c r="J13" s="4" t="e">
        <f t="shared" ref="J13" si="2">J12/J11</f>
        <v>#DIV/0!</v>
      </c>
      <c r="K13" s="4" t="e">
        <f t="shared" ref="K13" si="3">K12/K11</f>
        <v>#DIV/0!</v>
      </c>
      <c r="L13" s="4" t="e">
        <f t="shared" ref="L13" si="4">L12/L11</f>
        <v>#DIV/0!</v>
      </c>
      <c r="M13" s="4" t="e">
        <f t="shared" ref="M13" si="5">M12/M11</f>
        <v>#DIV/0!</v>
      </c>
      <c r="N13" s="4" t="e">
        <f t="shared" ref="N13" si="6">N12/N11</f>
        <v>#DIV/0!</v>
      </c>
      <c r="O13" s="4" t="e">
        <f t="shared" ref="O13" si="7">O12/O11</f>
        <v>#DIV/0!</v>
      </c>
      <c r="P13" s="4">
        <f t="shared" ref="P13" si="8">P12/P11</f>
        <v>0.33564634987475955</v>
      </c>
      <c r="Q13" s="4">
        <f t="shared" ref="Q13" si="9">Q12/Q11</f>
        <v>0.36560238773407672</v>
      </c>
      <c r="R13" s="4">
        <f t="shared" ref="R13" si="10">R12/R11</f>
        <v>0.38133817180091645</v>
      </c>
      <c r="S13" s="4" t="e">
        <f t="shared" ref="S13" si="11">S12/S11</f>
        <v>#DIV/0!</v>
      </c>
      <c r="T13" s="4" t="e">
        <f t="shared" ref="T13" si="12">T12/T11</f>
        <v>#DIV/0!</v>
      </c>
      <c r="U13" s="4" t="e">
        <f t="shared" ref="U13" si="13">U12/U11</f>
        <v>#DIV/0!</v>
      </c>
      <c r="V13" s="4" t="e">
        <f t="shared" ref="V13" si="14">V12/V11</f>
        <v>#DIV/0!</v>
      </c>
      <c r="W13" s="4" t="e">
        <f t="shared" ref="W13" si="15">W12/W11</f>
        <v>#DIV/0!</v>
      </c>
    </row>
    <row r="14" spans="2:23" s="6" customFormat="1" x14ac:dyDescent="0.35">
      <c r="B14" s="6" t="s">
        <v>109</v>
      </c>
      <c r="H14" s="4" t="e">
        <f t="shared" ref="H14:W14" si="16">(H11-G11)/ABS(G11)</f>
        <v>#DIV/0!</v>
      </c>
      <c r="I14" s="4" t="e">
        <f t="shared" si="16"/>
        <v>#DIV/0!</v>
      </c>
      <c r="J14" s="4" t="e">
        <f t="shared" si="16"/>
        <v>#DIV/0!</v>
      </c>
      <c r="K14" s="4" t="e">
        <f t="shared" si="16"/>
        <v>#DIV/0!</v>
      </c>
      <c r="L14" s="4" t="e">
        <f t="shared" si="16"/>
        <v>#DIV/0!</v>
      </c>
      <c r="M14" s="4" t="e">
        <f t="shared" si="16"/>
        <v>#DIV/0!</v>
      </c>
      <c r="N14" s="4" t="e">
        <f t="shared" si="16"/>
        <v>#DIV/0!</v>
      </c>
      <c r="O14" s="4" t="e">
        <f t="shared" si="16"/>
        <v>#DIV/0!</v>
      </c>
      <c r="P14" s="4" t="e">
        <f t="shared" si="16"/>
        <v>#DIV/0!</v>
      </c>
      <c r="Q14" s="4">
        <f t="shared" si="16"/>
        <v>0.19802519330598614</v>
      </c>
      <c r="R14" s="4">
        <f t="shared" si="16"/>
        <v>0.14396097206229938</v>
      </c>
      <c r="S14" s="4">
        <f t="shared" si="16"/>
        <v>-1</v>
      </c>
      <c r="T14" s="4" t="e">
        <f t="shared" si="16"/>
        <v>#DIV/0!</v>
      </c>
      <c r="U14" s="4" t="e">
        <f t="shared" si="16"/>
        <v>#DIV/0!</v>
      </c>
      <c r="V14" s="4" t="e">
        <f t="shared" si="16"/>
        <v>#DIV/0!</v>
      </c>
      <c r="W14" s="4" t="e">
        <f t="shared" si="16"/>
        <v>#DIV/0!</v>
      </c>
    </row>
    <row r="15" spans="2:23" s="10" customFormat="1" x14ac:dyDescent="0.35">
      <c r="B15" s="10" t="s">
        <v>9</v>
      </c>
    </row>
    <row r="16" spans="2:23" s="6" customFormat="1" x14ac:dyDescent="0.35">
      <c r="B16" s="6" t="s">
        <v>22</v>
      </c>
      <c r="P16" s="6">
        <v>1055.7</v>
      </c>
      <c r="Q16" s="6">
        <v>1315.5</v>
      </c>
      <c r="R16" s="6">
        <v>1542.7</v>
      </c>
    </row>
    <row r="17" spans="2:23" s="6" customFormat="1" x14ac:dyDescent="0.35">
      <c r="B17" s="6" t="s">
        <v>107</v>
      </c>
      <c r="P17" s="6">
        <v>318.47300000000001</v>
      </c>
      <c r="Q17" s="6">
        <v>421.54700000000003</v>
      </c>
      <c r="R17" s="6">
        <v>532.05499999999995</v>
      </c>
    </row>
    <row r="18" spans="2:23" s="4" customFormat="1" x14ac:dyDescent="0.35">
      <c r="B18" s="4" t="s">
        <v>41</v>
      </c>
      <c r="H18" s="4" t="e">
        <f>H17/H16</f>
        <v>#DIV/0!</v>
      </c>
      <c r="I18" s="4" t="e">
        <f t="shared" ref="I18:W18" si="17">I17/I16</f>
        <v>#DIV/0!</v>
      </c>
      <c r="J18" s="4" t="e">
        <f t="shared" si="17"/>
        <v>#DIV/0!</v>
      </c>
      <c r="K18" s="4" t="e">
        <f t="shared" si="17"/>
        <v>#DIV/0!</v>
      </c>
      <c r="L18" s="4" t="e">
        <f t="shared" si="17"/>
        <v>#DIV/0!</v>
      </c>
      <c r="M18" s="4" t="e">
        <f t="shared" si="17"/>
        <v>#DIV/0!</v>
      </c>
      <c r="N18" s="4" t="e">
        <f t="shared" si="17"/>
        <v>#DIV/0!</v>
      </c>
      <c r="O18" s="4" t="e">
        <f t="shared" si="17"/>
        <v>#DIV/0!</v>
      </c>
      <c r="P18" s="4">
        <f t="shared" si="17"/>
        <v>0.30166998200246281</v>
      </c>
      <c r="Q18" s="4">
        <f t="shared" si="17"/>
        <v>0.32044621816799695</v>
      </c>
      <c r="R18" s="4">
        <f t="shared" si="17"/>
        <v>0.34488559019900172</v>
      </c>
      <c r="S18" s="4" t="e">
        <f t="shared" si="17"/>
        <v>#DIV/0!</v>
      </c>
      <c r="T18" s="4" t="e">
        <f t="shared" si="17"/>
        <v>#DIV/0!</v>
      </c>
      <c r="U18" s="4" t="e">
        <f t="shared" si="17"/>
        <v>#DIV/0!</v>
      </c>
      <c r="V18" s="4" t="e">
        <f t="shared" si="17"/>
        <v>#DIV/0!</v>
      </c>
      <c r="W18" s="4" t="e">
        <f t="shared" si="17"/>
        <v>#DIV/0!</v>
      </c>
    </row>
    <row r="19" spans="2:23" s="4" customFormat="1" x14ac:dyDescent="0.35">
      <c r="B19" s="4" t="s">
        <v>109</v>
      </c>
      <c r="H19" s="4" t="e">
        <f>(H16-G16)/ABS(G16)</f>
        <v>#DIV/0!</v>
      </c>
      <c r="I19" s="4" t="e">
        <f t="shared" ref="I19:W19" si="18">(I16-H16)/ABS(H16)</f>
        <v>#DIV/0!</v>
      </c>
      <c r="J19" s="4" t="e">
        <f t="shared" si="18"/>
        <v>#DIV/0!</v>
      </c>
      <c r="K19" s="4" t="e">
        <f t="shared" si="18"/>
        <v>#DIV/0!</v>
      </c>
      <c r="L19" s="4" t="e">
        <f t="shared" si="18"/>
        <v>#DIV/0!</v>
      </c>
      <c r="M19" s="4" t="e">
        <f t="shared" si="18"/>
        <v>#DIV/0!</v>
      </c>
      <c r="N19" s="4" t="e">
        <f t="shared" si="18"/>
        <v>#DIV/0!</v>
      </c>
      <c r="O19" s="4" t="e">
        <f t="shared" si="18"/>
        <v>#DIV/0!</v>
      </c>
      <c r="P19" s="4" t="e">
        <f t="shared" si="18"/>
        <v>#DIV/0!</v>
      </c>
      <c r="Q19" s="4">
        <f t="shared" si="18"/>
        <v>0.24609263995453248</v>
      </c>
      <c r="R19" s="4">
        <f t="shared" si="18"/>
        <v>0.17270999619916386</v>
      </c>
      <c r="S19" s="4">
        <f t="shared" si="18"/>
        <v>-1</v>
      </c>
      <c r="T19" s="4" t="e">
        <f t="shared" si="18"/>
        <v>#DIV/0!</v>
      </c>
      <c r="U19" s="4" t="e">
        <f t="shared" si="18"/>
        <v>#DIV/0!</v>
      </c>
      <c r="V19" s="4" t="e">
        <f t="shared" si="18"/>
        <v>#DIV/0!</v>
      </c>
      <c r="W19" s="4" t="e">
        <f t="shared" si="18"/>
        <v>#DIV/0!</v>
      </c>
    </row>
    <row r="20" spans="2:23" s="10" customFormat="1" x14ac:dyDescent="0.35">
      <c r="B20" s="10" t="s">
        <v>10</v>
      </c>
    </row>
    <row r="21" spans="2:23" s="6" customFormat="1" x14ac:dyDescent="0.35">
      <c r="B21" s="6" t="s">
        <v>22</v>
      </c>
      <c r="P21" s="6">
        <v>393.8</v>
      </c>
      <c r="Q21" s="6">
        <v>465.8</v>
      </c>
      <c r="R21" s="6">
        <v>524.6</v>
      </c>
    </row>
    <row r="22" spans="2:23" s="6" customFormat="1" x14ac:dyDescent="0.35">
      <c r="B22" s="6" t="s">
        <v>107</v>
      </c>
      <c r="P22" s="6">
        <v>38.311</v>
      </c>
      <c r="Q22" s="6">
        <v>46.994</v>
      </c>
      <c r="R22" s="6">
        <v>76.323999999999998</v>
      </c>
    </row>
    <row r="23" spans="2:23" s="6" customFormat="1" x14ac:dyDescent="0.35">
      <c r="B23" s="6" t="s">
        <v>41</v>
      </c>
      <c r="H23" s="4" t="e">
        <f t="shared" ref="H23" si="19">H22/H21</f>
        <v>#DIV/0!</v>
      </c>
      <c r="I23" s="4" t="e">
        <f t="shared" ref="I23" si="20">I22/I21</f>
        <v>#DIV/0!</v>
      </c>
      <c r="J23" s="4" t="e">
        <f t="shared" ref="J23" si="21">J22/J21</f>
        <v>#DIV/0!</v>
      </c>
      <c r="K23" s="4" t="e">
        <f t="shared" ref="K23" si="22">K22/K21</f>
        <v>#DIV/0!</v>
      </c>
      <c r="L23" s="4" t="e">
        <f t="shared" ref="L23" si="23">L22/L21</f>
        <v>#DIV/0!</v>
      </c>
      <c r="M23" s="4" t="e">
        <f t="shared" ref="M23" si="24">M22/M21</f>
        <v>#DIV/0!</v>
      </c>
      <c r="N23" s="4" t="e">
        <f t="shared" ref="N23" si="25">N22/N21</f>
        <v>#DIV/0!</v>
      </c>
      <c r="O23" s="4" t="e">
        <f t="shared" ref="O23" si="26">O22/O21</f>
        <v>#DIV/0!</v>
      </c>
      <c r="P23" s="4">
        <f t="shared" ref="P23" si="27">P22/P21</f>
        <v>9.7285424073133564E-2</v>
      </c>
      <c r="Q23" s="4">
        <f t="shared" ref="Q23" si="28">Q22/Q21</f>
        <v>0.10088879347359381</v>
      </c>
      <c r="R23" s="4">
        <f t="shared" ref="R23" si="29">R22/R21</f>
        <v>0.14548989706443002</v>
      </c>
      <c r="S23" s="4" t="e">
        <f t="shared" ref="S23" si="30">S22/S21</f>
        <v>#DIV/0!</v>
      </c>
      <c r="T23" s="4" t="e">
        <f t="shared" ref="T23" si="31">T22/T21</f>
        <v>#DIV/0!</v>
      </c>
      <c r="U23" s="4" t="e">
        <f t="shared" ref="U23" si="32">U22/U21</f>
        <v>#DIV/0!</v>
      </c>
      <c r="V23" s="4" t="e">
        <f t="shared" ref="V23" si="33">V22/V21</f>
        <v>#DIV/0!</v>
      </c>
      <c r="W23" s="4" t="e">
        <f t="shared" ref="W23" si="34">W22/W21</f>
        <v>#DIV/0!</v>
      </c>
    </row>
    <row r="24" spans="2:23" s="6" customFormat="1" x14ac:dyDescent="0.35">
      <c r="B24" s="6" t="s">
        <v>109</v>
      </c>
      <c r="H24" s="4" t="e">
        <f t="shared" ref="H24:W24" si="35">(H21-G21)/ABS(G21)</f>
        <v>#DIV/0!</v>
      </c>
      <c r="I24" s="4" t="e">
        <f t="shared" si="35"/>
        <v>#DIV/0!</v>
      </c>
      <c r="J24" s="4" t="e">
        <f t="shared" si="35"/>
        <v>#DIV/0!</v>
      </c>
      <c r="K24" s="4" t="e">
        <f t="shared" si="35"/>
        <v>#DIV/0!</v>
      </c>
      <c r="L24" s="4" t="e">
        <f t="shared" si="35"/>
        <v>#DIV/0!</v>
      </c>
      <c r="M24" s="4" t="e">
        <f t="shared" si="35"/>
        <v>#DIV/0!</v>
      </c>
      <c r="N24" s="4" t="e">
        <f t="shared" si="35"/>
        <v>#DIV/0!</v>
      </c>
      <c r="O24" s="4" t="e">
        <f t="shared" si="35"/>
        <v>#DIV/0!</v>
      </c>
      <c r="P24" s="4" t="e">
        <f t="shared" si="35"/>
        <v>#DIV/0!</v>
      </c>
      <c r="Q24" s="4">
        <f t="shared" si="35"/>
        <v>0.18283392585068561</v>
      </c>
      <c r="R24" s="4">
        <f t="shared" si="35"/>
        <v>0.12623443537999143</v>
      </c>
      <c r="S24" s="4">
        <f t="shared" si="35"/>
        <v>-1</v>
      </c>
      <c r="T24" s="4" t="e">
        <f t="shared" si="35"/>
        <v>#DIV/0!</v>
      </c>
      <c r="U24" s="4" t="e">
        <f t="shared" si="35"/>
        <v>#DIV/0!</v>
      </c>
      <c r="V24" s="4" t="e">
        <f t="shared" si="35"/>
        <v>#DIV/0!</v>
      </c>
      <c r="W24" s="4" t="e">
        <f t="shared" si="35"/>
        <v>#DIV/0!</v>
      </c>
    </row>
    <row r="25" spans="2:23" s="10" customFormat="1" x14ac:dyDescent="0.35">
      <c r="B25" s="10" t="s">
        <v>108</v>
      </c>
    </row>
    <row r="26" spans="2:23" s="6" customFormat="1" x14ac:dyDescent="0.35">
      <c r="B26" s="6" t="s">
        <v>22</v>
      </c>
      <c r="H26" s="6">
        <f>H21+H16+H11</f>
        <v>0</v>
      </c>
      <c r="I26" s="6">
        <f t="shared" ref="I26:W26" si="36">I21+I16+I11</f>
        <v>0</v>
      </c>
      <c r="J26" s="6">
        <f t="shared" si="36"/>
        <v>0</v>
      </c>
      <c r="K26" s="6">
        <f t="shared" si="36"/>
        <v>0</v>
      </c>
      <c r="L26" s="6">
        <f t="shared" si="36"/>
        <v>0</v>
      </c>
      <c r="M26" s="6">
        <f t="shared" si="36"/>
        <v>0</v>
      </c>
      <c r="N26" s="6">
        <f t="shared" si="36"/>
        <v>0</v>
      </c>
      <c r="O26" s="6">
        <f t="shared" si="36"/>
        <v>0</v>
      </c>
      <c r="P26" s="6">
        <f t="shared" si="36"/>
        <v>4204.2</v>
      </c>
      <c r="Q26" s="6">
        <f t="shared" si="36"/>
        <v>5081.5</v>
      </c>
      <c r="R26" s="6">
        <f t="shared" si="36"/>
        <v>5842.6</v>
      </c>
      <c r="S26" s="6">
        <f t="shared" si="36"/>
        <v>0</v>
      </c>
      <c r="T26" s="6">
        <f t="shared" si="36"/>
        <v>0</v>
      </c>
      <c r="U26" s="6">
        <f t="shared" si="36"/>
        <v>0</v>
      </c>
      <c r="V26" s="6">
        <f t="shared" si="36"/>
        <v>0</v>
      </c>
      <c r="W26" s="6">
        <f t="shared" si="36"/>
        <v>0</v>
      </c>
    </row>
    <row r="27" spans="2:23" s="6" customFormat="1" x14ac:dyDescent="0.35">
      <c r="B27" s="6" t="s">
        <v>107</v>
      </c>
      <c r="H27" s="6">
        <f>H22+H17+H12</f>
        <v>0</v>
      </c>
      <c r="I27" s="6">
        <f t="shared" ref="I27:W27" si="37">I22+I17+I12</f>
        <v>0</v>
      </c>
      <c r="J27" s="6">
        <f t="shared" si="37"/>
        <v>0</v>
      </c>
      <c r="K27" s="6">
        <f t="shared" si="37"/>
        <v>0</v>
      </c>
      <c r="L27" s="6">
        <f t="shared" si="37"/>
        <v>0</v>
      </c>
      <c r="M27" s="6">
        <f t="shared" si="37"/>
        <v>0</v>
      </c>
      <c r="N27" s="6">
        <f t="shared" si="37"/>
        <v>0</v>
      </c>
      <c r="O27" s="6">
        <f t="shared" si="37"/>
        <v>0</v>
      </c>
      <c r="P27" s="6">
        <f t="shared" si="37"/>
        <v>1281.3890000000001</v>
      </c>
      <c r="Q27" s="6">
        <f t="shared" si="37"/>
        <v>1675.1019999999999</v>
      </c>
      <c r="R27" s="6">
        <f t="shared" si="37"/>
        <v>2048.0450000000001</v>
      </c>
      <c r="S27" s="6">
        <f t="shared" si="37"/>
        <v>0</v>
      </c>
      <c r="T27" s="6">
        <f t="shared" si="37"/>
        <v>0</v>
      </c>
      <c r="U27" s="6">
        <f t="shared" si="37"/>
        <v>0</v>
      </c>
      <c r="V27" s="6">
        <f t="shared" si="37"/>
        <v>0</v>
      </c>
      <c r="W27" s="6">
        <f t="shared" si="37"/>
        <v>0</v>
      </c>
    </row>
    <row r="28" spans="2:23" s="6" customFormat="1" x14ac:dyDescent="0.35">
      <c r="B28" s="6" t="s">
        <v>41</v>
      </c>
      <c r="H28" s="4" t="e">
        <f t="shared" ref="H28" si="38">H27/H26</f>
        <v>#DIV/0!</v>
      </c>
      <c r="I28" s="4" t="e">
        <f t="shared" ref="I28" si="39">I27/I26</f>
        <v>#DIV/0!</v>
      </c>
      <c r="J28" s="4" t="e">
        <f t="shared" ref="J28" si="40">J27/J26</f>
        <v>#DIV/0!</v>
      </c>
      <c r="K28" s="4" t="e">
        <f t="shared" ref="K28" si="41">K27/K26</f>
        <v>#DIV/0!</v>
      </c>
      <c r="L28" s="4" t="e">
        <f t="shared" ref="L28" si="42">L27/L26</f>
        <v>#DIV/0!</v>
      </c>
      <c r="M28" s="4" t="e">
        <f t="shared" ref="M28" si="43">M27/M26</f>
        <v>#DIV/0!</v>
      </c>
      <c r="N28" s="4" t="e">
        <f t="shared" ref="N28" si="44">N27/N26</f>
        <v>#DIV/0!</v>
      </c>
      <c r="O28" s="4" t="e">
        <f t="shared" ref="O28" si="45">O27/O26</f>
        <v>#DIV/0!</v>
      </c>
      <c r="P28" s="4">
        <f t="shared" ref="P28" si="46">P27/P26</f>
        <v>0.30478783121640268</v>
      </c>
      <c r="Q28" s="4">
        <f t="shared" ref="Q28" si="47">Q27/Q26</f>
        <v>0.32964715143166384</v>
      </c>
      <c r="R28" s="4">
        <f t="shared" ref="R28" si="48">R27/R26</f>
        <v>0.35053657618183687</v>
      </c>
      <c r="S28" s="4" t="e">
        <f t="shared" ref="S28" si="49">S27/S26</f>
        <v>#DIV/0!</v>
      </c>
      <c r="T28" s="4" t="e">
        <f t="shared" ref="T28" si="50">T27/T26</f>
        <v>#DIV/0!</v>
      </c>
      <c r="U28" s="4" t="e">
        <f t="shared" ref="U28" si="51">U27/U26</f>
        <v>#DIV/0!</v>
      </c>
      <c r="V28" s="4" t="e">
        <f t="shared" ref="V28" si="52">V27/V26</f>
        <v>#DIV/0!</v>
      </c>
      <c r="W28" s="4" t="e">
        <f t="shared" ref="W28" si="53">W27/W26</f>
        <v>#DIV/0!</v>
      </c>
    </row>
    <row r="29" spans="2:23" s="6" customFormat="1" x14ac:dyDescent="0.35">
      <c r="B29" s="6" t="s">
        <v>109</v>
      </c>
      <c r="H29" s="4" t="e">
        <f t="shared" ref="H29:W29" si="54">(H26-G26)/ABS(G26)</f>
        <v>#DIV/0!</v>
      </c>
      <c r="I29" s="4" t="e">
        <f t="shared" si="54"/>
        <v>#DIV/0!</v>
      </c>
      <c r="J29" s="4" t="e">
        <f t="shared" si="54"/>
        <v>#DIV/0!</v>
      </c>
      <c r="K29" s="4" t="e">
        <f t="shared" si="54"/>
        <v>#DIV/0!</v>
      </c>
      <c r="L29" s="4" t="e">
        <f t="shared" si="54"/>
        <v>#DIV/0!</v>
      </c>
      <c r="M29" s="4" t="e">
        <f t="shared" si="54"/>
        <v>#DIV/0!</v>
      </c>
      <c r="N29" s="4" t="e">
        <f t="shared" si="54"/>
        <v>#DIV/0!</v>
      </c>
      <c r="O29" s="4" t="e">
        <f t="shared" si="54"/>
        <v>#DIV/0!</v>
      </c>
      <c r="P29" s="4" t="e">
        <f t="shared" si="54"/>
        <v>#DIV/0!</v>
      </c>
      <c r="Q29" s="4">
        <f t="shared" si="54"/>
        <v>0.20867228010085159</v>
      </c>
      <c r="R29" s="4">
        <f t="shared" si="54"/>
        <v>0.14977860867853987</v>
      </c>
      <c r="S29" s="4">
        <f t="shared" si="54"/>
        <v>-1</v>
      </c>
      <c r="T29" s="4" t="e">
        <f t="shared" si="54"/>
        <v>#DIV/0!</v>
      </c>
      <c r="U29" s="4" t="e">
        <f t="shared" si="54"/>
        <v>#DIV/0!</v>
      </c>
      <c r="V29" s="4" t="e">
        <f t="shared" si="54"/>
        <v>#DIV/0!</v>
      </c>
      <c r="W29" s="4" t="e">
        <f t="shared" si="54"/>
        <v>#DIV/0!</v>
      </c>
    </row>
    <row r="30" spans="2:23" x14ac:dyDescent="0.35">
      <c r="B30" s="3" t="s">
        <v>20</v>
      </c>
    </row>
    <row r="31" spans="2:23" s="4" customFormat="1" x14ac:dyDescent="0.35">
      <c r="B31" s="4" t="s">
        <v>8</v>
      </c>
      <c r="H31" s="4" t="e">
        <f>H11/H$26</f>
        <v>#DIV/0!</v>
      </c>
      <c r="I31" s="4" t="e">
        <f t="shared" ref="I31:W31" si="55">I11/I$26</f>
        <v>#DIV/0!</v>
      </c>
      <c r="J31" s="4" t="e">
        <f t="shared" si="55"/>
        <v>#DIV/0!</v>
      </c>
      <c r="K31" s="4" t="e">
        <f t="shared" si="55"/>
        <v>#DIV/0!</v>
      </c>
      <c r="L31" s="4" t="e">
        <f t="shared" si="55"/>
        <v>#DIV/0!</v>
      </c>
      <c r="M31" s="4" t="e">
        <f t="shared" si="55"/>
        <v>#DIV/0!</v>
      </c>
      <c r="N31" s="4" t="e">
        <f t="shared" si="55"/>
        <v>#DIV/0!</v>
      </c>
      <c r="O31" s="4" t="e">
        <f t="shared" si="55"/>
        <v>#DIV/0!</v>
      </c>
      <c r="P31" s="4">
        <f t="shared" si="55"/>
        <v>0.65522572665429801</v>
      </c>
      <c r="Q31" s="4">
        <f t="shared" si="55"/>
        <v>0.64945390140706483</v>
      </c>
      <c r="R31" s="4">
        <f t="shared" si="55"/>
        <v>0.64616780200595625</v>
      </c>
      <c r="S31" s="4" t="e">
        <f t="shared" si="55"/>
        <v>#DIV/0!</v>
      </c>
      <c r="T31" s="4" t="e">
        <f t="shared" si="55"/>
        <v>#DIV/0!</v>
      </c>
      <c r="U31" s="4" t="e">
        <f t="shared" si="55"/>
        <v>#DIV/0!</v>
      </c>
      <c r="V31" s="4" t="e">
        <f t="shared" si="55"/>
        <v>#DIV/0!</v>
      </c>
      <c r="W31" s="4" t="e">
        <f t="shared" si="55"/>
        <v>#DIV/0!</v>
      </c>
    </row>
    <row r="32" spans="2:23" s="4" customFormat="1" x14ac:dyDescent="0.35">
      <c r="B32" s="4" t="s">
        <v>9</v>
      </c>
      <c r="H32" s="4" t="e">
        <f>H16/H$26</f>
        <v>#DIV/0!</v>
      </c>
      <c r="I32" s="4" t="e">
        <f t="shared" ref="I32:W32" si="56">I16/I$26</f>
        <v>#DIV/0!</v>
      </c>
      <c r="J32" s="4" t="e">
        <f t="shared" si="56"/>
        <v>#DIV/0!</v>
      </c>
      <c r="K32" s="4" t="e">
        <f t="shared" si="56"/>
        <v>#DIV/0!</v>
      </c>
      <c r="L32" s="4" t="e">
        <f t="shared" si="56"/>
        <v>#DIV/0!</v>
      </c>
      <c r="M32" s="4" t="e">
        <f t="shared" si="56"/>
        <v>#DIV/0!</v>
      </c>
      <c r="N32" s="4" t="e">
        <f t="shared" si="56"/>
        <v>#DIV/0!</v>
      </c>
      <c r="O32" s="4" t="e">
        <f t="shared" si="56"/>
        <v>#DIV/0!</v>
      </c>
      <c r="P32" s="4">
        <f t="shared" si="56"/>
        <v>0.25110603682032256</v>
      </c>
      <c r="Q32" s="4">
        <f t="shared" si="56"/>
        <v>0.25888025189412572</v>
      </c>
      <c r="R32" s="4">
        <f t="shared" si="56"/>
        <v>0.26404340533324205</v>
      </c>
      <c r="S32" s="4" t="e">
        <f t="shared" si="56"/>
        <v>#DIV/0!</v>
      </c>
      <c r="T32" s="4" t="e">
        <f t="shared" si="56"/>
        <v>#DIV/0!</v>
      </c>
      <c r="U32" s="4" t="e">
        <f t="shared" si="56"/>
        <v>#DIV/0!</v>
      </c>
      <c r="V32" s="4" t="e">
        <f t="shared" si="56"/>
        <v>#DIV/0!</v>
      </c>
      <c r="W32" s="4" t="e">
        <f t="shared" si="56"/>
        <v>#DIV/0!</v>
      </c>
    </row>
    <row r="33" spans="2:23" s="5" customFormat="1" x14ac:dyDescent="0.35">
      <c r="B33" s="5" t="s">
        <v>10</v>
      </c>
      <c r="H33" s="5" t="e">
        <f>H21/H$26</f>
        <v>#DIV/0!</v>
      </c>
      <c r="I33" s="5" t="e">
        <f t="shared" ref="I33:W33" si="57">I21/I$26</f>
        <v>#DIV/0!</v>
      </c>
      <c r="J33" s="5" t="e">
        <f t="shared" si="57"/>
        <v>#DIV/0!</v>
      </c>
      <c r="K33" s="5" t="e">
        <f t="shared" si="57"/>
        <v>#DIV/0!</v>
      </c>
      <c r="L33" s="5" t="e">
        <f t="shared" si="57"/>
        <v>#DIV/0!</v>
      </c>
      <c r="M33" s="5" t="e">
        <f t="shared" si="57"/>
        <v>#DIV/0!</v>
      </c>
      <c r="N33" s="5" t="e">
        <f t="shared" si="57"/>
        <v>#DIV/0!</v>
      </c>
      <c r="O33" s="5" t="e">
        <f t="shared" si="57"/>
        <v>#DIV/0!</v>
      </c>
      <c r="P33" s="5">
        <f t="shared" si="57"/>
        <v>9.3668236525379395E-2</v>
      </c>
      <c r="Q33" s="5">
        <f t="shared" si="57"/>
        <v>9.1665846698809408E-2</v>
      </c>
      <c r="R33" s="5">
        <f t="shared" si="57"/>
        <v>8.9788792660801697E-2</v>
      </c>
      <c r="S33" s="5" t="e">
        <f t="shared" si="57"/>
        <v>#DIV/0!</v>
      </c>
      <c r="T33" s="5" t="e">
        <f t="shared" si="57"/>
        <v>#DIV/0!</v>
      </c>
      <c r="U33" s="5" t="e">
        <f t="shared" si="57"/>
        <v>#DIV/0!</v>
      </c>
      <c r="V33" s="5" t="e">
        <f t="shared" si="57"/>
        <v>#DIV/0!</v>
      </c>
      <c r="W33" s="5" t="e">
        <f t="shared" si="57"/>
        <v>#DIV/0!</v>
      </c>
    </row>
    <row r="34" spans="2:23" s="4" customFormat="1" x14ac:dyDescent="0.35">
      <c r="B34" s="4" t="s">
        <v>21</v>
      </c>
      <c r="H34" s="4" t="e">
        <f>SUM(H31:H33)</f>
        <v>#DIV/0!</v>
      </c>
      <c r="I34" s="4" t="e">
        <f t="shared" ref="I34:W34" si="58">SUM(I31:I33)</f>
        <v>#DIV/0!</v>
      </c>
      <c r="J34" s="4" t="e">
        <f t="shared" si="58"/>
        <v>#DIV/0!</v>
      </c>
      <c r="K34" s="4" t="e">
        <f t="shared" si="58"/>
        <v>#DIV/0!</v>
      </c>
      <c r="L34" s="4" t="e">
        <f t="shared" si="58"/>
        <v>#DIV/0!</v>
      </c>
      <c r="M34" s="4" t="e">
        <f t="shared" si="58"/>
        <v>#DIV/0!</v>
      </c>
      <c r="N34" s="4" t="e">
        <f t="shared" si="58"/>
        <v>#DIV/0!</v>
      </c>
      <c r="O34" s="4" t="e">
        <f t="shared" si="58"/>
        <v>#DIV/0!</v>
      </c>
      <c r="P34" s="4">
        <f t="shared" si="58"/>
        <v>1</v>
      </c>
      <c r="Q34" s="4">
        <f t="shared" si="58"/>
        <v>1</v>
      </c>
      <c r="R34" s="4">
        <f t="shared" si="58"/>
        <v>1</v>
      </c>
      <c r="S34" s="4" t="e">
        <f t="shared" si="58"/>
        <v>#DIV/0!</v>
      </c>
      <c r="T34" s="4" t="e">
        <f t="shared" si="58"/>
        <v>#DIV/0!</v>
      </c>
      <c r="U34" s="4" t="e">
        <f t="shared" si="58"/>
        <v>#DIV/0!</v>
      </c>
      <c r="V34" s="4" t="e">
        <f t="shared" si="58"/>
        <v>#DIV/0!</v>
      </c>
      <c r="W34" s="4" t="e">
        <f t="shared" si="58"/>
        <v>#DIV/0!</v>
      </c>
    </row>
    <row r="35" spans="2:23" s="19" customFormat="1" x14ac:dyDescent="0.35">
      <c r="B35" s="19" t="s">
        <v>123</v>
      </c>
    </row>
    <row r="36" spans="2:23" s="6" customFormat="1" x14ac:dyDescent="0.35">
      <c r="B36" s="6" t="s">
        <v>124</v>
      </c>
      <c r="N36" s="6">
        <v>1676.1780000000001</v>
      </c>
      <c r="O36" s="6">
        <v>1774.348</v>
      </c>
      <c r="P36" s="6">
        <v>1951.9639999999999</v>
      </c>
      <c r="Q36" s="6">
        <v>2349.7660000000001</v>
      </c>
      <c r="R36" s="6">
        <v>2786.0639999999999</v>
      </c>
    </row>
    <row r="37" spans="2:23" s="6" customFormat="1" x14ac:dyDescent="0.35">
      <c r="B37" s="6" t="s">
        <v>125</v>
      </c>
      <c r="N37" s="6">
        <v>349.03300000000002</v>
      </c>
      <c r="O37" s="6">
        <v>385.28699999999998</v>
      </c>
      <c r="P37" s="6">
        <v>440.82499999999999</v>
      </c>
      <c r="Q37" s="6">
        <v>493.43</v>
      </c>
      <c r="R37" s="6">
        <v>595.63400000000001</v>
      </c>
    </row>
    <row r="38" spans="2:23" s="6" customFormat="1" x14ac:dyDescent="0.35">
      <c r="B38" s="6" t="s">
        <v>126</v>
      </c>
      <c r="N38" s="6">
        <v>321.77699999999999</v>
      </c>
      <c r="O38" s="6">
        <v>420.82900000000001</v>
      </c>
      <c r="P38" s="6">
        <v>562.71100000000001</v>
      </c>
      <c r="Q38" s="6">
        <v>795.40499999999997</v>
      </c>
      <c r="R38" s="6">
        <v>886.25599999999997</v>
      </c>
    </row>
    <row r="39" spans="2:23" s="6" customFormat="1" x14ac:dyDescent="0.35">
      <c r="B39" s="6" t="s">
        <v>127</v>
      </c>
      <c r="N39" s="6">
        <v>353.358</v>
      </c>
      <c r="O39" s="6">
        <v>389.00799999999998</v>
      </c>
      <c r="P39" s="6">
        <v>427.471</v>
      </c>
      <c r="Q39" s="6">
        <v>531.54200000000003</v>
      </c>
      <c r="R39" s="6">
        <v>634.80200000000002</v>
      </c>
    </row>
    <row r="40" spans="2:23" s="7" customFormat="1" x14ac:dyDescent="0.35">
      <c r="B40" s="7" t="s">
        <v>128</v>
      </c>
      <c r="N40" s="7">
        <v>660.34799999999996</v>
      </c>
      <c r="O40" s="7">
        <v>715.80899999999997</v>
      </c>
      <c r="P40" s="7">
        <v>821.22199999999998</v>
      </c>
      <c r="Q40" s="7">
        <v>911.399</v>
      </c>
      <c r="R40" s="7">
        <v>939.86300000000006</v>
      </c>
    </row>
    <row r="41" spans="2:23" s="12" customFormat="1" x14ac:dyDescent="0.35">
      <c r="B41" s="12" t="s">
        <v>11</v>
      </c>
      <c r="H41" s="12">
        <f>SUM(H36:H40)</f>
        <v>0</v>
      </c>
      <c r="I41" s="12">
        <f t="shared" ref="I41:W41" si="59">SUM(I36:I40)</f>
        <v>0</v>
      </c>
      <c r="J41" s="12">
        <f t="shared" si="59"/>
        <v>0</v>
      </c>
      <c r="K41" s="12">
        <f t="shared" si="59"/>
        <v>0</v>
      </c>
      <c r="L41" s="12">
        <f t="shared" si="59"/>
        <v>0</v>
      </c>
      <c r="M41" s="12">
        <f t="shared" si="59"/>
        <v>0</v>
      </c>
      <c r="N41" s="12">
        <f t="shared" si="59"/>
        <v>3360.6940000000004</v>
      </c>
      <c r="O41" s="12">
        <f t="shared" si="59"/>
        <v>3685.2809999999999</v>
      </c>
      <c r="P41" s="12">
        <f t="shared" si="59"/>
        <v>4204.1930000000002</v>
      </c>
      <c r="Q41" s="12">
        <f t="shared" si="59"/>
        <v>5081.5420000000004</v>
      </c>
      <c r="R41" s="12">
        <f t="shared" si="59"/>
        <v>5842.6189999999997</v>
      </c>
      <c r="S41" s="12">
        <f t="shared" si="59"/>
        <v>0</v>
      </c>
      <c r="T41" s="12">
        <f t="shared" si="59"/>
        <v>0</v>
      </c>
      <c r="U41" s="12">
        <f t="shared" si="59"/>
        <v>0</v>
      </c>
      <c r="V41" s="12">
        <f t="shared" si="59"/>
        <v>0</v>
      </c>
      <c r="W41" s="12">
        <f t="shared" si="59"/>
        <v>0</v>
      </c>
    </row>
    <row r="42" spans="2:23" s="4" customFormat="1" x14ac:dyDescent="0.35">
      <c r="B42" s="20" t="s">
        <v>20</v>
      </c>
    </row>
    <row r="43" spans="2:23" s="4" customFormat="1" x14ac:dyDescent="0.35">
      <c r="B43" s="4" t="s">
        <v>124</v>
      </c>
      <c r="H43" s="4" t="e">
        <f>H36/H$41</f>
        <v>#DIV/0!</v>
      </c>
      <c r="I43" s="4" t="e">
        <f t="shared" ref="I43:W43" si="60">I36/I$41</f>
        <v>#DIV/0!</v>
      </c>
      <c r="J43" s="4" t="e">
        <f t="shared" si="60"/>
        <v>#DIV/0!</v>
      </c>
      <c r="K43" s="4" t="e">
        <f t="shared" si="60"/>
        <v>#DIV/0!</v>
      </c>
      <c r="L43" s="4" t="e">
        <f t="shared" si="60"/>
        <v>#DIV/0!</v>
      </c>
      <c r="M43" s="4" t="e">
        <f t="shared" si="60"/>
        <v>#DIV/0!</v>
      </c>
      <c r="N43" s="4">
        <f t="shared" si="60"/>
        <v>0.49875948241642942</v>
      </c>
      <c r="O43" s="4">
        <f t="shared" si="60"/>
        <v>0.48146884864410611</v>
      </c>
      <c r="P43" s="4">
        <f t="shared" si="60"/>
        <v>0.46428981733236313</v>
      </c>
      <c r="Q43" s="4">
        <f t="shared" si="60"/>
        <v>0.46241200013696626</v>
      </c>
      <c r="R43" s="4">
        <f t="shared" si="60"/>
        <v>0.47685190494194468</v>
      </c>
      <c r="S43" s="4" t="e">
        <f t="shared" si="60"/>
        <v>#DIV/0!</v>
      </c>
      <c r="T43" s="4" t="e">
        <f t="shared" si="60"/>
        <v>#DIV/0!</v>
      </c>
      <c r="U43" s="4" t="e">
        <f t="shared" si="60"/>
        <v>#DIV/0!</v>
      </c>
      <c r="V43" s="4" t="e">
        <f t="shared" si="60"/>
        <v>#DIV/0!</v>
      </c>
      <c r="W43" s="4" t="e">
        <f t="shared" si="60"/>
        <v>#DIV/0!</v>
      </c>
    </row>
    <row r="44" spans="2:23" s="4" customFormat="1" x14ac:dyDescent="0.35">
      <c r="B44" s="4" t="s">
        <v>125</v>
      </c>
      <c r="H44" s="4" t="e">
        <f>H37/H$41</f>
        <v>#DIV/0!</v>
      </c>
      <c r="I44" s="4" t="e">
        <f t="shared" ref="I44:W44" si="61">I37/I$41</f>
        <v>#DIV/0!</v>
      </c>
      <c r="J44" s="4" t="e">
        <f t="shared" si="61"/>
        <v>#DIV/0!</v>
      </c>
      <c r="K44" s="4" t="e">
        <f t="shared" si="61"/>
        <v>#DIV/0!</v>
      </c>
      <c r="L44" s="4" t="e">
        <f t="shared" si="61"/>
        <v>#DIV/0!</v>
      </c>
      <c r="M44" s="4" t="e">
        <f t="shared" si="61"/>
        <v>#DIV/0!</v>
      </c>
      <c r="N44" s="4">
        <f t="shared" si="61"/>
        <v>0.10385741754530463</v>
      </c>
      <c r="O44" s="4">
        <f t="shared" si="61"/>
        <v>0.10454752297043292</v>
      </c>
      <c r="P44" s="4">
        <f t="shared" si="61"/>
        <v>0.10485365443498906</v>
      </c>
      <c r="Q44" s="4">
        <f t="shared" si="61"/>
        <v>9.7102414975611728E-2</v>
      </c>
      <c r="R44" s="4">
        <f t="shared" si="61"/>
        <v>0.1019464045148246</v>
      </c>
      <c r="S44" s="4" t="e">
        <f t="shared" si="61"/>
        <v>#DIV/0!</v>
      </c>
      <c r="T44" s="4" t="e">
        <f t="shared" si="61"/>
        <v>#DIV/0!</v>
      </c>
      <c r="U44" s="4" t="e">
        <f t="shared" si="61"/>
        <v>#DIV/0!</v>
      </c>
      <c r="V44" s="4" t="e">
        <f t="shared" si="61"/>
        <v>#DIV/0!</v>
      </c>
      <c r="W44" s="4" t="e">
        <f t="shared" si="61"/>
        <v>#DIV/0!</v>
      </c>
    </row>
    <row r="45" spans="2:23" s="4" customFormat="1" x14ac:dyDescent="0.35">
      <c r="B45" s="4" t="s">
        <v>126</v>
      </c>
      <c r="H45" s="4" t="e">
        <f>H38/H$41</f>
        <v>#DIV/0!</v>
      </c>
      <c r="I45" s="4" t="e">
        <f t="shared" ref="I45:W45" si="62">I38/I$41</f>
        <v>#DIV/0!</v>
      </c>
      <c r="J45" s="4" t="e">
        <f t="shared" si="62"/>
        <v>#DIV/0!</v>
      </c>
      <c r="K45" s="4" t="e">
        <f t="shared" si="62"/>
        <v>#DIV/0!</v>
      </c>
      <c r="L45" s="4" t="e">
        <f t="shared" si="62"/>
        <v>#DIV/0!</v>
      </c>
      <c r="M45" s="4" t="e">
        <f t="shared" si="62"/>
        <v>#DIV/0!</v>
      </c>
      <c r="N45" s="4">
        <f t="shared" si="62"/>
        <v>9.5747187932016406E-2</v>
      </c>
      <c r="O45" s="4">
        <f t="shared" si="62"/>
        <v>0.11419183503238967</v>
      </c>
      <c r="P45" s="4">
        <f t="shared" si="62"/>
        <v>0.13384518741171017</v>
      </c>
      <c r="Q45" s="4">
        <f t="shared" si="62"/>
        <v>0.15652827429154378</v>
      </c>
      <c r="R45" s="4">
        <f t="shared" si="62"/>
        <v>0.15168813848720925</v>
      </c>
      <c r="S45" s="4" t="e">
        <f t="shared" si="62"/>
        <v>#DIV/0!</v>
      </c>
      <c r="T45" s="4" t="e">
        <f t="shared" si="62"/>
        <v>#DIV/0!</v>
      </c>
      <c r="U45" s="4" t="e">
        <f t="shared" si="62"/>
        <v>#DIV/0!</v>
      </c>
      <c r="V45" s="4" t="e">
        <f t="shared" si="62"/>
        <v>#DIV/0!</v>
      </c>
      <c r="W45" s="4" t="e">
        <f t="shared" si="62"/>
        <v>#DIV/0!</v>
      </c>
    </row>
    <row r="46" spans="2:23" s="4" customFormat="1" x14ac:dyDescent="0.35">
      <c r="B46" s="4" t="s">
        <v>127</v>
      </c>
      <c r="H46" s="4" t="e">
        <f>H39/H$41</f>
        <v>#DIV/0!</v>
      </c>
      <c r="I46" s="4" t="e">
        <f t="shared" ref="I46:W46" si="63">I39/I$41</f>
        <v>#DIV/0!</v>
      </c>
      <c r="J46" s="4" t="e">
        <f t="shared" si="63"/>
        <v>#DIV/0!</v>
      </c>
      <c r="K46" s="4" t="e">
        <f t="shared" si="63"/>
        <v>#DIV/0!</v>
      </c>
      <c r="L46" s="4" t="e">
        <f t="shared" si="63"/>
        <v>#DIV/0!</v>
      </c>
      <c r="M46" s="4" t="e">
        <f t="shared" si="63"/>
        <v>#DIV/0!</v>
      </c>
      <c r="N46" s="4">
        <f t="shared" si="63"/>
        <v>0.10514435411257317</v>
      </c>
      <c r="O46" s="4">
        <f t="shared" si="63"/>
        <v>0.10555721531139688</v>
      </c>
      <c r="P46" s="4">
        <f t="shared" si="63"/>
        <v>0.1016773016842947</v>
      </c>
      <c r="Q46" s="4">
        <f t="shared" si="63"/>
        <v>0.10460250057954849</v>
      </c>
      <c r="R46" s="4">
        <f t="shared" si="63"/>
        <v>0.10865024743184522</v>
      </c>
      <c r="S46" s="4" t="e">
        <f t="shared" si="63"/>
        <v>#DIV/0!</v>
      </c>
      <c r="T46" s="4" t="e">
        <f t="shared" si="63"/>
        <v>#DIV/0!</v>
      </c>
      <c r="U46" s="4" t="e">
        <f t="shared" si="63"/>
        <v>#DIV/0!</v>
      </c>
      <c r="V46" s="4" t="e">
        <f t="shared" si="63"/>
        <v>#DIV/0!</v>
      </c>
      <c r="W46" s="4" t="e">
        <f t="shared" si="63"/>
        <v>#DIV/0!</v>
      </c>
    </row>
    <row r="47" spans="2:23" s="5" customFormat="1" x14ac:dyDescent="0.35">
      <c r="B47" s="5" t="s">
        <v>128</v>
      </c>
      <c r="H47" s="5" t="e">
        <f>H40/H$41</f>
        <v>#DIV/0!</v>
      </c>
      <c r="I47" s="5" t="e">
        <f t="shared" ref="I47:W47" si="64">I40/I$41</f>
        <v>#DIV/0!</v>
      </c>
      <c r="J47" s="5" t="e">
        <f t="shared" si="64"/>
        <v>#DIV/0!</v>
      </c>
      <c r="K47" s="5" t="e">
        <f t="shared" si="64"/>
        <v>#DIV/0!</v>
      </c>
      <c r="L47" s="5" t="e">
        <f t="shared" si="64"/>
        <v>#DIV/0!</v>
      </c>
      <c r="M47" s="5" t="e">
        <f t="shared" si="64"/>
        <v>#DIV/0!</v>
      </c>
      <c r="N47" s="5">
        <f t="shared" si="64"/>
        <v>0.19649155799367626</v>
      </c>
      <c r="O47" s="5">
        <f t="shared" si="64"/>
        <v>0.19423457804167443</v>
      </c>
      <c r="P47" s="5">
        <f t="shared" si="64"/>
        <v>0.19533403913664285</v>
      </c>
      <c r="Q47" s="5">
        <f t="shared" si="64"/>
        <v>0.17935481001632966</v>
      </c>
      <c r="R47" s="5">
        <f t="shared" si="64"/>
        <v>0.16086330462417628</v>
      </c>
      <c r="S47" s="5" t="e">
        <f t="shared" si="64"/>
        <v>#DIV/0!</v>
      </c>
      <c r="T47" s="5" t="e">
        <f t="shared" si="64"/>
        <v>#DIV/0!</v>
      </c>
      <c r="U47" s="5" t="e">
        <f t="shared" si="64"/>
        <v>#DIV/0!</v>
      </c>
      <c r="V47" s="5" t="e">
        <f t="shared" si="64"/>
        <v>#DIV/0!</v>
      </c>
      <c r="W47" s="5" t="e">
        <f t="shared" si="64"/>
        <v>#DIV/0!</v>
      </c>
    </row>
    <row r="48" spans="2:23" s="4" customFormat="1" x14ac:dyDescent="0.35">
      <c r="B48" s="4" t="s">
        <v>21</v>
      </c>
      <c r="H48" s="4" t="e">
        <f>SUM(H43:H47)</f>
        <v>#DIV/0!</v>
      </c>
      <c r="I48" s="4" t="e">
        <f t="shared" ref="I48:W48" si="65">SUM(I43:I47)</f>
        <v>#DIV/0!</v>
      </c>
      <c r="J48" s="4" t="e">
        <f t="shared" si="65"/>
        <v>#DIV/0!</v>
      </c>
      <c r="K48" s="4" t="e">
        <f t="shared" si="65"/>
        <v>#DIV/0!</v>
      </c>
      <c r="L48" s="4" t="e">
        <f t="shared" si="65"/>
        <v>#DIV/0!</v>
      </c>
      <c r="M48" s="4" t="e">
        <f t="shared" si="65"/>
        <v>#DIV/0!</v>
      </c>
      <c r="N48" s="4">
        <f t="shared" si="65"/>
        <v>0.99999999999999989</v>
      </c>
      <c r="O48" s="4">
        <f t="shared" si="65"/>
        <v>0.99999999999999989</v>
      </c>
      <c r="P48" s="4">
        <f t="shared" si="65"/>
        <v>0.99999999999999989</v>
      </c>
      <c r="Q48" s="4">
        <f t="shared" si="65"/>
        <v>0.99999999999999989</v>
      </c>
      <c r="R48" s="4">
        <f t="shared" si="65"/>
        <v>1</v>
      </c>
      <c r="S48" s="4" t="e">
        <f t="shared" si="65"/>
        <v>#DIV/0!</v>
      </c>
      <c r="T48" s="4" t="e">
        <f t="shared" si="65"/>
        <v>#DIV/0!</v>
      </c>
      <c r="U48" s="4" t="e">
        <f t="shared" si="65"/>
        <v>#DIV/0!</v>
      </c>
      <c r="V48" s="4" t="e">
        <f t="shared" si="65"/>
        <v>#DIV/0!</v>
      </c>
      <c r="W48" s="4" t="e">
        <f t="shared" si="65"/>
        <v>#DIV/0!</v>
      </c>
    </row>
    <row r="49" spans="2:23" s="1" customFormat="1" x14ac:dyDescent="0.35">
      <c r="B49" s="1" t="s">
        <v>52</v>
      </c>
    </row>
    <row r="50" spans="2:23" s="8" customFormat="1" x14ac:dyDescent="0.35">
      <c r="B50" s="8" t="s">
        <v>22</v>
      </c>
    </row>
    <row r="51" spans="2:23" s="6" customFormat="1" x14ac:dyDescent="0.35">
      <c r="B51" s="6" t="s">
        <v>23</v>
      </c>
      <c r="N51" s="6">
        <v>2197.9650000000001</v>
      </c>
      <c r="O51" s="6">
        <v>2365.1990000000001</v>
      </c>
      <c r="P51" s="6">
        <v>2633.7629999999999</v>
      </c>
      <c r="Q51" s="6">
        <v>2993.7860000000001</v>
      </c>
      <c r="R51" s="6">
        <v>3383.6320000000001</v>
      </c>
    </row>
    <row r="52" spans="2:23" s="7" customFormat="1" x14ac:dyDescent="0.35">
      <c r="B52" s="7" t="s">
        <v>24</v>
      </c>
      <c r="N52" s="7">
        <v>619.79100000000005</v>
      </c>
      <c r="O52" s="7">
        <v>735.572</v>
      </c>
      <c r="P52" s="7">
        <v>861.06299999999999</v>
      </c>
      <c r="Q52" s="7">
        <v>1226.7280000000001</v>
      </c>
      <c r="R52" s="7">
        <v>1429.33</v>
      </c>
    </row>
    <row r="53" spans="2:23" s="6" customFormat="1" x14ac:dyDescent="0.35">
      <c r="B53" s="6" t="s">
        <v>25</v>
      </c>
      <c r="H53" s="6">
        <f>SUM(H51:H52)</f>
        <v>0</v>
      </c>
      <c r="I53" s="6">
        <f t="shared" ref="I53:W53" si="66">SUM(I51:I52)</f>
        <v>0</v>
      </c>
      <c r="J53" s="6">
        <f t="shared" si="66"/>
        <v>0</v>
      </c>
      <c r="K53" s="6">
        <f t="shared" si="66"/>
        <v>0</v>
      </c>
      <c r="L53" s="6">
        <f t="shared" si="66"/>
        <v>0</v>
      </c>
      <c r="M53" s="6">
        <f t="shared" si="66"/>
        <v>0</v>
      </c>
      <c r="N53" s="6">
        <f t="shared" si="66"/>
        <v>2817.7560000000003</v>
      </c>
      <c r="O53" s="6">
        <f t="shared" si="66"/>
        <v>3100.7710000000002</v>
      </c>
      <c r="P53" s="6">
        <f t="shared" si="66"/>
        <v>3494.826</v>
      </c>
      <c r="Q53" s="6">
        <f t="shared" si="66"/>
        <v>4220.5140000000001</v>
      </c>
      <c r="R53" s="6">
        <f t="shared" si="66"/>
        <v>4812.9619999999995</v>
      </c>
      <c r="S53" s="6">
        <f t="shared" si="66"/>
        <v>0</v>
      </c>
      <c r="T53" s="6">
        <f t="shared" si="66"/>
        <v>0</v>
      </c>
      <c r="U53" s="6">
        <f t="shared" si="66"/>
        <v>0</v>
      </c>
      <c r="V53" s="6">
        <f t="shared" si="66"/>
        <v>0</v>
      </c>
      <c r="W53" s="6">
        <f t="shared" si="66"/>
        <v>0</v>
      </c>
    </row>
    <row r="54" spans="2:23" s="7" customFormat="1" x14ac:dyDescent="0.35">
      <c r="B54" s="7" t="s">
        <v>26</v>
      </c>
      <c r="N54" s="7">
        <v>542.93799999999999</v>
      </c>
      <c r="O54" s="7">
        <v>584.51</v>
      </c>
      <c r="P54" s="7">
        <v>709.36699999999996</v>
      </c>
      <c r="Q54" s="7">
        <v>861.02800000000002</v>
      </c>
      <c r="R54" s="7">
        <v>1029.6569999999999</v>
      </c>
    </row>
    <row r="55" spans="2:23" s="12" customFormat="1" x14ac:dyDescent="0.35">
      <c r="B55" s="12" t="s">
        <v>11</v>
      </c>
      <c r="H55" s="12">
        <f>SUM(H53:H54)</f>
        <v>0</v>
      </c>
      <c r="I55" s="12">
        <f t="shared" ref="I55:W55" si="67">SUM(I53:I54)</f>
        <v>0</v>
      </c>
      <c r="J55" s="12">
        <f t="shared" si="67"/>
        <v>0</v>
      </c>
      <c r="K55" s="12">
        <f t="shared" si="67"/>
        <v>0</v>
      </c>
      <c r="L55" s="12">
        <f t="shared" si="67"/>
        <v>0</v>
      </c>
      <c r="M55" s="12">
        <f t="shared" si="67"/>
        <v>0</v>
      </c>
      <c r="N55" s="12">
        <f t="shared" si="67"/>
        <v>3360.6940000000004</v>
      </c>
      <c r="O55" s="12">
        <f t="shared" si="67"/>
        <v>3685.2809999999999</v>
      </c>
      <c r="P55" s="12">
        <f t="shared" si="67"/>
        <v>4204.1930000000002</v>
      </c>
      <c r="Q55" s="12">
        <f t="shared" si="67"/>
        <v>5081.5420000000004</v>
      </c>
      <c r="R55" s="12">
        <f t="shared" si="67"/>
        <v>5842.6189999999997</v>
      </c>
      <c r="S55" s="12">
        <f t="shared" si="67"/>
        <v>0</v>
      </c>
      <c r="T55" s="12">
        <f t="shared" si="67"/>
        <v>0</v>
      </c>
      <c r="U55" s="12">
        <f t="shared" si="67"/>
        <v>0</v>
      </c>
      <c r="V55" s="12">
        <f t="shared" si="67"/>
        <v>0</v>
      </c>
      <c r="W55" s="12">
        <f t="shared" si="67"/>
        <v>0</v>
      </c>
    </row>
    <row r="56" spans="2:23" s="10" customFormat="1" x14ac:dyDescent="0.35">
      <c r="B56" s="10" t="s">
        <v>27</v>
      </c>
    </row>
    <row r="57" spans="2:23" s="6" customFormat="1" x14ac:dyDescent="0.35">
      <c r="B57" s="6" t="s">
        <v>28</v>
      </c>
      <c r="N57" s="6">
        <v>459.12700000000001</v>
      </c>
      <c r="O57" s="6">
        <v>487.30700000000002</v>
      </c>
      <c r="P57" s="6">
        <v>542.11400000000003</v>
      </c>
      <c r="Q57" s="6">
        <v>653.78300000000002</v>
      </c>
      <c r="R57" s="6">
        <v>763.49400000000003</v>
      </c>
    </row>
    <row r="58" spans="2:23" s="6" customFormat="1" x14ac:dyDescent="0.35">
      <c r="B58" s="6" t="s">
        <v>29</v>
      </c>
      <c r="N58" s="6">
        <v>234.196</v>
      </c>
      <c r="O58" s="6">
        <v>254.93100000000001</v>
      </c>
      <c r="P58" s="6">
        <v>271.202</v>
      </c>
      <c r="Q58" s="6">
        <v>342.97800000000001</v>
      </c>
      <c r="R58" s="6">
        <v>383.83499999999998</v>
      </c>
    </row>
    <row r="59" spans="2:23" s="7" customFormat="1" x14ac:dyDescent="0.35">
      <c r="B59" s="7" t="s">
        <v>30</v>
      </c>
      <c r="N59" s="7">
        <v>59.622999999999998</v>
      </c>
      <c r="O59" s="7">
        <v>52.451999999999998</v>
      </c>
      <c r="P59" s="7">
        <v>48.460999999999999</v>
      </c>
      <c r="Q59" s="7">
        <v>66.936000000000007</v>
      </c>
      <c r="R59" s="7">
        <v>74.864000000000004</v>
      </c>
    </row>
    <row r="60" spans="2:23" s="11" customFormat="1" x14ac:dyDescent="0.35">
      <c r="B60" s="11" t="s">
        <v>31</v>
      </c>
      <c r="H60" s="11">
        <f>SUM(H57:H59)</f>
        <v>0</v>
      </c>
      <c r="I60" s="11">
        <f t="shared" ref="I60:W60" si="68">SUM(I57:I59)</f>
        <v>0</v>
      </c>
      <c r="J60" s="11">
        <f t="shared" si="68"/>
        <v>0</v>
      </c>
      <c r="K60" s="11">
        <f t="shared" si="68"/>
        <v>0</v>
      </c>
      <c r="L60" s="11">
        <f t="shared" si="68"/>
        <v>0</v>
      </c>
      <c r="M60" s="11">
        <f t="shared" si="68"/>
        <v>0</v>
      </c>
      <c r="N60" s="11">
        <f t="shared" si="68"/>
        <v>752.94600000000003</v>
      </c>
      <c r="O60" s="11">
        <f t="shared" si="68"/>
        <v>794.69</v>
      </c>
      <c r="P60" s="11">
        <f t="shared" si="68"/>
        <v>861.77700000000004</v>
      </c>
      <c r="Q60" s="11">
        <f t="shared" si="68"/>
        <v>1063.6969999999999</v>
      </c>
      <c r="R60" s="11">
        <f t="shared" si="68"/>
        <v>1222.193</v>
      </c>
      <c r="S60" s="11">
        <f t="shared" si="68"/>
        <v>0</v>
      </c>
      <c r="T60" s="11">
        <f t="shared" si="68"/>
        <v>0</v>
      </c>
      <c r="U60" s="11">
        <f t="shared" si="68"/>
        <v>0</v>
      </c>
      <c r="V60" s="11">
        <f t="shared" si="68"/>
        <v>0</v>
      </c>
      <c r="W60" s="11">
        <f t="shared" si="68"/>
        <v>0</v>
      </c>
    </row>
    <row r="61" spans="2:23" s="12" customFormat="1" x14ac:dyDescent="0.35">
      <c r="B61" s="12" t="s">
        <v>32</v>
      </c>
      <c r="H61" s="12">
        <f>H55-H60</f>
        <v>0</v>
      </c>
      <c r="I61" s="12">
        <f t="shared" ref="I61:W61" si="69">I55-I60</f>
        <v>0</v>
      </c>
      <c r="J61" s="12">
        <f t="shared" si="69"/>
        <v>0</v>
      </c>
      <c r="K61" s="12">
        <f t="shared" si="69"/>
        <v>0</v>
      </c>
      <c r="L61" s="12">
        <f t="shared" si="69"/>
        <v>0</v>
      </c>
      <c r="M61" s="12">
        <f t="shared" si="69"/>
        <v>0</v>
      </c>
      <c r="N61" s="12">
        <f t="shared" si="69"/>
        <v>2607.7480000000005</v>
      </c>
      <c r="O61" s="12">
        <f t="shared" si="69"/>
        <v>2890.5909999999999</v>
      </c>
      <c r="P61" s="12">
        <f t="shared" si="69"/>
        <v>3342.4160000000002</v>
      </c>
      <c r="Q61" s="12">
        <f t="shared" si="69"/>
        <v>4017.8450000000003</v>
      </c>
      <c r="R61" s="12">
        <f t="shared" si="69"/>
        <v>4620.4259999999995</v>
      </c>
      <c r="S61" s="12">
        <f t="shared" si="69"/>
        <v>0</v>
      </c>
      <c r="T61" s="12">
        <f t="shared" si="69"/>
        <v>0</v>
      </c>
      <c r="U61" s="12">
        <f t="shared" si="69"/>
        <v>0</v>
      </c>
      <c r="V61" s="12">
        <f t="shared" si="69"/>
        <v>0</v>
      </c>
      <c r="W61" s="12">
        <f t="shared" si="69"/>
        <v>0</v>
      </c>
    </row>
    <row r="62" spans="2:23" s="20" customFormat="1" x14ac:dyDescent="0.35">
      <c r="B62" s="20" t="s">
        <v>33</v>
      </c>
      <c r="H62" s="20" t="e">
        <f>H61/H55</f>
        <v>#DIV/0!</v>
      </c>
      <c r="I62" s="20" t="e">
        <f t="shared" ref="I62:W62" si="70">I61/I55</f>
        <v>#DIV/0!</v>
      </c>
      <c r="J62" s="20" t="e">
        <f t="shared" si="70"/>
        <v>#DIV/0!</v>
      </c>
      <c r="K62" s="20" t="e">
        <f t="shared" si="70"/>
        <v>#DIV/0!</v>
      </c>
      <c r="L62" s="20" t="e">
        <f t="shared" si="70"/>
        <v>#DIV/0!</v>
      </c>
      <c r="M62" s="20" t="e">
        <f t="shared" si="70"/>
        <v>#DIV/0!</v>
      </c>
      <c r="N62" s="20">
        <f t="shared" si="70"/>
        <v>0.77595520449050115</v>
      </c>
      <c r="O62" s="20">
        <f t="shared" si="70"/>
        <v>0.78436108399875071</v>
      </c>
      <c r="P62" s="20">
        <f t="shared" si="70"/>
        <v>0.79501963872733716</v>
      </c>
      <c r="Q62" s="20">
        <f t="shared" si="70"/>
        <v>0.79067436616680531</v>
      </c>
      <c r="R62" s="20">
        <f t="shared" si="70"/>
        <v>0.79081418795235492</v>
      </c>
      <c r="S62" s="20" t="e">
        <f t="shared" si="70"/>
        <v>#DIV/0!</v>
      </c>
      <c r="T62" s="20" t="e">
        <f t="shared" si="70"/>
        <v>#DIV/0!</v>
      </c>
      <c r="U62" s="20" t="e">
        <f t="shared" si="70"/>
        <v>#DIV/0!</v>
      </c>
      <c r="V62" s="20" t="e">
        <f t="shared" si="70"/>
        <v>#DIV/0!</v>
      </c>
      <c r="W62" s="20" t="e">
        <f t="shared" si="70"/>
        <v>#DIV/0!</v>
      </c>
    </row>
    <row r="63" spans="2:23" s="8" customFormat="1" x14ac:dyDescent="0.35">
      <c r="B63" s="9" t="s">
        <v>34</v>
      </c>
    </row>
    <row r="64" spans="2:23" s="6" customFormat="1" x14ac:dyDescent="0.35">
      <c r="B64" s="6" t="s">
        <v>35</v>
      </c>
      <c r="N64" s="6">
        <v>1136.932</v>
      </c>
      <c r="O64" s="6">
        <v>1279.0219999999999</v>
      </c>
      <c r="P64" s="6">
        <v>1504.8230000000001</v>
      </c>
      <c r="Q64" s="6">
        <v>1680.3789999999999</v>
      </c>
      <c r="R64" s="6">
        <v>1946.8130000000001</v>
      </c>
    </row>
    <row r="65" spans="2:23" s="6" customFormat="1" x14ac:dyDescent="0.35">
      <c r="B65" s="6" t="s">
        <v>36</v>
      </c>
      <c r="N65" s="6">
        <v>632.89</v>
      </c>
      <c r="O65" s="6">
        <v>632.01</v>
      </c>
      <c r="P65" s="6">
        <v>712.49099999999999</v>
      </c>
      <c r="Q65" s="6">
        <v>779.77700000000004</v>
      </c>
      <c r="R65" s="6">
        <v>889.01599999999996</v>
      </c>
    </row>
    <row r="66" spans="2:23" s="6" customFormat="1" x14ac:dyDescent="0.35">
      <c r="B66" s="6" t="s">
        <v>37</v>
      </c>
      <c r="N66" s="6">
        <v>229.21799999999999</v>
      </c>
      <c r="O66" s="6">
        <v>284.52999999999997</v>
      </c>
      <c r="P66" s="6">
        <v>322.988</v>
      </c>
      <c r="Q66" s="6">
        <v>353.84</v>
      </c>
      <c r="R66" s="6">
        <v>410.31099999999998</v>
      </c>
    </row>
    <row r="67" spans="2:23" s="6" customFormat="1" x14ac:dyDescent="0.35">
      <c r="B67" s="6" t="s">
        <v>30</v>
      </c>
      <c r="N67" s="6">
        <v>41.290999999999997</v>
      </c>
      <c r="O67" s="6">
        <v>38.829000000000001</v>
      </c>
      <c r="P67" s="6">
        <v>33.918999999999997</v>
      </c>
      <c r="Q67" s="6">
        <v>29.754000000000001</v>
      </c>
      <c r="R67" s="6">
        <v>28.024999999999999</v>
      </c>
    </row>
    <row r="68" spans="2:23" s="7" customFormat="1" x14ac:dyDescent="0.35">
      <c r="B68" s="7" t="s">
        <v>38</v>
      </c>
      <c r="N68" s="7">
        <v>47.186</v>
      </c>
      <c r="O68" s="7">
        <v>36.058999999999997</v>
      </c>
      <c r="P68" s="7">
        <v>33.405000000000001</v>
      </c>
      <c r="Q68" s="7">
        <v>12.057</v>
      </c>
      <c r="R68" s="7">
        <v>77.001999999999995</v>
      </c>
    </row>
    <row r="69" spans="2:23" s="7" customFormat="1" x14ac:dyDescent="0.35">
      <c r="B69" s="7" t="s">
        <v>39</v>
      </c>
      <c r="H69" s="7">
        <f>SUM(H64:H68)</f>
        <v>0</v>
      </c>
      <c r="I69" s="7">
        <f t="shared" ref="I69:W69" si="71">SUM(I64:I68)</f>
        <v>0</v>
      </c>
      <c r="J69" s="7">
        <f t="shared" si="71"/>
        <v>0</v>
      </c>
      <c r="K69" s="7">
        <f t="shared" si="71"/>
        <v>0</v>
      </c>
      <c r="L69" s="7">
        <f t="shared" si="71"/>
        <v>0</v>
      </c>
      <c r="M69" s="7">
        <f t="shared" si="71"/>
        <v>0</v>
      </c>
      <c r="N69" s="7">
        <f t="shared" si="71"/>
        <v>2087.5170000000003</v>
      </c>
      <c r="O69" s="7">
        <f t="shared" si="71"/>
        <v>2270.4500000000003</v>
      </c>
      <c r="P69" s="7">
        <f t="shared" si="71"/>
        <v>2607.6260000000002</v>
      </c>
      <c r="Q69" s="7">
        <f t="shared" si="71"/>
        <v>2855.8069999999998</v>
      </c>
      <c r="R69" s="7">
        <f t="shared" si="71"/>
        <v>3351.1670000000004</v>
      </c>
      <c r="S69" s="7">
        <f t="shared" si="71"/>
        <v>0</v>
      </c>
      <c r="T69" s="7">
        <f t="shared" si="71"/>
        <v>0</v>
      </c>
      <c r="U69" s="7">
        <f t="shared" si="71"/>
        <v>0</v>
      </c>
      <c r="V69" s="7">
        <f t="shared" si="71"/>
        <v>0</v>
      </c>
      <c r="W69" s="7">
        <f t="shared" si="71"/>
        <v>0</v>
      </c>
    </row>
    <row r="70" spans="2:23" s="12" customFormat="1" x14ac:dyDescent="0.35">
      <c r="B70" s="12" t="s">
        <v>40</v>
      </c>
      <c r="H70" s="12">
        <f>H61-H69</f>
        <v>0</v>
      </c>
      <c r="I70" s="12">
        <f t="shared" ref="I70:W70" si="72">I61-I69</f>
        <v>0</v>
      </c>
      <c r="J70" s="12">
        <f t="shared" si="72"/>
        <v>0</v>
      </c>
      <c r="K70" s="12">
        <f t="shared" si="72"/>
        <v>0</v>
      </c>
      <c r="L70" s="12">
        <f t="shared" si="72"/>
        <v>0</v>
      </c>
      <c r="M70" s="12">
        <f t="shared" si="72"/>
        <v>0</v>
      </c>
      <c r="N70" s="12">
        <f t="shared" si="72"/>
        <v>520.23100000000022</v>
      </c>
      <c r="O70" s="12">
        <f t="shared" si="72"/>
        <v>620.14099999999962</v>
      </c>
      <c r="P70" s="12">
        <f t="shared" si="72"/>
        <v>734.79</v>
      </c>
      <c r="Q70" s="12">
        <f t="shared" si="72"/>
        <v>1162.0380000000005</v>
      </c>
      <c r="R70" s="12">
        <f t="shared" si="72"/>
        <v>1269.2589999999991</v>
      </c>
      <c r="S70" s="12">
        <f t="shared" si="72"/>
        <v>0</v>
      </c>
      <c r="T70" s="12">
        <f t="shared" si="72"/>
        <v>0</v>
      </c>
      <c r="U70" s="12">
        <f t="shared" si="72"/>
        <v>0</v>
      </c>
      <c r="V70" s="12">
        <f t="shared" si="72"/>
        <v>0</v>
      </c>
      <c r="W70" s="12">
        <f t="shared" si="72"/>
        <v>0</v>
      </c>
    </row>
    <row r="71" spans="2:23" s="20" customFormat="1" x14ac:dyDescent="0.35">
      <c r="B71" s="20" t="s">
        <v>41</v>
      </c>
      <c r="H71" s="20" t="e">
        <f>H70/H55</f>
        <v>#DIV/0!</v>
      </c>
      <c r="I71" s="20" t="e">
        <f t="shared" ref="I71:W71" si="73">I70/I55</f>
        <v>#DIV/0!</v>
      </c>
      <c r="J71" s="20" t="e">
        <f t="shared" si="73"/>
        <v>#DIV/0!</v>
      </c>
      <c r="K71" s="20" t="e">
        <f t="shared" si="73"/>
        <v>#DIV/0!</v>
      </c>
      <c r="L71" s="20" t="e">
        <f t="shared" si="73"/>
        <v>#DIV/0!</v>
      </c>
      <c r="M71" s="20" t="e">
        <f t="shared" si="73"/>
        <v>#DIV/0!</v>
      </c>
      <c r="N71" s="20">
        <f t="shared" si="73"/>
        <v>0.15479868146281694</v>
      </c>
      <c r="O71" s="20">
        <f t="shared" si="73"/>
        <v>0.16827509218428652</v>
      </c>
      <c r="P71" s="20">
        <f t="shared" si="73"/>
        <v>0.17477551577674952</v>
      </c>
      <c r="Q71" s="20">
        <f t="shared" si="73"/>
        <v>0.22867822405088856</v>
      </c>
      <c r="R71" s="20">
        <f t="shared" si="73"/>
        <v>0.21724144600221224</v>
      </c>
      <c r="S71" s="20" t="e">
        <f t="shared" si="73"/>
        <v>#DIV/0!</v>
      </c>
      <c r="T71" s="20" t="e">
        <f t="shared" si="73"/>
        <v>#DIV/0!</v>
      </c>
      <c r="U71" s="20" t="e">
        <f t="shared" si="73"/>
        <v>#DIV/0!</v>
      </c>
      <c r="V71" s="20" t="e">
        <f t="shared" si="73"/>
        <v>#DIV/0!</v>
      </c>
      <c r="W71" s="20" t="e">
        <f t="shared" si="73"/>
        <v>#DIV/0!</v>
      </c>
    </row>
    <row r="72" spans="2:23" s="8" customFormat="1" x14ac:dyDescent="0.35">
      <c r="B72" s="9" t="s">
        <v>42</v>
      </c>
    </row>
    <row r="73" spans="2:23" s="7" customFormat="1" x14ac:dyDescent="0.35">
      <c r="B73" s="7" t="s">
        <v>42</v>
      </c>
      <c r="N73" s="7">
        <v>25.274999999999999</v>
      </c>
      <c r="O73" s="7">
        <v>18.018000000000001</v>
      </c>
      <c r="P73" s="7">
        <v>70.724000000000004</v>
      </c>
      <c r="Q73" s="7">
        <v>-46.524000000000001</v>
      </c>
      <c r="R73" s="7">
        <v>32.523000000000003</v>
      </c>
    </row>
    <row r="74" spans="2:23" s="6" customFormat="1" x14ac:dyDescent="0.35">
      <c r="B74" s="6" t="s">
        <v>43</v>
      </c>
      <c r="H74" s="6">
        <f>H70+H73</f>
        <v>0</v>
      </c>
      <c r="I74" s="6">
        <f t="shared" ref="I74:W74" si="74">I70+I73</f>
        <v>0</v>
      </c>
      <c r="J74" s="6">
        <f t="shared" si="74"/>
        <v>0</v>
      </c>
      <c r="K74" s="6">
        <f t="shared" si="74"/>
        <v>0</v>
      </c>
      <c r="L74" s="6">
        <f t="shared" si="74"/>
        <v>0</v>
      </c>
      <c r="M74" s="6">
        <f t="shared" si="74"/>
        <v>0</v>
      </c>
      <c r="N74" s="6">
        <f t="shared" si="74"/>
        <v>545.5060000000002</v>
      </c>
      <c r="O74" s="6">
        <f t="shared" si="74"/>
        <v>638.15899999999965</v>
      </c>
      <c r="P74" s="6">
        <f t="shared" si="74"/>
        <v>805.51400000000001</v>
      </c>
      <c r="Q74" s="6">
        <f t="shared" si="74"/>
        <v>1115.5140000000006</v>
      </c>
      <c r="R74" s="6">
        <f t="shared" si="74"/>
        <v>1301.781999999999</v>
      </c>
      <c r="S74" s="6">
        <f t="shared" si="74"/>
        <v>0</v>
      </c>
      <c r="T74" s="6">
        <f t="shared" si="74"/>
        <v>0</v>
      </c>
      <c r="U74" s="6">
        <f t="shared" si="74"/>
        <v>0</v>
      </c>
      <c r="V74" s="6">
        <f t="shared" si="74"/>
        <v>0</v>
      </c>
      <c r="W74" s="6">
        <f t="shared" si="74"/>
        <v>0</v>
      </c>
    </row>
    <row r="75" spans="2:23" s="7" customFormat="1" x14ac:dyDescent="0.35">
      <c r="B75" s="7" t="s">
        <v>44</v>
      </c>
      <c r="N75" s="7">
        <v>13.138999999999999</v>
      </c>
      <c r="O75" s="7">
        <v>-25.288</v>
      </c>
      <c r="P75" s="7">
        <v>49.155000000000001</v>
      </c>
      <c r="Q75" s="7">
        <v>137.078</v>
      </c>
      <c r="R75" s="7">
        <v>83.656999999999996</v>
      </c>
    </row>
    <row r="76" spans="2:23" s="6" customFormat="1" x14ac:dyDescent="0.35">
      <c r="B76" s="6" t="s">
        <v>45</v>
      </c>
      <c r="H76" s="6">
        <f>H74-H75</f>
        <v>0</v>
      </c>
      <c r="I76" s="6">
        <f t="shared" ref="I76:W76" si="75">I74-I75</f>
        <v>0</v>
      </c>
      <c r="J76" s="6">
        <f t="shared" si="75"/>
        <v>0</v>
      </c>
      <c r="K76" s="6">
        <f t="shared" si="75"/>
        <v>0</v>
      </c>
      <c r="L76" s="6">
        <f t="shared" si="75"/>
        <v>0</v>
      </c>
      <c r="M76" s="6">
        <f t="shared" si="75"/>
        <v>0</v>
      </c>
      <c r="N76" s="6">
        <f t="shared" si="75"/>
        <v>532.36700000000019</v>
      </c>
      <c r="O76" s="6">
        <f t="shared" si="75"/>
        <v>663.44699999999966</v>
      </c>
      <c r="P76" s="6">
        <f t="shared" si="75"/>
        <v>756.35900000000004</v>
      </c>
      <c r="Q76" s="6">
        <f t="shared" si="75"/>
        <v>978.4360000000006</v>
      </c>
      <c r="R76" s="6">
        <f t="shared" si="75"/>
        <v>1218.1249999999991</v>
      </c>
      <c r="S76" s="6">
        <f t="shared" si="75"/>
        <v>0</v>
      </c>
      <c r="T76" s="6">
        <f t="shared" si="75"/>
        <v>0</v>
      </c>
      <c r="U76" s="6">
        <f t="shared" si="75"/>
        <v>0</v>
      </c>
      <c r="V76" s="6">
        <f t="shared" si="75"/>
        <v>0</v>
      </c>
      <c r="W76" s="6">
        <f t="shared" si="75"/>
        <v>0</v>
      </c>
    </row>
    <row r="77" spans="2:23" s="7" customFormat="1" x14ac:dyDescent="0.35">
      <c r="B77" s="7" t="s">
        <v>46</v>
      </c>
      <c r="N77" s="7">
        <v>0</v>
      </c>
      <c r="O77" s="7">
        <v>-0.9</v>
      </c>
      <c r="P77" s="7">
        <v>-1.157</v>
      </c>
      <c r="Q77" s="7">
        <v>-6.1580000000000004</v>
      </c>
      <c r="R77" s="7">
        <v>-11.763</v>
      </c>
    </row>
    <row r="78" spans="2:23" s="12" customFormat="1" x14ac:dyDescent="0.35">
      <c r="B78" s="12" t="s">
        <v>47</v>
      </c>
      <c r="H78" s="12">
        <f>H76-H77</f>
        <v>0</v>
      </c>
      <c r="I78" s="12">
        <f t="shared" ref="I78:W78" si="76">I76-I77</f>
        <v>0</v>
      </c>
      <c r="J78" s="12">
        <f t="shared" si="76"/>
        <v>0</v>
      </c>
      <c r="K78" s="12">
        <f t="shared" si="76"/>
        <v>0</v>
      </c>
      <c r="L78" s="12">
        <f t="shared" si="76"/>
        <v>0</v>
      </c>
      <c r="M78" s="12">
        <f t="shared" si="76"/>
        <v>0</v>
      </c>
      <c r="N78" s="12">
        <f t="shared" si="76"/>
        <v>532.36700000000019</v>
      </c>
      <c r="O78" s="12">
        <f t="shared" si="76"/>
        <v>664.34699999999964</v>
      </c>
      <c r="P78" s="12">
        <f t="shared" si="76"/>
        <v>757.51600000000008</v>
      </c>
      <c r="Q78" s="12">
        <f t="shared" si="76"/>
        <v>984.59400000000062</v>
      </c>
      <c r="R78" s="12">
        <f t="shared" si="76"/>
        <v>1229.887999999999</v>
      </c>
      <c r="S78" s="12">
        <f t="shared" si="76"/>
        <v>0</v>
      </c>
      <c r="T78" s="12">
        <f t="shared" si="76"/>
        <v>0</v>
      </c>
      <c r="U78" s="12">
        <f t="shared" si="76"/>
        <v>0</v>
      </c>
      <c r="V78" s="12">
        <f t="shared" si="76"/>
        <v>0</v>
      </c>
      <c r="W78" s="12">
        <f t="shared" si="76"/>
        <v>0</v>
      </c>
    </row>
    <row r="79" spans="2:23" s="20" customFormat="1" x14ac:dyDescent="0.35">
      <c r="B79" s="20" t="s">
        <v>129</v>
      </c>
      <c r="H79" s="20" t="e">
        <f>H78/H55</f>
        <v>#DIV/0!</v>
      </c>
      <c r="I79" s="20" t="e">
        <f t="shared" ref="I79:W79" si="77">I78/I55</f>
        <v>#DIV/0!</v>
      </c>
      <c r="J79" s="20" t="e">
        <f t="shared" si="77"/>
        <v>#DIV/0!</v>
      </c>
      <c r="K79" s="20" t="e">
        <f t="shared" si="77"/>
        <v>#DIV/0!</v>
      </c>
      <c r="L79" s="20" t="e">
        <f t="shared" si="77"/>
        <v>#DIV/0!</v>
      </c>
      <c r="M79" s="20" t="e">
        <f t="shared" si="77"/>
        <v>#DIV/0!</v>
      </c>
      <c r="N79" s="20">
        <f t="shared" si="77"/>
        <v>0.15840984034845187</v>
      </c>
      <c r="O79" s="20">
        <f t="shared" si="77"/>
        <v>0.18027037829679735</v>
      </c>
      <c r="P79" s="20">
        <f t="shared" si="77"/>
        <v>0.18018107161112729</v>
      </c>
      <c r="Q79" s="20">
        <f t="shared" si="77"/>
        <v>0.19375890231744627</v>
      </c>
      <c r="R79" s="20">
        <f t="shared" si="77"/>
        <v>0.21050285839278568</v>
      </c>
      <c r="S79" s="20" t="e">
        <f t="shared" si="77"/>
        <v>#DIV/0!</v>
      </c>
      <c r="T79" s="20" t="e">
        <f t="shared" si="77"/>
        <v>#DIV/0!</v>
      </c>
      <c r="U79" s="20" t="e">
        <f t="shared" si="77"/>
        <v>#DIV/0!</v>
      </c>
      <c r="V79" s="20" t="e">
        <f t="shared" si="77"/>
        <v>#DIV/0!</v>
      </c>
      <c r="W79" s="20" t="e">
        <f t="shared" si="77"/>
        <v>#DIV/0!</v>
      </c>
    </row>
    <row r="80" spans="2:23" x14ac:dyDescent="0.35">
      <c r="B80" s="4"/>
    </row>
    <row r="81" spans="2:23" s="13" customFormat="1" x14ac:dyDescent="0.35">
      <c r="B81" s="13" t="s">
        <v>48</v>
      </c>
      <c r="H81" s="13" t="e">
        <f>H78/H83</f>
        <v>#DIV/0!</v>
      </c>
      <c r="I81" s="13" t="e">
        <f t="shared" ref="I81:W81" si="78">I78/I83</f>
        <v>#DIV/0!</v>
      </c>
      <c r="J81" s="13" t="e">
        <f t="shared" si="78"/>
        <v>#DIV/0!</v>
      </c>
      <c r="K81" s="13" t="e">
        <f t="shared" si="78"/>
        <v>#DIV/0!</v>
      </c>
      <c r="L81" s="13" t="e">
        <f t="shared" si="78"/>
        <v>#DIV/0!</v>
      </c>
      <c r="M81" s="13" t="e">
        <f t="shared" si="78"/>
        <v>#DIV/0!</v>
      </c>
      <c r="N81" s="13">
        <f t="shared" si="78"/>
        <v>3.5521444966371312</v>
      </c>
      <c r="O81" s="13">
        <f t="shared" si="78"/>
        <v>4.3957190591193287</v>
      </c>
      <c r="P81" s="13">
        <f t="shared" si="78"/>
        <v>4.9608770252393617</v>
      </c>
      <c r="Q81" s="13">
        <f t="shared" si="78"/>
        <v>6.4351707820812836</v>
      </c>
      <c r="R81" s="13">
        <f t="shared" si="78"/>
        <v>8.0836039067737513</v>
      </c>
      <c r="S81" s="13" t="e">
        <f t="shared" si="78"/>
        <v>#DIV/0!</v>
      </c>
      <c r="T81" s="13" t="e">
        <f t="shared" si="78"/>
        <v>#DIV/0!</v>
      </c>
      <c r="U81" s="13" t="e">
        <f t="shared" si="78"/>
        <v>#DIV/0!</v>
      </c>
      <c r="V81" s="13" t="e">
        <f t="shared" si="78"/>
        <v>#DIV/0!</v>
      </c>
      <c r="W81" s="13" t="e">
        <f t="shared" si="78"/>
        <v>#DIV/0!</v>
      </c>
    </row>
    <row r="82" spans="2:23" s="13" customFormat="1" x14ac:dyDescent="0.35">
      <c r="B82" s="13" t="s">
        <v>49</v>
      </c>
      <c r="H82" s="13" t="e">
        <f>H78/H84</f>
        <v>#DIV/0!</v>
      </c>
      <c r="I82" s="13" t="e">
        <f t="shared" ref="I82:W82" si="79">I78/I84</f>
        <v>#DIV/0!</v>
      </c>
      <c r="J82" s="13" t="e">
        <f t="shared" si="79"/>
        <v>#DIV/0!</v>
      </c>
      <c r="K82" s="13" t="e">
        <f t="shared" si="79"/>
        <v>#DIV/0!</v>
      </c>
      <c r="L82" s="13" t="e">
        <f t="shared" si="79"/>
        <v>#DIV/0!</v>
      </c>
      <c r="M82" s="13" t="e">
        <f t="shared" si="79"/>
        <v>#DIV/0!</v>
      </c>
      <c r="N82" s="13">
        <f t="shared" si="79"/>
        <v>3.452668785264934</v>
      </c>
      <c r="O82" s="13">
        <f t="shared" si="79"/>
        <v>4.2666756579707892</v>
      </c>
      <c r="P82" s="13">
        <f t="shared" si="79"/>
        <v>4.8145163340536419</v>
      </c>
      <c r="Q82" s="13">
        <f t="shared" si="79"/>
        <v>6.2919385244592165</v>
      </c>
      <c r="R82" s="13">
        <f t="shared" si="79"/>
        <v>7.9247913914752344</v>
      </c>
      <c r="S82" s="13" t="e">
        <f t="shared" si="79"/>
        <v>#DIV/0!</v>
      </c>
      <c r="T82" s="13" t="e">
        <f t="shared" si="79"/>
        <v>#DIV/0!</v>
      </c>
      <c r="U82" s="13" t="e">
        <f t="shared" si="79"/>
        <v>#DIV/0!</v>
      </c>
      <c r="V82" s="13" t="e">
        <f t="shared" si="79"/>
        <v>#DIV/0!</v>
      </c>
      <c r="W82" s="13" t="e">
        <f t="shared" si="79"/>
        <v>#DIV/0!</v>
      </c>
    </row>
    <row r="83" spans="2:23" s="6" customFormat="1" x14ac:dyDescent="0.35">
      <c r="B83" s="6" t="s">
        <v>50</v>
      </c>
      <c r="N83" s="6">
        <v>149.87200000000001</v>
      </c>
      <c r="O83" s="6">
        <v>151.13499999999999</v>
      </c>
      <c r="P83" s="6">
        <v>152.69800000000001</v>
      </c>
      <c r="Q83" s="6">
        <v>153.00200000000001</v>
      </c>
      <c r="R83" s="6">
        <v>152.14599999999999</v>
      </c>
    </row>
    <row r="84" spans="2:23" s="6" customFormat="1" x14ac:dyDescent="0.35">
      <c r="B84" s="6" t="s">
        <v>51</v>
      </c>
      <c r="N84" s="6">
        <v>154.19</v>
      </c>
      <c r="O84" s="6">
        <v>155.70599999999999</v>
      </c>
      <c r="P84" s="6">
        <v>157.34</v>
      </c>
      <c r="Q84" s="6">
        <v>156.48500000000001</v>
      </c>
      <c r="R84" s="6">
        <v>155.19499999999999</v>
      </c>
    </row>
    <row r="85" spans="2:23" x14ac:dyDescent="0.35">
      <c r="B85" s="4"/>
    </row>
    <row r="87" spans="2:23" s="1" customFormat="1" x14ac:dyDescent="0.35">
      <c r="B87" s="1" t="s">
        <v>53</v>
      </c>
    </row>
    <row r="88" spans="2:23" s="8" customFormat="1" x14ac:dyDescent="0.35">
      <c r="B88" s="8" t="s">
        <v>58</v>
      </c>
    </row>
    <row r="89" spans="2:23" s="6" customFormat="1" x14ac:dyDescent="0.35">
      <c r="B89" s="6" t="s">
        <v>59</v>
      </c>
      <c r="O89" s="6">
        <v>1235.653</v>
      </c>
      <c r="P89" s="6">
        <v>1432.84</v>
      </c>
      <c r="Q89" s="6">
        <v>1417.6079999999999</v>
      </c>
      <c r="R89" s="6">
        <v>1438.913</v>
      </c>
    </row>
    <row r="90" spans="2:23" s="6" customFormat="1" x14ac:dyDescent="0.35">
      <c r="B90" s="6" t="s">
        <v>60</v>
      </c>
      <c r="O90" s="6">
        <v>0</v>
      </c>
      <c r="P90" s="6">
        <v>147.94900000000001</v>
      </c>
      <c r="Q90" s="6">
        <v>147.91300000000001</v>
      </c>
      <c r="R90" s="6">
        <v>151.63900000000001</v>
      </c>
    </row>
    <row r="91" spans="2:23" s="6" customFormat="1" x14ac:dyDescent="0.35">
      <c r="B91" s="6" t="s">
        <v>61</v>
      </c>
      <c r="O91" s="6">
        <v>780.70899999999995</v>
      </c>
      <c r="P91" s="6">
        <v>568.50099999999998</v>
      </c>
      <c r="Q91" s="6">
        <v>796.09100000000001</v>
      </c>
      <c r="R91" s="6">
        <v>946.96699999999998</v>
      </c>
    </row>
    <row r="92" spans="2:23" s="6" customFormat="1" x14ac:dyDescent="0.35">
      <c r="B92" s="6" t="s">
        <v>62</v>
      </c>
      <c r="O92" s="6">
        <v>192.333</v>
      </c>
      <c r="P92" s="6">
        <v>229.023</v>
      </c>
      <c r="Q92" s="6">
        <v>211.92699999999999</v>
      </c>
      <c r="R92" s="6">
        <v>325.58999999999997</v>
      </c>
    </row>
    <row r="93" spans="2:23" s="7" customFormat="1" x14ac:dyDescent="0.35">
      <c r="B93" s="7" t="s">
        <v>63</v>
      </c>
      <c r="O93" s="7">
        <f>32.355+308.167</f>
        <v>340.52199999999999</v>
      </c>
      <c r="P93" s="7">
        <f>32.411+397.617</f>
        <v>430.02800000000002</v>
      </c>
      <c r="Q93" s="7">
        <v>439.13</v>
      </c>
      <c r="R93" s="7">
        <v>567.51499999999999</v>
      </c>
    </row>
    <row r="94" spans="2:23" s="12" customFormat="1" x14ac:dyDescent="0.35">
      <c r="B94" s="12" t="s">
        <v>64</v>
      </c>
      <c r="H94" s="12">
        <f>SUM(H89:H93)</f>
        <v>0</v>
      </c>
      <c r="I94" s="12">
        <f t="shared" ref="I94:W94" si="80">SUM(I89:I93)</f>
        <v>0</v>
      </c>
      <c r="J94" s="12">
        <f t="shared" si="80"/>
        <v>0</v>
      </c>
      <c r="K94" s="12">
        <f t="shared" si="80"/>
        <v>0</v>
      </c>
      <c r="L94" s="12">
        <f t="shared" si="80"/>
        <v>0</v>
      </c>
      <c r="M94" s="12">
        <f t="shared" si="80"/>
        <v>0</v>
      </c>
      <c r="N94" s="12">
        <f t="shared" si="80"/>
        <v>0</v>
      </c>
      <c r="O94" s="12">
        <f t="shared" si="80"/>
        <v>2549.2170000000001</v>
      </c>
      <c r="P94" s="12">
        <f t="shared" si="80"/>
        <v>2808.3410000000003</v>
      </c>
      <c r="Q94" s="12">
        <f t="shared" si="80"/>
        <v>3012.6690000000003</v>
      </c>
      <c r="R94" s="12">
        <f t="shared" si="80"/>
        <v>3430.6240000000003</v>
      </c>
      <c r="S94" s="12">
        <f t="shared" si="80"/>
        <v>0</v>
      </c>
      <c r="T94" s="12">
        <f t="shared" si="80"/>
        <v>0</v>
      </c>
      <c r="U94" s="12">
        <f t="shared" si="80"/>
        <v>0</v>
      </c>
      <c r="V94" s="12">
        <f t="shared" si="80"/>
        <v>0</v>
      </c>
      <c r="W94" s="12">
        <f t="shared" si="80"/>
        <v>0</v>
      </c>
    </row>
    <row r="95" spans="2:23" s="10" customFormat="1" x14ac:dyDescent="0.35">
      <c r="B95" s="10" t="s">
        <v>57</v>
      </c>
    </row>
    <row r="96" spans="2:23" s="6" customFormat="1" x14ac:dyDescent="0.35">
      <c r="B96" s="6" t="s">
        <v>65</v>
      </c>
      <c r="O96" s="6">
        <v>483.81799999999998</v>
      </c>
      <c r="P96" s="6">
        <v>472.39800000000002</v>
      </c>
      <c r="Q96" s="6">
        <v>483.3</v>
      </c>
      <c r="R96" s="6">
        <v>557.26099999999997</v>
      </c>
    </row>
    <row r="97" spans="2:23" s="6" customFormat="1" x14ac:dyDescent="0.35">
      <c r="B97" s="6" t="s">
        <v>66</v>
      </c>
      <c r="O97" s="6">
        <v>465.81799999999998</v>
      </c>
      <c r="P97" s="6">
        <v>493.25099999999998</v>
      </c>
      <c r="Q97" s="6">
        <v>559.09</v>
      </c>
      <c r="R97" s="6">
        <v>568.82899999999995</v>
      </c>
    </row>
    <row r="98" spans="2:23" s="6" customFormat="1" x14ac:dyDescent="0.35">
      <c r="B98" s="6" t="s">
        <v>67</v>
      </c>
      <c r="O98" s="6">
        <v>3365.114</v>
      </c>
      <c r="P98" s="6">
        <v>3575.7849999999999</v>
      </c>
      <c r="Q98" s="6">
        <v>3842.2339999999999</v>
      </c>
      <c r="R98" s="6">
        <v>4070.3359999999998</v>
      </c>
    </row>
    <row r="99" spans="2:23" s="6" customFormat="1" x14ac:dyDescent="0.35">
      <c r="B99" s="6" t="s">
        <v>68</v>
      </c>
      <c r="O99" s="6">
        <v>254.322</v>
      </c>
      <c r="P99" s="6">
        <v>279.13200000000001</v>
      </c>
      <c r="Q99" s="6">
        <v>386.44600000000003</v>
      </c>
      <c r="R99" s="6">
        <v>374.19400000000002</v>
      </c>
    </row>
    <row r="100" spans="2:23" s="6" customFormat="1" x14ac:dyDescent="0.35">
      <c r="B100" s="6" t="s">
        <v>69</v>
      </c>
      <c r="O100" s="6">
        <v>497.54599999999999</v>
      </c>
      <c r="P100" s="6">
        <v>612.65499999999997</v>
      </c>
      <c r="Q100" s="6">
        <v>670.65300000000002</v>
      </c>
      <c r="R100" s="6">
        <v>860.91399999999999</v>
      </c>
    </row>
    <row r="101" spans="2:23" s="7" customFormat="1" x14ac:dyDescent="0.35">
      <c r="B101" s="7" t="s">
        <v>70</v>
      </c>
      <c r="O101" s="7">
        <v>414.22699999999998</v>
      </c>
      <c r="P101" s="7">
        <v>510.69799999999998</v>
      </c>
      <c r="Q101" s="7">
        <v>463.69499999999999</v>
      </c>
      <c r="R101" s="7">
        <v>470.97300000000001</v>
      </c>
    </row>
    <row r="102" spans="2:23" s="14" customFormat="1" x14ac:dyDescent="0.35">
      <c r="B102" s="14" t="s">
        <v>71</v>
      </c>
      <c r="H102" s="14">
        <f>SUM(H96:H101)</f>
        <v>0</v>
      </c>
      <c r="I102" s="14">
        <f t="shared" ref="I102:W102" si="81">SUM(I96:I101)</f>
        <v>0</v>
      </c>
      <c r="J102" s="14">
        <f t="shared" si="81"/>
        <v>0</v>
      </c>
      <c r="K102" s="14">
        <f t="shared" si="81"/>
        <v>0</v>
      </c>
      <c r="L102" s="14">
        <f t="shared" si="81"/>
        <v>0</v>
      </c>
      <c r="M102" s="14">
        <f t="shared" si="81"/>
        <v>0</v>
      </c>
      <c r="N102" s="14">
        <f t="shared" si="81"/>
        <v>0</v>
      </c>
      <c r="O102" s="14">
        <f t="shared" si="81"/>
        <v>5480.8450000000003</v>
      </c>
      <c r="P102" s="14">
        <f t="shared" si="81"/>
        <v>5943.9189999999999</v>
      </c>
      <c r="Q102" s="14">
        <f t="shared" si="81"/>
        <v>6405.4179999999997</v>
      </c>
      <c r="R102" s="14">
        <f t="shared" si="81"/>
        <v>6902.5069999999996</v>
      </c>
      <c r="S102" s="14">
        <f t="shared" si="81"/>
        <v>0</v>
      </c>
      <c r="T102" s="14">
        <f t="shared" si="81"/>
        <v>0</v>
      </c>
      <c r="U102" s="14">
        <f t="shared" si="81"/>
        <v>0</v>
      </c>
      <c r="V102" s="14">
        <f t="shared" si="81"/>
        <v>0</v>
      </c>
      <c r="W102" s="14">
        <f t="shared" si="81"/>
        <v>0</v>
      </c>
    </row>
    <row r="103" spans="2:23" s="12" customFormat="1" x14ac:dyDescent="0.35">
      <c r="B103" s="12" t="s">
        <v>72</v>
      </c>
      <c r="H103" s="12">
        <f>H102+H94</f>
        <v>0</v>
      </c>
      <c r="I103" s="12">
        <f t="shared" ref="I103:W103" si="82">I102+I94</f>
        <v>0</v>
      </c>
      <c r="J103" s="12">
        <f t="shared" si="82"/>
        <v>0</v>
      </c>
      <c r="K103" s="12">
        <f t="shared" si="82"/>
        <v>0</v>
      </c>
      <c r="L103" s="12">
        <f t="shared" si="82"/>
        <v>0</v>
      </c>
      <c r="M103" s="12">
        <f t="shared" si="82"/>
        <v>0</v>
      </c>
      <c r="N103" s="12">
        <f t="shared" si="82"/>
        <v>0</v>
      </c>
      <c r="O103" s="12">
        <f t="shared" si="82"/>
        <v>8030.0619999999999</v>
      </c>
      <c r="P103" s="12">
        <f t="shared" si="82"/>
        <v>8752.26</v>
      </c>
      <c r="Q103" s="12">
        <f t="shared" si="82"/>
        <v>9418.0869999999995</v>
      </c>
      <c r="R103" s="12">
        <f t="shared" si="82"/>
        <v>10333.130999999999</v>
      </c>
      <c r="S103" s="12">
        <f t="shared" si="82"/>
        <v>0</v>
      </c>
      <c r="T103" s="12">
        <f t="shared" si="82"/>
        <v>0</v>
      </c>
      <c r="U103" s="12">
        <f t="shared" si="82"/>
        <v>0</v>
      </c>
      <c r="V103" s="12">
        <f t="shared" si="82"/>
        <v>0</v>
      </c>
      <c r="W103" s="12">
        <f t="shared" si="82"/>
        <v>0</v>
      </c>
    </row>
    <row r="104" spans="2:23" s="10" customFormat="1" x14ac:dyDescent="0.35">
      <c r="B104" s="10" t="s">
        <v>56</v>
      </c>
    </row>
    <row r="105" spans="2:23" s="6" customFormat="1" x14ac:dyDescent="0.35">
      <c r="B105" s="6" t="s">
        <v>73</v>
      </c>
      <c r="O105" s="6">
        <v>623.66399999999999</v>
      </c>
      <c r="P105" s="6">
        <v>694.74800000000005</v>
      </c>
      <c r="Q105" s="6">
        <v>809.40300000000002</v>
      </c>
      <c r="R105" s="6">
        <v>1123.761</v>
      </c>
    </row>
    <row r="106" spans="2:23" s="6" customFormat="1" x14ac:dyDescent="0.35">
      <c r="B106" s="6" t="s">
        <v>74</v>
      </c>
      <c r="O106" s="6">
        <v>73.173000000000002</v>
      </c>
      <c r="P106" s="6">
        <v>79.677999999999997</v>
      </c>
      <c r="Q106" s="6">
        <v>54.274000000000001</v>
      </c>
      <c r="R106" s="6">
        <v>85.69</v>
      </c>
    </row>
    <row r="107" spans="2:23" s="6" customFormat="1" x14ac:dyDescent="0.35">
      <c r="B107" s="6" t="s">
        <v>75</v>
      </c>
      <c r="O107" s="6">
        <f>27.738+1388.263</f>
        <v>1416.001</v>
      </c>
      <c r="P107" s="6">
        <f>1517.623+46.443</f>
        <v>1564.066</v>
      </c>
      <c r="Q107" s="6">
        <v>1910.8219999999999</v>
      </c>
      <c r="R107" s="6">
        <v>1776</v>
      </c>
    </row>
    <row r="108" spans="2:23" s="7" customFormat="1" x14ac:dyDescent="0.35">
      <c r="B108" s="7" t="s">
        <v>130</v>
      </c>
      <c r="O108" s="7">
        <v>27.084</v>
      </c>
      <c r="P108" s="7">
        <v>74.992000000000004</v>
      </c>
      <c r="Q108" s="7">
        <v>0</v>
      </c>
      <c r="R108" s="7">
        <v>0</v>
      </c>
    </row>
    <row r="109" spans="2:23" s="12" customFormat="1" x14ac:dyDescent="0.35">
      <c r="B109" s="12" t="s">
        <v>76</v>
      </c>
      <c r="H109" s="12">
        <f>SUM(H105:H108)</f>
        <v>0</v>
      </c>
      <c r="I109" s="12">
        <f t="shared" ref="I109:W109" si="83">SUM(I105:I108)</f>
        <v>0</v>
      </c>
      <c r="J109" s="12">
        <f t="shared" si="83"/>
        <v>0</v>
      </c>
      <c r="K109" s="12">
        <f t="shared" si="83"/>
        <v>0</v>
      </c>
      <c r="L109" s="12">
        <f t="shared" si="83"/>
        <v>0</v>
      </c>
      <c r="M109" s="12">
        <f t="shared" si="83"/>
        <v>0</v>
      </c>
      <c r="N109" s="12">
        <f t="shared" si="83"/>
        <v>0</v>
      </c>
      <c r="O109" s="12">
        <f t="shared" si="83"/>
        <v>2139.9219999999996</v>
      </c>
      <c r="P109" s="12">
        <f t="shared" si="83"/>
        <v>2413.4840000000004</v>
      </c>
      <c r="Q109" s="12">
        <f t="shared" si="83"/>
        <v>2774.4989999999998</v>
      </c>
      <c r="R109" s="12">
        <f t="shared" si="83"/>
        <v>2985.451</v>
      </c>
      <c r="S109" s="12">
        <f t="shared" si="83"/>
        <v>0</v>
      </c>
      <c r="T109" s="12">
        <f t="shared" si="83"/>
        <v>0</v>
      </c>
      <c r="U109" s="12">
        <f t="shared" si="83"/>
        <v>0</v>
      </c>
      <c r="V109" s="12">
        <f t="shared" si="83"/>
        <v>0</v>
      </c>
      <c r="W109" s="12">
        <f t="shared" si="83"/>
        <v>0</v>
      </c>
    </row>
    <row r="110" spans="2:23" s="10" customFormat="1" x14ac:dyDescent="0.35">
      <c r="B110" s="10" t="s">
        <v>55</v>
      </c>
    </row>
    <row r="111" spans="2:23" s="6" customFormat="1" x14ac:dyDescent="0.35">
      <c r="B111" s="6" t="s">
        <v>77</v>
      </c>
      <c r="O111" s="6">
        <v>462.411</v>
      </c>
      <c r="P111" s="6">
        <v>487.00299999999999</v>
      </c>
      <c r="Q111" s="6">
        <v>581.27300000000002</v>
      </c>
      <c r="R111" s="6">
        <v>584.03499999999997</v>
      </c>
    </row>
    <row r="112" spans="2:23" s="6" customFormat="1" x14ac:dyDescent="0.35">
      <c r="B112" s="6" t="s">
        <v>78</v>
      </c>
      <c r="O112" s="6">
        <f>25.178+104.85</f>
        <v>130.02799999999999</v>
      </c>
      <c r="P112" s="6">
        <f>27.893+136.303</f>
        <v>164.196</v>
      </c>
      <c r="Q112" s="6">
        <v>154.47200000000001</v>
      </c>
      <c r="R112" s="6">
        <v>175.12799999999999</v>
      </c>
      <c r="T112" s="6">
        <f>R111+R113</f>
        <v>602.11299999999994</v>
      </c>
    </row>
    <row r="113" spans="2:23" s="6" customFormat="1" x14ac:dyDescent="0.35">
      <c r="B113" s="6" t="s">
        <v>79</v>
      </c>
      <c r="O113" s="6">
        <v>100.82299999999999</v>
      </c>
      <c r="P113" s="6">
        <v>25.094000000000001</v>
      </c>
      <c r="Q113" s="6">
        <v>20.824000000000002</v>
      </c>
      <c r="R113" s="6">
        <v>18.077999999999999</v>
      </c>
    </row>
    <row r="114" spans="2:23" s="7" customFormat="1" x14ac:dyDescent="0.35">
      <c r="B114" s="7" t="s">
        <v>80</v>
      </c>
      <c r="O114" s="7">
        <v>284.51100000000002</v>
      </c>
      <c r="P114" s="7">
        <v>363.54</v>
      </c>
      <c r="Q114" s="7">
        <v>327.82900000000001</v>
      </c>
      <c r="R114" s="7">
        <v>386.13799999999998</v>
      </c>
    </row>
    <row r="115" spans="2:23" s="14" customFormat="1" x14ac:dyDescent="0.35">
      <c r="B115" s="14" t="s">
        <v>81</v>
      </c>
      <c r="H115" s="14">
        <f>SUM(H111:H114)</f>
        <v>0</v>
      </c>
      <c r="I115" s="14">
        <f t="shared" ref="I115:W115" si="84">SUM(I111:I114)</f>
        <v>0</v>
      </c>
      <c r="J115" s="14">
        <f t="shared" si="84"/>
        <v>0</v>
      </c>
      <c r="K115" s="14">
        <f t="shared" si="84"/>
        <v>0</v>
      </c>
      <c r="L115" s="14">
        <f t="shared" si="84"/>
        <v>0</v>
      </c>
      <c r="M115" s="14">
        <f t="shared" si="84"/>
        <v>0</v>
      </c>
      <c r="N115" s="14">
        <f t="shared" si="84"/>
        <v>0</v>
      </c>
      <c r="O115" s="14">
        <f t="shared" si="84"/>
        <v>977.77299999999991</v>
      </c>
      <c r="P115" s="14">
        <f t="shared" si="84"/>
        <v>1039.8330000000001</v>
      </c>
      <c r="Q115" s="14">
        <f t="shared" si="84"/>
        <v>1084.3979999999999</v>
      </c>
      <c r="R115" s="14">
        <f t="shared" si="84"/>
        <v>1163.3789999999999</v>
      </c>
      <c r="S115" s="14">
        <f t="shared" si="84"/>
        <v>0</v>
      </c>
      <c r="T115" s="14">
        <f t="shared" si="84"/>
        <v>602.11299999999994</v>
      </c>
      <c r="U115" s="14">
        <f t="shared" si="84"/>
        <v>0</v>
      </c>
      <c r="V115" s="14">
        <f t="shared" si="84"/>
        <v>0</v>
      </c>
      <c r="W115" s="14">
        <f t="shared" si="84"/>
        <v>0</v>
      </c>
    </row>
    <row r="116" spans="2:23" s="12" customFormat="1" x14ac:dyDescent="0.35">
      <c r="B116" s="12" t="s">
        <v>82</v>
      </c>
      <c r="H116" s="12">
        <f>H115+H109</f>
        <v>0</v>
      </c>
      <c r="I116" s="12">
        <f t="shared" ref="I116:W116" si="85">I115+I109</f>
        <v>0</v>
      </c>
      <c r="J116" s="12">
        <f t="shared" si="85"/>
        <v>0</v>
      </c>
      <c r="K116" s="12">
        <f t="shared" si="85"/>
        <v>0</v>
      </c>
      <c r="L116" s="12">
        <f t="shared" si="85"/>
        <v>0</v>
      </c>
      <c r="M116" s="12">
        <f t="shared" si="85"/>
        <v>0</v>
      </c>
      <c r="N116" s="12">
        <f t="shared" si="85"/>
        <v>0</v>
      </c>
      <c r="O116" s="12">
        <f t="shared" si="85"/>
        <v>3117.6949999999997</v>
      </c>
      <c r="P116" s="12">
        <f t="shared" si="85"/>
        <v>3453.3170000000005</v>
      </c>
      <c r="Q116" s="12">
        <f t="shared" si="85"/>
        <v>3858.8969999999999</v>
      </c>
      <c r="R116" s="12">
        <f t="shared" si="85"/>
        <v>4148.83</v>
      </c>
      <c r="S116" s="12">
        <f t="shared" si="85"/>
        <v>0</v>
      </c>
      <c r="T116" s="12">
        <f t="shared" si="85"/>
        <v>602.11299999999994</v>
      </c>
      <c r="U116" s="12">
        <f t="shared" si="85"/>
        <v>0</v>
      </c>
      <c r="V116" s="12">
        <f t="shared" si="85"/>
        <v>0</v>
      </c>
      <c r="W116" s="12">
        <f t="shared" si="85"/>
        <v>0</v>
      </c>
    </row>
    <row r="117" spans="2:23" s="10" customFormat="1" x14ac:dyDescent="0.35">
      <c r="B117" s="10" t="s">
        <v>54</v>
      </c>
    </row>
    <row r="118" spans="2:23" s="6" customFormat="1" x14ac:dyDescent="0.35">
      <c r="B118" s="6" t="s">
        <v>93</v>
      </c>
      <c r="O118" s="6">
        <v>0</v>
      </c>
      <c r="P118" s="6">
        <v>0</v>
      </c>
      <c r="Q118" s="6">
        <v>38.664000000000001</v>
      </c>
      <c r="R118" s="6">
        <v>31.042999999999999</v>
      </c>
    </row>
    <row r="119" spans="2:23" s="6" customFormat="1" x14ac:dyDescent="0.35">
      <c r="B119" s="6" t="s">
        <v>83</v>
      </c>
      <c r="O119" s="6">
        <v>0</v>
      </c>
      <c r="P119" s="6">
        <v>0</v>
      </c>
      <c r="Q119" s="6">
        <v>0</v>
      </c>
      <c r="R119" s="6">
        <v>0</v>
      </c>
    </row>
    <row r="120" spans="2:23" s="6" customFormat="1" x14ac:dyDescent="0.35">
      <c r="B120" s="6" t="s">
        <v>84</v>
      </c>
      <c r="O120" s="6">
        <v>1.528</v>
      </c>
      <c r="P120" s="6">
        <v>1.5309999999999999</v>
      </c>
      <c r="Q120" s="6">
        <v>1.524</v>
      </c>
      <c r="R120" s="6">
        <v>1.5209999999999999</v>
      </c>
    </row>
    <row r="121" spans="2:23" s="6" customFormat="1" x14ac:dyDescent="0.35">
      <c r="B121" s="6" t="s">
        <v>85</v>
      </c>
      <c r="O121" s="6">
        <v>1653.1659999999999</v>
      </c>
      <c r="P121" s="6">
        <v>1576.3630000000001</v>
      </c>
      <c r="Q121" s="6">
        <v>1487.126</v>
      </c>
      <c r="R121" s="6">
        <v>1276.152</v>
      </c>
    </row>
    <row r="122" spans="2:23" s="6" customFormat="1" x14ac:dyDescent="0.35">
      <c r="B122" s="6" t="s">
        <v>86</v>
      </c>
      <c r="O122" s="6">
        <v>3795.3969999999999</v>
      </c>
      <c r="P122" s="6">
        <v>4549.7129999999997</v>
      </c>
      <c r="Q122" s="6">
        <v>5534.3069999999998</v>
      </c>
      <c r="R122" s="6">
        <v>6741.6989999999996</v>
      </c>
    </row>
    <row r="123" spans="2:23" s="6" customFormat="1" x14ac:dyDescent="0.35">
      <c r="B123" s="6" t="s">
        <v>87</v>
      </c>
      <c r="O123" s="6">
        <v>-488.613</v>
      </c>
      <c r="P123" s="6">
        <v>-782.86599999999999</v>
      </c>
      <c r="Q123" s="6">
        <v>-1272.9549999999999</v>
      </c>
      <c r="R123" s="6">
        <v>-1675.65</v>
      </c>
    </row>
    <row r="124" spans="2:23" s="7" customFormat="1" x14ac:dyDescent="0.35">
      <c r="B124" s="7" t="s">
        <v>88</v>
      </c>
      <c r="O124" s="7">
        <v>-54.073999999999998</v>
      </c>
      <c r="P124" s="7">
        <v>-49.603999999999999</v>
      </c>
      <c r="Q124" s="7">
        <v>-234.27699999999999</v>
      </c>
      <c r="R124" s="7">
        <v>-196.41399999999999</v>
      </c>
    </row>
    <row r="125" spans="2:23" s="6" customFormat="1" x14ac:dyDescent="0.35">
      <c r="B125" s="6" t="s">
        <v>89</v>
      </c>
      <c r="H125" s="6">
        <f>SUM(H119:H124)</f>
        <v>0</v>
      </c>
      <c r="I125" s="6">
        <f t="shared" ref="I125:W125" si="86">SUM(I119:I124)</f>
        <v>0</v>
      </c>
      <c r="J125" s="6">
        <f t="shared" si="86"/>
        <v>0</v>
      </c>
      <c r="K125" s="6">
        <f t="shared" si="86"/>
        <v>0</v>
      </c>
      <c r="L125" s="6">
        <f t="shared" si="86"/>
        <v>0</v>
      </c>
      <c r="M125" s="6">
        <f t="shared" si="86"/>
        <v>0</v>
      </c>
      <c r="N125" s="6">
        <f t="shared" si="86"/>
        <v>0</v>
      </c>
      <c r="O125" s="6">
        <f t="shared" si="86"/>
        <v>4907.4040000000005</v>
      </c>
      <c r="P125" s="6">
        <f t="shared" si="86"/>
        <v>5295.1369999999997</v>
      </c>
      <c r="Q125" s="6">
        <f t="shared" si="86"/>
        <v>5515.7249999999995</v>
      </c>
      <c r="R125" s="6">
        <f t="shared" si="86"/>
        <v>6147.308</v>
      </c>
      <c r="S125" s="6">
        <f t="shared" si="86"/>
        <v>0</v>
      </c>
      <c r="T125" s="6">
        <f t="shared" si="86"/>
        <v>0</v>
      </c>
      <c r="U125" s="6">
        <f t="shared" si="86"/>
        <v>0</v>
      </c>
      <c r="V125" s="6">
        <f t="shared" si="86"/>
        <v>0</v>
      </c>
      <c r="W125" s="6">
        <f t="shared" si="86"/>
        <v>0</v>
      </c>
    </row>
    <row r="126" spans="2:23" s="7" customFormat="1" x14ac:dyDescent="0.35">
      <c r="B126" s="7" t="s">
        <v>90</v>
      </c>
      <c r="O126" s="7">
        <v>4.9630000000000001</v>
      </c>
      <c r="P126" s="7">
        <v>3.806</v>
      </c>
      <c r="Q126" s="7">
        <v>4.8010000000000002</v>
      </c>
      <c r="R126" s="7">
        <v>5.95</v>
      </c>
    </row>
    <row r="127" spans="2:23" s="15" customFormat="1" x14ac:dyDescent="0.35">
      <c r="B127" s="15" t="s">
        <v>91</v>
      </c>
      <c r="H127" s="15">
        <f>SUM(H125:H126)</f>
        <v>0</v>
      </c>
      <c r="I127" s="15">
        <f t="shared" ref="I127:W127" si="87">SUM(I125:I126)</f>
        <v>0</v>
      </c>
      <c r="J127" s="15">
        <f t="shared" si="87"/>
        <v>0</v>
      </c>
      <c r="K127" s="15">
        <f t="shared" si="87"/>
        <v>0</v>
      </c>
      <c r="L127" s="15">
        <f t="shared" si="87"/>
        <v>0</v>
      </c>
      <c r="M127" s="15">
        <f t="shared" si="87"/>
        <v>0</v>
      </c>
      <c r="N127" s="15">
        <f t="shared" si="87"/>
        <v>0</v>
      </c>
      <c r="O127" s="15">
        <f t="shared" si="87"/>
        <v>4912.3670000000002</v>
      </c>
      <c r="P127" s="15">
        <f t="shared" si="87"/>
        <v>5298.9429999999993</v>
      </c>
      <c r="Q127" s="15">
        <f t="shared" si="87"/>
        <v>5520.5259999999998</v>
      </c>
      <c r="R127" s="15">
        <f t="shared" si="87"/>
        <v>6153.2579999999998</v>
      </c>
      <c r="S127" s="15">
        <f t="shared" si="87"/>
        <v>0</v>
      </c>
      <c r="T127" s="15">
        <f t="shared" si="87"/>
        <v>0</v>
      </c>
      <c r="U127" s="15">
        <f t="shared" si="87"/>
        <v>0</v>
      </c>
      <c r="V127" s="15">
        <f t="shared" si="87"/>
        <v>0</v>
      </c>
      <c r="W127" s="15">
        <f t="shared" si="87"/>
        <v>0</v>
      </c>
    </row>
    <row r="128" spans="2:23" s="12" customFormat="1" x14ac:dyDescent="0.35">
      <c r="B128" s="12" t="s">
        <v>92</v>
      </c>
      <c r="H128" s="12">
        <f>H127+H116+H118</f>
        <v>0</v>
      </c>
      <c r="I128" s="12">
        <f t="shared" ref="I128:W128" si="88">I127+I116+I118</f>
        <v>0</v>
      </c>
      <c r="J128" s="12">
        <f t="shared" si="88"/>
        <v>0</v>
      </c>
      <c r="K128" s="12">
        <f t="shared" si="88"/>
        <v>0</v>
      </c>
      <c r="L128" s="12">
        <f t="shared" si="88"/>
        <v>0</v>
      </c>
      <c r="M128" s="12">
        <f t="shared" si="88"/>
        <v>0</v>
      </c>
      <c r="N128" s="12">
        <f t="shared" si="88"/>
        <v>0</v>
      </c>
      <c r="O128" s="12">
        <f t="shared" si="88"/>
        <v>8030.0619999999999</v>
      </c>
      <c r="P128" s="12">
        <f t="shared" si="88"/>
        <v>8752.26</v>
      </c>
      <c r="Q128" s="12">
        <f t="shared" si="88"/>
        <v>9418.0869999999995</v>
      </c>
      <c r="R128" s="12">
        <f t="shared" si="88"/>
        <v>10333.130999999999</v>
      </c>
      <c r="S128" s="12">
        <f t="shared" si="88"/>
        <v>0</v>
      </c>
      <c r="T128" s="12">
        <f t="shared" si="88"/>
        <v>602.11299999999994</v>
      </c>
      <c r="U128" s="12">
        <f t="shared" si="88"/>
        <v>0</v>
      </c>
      <c r="V128" s="12">
        <f t="shared" si="88"/>
        <v>0</v>
      </c>
      <c r="W128" s="12">
        <f t="shared" si="88"/>
        <v>0</v>
      </c>
    </row>
    <row r="130" spans="2:23" s="16" customFormat="1" x14ac:dyDescent="0.35">
      <c r="B130" s="16" t="s">
        <v>94</v>
      </c>
      <c r="H130" s="16" t="e">
        <f t="shared" ref="H130:W130" si="89">H94/H109</f>
        <v>#DIV/0!</v>
      </c>
      <c r="I130" s="16" t="e">
        <f t="shared" si="89"/>
        <v>#DIV/0!</v>
      </c>
      <c r="J130" s="16" t="e">
        <f t="shared" si="89"/>
        <v>#DIV/0!</v>
      </c>
      <c r="K130" s="16" t="e">
        <f t="shared" si="89"/>
        <v>#DIV/0!</v>
      </c>
      <c r="L130" s="16" t="e">
        <f t="shared" si="89"/>
        <v>#DIV/0!</v>
      </c>
      <c r="M130" s="16" t="e">
        <f t="shared" si="89"/>
        <v>#DIV/0!</v>
      </c>
      <c r="N130" s="16" t="e">
        <f t="shared" si="89"/>
        <v>#DIV/0!</v>
      </c>
      <c r="O130" s="16">
        <f t="shared" si="89"/>
        <v>1.1912663171835238</v>
      </c>
      <c r="P130" s="16">
        <f t="shared" si="89"/>
        <v>1.1636045650188689</v>
      </c>
      <c r="Q130" s="16">
        <f t="shared" si="89"/>
        <v>1.0858425250829071</v>
      </c>
      <c r="R130" s="16">
        <f t="shared" si="89"/>
        <v>1.1491141539419003</v>
      </c>
      <c r="S130" s="16" t="e">
        <f t="shared" si="89"/>
        <v>#DIV/0!</v>
      </c>
      <c r="T130" s="16" t="e">
        <f t="shared" si="89"/>
        <v>#DIV/0!</v>
      </c>
      <c r="U130" s="16" t="e">
        <f t="shared" si="89"/>
        <v>#DIV/0!</v>
      </c>
      <c r="V130" s="16" t="e">
        <f t="shared" si="89"/>
        <v>#DIV/0!</v>
      </c>
      <c r="W130" s="16" t="e">
        <f t="shared" si="89"/>
        <v>#DIV/0!</v>
      </c>
    </row>
    <row r="131" spans="2:23" s="1" customFormat="1" x14ac:dyDescent="0.35">
      <c r="B131" s="1" t="s">
        <v>95</v>
      </c>
    </row>
    <row r="132" spans="2:23" s="6" customFormat="1" x14ac:dyDescent="0.35">
      <c r="B132" s="6" t="s">
        <v>96</v>
      </c>
      <c r="N132" s="6">
        <v>800.51300000000003</v>
      </c>
      <c r="O132" s="6">
        <v>991.31299999999999</v>
      </c>
      <c r="P132" s="6">
        <v>1492.6220000000001</v>
      </c>
      <c r="Q132" s="6">
        <v>1738.9</v>
      </c>
      <c r="R132" s="6">
        <v>1703.2739999999999</v>
      </c>
    </row>
    <row r="133" spans="2:23" s="7" customFormat="1" x14ac:dyDescent="0.35">
      <c r="B133" s="7" t="s">
        <v>97</v>
      </c>
      <c r="N133" s="7">
        <f>-198.129-4.259</f>
        <v>-202.38799999999998</v>
      </c>
      <c r="O133" s="7">
        <f>-154.717-4.045</f>
        <v>-158.762</v>
      </c>
      <c r="P133" s="7">
        <f>-93.764-1.976</f>
        <v>-95.74</v>
      </c>
      <c r="Q133" s="7">
        <f>-136.589-2.493</f>
        <v>-139.08199999999999</v>
      </c>
      <c r="R133" s="7">
        <f>-189.618-2.204</f>
        <v>-191.822</v>
      </c>
    </row>
    <row r="134" spans="2:23" s="6" customFormat="1" x14ac:dyDescent="0.35">
      <c r="B134" s="6" t="s">
        <v>98</v>
      </c>
      <c r="H134" s="6">
        <f>SUM(H132:H133)</f>
        <v>0</v>
      </c>
      <c r="I134" s="6">
        <f t="shared" ref="I134:W134" si="90">SUM(I132:I133)</f>
        <v>0</v>
      </c>
      <c r="J134" s="6">
        <f t="shared" si="90"/>
        <v>0</v>
      </c>
      <c r="K134" s="6">
        <f t="shared" si="90"/>
        <v>0</v>
      </c>
      <c r="L134" s="6">
        <f t="shared" si="90"/>
        <v>0</v>
      </c>
      <c r="M134" s="6">
        <f t="shared" si="90"/>
        <v>0</v>
      </c>
      <c r="N134" s="6">
        <f t="shared" si="90"/>
        <v>598.125</v>
      </c>
      <c r="O134" s="6">
        <f t="shared" si="90"/>
        <v>832.55099999999993</v>
      </c>
      <c r="P134" s="6">
        <f t="shared" si="90"/>
        <v>1396.8820000000001</v>
      </c>
      <c r="Q134" s="6">
        <f t="shared" si="90"/>
        <v>1599.8180000000002</v>
      </c>
      <c r="R134" s="6">
        <f t="shared" si="90"/>
        <v>1511.4519999999998</v>
      </c>
      <c r="S134" s="6">
        <f t="shared" si="90"/>
        <v>0</v>
      </c>
      <c r="T134" s="6">
        <f t="shared" si="90"/>
        <v>0</v>
      </c>
      <c r="U134" s="6">
        <f t="shared" si="90"/>
        <v>0</v>
      </c>
      <c r="V134" s="6">
        <f t="shared" si="90"/>
        <v>0</v>
      </c>
      <c r="W134" s="6">
        <f t="shared" si="90"/>
        <v>0</v>
      </c>
    </row>
    <row r="135" spans="2:23" s="4" customFormat="1" x14ac:dyDescent="0.35">
      <c r="B135" s="4" t="s">
        <v>103</v>
      </c>
      <c r="H135" s="4" t="e">
        <f t="shared" ref="H135:W135" si="91">H134/H55</f>
        <v>#DIV/0!</v>
      </c>
      <c r="I135" s="4" t="e">
        <f t="shared" si="91"/>
        <v>#DIV/0!</v>
      </c>
      <c r="J135" s="4" t="e">
        <f t="shared" si="91"/>
        <v>#DIV/0!</v>
      </c>
      <c r="K135" s="4" t="e">
        <f t="shared" si="91"/>
        <v>#DIV/0!</v>
      </c>
      <c r="L135" s="4" t="e">
        <f t="shared" si="91"/>
        <v>#DIV/0!</v>
      </c>
      <c r="M135" s="4" t="e">
        <f t="shared" si="91"/>
        <v>#DIV/0!</v>
      </c>
      <c r="N135" s="4">
        <f t="shared" si="91"/>
        <v>0.17797663220751425</v>
      </c>
      <c r="O135" s="4">
        <f t="shared" si="91"/>
        <v>0.22591248808435502</v>
      </c>
      <c r="P135" s="4">
        <f t="shared" si="91"/>
        <v>0.3322592468994644</v>
      </c>
      <c r="Q135" s="4">
        <f t="shared" si="91"/>
        <v>0.31482923884128089</v>
      </c>
      <c r="R135" s="4">
        <f t="shared" si="91"/>
        <v>0.25869426022816133</v>
      </c>
      <c r="S135" s="4" t="e">
        <f t="shared" si="91"/>
        <v>#DIV/0!</v>
      </c>
      <c r="T135" s="4" t="e">
        <f t="shared" si="91"/>
        <v>#DIV/0!</v>
      </c>
      <c r="U135" s="4" t="e">
        <f t="shared" si="91"/>
        <v>#DIV/0!</v>
      </c>
      <c r="V135" s="4" t="e">
        <f t="shared" si="91"/>
        <v>#DIV/0!</v>
      </c>
      <c r="W135" s="4" t="e">
        <f t="shared" si="91"/>
        <v>#DIV/0!</v>
      </c>
    </row>
    <row r="136" spans="2:23" s="6" customFormat="1" x14ac:dyDescent="0.35"/>
    <row r="137" spans="2:23" s="6" customFormat="1" x14ac:dyDescent="0.35">
      <c r="B137" s="6" t="s">
        <v>99</v>
      </c>
      <c r="N137" s="6">
        <v>156.364</v>
      </c>
      <c r="O137" s="6">
        <v>197.40299999999999</v>
      </c>
      <c r="P137" s="6">
        <v>210.71899999999999</v>
      </c>
      <c r="Q137" s="6">
        <v>237.95599999999999</v>
      </c>
      <c r="R137" s="6">
        <v>252.98599999999999</v>
      </c>
    </row>
    <row r="138" spans="2:23" s="6" customFormat="1" x14ac:dyDescent="0.35">
      <c r="B138" s="6" t="s">
        <v>100</v>
      </c>
      <c r="N138" s="6">
        <v>155.001</v>
      </c>
      <c r="O138" s="6">
        <v>248.584</v>
      </c>
      <c r="P138" s="6">
        <v>345.27199999999999</v>
      </c>
      <c r="Q138" s="6">
        <v>459.029</v>
      </c>
      <c r="R138" s="6">
        <v>563.29200000000003</v>
      </c>
    </row>
    <row r="139" spans="2:23" s="6" customFormat="1" x14ac:dyDescent="0.35">
      <c r="B139" s="6" t="s">
        <v>101</v>
      </c>
      <c r="N139" s="6">
        <v>-329.185</v>
      </c>
      <c r="O139" s="6">
        <v>-242.078</v>
      </c>
      <c r="P139" s="6">
        <v>-753.08100000000002</v>
      </c>
      <c r="Q139" s="6">
        <v>-1100</v>
      </c>
      <c r="R139" s="6">
        <v>-1160.7239999999999</v>
      </c>
    </row>
    <row r="140" spans="2:23" s="6" customFormat="1" x14ac:dyDescent="0.35">
      <c r="B140" s="6" t="s">
        <v>102</v>
      </c>
      <c r="N140" s="6">
        <v>0</v>
      </c>
      <c r="O140" s="6">
        <v>0</v>
      </c>
      <c r="P140" s="6">
        <v>0</v>
      </c>
      <c r="Q140" s="6">
        <v>0</v>
      </c>
      <c r="R140" s="6">
        <v>0</v>
      </c>
    </row>
    <row r="142" spans="2:23" s="6" customFormat="1" x14ac:dyDescent="0.35">
      <c r="B142" s="6" t="s">
        <v>104</v>
      </c>
      <c r="N142" s="6">
        <v>725.00099999999998</v>
      </c>
      <c r="O142" s="6">
        <v>730.52700000000004</v>
      </c>
      <c r="P142" s="6">
        <v>1237.97</v>
      </c>
      <c r="Q142" s="6">
        <v>1435.183</v>
      </c>
      <c r="R142" s="6">
        <v>1419.864</v>
      </c>
    </row>
    <row r="143" spans="2:23" s="7" customFormat="1" x14ac:dyDescent="0.35">
      <c r="B143" s="7" t="s">
        <v>105</v>
      </c>
      <c r="N143" s="7">
        <v>730.52700000000004</v>
      </c>
      <c r="O143" s="7">
        <v>1237.97</v>
      </c>
      <c r="P143" s="7">
        <v>1435.183</v>
      </c>
      <c r="Q143" s="7">
        <v>1419.864</v>
      </c>
      <c r="R143" s="7">
        <v>1441.1869999999999</v>
      </c>
    </row>
    <row r="144" spans="2:23" s="6" customFormat="1" x14ac:dyDescent="0.35">
      <c r="B144" s="6" t="s">
        <v>106</v>
      </c>
      <c r="H144" s="6">
        <f>H143-H142</f>
        <v>0</v>
      </c>
      <c r="I144" s="6">
        <f t="shared" ref="I144:W144" si="92">I143-I142</f>
        <v>0</v>
      </c>
      <c r="J144" s="6">
        <f t="shared" si="92"/>
        <v>0</v>
      </c>
      <c r="K144" s="6">
        <f t="shared" si="92"/>
        <v>0</v>
      </c>
      <c r="L144" s="6">
        <f t="shared" si="92"/>
        <v>0</v>
      </c>
      <c r="M144" s="6">
        <f t="shared" si="92"/>
        <v>0</v>
      </c>
      <c r="N144" s="6">
        <f t="shared" si="92"/>
        <v>5.5260000000000673</v>
      </c>
      <c r="O144" s="6">
        <f t="shared" si="92"/>
        <v>507.44299999999998</v>
      </c>
      <c r="P144" s="6">
        <f t="shared" si="92"/>
        <v>197.21299999999997</v>
      </c>
      <c r="Q144" s="6">
        <f t="shared" si="92"/>
        <v>-15.31899999999996</v>
      </c>
      <c r="R144" s="6">
        <f t="shared" si="92"/>
        <v>21.322999999999865</v>
      </c>
      <c r="S144" s="6">
        <f t="shared" si="92"/>
        <v>0</v>
      </c>
      <c r="T144" s="6">
        <f t="shared" si="92"/>
        <v>0</v>
      </c>
      <c r="U144" s="6">
        <f t="shared" si="92"/>
        <v>0</v>
      </c>
      <c r="V144" s="6">
        <f t="shared" si="92"/>
        <v>0</v>
      </c>
      <c r="W144" s="6">
        <f t="shared" si="92"/>
        <v>0</v>
      </c>
    </row>
    <row r="147" spans="2:24" s="1" customFormat="1" x14ac:dyDescent="0.35">
      <c r="B147" s="1" t="s">
        <v>131</v>
      </c>
    </row>
    <row r="148" spans="2:24" s="18" customFormat="1" x14ac:dyDescent="0.35">
      <c r="B148" s="18" t="s">
        <v>132</v>
      </c>
      <c r="H148" s="18">
        <f>H7*H149</f>
        <v>0</v>
      </c>
      <c r="I148" s="18">
        <f t="shared" ref="I148:X148" si="93">I7*I149</f>
        <v>0</v>
      </c>
      <c r="J148" s="18">
        <f t="shared" si="93"/>
        <v>0</v>
      </c>
      <c r="K148" s="18">
        <f t="shared" si="93"/>
        <v>0</v>
      </c>
      <c r="L148" s="18">
        <f t="shared" si="93"/>
        <v>0</v>
      </c>
      <c r="M148" s="18">
        <f t="shared" si="93"/>
        <v>0</v>
      </c>
      <c r="N148" s="18">
        <f t="shared" si="93"/>
        <v>17268.251840000001</v>
      </c>
      <c r="O148" s="18">
        <f t="shared" si="93"/>
        <v>25649.120849999999</v>
      </c>
      <c r="P148" s="18">
        <f t="shared" si="93"/>
        <v>40910.848160000001</v>
      </c>
      <c r="Q148" s="18">
        <f t="shared" si="93"/>
        <v>49237.573620000003</v>
      </c>
      <c r="R148" s="18">
        <f t="shared" si="93"/>
        <v>60100.712919999991</v>
      </c>
      <c r="S148" s="18">
        <f t="shared" si="93"/>
        <v>0</v>
      </c>
      <c r="T148" s="18">
        <f t="shared" si="93"/>
        <v>0</v>
      </c>
      <c r="U148" s="18">
        <f t="shared" si="93"/>
        <v>0</v>
      </c>
      <c r="V148" s="18">
        <f t="shared" si="93"/>
        <v>0</v>
      </c>
      <c r="W148" s="18">
        <f t="shared" si="93"/>
        <v>0</v>
      </c>
      <c r="X148" s="18">
        <f t="shared" si="93"/>
        <v>0</v>
      </c>
    </row>
    <row r="149" spans="2:24" x14ac:dyDescent="0.35">
      <c r="B149" t="s">
        <v>116</v>
      </c>
      <c r="H149" s="6">
        <f>H83</f>
        <v>0</v>
      </c>
      <c r="I149" s="6">
        <f t="shared" ref="I149:X149" si="94">I83</f>
        <v>0</v>
      </c>
      <c r="J149" s="6">
        <f t="shared" si="94"/>
        <v>0</v>
      </c>
      <c r="K149" s="6">
        <f t="shared" si="94"/>
        <v>0</v>
      </c>
      <c r="L149" s="6">
        <f t="shared" si="94"/>
        <v>0</v>
      </c>
      <c r="M149" s="6">
        <f t="shared" si="94"/>
        <v>0</v>
      </c>
      <c r="N149" s="6">
        <f t="shared" si="94"/>
        <v>149.87200000000001</v>
      </c>
      <c r="O149" s="6">
        <f t="shared" si="94"/>
        <v>151.13499999999999</v>
      </c>
      <c r="P149" s="6">
        <f t="shared" si="94"/>
        <v>152.69800000000001</v>
      </c>
      <c r="Q149" s="6">
        <f t="shared" si="94"/>
        <v>153.00200000000001</v>
      </c>
      <c r="R149" s="6">
        <f t="shared" si="94"/>
        <v>152.14599999999999</v>
      </c>
      <c r="S149" s="6">
        <f t="shared" si="94"/>
        <v>0</v>
      </c>
      <c r="T149" s="6">
        <f t="shared" si="94"/>
        <v>0</v>
      </c>
      <c r="U149" s="6">
        <f t="shared" si="94"/>
        <v>0</v>
      </c>
      <c r="V149" s="6">
        <f t="shared" si="94"/>
        <v>0</v>
      </c>
      <c r="W149" s="6">
        <f t="shared" si="94"/>
        <v>0</v>
      </c>
      <c r="X149" s="6">
        <f t="shared" si="94"/>
        <v>0</v>
      </c>
    </row>
    <row r="150" spans="2:24" s="21" customFormat="1" x14ac:dyDescent="0.35">
      <c r="B150" s="21" t="s">
        <v>133</v>
      </c>
      <c r="H150" s="21" t="e">
        <f>H148/H55</f>
        <v>#DIV/0!</v>
      </c>
      <c r="I150" s="21" t="e">
        <f t="shared" ref="I150:X150" si="95">I148/I55</f>
        <v>#DIV/0!</v>
      </c>
      <c r="J150" s="21" t="e">
        <f t="shared" si="95"/>
        <v>#DIV/0!</v>
      </c>
      <c r="K150" s="21" t="e">
        <f t="shared" si="95"/>
        <v>#DIV/0!</v>
      </c>
      <c r="L150" s="21" t="e">
        <f t="shared" si="95"/>
        <v>#DIV/0!</v>
      </c>
      <c r="M150" s="21" t="e">
        <f t="shared" si="95"/>
        <v>#DIV/0!</v>
      </c>
      <c r="N150" s="21">
        <f t="shared" si="95"/>
        <v>5.13829936316725</v>
      </c>
      <c r="O150" s="21">
        <f t="shared" si="95"/>
        <v>6.9598819872894362</v>
      </c>
      <c r="P150" s="21">
        <f t="shared" si="95"/>
        <v>9.7309633882174289</v>
      </c>
      <c r="Q150" s="21">
        <f t="shared" si="95"/>
        <v>9.689494570742502</v>
      </c>
      <c r="R150" s="21">
        <f t="shared" si="95"/>
        <v>10.286604846217081</v>
      </c>
      <c r="S150" s="21" t="e">
        <f t="shared" si="95"/>
        <v>#DIV/0!</v>
      </c>
      <c r="T150" s="21" t="e">
        <f t="shared" si="95"/>
        <v>#DIV/0!</v>
      </c>
      <c r="U150" s="21" t="e">
        <f t="shared" si="95"/>
        <v>#DIV/0!</v>
      </c>
      <c r="V150" s="21" t="e">
        <f t="shared" si="95"/>
        <v>#DIV/0!</v>
      </c>
      <c r="W150" s="21" t="e">
        <f t="shared" si="95"/>
        <v>#DIV/0!</v>
      </c>
      <c r="X150" s="21" t="e">
        <f t="shared" si="95"/>
        <v>#DIV/0!</v>
      </c>
    </row>
    <row r="151" spans="2:24" s="21" customFormat="1" x14ac:dyDescent="0.35">
      <c r="B151" s="21" t="s">
        <v>134</v>
      </c>
      <c r="H151" s="21" t="e">
        <f>H148/H78</f>
        <v>#DIV/0!</v>
      </c>
      <c r="I151" s="21" t="e">
        <f t="shared" ref="I151:X151" si="96">I148/I78</f>
        <v>#DIV/0!</v>
      </c>
      <c r="J151" s="21" t="e">
        <f t="shared" si="96"/>
        <v>#DIV/0!</v>
      </c>
      <c r="K151" s="21" t="e">
        <f t="shared" si="96"/>
        <v>#DIV/0!</v>
      </c>
      <c r="L151" s="21" t="e">
        <f t="shared" si="96"/>
        <v>#DIV/0!</v>
      </c>
      <c r="M151" s="21" t="e">
        <f t="shared" si="96"/>
        <v>#DIV/0!</v>
      </c>
      <c r="N151" s="21">
        <f t="shared" si="96"/>
        <v>32.436743524673759</v>
      </c>
      <c r="O151" s="21">
        <f t="shared" si="96"/>
        <v>38.60801787318978</v>
      </c>
      <c r="P151" s="21">
        <f t="shared" si="96"/>
        <v>54.006579610199651</v>
      </c>
      <c r="Q151" s="21">
        <f t="shared" si="96"/>
        <v>50.007996818993384</v>
      </c>
      <c r="R151" s="21">
        <f t="shared" si="96"/>
        <v>48.866817889108631</v>
      </c>
      <c r="S151" s="21" t="e">
        <f t="shared" si="96"/>
        <v>#DIV/0!</v>
      </c>
      <c r="T151" s="21" t="e">
        <f t="shared" si="96"/>
        <v>#DIV/0!</v>
      </c>
      <c r="U151" s="21" t="e">
        <f t="shared" si="96"/>
        <v>#DIV/0!</v>
      </c>
      <c r="V151" s="21" t="e">
        <f t="shared" si="96"/>
        <v>#DIV/0!</v>
      </c>
      <c r="W151" s="21" t="e">
        <f t="shared" si="96"/>
        <v>#DIV/0!</v>
      </c>
      <c r="X151" s="21" t="e">
        <f t="shared" si="96"/>
        <v>#DIV/0!</v>
      </c>
    </row>
    <row r="152" spans="2:24" s="21" customFormat="1" x14ac:dyDescent="0.35">
      <c r="B152" s="21" t="s">
        <v>135</v>
      </c>
      <c r="H152" s="21" t="e">
        <f>H148/H127</f>
        <v>#DIV/0!</v>
      </c>
      <c r="I152" s="21" t="e">
        <f t="shared" ref="I152:X152" si="97">I148/I127</f>
        <v>#DIV/0!</v>
      </c>
      <c r="J152" s="21" t="e">
        <f t="shared" si="97"/>
        <v>#DIV/0!</v>
      </c>
      <c r="K152" s="21" t="e">
        <f t="shared" si="97"/>
        <v>#DIV/0!</v>
      </c>
      <c r="L152" s="21" t="e">
        <f t="shared" si="97"/>
        <v>#DIV/0!</v>
      </c>
      <c r="M152" s="21" t="e">
        <f t="shared" si="97"/>
        <v>#DIV/0!</v>
      </c>
      <c r="N152" s="21" t="e">
        <f t="shared" si="97"/>
        <v>#DIV/0!</v>
      </c>
      <c r="O152" s="21">
        <f t="shared" si="97"/>
        <v>5.2213364453429474</v>
      </c>
      <c r="P152" s="21">
        <f t="shared" si="97"/>
        <v>7.7205676981239479</v>
      </c>
      <c r="Q152" s="21">
        <f t="shared" si="97"/>
        <v>8.9190004032224479</v>
      </c>
      <c r="R152" s="21">
        <f t="shared" si="97"/>
        <v>9.7672993591362491</v>
      </c>
      <c r="S152" s="21" t="e">
        <f t="shared" si="97"/>
        <v>#DIV/0!</v>
      </c>
      <c r="T152" s="21" t="e">
        <f t="shared" si="97"/>
        <v>#DIV/0!</v>
      </c>
      <c r="U152" s="21" t="e">
        <f t="shared" si="97"/>
        <v>#DIV/0!</v>
      </c>
      <c r="V152" s="21" t="e">
        <f t="shared" si="97"/>
        <v>#DIV/0!</v>
      </c>
      <c r="W152" s="21" t="e">
        <f t="shared" si="97"/>
        <v>#DIV/0!</v>
      </c>
      <c r="X152" s="21" t="e">
        <f t="shared" si="97"/>
        <v>#DIV/0!</v>
      </c>
    </row>
    <row r="153" spans="2:24" s="21" customFormat="1" x14ac:dyDescent="0.35">
      <c r="B153" s="21" t="s">
        <v>136</v>
      </c>
      <c r="H153" s="21" t="e">
        <f>H148/H134</f>
        <v>#DIV/0!</v>
      </c>
      <c r="I153" s="21" t="e">
        <f t="shared" ref="I153:X153" si="98">I148/I134</f>
        <v>#DIV/0!</v>
      </c>
      <c r="J153" s="21" t="e">
        <f t="shared" si="98"/>
        <v>#DIV/0!</v>
      </c>
      <c r="K153" s="21" t="e">
        <f t="shared" si="98"/>
        <v>#DIV/0!</v>
      </c>
      <c r="L153" s="21" t="e">
        <f t="shared" si="98"/>
        <v>#DIV/0!</v>
      </c>
      <c r="M153" s="21" t="e">
        <f t="shared" si="98"/>
        <v>#DIV/0!</v>
      </c>
      <c r="N153" s="21">
        <f t="shared" si="98"/>
        <v>28.870640484848487</v>
      </c>
      <c r="O153" s="21">
        <f t="shared" si="98"/>
        <v>30.807867445958266</v>
      </c>
      <c r="P153" s="21">
        <f t="shared" si="98"/>
        <v>29.287261314842628</v>
      </c>
      <c r="Q153" s="21">
        <f t="shared" si="98"/>
        <v>30.776984394474869</v>
      </c>
      <c r="R153" s="21">
        <f t="shared" si="98"/>
        <v>39.763560417399958</v>
      </c>
      <c r="S153" s="21" t="e">
        <f t="shared" si="98"/>
        <v>#DIV/0!</v>
      </c>
      <c r="T153" s="21" t="e">
        <f t="shared" si="98"/>
        <v>#DIV/0!</v>
      </c>
      <c r="U153" s="21" t="e">
        <f t="shared" si="98"/>
        <v>#DIV/0!</v>
      </c>
      <c r="V153" s="21" t="e">
        <f t="shared" si="98"/>
        <v>#DIV/0!</v>
      </c>
      <c r="W153" s="21" t="e">
        <f t="shared" si="98"/>
        <v>#DIV/0!</v>
      </c>
      <c r="X153" s="21" t="e">
        <f t="shared" si="98"/>
        <v>#DIV/0!</v>
      </c>
    </row>
  </sheetData>
  <pageMargins left="0.7" right="0.7" top="0.75" bottom="0.75" header="0.3" footer="0.3"/>
  <ignoredErrors>
    <ignoredError sqref="O125:R125"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2024-04-01T04:36:50Z</dcterms:created>
  <dcterms:modified xsi:type="dcterms:W3CDTF">2024-04-07T00:16:17Z</dcterms:modified>
</cp:coreProperties>
</file>