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CAT/"/>
    </mc:Choice>
  </mc:AlternateContent>
  <xr:revisionPtr revIDLastSave="2694" documentId="11_0864FF27EAE48916A35DFDA4A889020CAA47D2D5" xr6:coauthVersionLast="47" xr6:coauthVersionMax="47" xr10:uidLastSave="{9A8737E0-0B7A-43F1-A481-3D95C9E6B796}"/>
  <bookViews>
    <workbookView xWindow="-110" yWindow="-110" windowWidth="38620" windowHeight="2182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8" l="1"/>
  <c r="H9" i="8"/>
  <c r="I9" i="8"/>
  <c r="J9" i="8"/>
  <c r="K9" i="8"/>
  <c r="L9" i="8"/>
  <c r="L11" i="8" s="1"/>
  <c r="M9" i="8"/>
  <c r="N9" i="8"/>
  <c r="N11" i="8" s="1"/>
  <c r="O9" i="8"/>
  <c r="O11" i="8" s="1"/>
  <c r="G11" i="8"/>
  <c r="H11" i="8"/>
  <c r="H17" i="8" s="1"/>
  <c r="I11" i="8"/>
  <c r="I17" i="8" s="1"/>
  <c r="J11" i="8"/>
  <c r="J17" i="8" s="1"/>
  <c r="K11" i="8"/>
  <c r="K17" i="8" s="1"/>
  <c r="M11" i="8"/>
  <c r="M17" i="8" s="1"/>
  <c r="G16" i="8"/>
  <c r="H16" i="8"/>
  <c r="I16" i="8"/>
  <c r="J16" i="8"/>
  <c r="K16" i="8"/>
  <c r="L16" i="8"/>
  <c r="M16" i="8"/>
  <c r="N16" i="8"/>
  <c r="O16" i="8"/>
  <c r="G17" i="8"/>
  <c r="G37" i="8" s="1"/>
  <c r="G32" i="8"/>
  <c r="H32" i="8"/>
  <c r="I32" i="8"/>
  <c r="J32" i="8"/>
  <c r="K32" i="8"/>
  <c r="L32" i="8"/>
  <c r="M32" i="8"/>
  <c r="N32" i="8"/>
  <c r="O32" i="8"/>
  <c r="G33" i="8"/>
  <c r="H33" i="8"/>
  <c r="I33" i="8"/>
  <c r="J33" i="8"/>
  <c r="K33" i="8"/>
  <c r="L33" i="8"/>
  <c r="M33" i="8"/>
  <c r="N33" i="8"/>
  <c r="O33" i="8"/>
  <c r="G34" i="8"/>
  <c r="H34" i="8"/>
  <c r="I34" i="8"/>
  <c r="J34" i="8"/>
  <c r="K34" i="8"/>
  <c r="L34" i="8"/>
  <c r="M34" i="8"/>
  <c r="N34" i="8"/>
  <c r="O34" i="8"/>
  <c r="G36" i="8"/>
  <c r="H36" i="8"/>
  <c r="M36" i="8"/>
  <c r="P9" i="8"/>
  <c r="Q9" i="8"/>
  <c r="R9" i="8"/>
  <c r="S9" i="8"/>
  <c r="S11" i="8" s="1"/>
  <c r="T9" i="8"/>
  <c r="U9" i="8"/>
  <c r="U11" i="8" s="1"/>
  <c r="V9" i="8"/>
  <c r="V11" i="8" s="1"/>
  <c r="V36" i="8" s="1"/>
  <c r="W9" i="8"/>
  <c r="W11" i="8" s="1"/>
  <c r="X9" i="8"/>
  <c r="X11" i="8" s="1"/>
  <c r="Y9" i="8"/>
  <c r="Y11" i="8" s="1"/>
  <c r="Z9" i="8"/>
  <c r="Z11" i="8" s="1"/>
  <c r="AA9" i="8"/>
  <c r="AA11" i="8" s="1"/>
  <c r="AB9" i="8"/>
  <c r="P11" i="8"/>
  <c r="P36" i="8" s="1"/>
  <c r="Q11" i="8"/>
  <c r="R11" i="8"/>
  <c r="T11" i="8"/>
  <c r="P16" i="8"/>
  <c r="Q16" i="8"/>
  <c r="Q17" i="8" s="1"/>
  <c r="R16" i="8"/>
  <c r="R17" i="8" s="1"/>
  <c r="R37" i="8" s="1"/>
  <c r="S16" i="8"/>
  <c r="T16" i="8"/>
  <c r="T17" i="8" s="1"/>
  <c r="U16" i="8"/>
  <c r="V16" i="8"/>
  <c r="W16" i="8"/>
  <c r="X16" i="8"/>
  <c r="Y16" i="8"/>
  <c r="Z16" i="8"/>
  <c r="AA16" i="8"/>
  <c r="AB16" i="8"/>
  <c r="P32" i="8"/>
  <c r="Q32" i="8"/>
  <c r="R32" i="8"/>
  <c r="S32" i="8"/>
  <c r="T32" i="8"/>
  <c r="U32" i="8"/>
  <c r="V32" i="8"/>
  <c r="W32" i="8"/>
  <c r="X32" i="8"/>
  <c r="Y32" i="8"/>
  <c r="Z32" i="8"/>
  <c r="AA32" i="8"/>
  <c r="AB32" i="8"/>
  <c r="P33" i="8"/>
  <c r="Q33" i="8"/>
  <c r="R33" i="8"/>
  <c r="S33" i="8"/>
  <c r="T33" i="8"/>
  <c r="U33" i="8"/>
  <c r="V33" i="8"/>
  <c r="W33" i="8"/>
  <c r="X33" i="8"/>
  <c r="Y33" i="8"/>
  <c r="Z33" i="8"/>
  <c r="AA33" i="8"/>
  <c r="AB33" i="8"/>
  <c r="P34" i="8"/>
  <c r="Q34" i="8"/>
  <c r="S34" i="8"/>
  <c r="T34" i="8"/>
  <c r="U34" i="8"/>
  <c r="V34" i="8"/>
  <c r="W34" i="8"/>
  <c r="Z34" i="8"/>
  <c r="Q36" i="8"/>
  <c r="R36" i="8"/>
  <c r="T36" i="8"/>
  <c r="AD9" i="8"/>
  <c r="AD11" i="8" s="1"/>
  <c r="AE9" i="8"/>
  <c r="AE11" i="8" s="1"/>
  <c r="AF9" i="8"/>
  <c r="AF11" i="8" s="1"/>
  <c r="AD16" i="8"/>
  <c r="AE16" i="8"/>
  <c r="AF16" i="8"/>
  <c r="AD32" i="8"/>
  <c r="AE32" i="8"/>
  <c r="AF32" i="8"/>
  <c r="AD33" i="8"/>
  <c r="AE33" i="8"/>
  <c r="AF33" i="8"/>
  <c r="AC33" i="8"/>
  <c r="AC32" i="8"/>
  <c r="AC16" i="8"/>
  <c r="AC9"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AG9" i="8"/>
  <c r="AG11" i="8" s="1"/>
  <c r="AH9" i="8"/>
  <c r="AH11" i="8" s="1"/>
  <c r="AI9" i="8"/>
  <c r="AI11" i="8" s="1"/>
  <c r="AJ9" i="8"/>
  <c r="AJ11" i="8" s="1"/>
  <c r="AK9" i="8"/>
  <c r="AK11" i="8" s="1"/>
  <c r="AL9" i="8"/>
  <c r="AL11" i="8" s="1"/>
  <c r="AM9" i="8"/>
  <c r="AM11" i="8" s="1"/>
  <c r="AN9" i="8"/>
  <c r="AN11" i="8" s="1"/>
  <c r="AO9" i="8"/>
  <c r="AO11" i="8" s="1"/>
  <c r="AP9" i="8"/>
  <c r="AP11" i="8" s="1"/>
  <c r="AP36" i="8" s="1"/>
  <c r="AQ9" i="8"/>
  <c r="AQ11" i="8" s="1"/>
  <c r="AQ36" i="8" s="1"/>
  <c r="AR9" i="8"/>
  <c r="AR11" i="8" s="1"/>
  <c r="AR36" i="8" s="1"/>
  <c r="AS9" i="8"/>
  <c r="AS11" i="8" s="1"/>
  <c r="AS36" i="8" s="1"/>
  <c r="AT9" i="8"/>
  <c r="AT11" i="8" s="1"/>
  <c r="AT36" i="8" s="1"/>
  <c r="AU9" i="8"/>
  <c r="AU11" i="8" s="1"/>
  <c r="AV9" i="8"/>
  <c r="AV11" i="8" s="1"/>
  <c r="AW9" i="8"/>
  <c r="AW11" i="8" s="1"/>
  <c r="AX9" i="8"/>
  <c r="AX11" i="8" s="1"/>
  <c r="AY9" i="8"/>
  <c r="AY11" i="8" s="1"/>
  <c r="AZ9" i="8"/>
  <c r="AZ11" i="8" s="1"/>
  <c r="BA9" i="8"/>
  <c r="BA11" i="8" s="1"/>
  <c r="BB9" i="8"/>
  <c r="BB11" i="8" s="1"/>
  <c r="BB36" i="8" s="1"/>
  <c r="BC9" i="8"/>
  <c r="BC11" i="8" s="1"/>
  <c r="BC36" i="8" s="1"/>
  <c r="BD9" i="8"/>
  <c r="BD11" i="8" s="1"/>
  <c r="BE9" i="8"/>
  <c r="BE11" i="8" s="1"/>
  <c r="BF9" i="8"/>
  <c r="BF11" i="8" s="1"/>
  <c r="BF36" i="8" s="1"/>
  <c r="BG9" i="8"/>
  <c r="BG11" i="8" s="1"/>
  <c r="BG36" i="8" s="1"/>
  <c r="BH9" i="8"/>
  <c r="BH11" i="8" s="1"/>
  <c r="BH36" i="8" s="1"/>
  <c r="BI9" i="8"/>
  <c r="BI11" i="8" s="1"/>
  <c r="BI36" i="8" s="1"/>
  <c r="BJ9" i="8"/>
  <c r="BJ11" i="8" s="1"/>
  <c r="BK9" i="8"/>
  <c r="BK11" i="8" s="1"/>
  <c r="BL9" i="8"/>
  <c r="BL11" i="8" s="1"/>
  <c r="BM9" i="8"/>
  <c r="BM11" i="8" s="1"/>
  <c r="BC165" i="3"/>
  <c r="BD165" i="3"/>
  <c r="BE165" i="3"/>
  <c r="BF165" i="3"/>
  <c r="BG165" i="3"/>
  <c r="BH165" i="3"/>
  <c r="BI165" i="3"/>
  <c r="BJ165" i="3"/>
  <c r="BK165" i="3"/>
  <c r="BL165" i="3"/>
  <c r="BM165" i="3"/>
  <c r="BN165" i="3"/>
  <c r="BO165" i="3"/>
  <c r="BP165" i="3"/>
  <c r="BQ165" i="3"/>
  <c r="BR165" i="3"/>
  <c r="BS165" i="3"/>
  <c r="BT165" i="3"/>
  <c r="BU165" i="3"/>
  <c r="BV165" i="3"/>
  <c r="BC166" i="3"/>
  <c r="BD166" i="3"/>
  <c r="BE166" i="3"/>
  <c r="BF166" i="3"/>
  <c r="BG166" i="3"/>
  <c r="BH166" i="3"/>
  <c r="BI166" i="3"/>
  <c r="BJ166" i="3"/>
  <c r="BK166" i="3"/>
  <c r="BL166" i="3"/>
  <c r="BM166" i="3"/>
  <c r="BN166" i="3"/>
  <c r="BO166" i="3"/>
  <c r="BP166" i="3"/>
  <c r="BQ166" i="3"/>
  <c r="BR166" i="3"/>
  <c r="BS166" i="3"/>
  <c r="BT166" i="3"/>
  <c r="BU166" i="3"/>
  <c r="BV166" i="3"/>
  <c r="BB166" i="3"/>
  <c r="BB165" i="3"/>
  <c r="BC164" i="3"/>
  <c r="BD164" i="3"/>
  <c r="BE164" i="3"/>
  <c r="BF164" i="3"/>
  <c r="BG164" i="3"/>
  <c r="BH164" i="3"/>
  <c r="BI164" i="3"/>
  <c r="BJ164" i="3"/>
  <c r="BK164" i="3"/>
  <c r="BL164" i="3"/>
  <c r="BM164" i="3"/>
  <c r="BN164" i="3"/>
  <c r="BO164" i="3"/>
  <c r="BP164" i="3"/>
  <c r="BQ164" i="3"/>
  <c r="BR164" i="3"/>
  <c r="BS164" i="3"/>
  <c r="BT164" i="3"/>
  <c r="BU164" i="3"/>
  <c r="BV164" i="3"/>
  <c r="BB164" i="3"/>
  <c r="BC156" i="3"/>
  <c r="BC161" i="3" s="1"/>
  <c r="BK156" i="3"/>
  <c r="BK160" i="3" s="1"/>
  <c r="BP156" i="3"/>
  <c r="BP161" i="3" s="1"/>
  <c r="BQ156" i="3"/>
  <c r="BQ161" i="3" s="1"/>
  <c r="BR156" i="3"/>
  <c r="BR161" i="3" s="1"/>
  <c r="BS156" i="3"/>
  <c r="BS161" i="3" s="1"/>
  <c r="BC157" i="3"/>
  <c r="BD157" i="3"/>
  <c r="BD156" i="3" s="1"/>
  <c r="BE157" i="3"/>
  <c r="BE156" i="3" s="1"/>
  <c r="BF157" i="3"/>
  <c r="BF156" i="3" s="1"/>
  <c r="BG157" i="3"/>
  <c r="BG156" i="3" s="1"/>
  <c r="BH157" i="3"/>
  <c r="BH156" i="3" s="1"/>
  <c r="BI157" i="3"/>
  <c r="BI156" i="3" s="1"/>
  <c r="BJ157" i="3"/>
  <c r="BJ156" i="3" s="1"/>
  <c r="BK157" i="3"/>
  <c r="BL157" i="3"/>
  <c r="BL156" i="3" s="1"/>
  <c r="BM157" i="3"/>
  <c r="BM156" i="3" s="1"/>
  <c r="BN157" i="3"/>
  <c r="BN156" i="3" s="1"/>
  <c r="BO157" i="3"/>
  <c r="BO156" i="3" s="1"/>
  <c r="BP157" i="3"/>
  <c r="BQ157" i="3"/>
  <c r="BR157" i="3"/>
  <c r="BS157" i="3"/>
  <c r="BT157" i="3"/>
  <c r="BT156" i="3" s="1"/>
  <c r="BU157" i="3"/>
  <c r="BU156" i="3" s="1"/>
  <c r="BV157" i="3"/>
  <c r="BV156" i="3" s="1"/>
  <c r="BC158" i="3"/>
  <c r="BK158" i="3"/>
  <c r="BC160" i="3"/>
  <c r="BP160" i="3"/>
  <c r="BQ160" i="3"/>
  <c r="BR160" i="3"/>
  <c r="BS160" i="3"/>
  <c r="BB161" i="3"/>
  <c r="BB160" i="3"/>
  <c r="BB159" i="3"/>
  <c r="BB158" i="3"/>
  <c r="BB156" i="3"/>
  <c r="BB157" i="3"/>
  <c r="AH145" i="3"/>
  <c r="AL145" i="3"/>
  <c r="AL146" i="3" s="1"/>
  <c r="AI145" i="3"/>
  <c r="AM145" i="3"/>
  <c r="AM146" i="3" s="1"/>
  <c r="Y139" i="3"/>
  <c r="Y138" i="3"/>
  <c r="Y137" i="3"/>
  <c r="Y136" i="3"/>
  <c r="Y135" i="3"/>
  <c r="Y133" i="3"/>
  <c r="Y130" i="3"/>
  <c r="Y129" i="3"/>
  <c r="Y128" i="3"/>
  <c r="Y127" i="3"/>
  <c r="Y124" i="3"/>
  <c r="Y123" i="3"/>
  <c r="Y122" i="3"/>
  <c r="Y121" i="3"/>
  <c r="Y120" i="3"/>
  <c r="Y119" i="3"/>
  <c r="Y118" i="3"/>
  <c r="Y117" i="3"/>
  <c r="Y116" i="3"/>
  <c r="Y115" i="3"/>
  <c r="Y111" i="3"/>
  <c r="Y110" i="3"/>
  <c r="Y109" i="3"/>
  <c r="Y108" i="3"/>
  <c r="Y107" i="3"/>
  <c r="Y106" i="3"/>
  <c r="Y105" i="3"/>
  <c r="Y102" i="3"/>
  <c r="Y101" i="3"/>
  <c r="Y100" i="3"/>
  <c r="Y99" i="3"/>
  <c r="Y98" i="3"/>
  <c r="AC139" i="3"/>
  <c r="AC138" i="3"/>
  <c r="AC137" i="3"/>
  <c r="AC136" i="3"/>
  <c r="AC135" i="3"/>
  <c r="AC133" i="3"/>
  <c r="AC130" i="3"/>
  <c r="AC129" i="3"/>
  <c r="AC128" i="3"/>
  <c r="AC127" i="3"/>
  <c r="AC124" i="3"/>
  <c r="AC123" i="3"/>
  <c r="AC122" i="3"/>
  <c r="AC121" i="3"/>
  <c r="AC120" i="3"/>
  <c r="AC119" i="3"/>
  <c r="AC118" i="3"/>
  <c r="AC117" i="3"/>
  <c r="AC116" i="3"/>
  <c r="AC115" i="3"/>
  <c r="AC111" i="3"/>
  <c r="AC110" i="3"/>
  <c r="AC109" i="3"/>
  <c r="AC108" i="3"/>
  <c r="AC107" i="3"/>
  <c r="AC106" i="3"/>
  <c r="AC105" i="3"/>
  <c r="AC102" i="3"/>
  <c r="AC101" i="3"/>
  <c r="AC100" i="3"/>
  <c r="AC99" i="3"/>
  <c r="AC98" i="3"/>
  <c r="I146" i="3"/>
  <c r="H146" i="3"/>
  <c r="G146" i="3"/>
  <c r="I140" i="3"/>
  <c r="H140" i="3"/>
  <c r="H141" i="3" s="1"/>
  <c r="G140" i="3"/>
  <c r="H132" i="3"/>
  <c r="G132" i="3"/>
  <c r="G141" i="3" s="1"/>
  <c r="I131" i="3"/>
  <c r="H131" i="3"/>
  <c r="G131" i="3"/>
  <c r="I125" i="3"/>
  <c r="I132" i="3" s="1"/>
  <c r="H125" i="3"/>
  <c r="G125" i="3"/>
  <c r="I112" i="3"/>
  <c r="I113" i="3" s="1"/>
  <c r="H112" i="3"/>
  <c r="H113" i="3" s="1"/>
  <c r="G112" i="3"/>
  <c r="G113" i="3" s="1"/>
  <c r="I103" i="3"/>
  <c r="H103" i="3"/>
  <c r="G103" i="3"/>
  <c r="I73" i="3"/>
  <c r="H73" i="3"/>
  <c r="G73" i="3"/>
  <c r="H66" i="3"/>
  <c r="G66" i="3"/>
  <c r="H65" i="3"/>
  <c r="H74" i="3" s="1"/>
  <c r="G65" i="3"/>
  <c r="G74" i="3" s="1"/>
  <c r="I63" i="3"/>
  <c r="I65" i="3" s="1"/>
  <c r="H63" i="3"/>
  <c r="G63" i="3"/>
  <c r="I56" i="3"/>
  <c r="I58" i="3" s="1"/>
  <c r="H56" i="3"/>
  <c r="H58" i="3" s="1"/>
  <c r="G56" i="3"/>
  <c r="G58" i="3" s="1"/>
  <c r="I49" i="3"/>
  <c r="H49" i="3"/>
  <c r="G49" i="3"/>
  <c r="I41" i="3"/>
  <c r="G41" i="3"/>
  <c r="I40" i="3"/>
  <c r="H40" i="3"/>
  <c r="H41" i="3" s="1"/>
  <c r="G40" i="3"/>
  <c r="I38" i="3"/>
  <c r="H38" i="3"/>
  <c r="G38" i="3"/>
  <c r="I33" i="3"/>
  <c r="H33" i="3"/>
  <c r="G33" i="3"/>
  <c r="I26" i="3"/>
  <c r="H26" i="3"/>
  <c r="G26" i="3"/>
  <c r="I22" i="3"/>
  <c r="H22" i="3"/>
  <c r="G22" i="3"/>
  <c r="I18" i="3"/>
  <c r="H18" i="3"/>
  <c r="G18" i="3"/>
  <c r="I14" i="3"/>
  <c r="H14" i="3"/>
  <c r="G14" i="3"/>
  <c r="L146" i="3"/>
  <c r="K146" i="3"/>
  <c r="J146" i="3"/>
  <c r="L140" i="3"/>
  <c r="K140" i="3"/>
  <c r="J140" i="3"/>
  <c r="L131" i="3"/>
  <c r="L132" i="3" s="1"/>
  <c r="L141" i="3" s="1"/>
  <c r="K131" i="3"/>
  <c r="K132" i="3" s="1"/>
  <c r="J131" i="3"/>
  <c r="J132" i="3" s="1"/>
  <c r="L125" i="3"/>
  <c r="K125" i="3"/>
  <c r="J125" i="3"/>
  <c r="K113" i="3"/>
  <c r="L112" i="3"/>
  <c r="L113" i="3" s="1"/>
  <c r="K112" i="3"/>
  <c r="J112" i="3"/>
  <c r="J113" i="3" s="1"/>
  <c r="L103" i="3"/>
  <c r="K103" i="3"/>
  <c r="J103" i="3"/>
  <c r="L73" i="3"/>
  <c r="K73" i="3"/>
  <c r="J73" i="3"/>
  <c r="K65" i="3"/>
  <c r="K74" i="3" s="1"/>
  <c r="J65" i="3"/>
  <c r="J74" i="3" s="1"/>
  <c r="L63" i="3"/>
  <c r="L65" i="3" s="1"/>
  <c r="K63" i="3"/>
  <c r="J63" i="3"/>
  <c r="K58" i="3"/>
  <c r="L56" i="3"/>
  <c r="L58" i="3" s="1"/>
  <c r="K56" i="3"/>
  <c r="J56" i="3"/>
  <c r="J58" i="3" s="1"/>
  <c r="L49" i="3"/>
  <c r="K49" i="3"/>
  <c r="J49" i="3"/>
  <c r="L40" i="3"/>
  <c r="L41" i="3" s="1"/>
  <c r="K40" i="3"/>
  <c r="K41" i="3" s="1"/>
  <c r="J40" i="3"/>
  <c r="L38" i="3"/>
  <c r="K38" i="3"/>
  <c r="J38" i="3"/>
  <c r="J41" i="3" s="1"/>
  <c r="L33" i="3"/>
  <c r="K33" i="3"/>
  <c r="J33" i="3"/>
  <c r="L26" i="3"/>
  <c r="K26" i="3"/>
  <c r="J26" i="3"/>
  <c r="L22" i="3"/>
  <c r="K22" i="3"/>
  <c r="J22" i="3"/>
  <c r="L18" i="3"/>
  <c r="K18" i="3"/>
  <c r="J18" i="3"/>
  <c r="L14" i="3"/>
  <c r="K14" i="3"/>
  <c r="J14" i="3"/>
  <c r="O146" i="3"/>
  <c r="N146" i="3"/>
  <c r="M146" i="3"/>
  <c r="O140" i="3"/>
  <c r="N140" i="3"/>
  <c r="M140" i="3"/>
  <c r="O131" i="3"/>
  <c r="O132" i="3" s="1"/>
  <c r="N131" i="3"/>
  <c r="N132" i="3" s="1"/>
  <c r="M131" i="3"/>
  <c r="M132" i="3" s="1"/>
  <c r="O125" i="3"/>
  <c r="N125" i="3"/>
  <c r="M125" i="3"/>
  <c r="O112" i="3"/>
  <c r="O113" i="3" s="1"/>
  <c r="N112" i="3"/>
  <c r="N113" i="3" s="1"/>
  <c r="M112" i="3"/>
  <c r="M113" i="3" s="1"/>
  <c r="O103" i="3"/>
  <c r="N103" i="3"/>
  <c r="M103" i="3"/>
  <c r="O73" i="3"/>
  <c r="N73" i="3"/>
  <c r="M73" i="3"/>
  <c r="M65" i="3"/>
  <c r="M74" i="3" s="1"/>
  <c r="O63" i="3"/>
  <c r="O65" i="3" s="1"/>
  <c r="N63" i="3"/>
  <c r="N65" i="3" s="1"/>
  <c r="M63" i="3"/>
  <c r="O56" i="3"/>
  <c r="O58" i="3" s="1"/>
  <c r="N56" i="3"/>
  <c r="N58" i="3" s="1"/>
  <c r="M56" i="3"/>
  <c r="M58" i="3" s="1"/>
  <c r="O49" i="3"/>
  <c r="N49" i="3"/>
  <c r="M49" i="3"/>
  <c r="O40" i="3"/>
  <c r="O41" i="3" s="1"/>
  <c r="N40" i="3"/>
  <c r="N41" i="3" s="1"/>
  <c r="M40" i="3"/>
  <c r="M41" i="3" s="1"/>
  <c r="O38" i="3"/>
  <c r="N38" i="3"/>
  <c r="M38" i="3"/>
  <c r="O33" i="3"/>
  <c r="N33" i="3"/>
  <c r="M33" i="3"/>
  <c r="O26" i="3"/>
  <c r="N26" i="3"/>
  <c r="M26" i="3"/>
  <c r="O22" i="3"/>
  <c r="N22" i="3"/>
  <c r="M22" i="3"/>
  <c r="O18" i="3"/>
  <c r="N18" i="3"/>
  <c r="M18" i="3"/>
  <c r="O14" i="3"/>
  <c r="N14" i="3"/>
  <c r="M14" i="3"/>
  <c r="R146" i="3"/>
  <c r="Q146" i="3"/>
  <c r="P146" i="3"/>
  <c r="R140" i="3"/>
  <c r="Q140" i="3"/>
  <c r="P140" i="3"/>
  <c r="R131" i="3"/>
  <c r="Q131" i="3"/>
  <c r="P131" i="3"/>
  <c r="R125" i="3"/>
  <c r="Q125" i="3"/>
  <c r="P125" i="3"/>
  <c r="R112" i="3"/>
  <c r="Q112" i="3"/>
  <c r="Q113" i="3" s="1"/>
  <c r="P112" i="3"/>
  <c r="P113" i="3" s="1"/>
  <c r="R103" i="3"/>
  <c r="Q103" i="3"/>
  <c r="P103" i="3"/>
  <c r="R73" i="3"/>
  <c r="Q73" i="3"/>
  <c r="P73" i="3"/>
  <c r="R63" i="3"/>
  <c r="R65" i="3" s="1"/>
  <c r="Q63" i="3"/>
  <c r="Q65" i="3" s="1"/>
  <c r="P63" i="3"/>
  <c r="P65" i="3" s="1"/>
  <c r="P74" i="3" s="1"/>
  <c r="P75" i="3" s="1"/>
  <c r="R56" i="3"/>
  <c r="R58" i="3" s="1"/>
  <c r="Q56" i="3"/>
  <c r="Q58" i="3" s="1"/>
  <c r="P56" i="3"/>
  <c r="P58" i="3" s="1"/>
  <c r="R49" i="3"/>
  <c r="Q49" i="3"/>
  <c r="P49" i="3"/>
  <c r="R40" i="3"/>
  <c r="Q40" i="3"/>
  <c r="P40" i="3"/>
  <c r="R38" i="3"/>
  <c r="Q38" i="3"/>
  <c r="P38" i="3"/>
  <c r="R33" i="3"/>
  <c r="Q33" i="3"/>
  <c r="P33" i="3"/>
  <c r="R26" i="3"/>
  <c r="Q26" i="3"/>
  <c r="P26" i="3"/>
  <c r="R22" i="3"/>
  <c r="Q22" i="3"/>
  <c r="P22" i="3"/>
  <c r="R18" i="3"/>
  <c r="Q18" i="3"/>
  <c r="P18" i="3"/>
  <c r="R14" i="3"/>
  <c r="Q14" i="3"/>
  <c r="P14" i="3"/>
  <c r="U146" i="3"/>
  <c r="T146" i="3"/>
  <c r="S146" i="3"/>
  <c r="U140" i="3"/>
  <c r="T140" i="3"/>
  <c r="S140" i="3"/>
  <c r="U131" i="3"/>
  <c r="T131" i="3"/>
  <c r="S131" i="3"/>
  <c r="U125" i="3"/>
  <c r="T125" i="3"/>
  <c r="S125" i="3"/>
  <c r="U112" i="3"/>
  <c r="T112" i="3"/>
  <c r="S112" i="3"/>
  <c r="U103" i="3"/>
  <c r="T103" i="3"/>
  <c r="S103" i="3"/>
  <c r="U73" i="3"/>
  <c r="T73" i="3"/>
  <c r="S73" i="3"/>
  <c r="U63" i="3"/>
  <c r="U65" i="3" s="1"/>
  <c r="U74" i="3" s="1"/>
  <c r="T63" i="3"/>
  <c r="T65" i="3" s="1"/>
  <c r="S63" i="3"/>
  <c r="S65" i="3" s="1"/>
  <c r="U56" i="3"/>
  <c r="U58" i="3" s="1"/>
  <c r="T56" i="3"/>
  <c r="T58" i="3" s="1"/>
  <c r="S56" i="3"/>
  <c r="S58" i="3" s="1"/>
  <c r="U49" i="3"/>
  <c r="T49" i="3"/>
  <c r="S49" i="3"/>
  <c r="U40" i="3"/>
  <c r="T40" i="3"/>
  <c r="S40" i="3"/>
  <c r="U38" i="3"/>
  <c r="T38" i="3"/>
  <c r="S38" i="3"/>
  <c r="U33" i="3"/>
  <c r="T33" i="3"/>
  <c r="S33" i="3"/>
  <c r="U26" i="3"/>
  <c r="T26" i="3"/>
  <c r="S26" i="3"/>
  <c r="U22" i="3"/>
  <c r="T22" i="3"/>
  <c r="S22" i="3"/>
  <c r="U18" i="3"/>
  <c r="T18" i="3"/>
  <c r="S18" i="3"/>
  <c r="U14" i="3"/>
  <c r="T14" i="3"/>
  <c r="S14" i="3"/>
  <c r="X146" i="3"/>
  <c r="W146" i="3"/>
  <c r="V146" i="3"/>
  <c r="X140" i="3"/>
  <c r="W140" i="3"/>
  <c r="V140" i="3"/>
  <c r="X131" i="3"/>
  <c r="W131" i="3"/>
  <c r="V131" i="3"/>
  <c r="V132" i="3" s="1"/>
  <c r="X125" i="3"/>
  <c r="W125" i="3"/>
  <c r="V125" i="3"/>
  <c r="X112" i="3"/>
  <c r="W112" i="3"/>
  <c r="V112" i="3"/>
  <c r="X103" i="3"/>
  <c r="X113" i="3" s="1"/>
  <c r="W103" i="3"/>
  <c r="V103" i="3"/>
  <c r="X73" i="3"/>
  <c r="W73" i="3"/>
  <c r="V73" i="3"/>
  <c r="X63" i="3"/>
  <c r="X65" i="3" s="1"/>
  <c r="W63" i="3"/>
  <c r="W65" i="3" s="1"/>
  <c r="V63" i="3"/>
  <c r="V65" i="3" s="1"/>
  <c r="X56" i="3"/>
  <c r="X58" i="3" s="1"/>
  <c r="W56" i="3"/>
  <c r="W58" i="3" s="1"/>
  <c r="V56" i="3"/>
  <c r="V58" i="3" s="1"/>
  <c r="X49" i="3"/>
  <c r="W49" i="3"/>
  <c r="V49" i="3"/>
  <c r="X40" i="3"/>
  <c r="W40" i="3"/>
  <c r="V40" i="3"/>
  <c r="X38" i="3"/>
  <c r="W38" i="3"/>
  <c r="V38" i="3"/>
  <c r="X33" i="3"/>
  <c r="W33" i="3"/>
  <c r="V33" i="3"/>
  <c r="X26" i="3"/>
  <c r="W26" i="3"/>
  <c r="V26" i="3"/>
  <c r="X22" i="3"/>
  <c r="W22" i="3"/>
  <c r="V22" i="3"/>
  <c r="X18" i="3"/>
  <c r="W18" i="3"/>
  <c r="V18" i="3"/>
  <c r="X14" i="3"/>
  <c r="W14" i="3"/>
  <c r="V14" i="3"/>
  <c r="AG139" i="3"/>
  <c r="AG138" i="3"/>
  <c r="AG137" i="3"/>
  <c r="AG136" i="3"/>
  <c r="AG135" i="3"/>
  <c r="AG133" i="3"/>
  <c r="AG130" i="3"/>
  <c r="AG129" i="3"/>
  <c r="AG128" i="3"/>
  <c r="AG127" i="3"/>
  <c r="AG124" i="3"/>
  <c r="AG123" i="3"/>
  <c r="AG122" i="3"/>
  <c r="AG121" i="3"/>
  <c r="AG120" i="3"/>
  <c r="AG119" i="3"/>
  <c r="AG118" i="3"/>
  <c r="AG117" i="3"/>
  <c r="AG116" i="3"/>
  <c r="AG115" i="3"/>
  <c r="AG111" i="3"/>
  <c r="AG110" i="3"/>
  <c r="AG109" i="3"/>
  <c r="AG108" i="3"/>
  <c r="AG107" i="3"/>
  <c r="AG106" i="3"/>
  <c r="AG105" i="3"/>
  <c r="AG102" i="3"/>
  <c r="AG101" i="3"/>
  <c r="AG100" i="3"/>
  <c r="AG99" i="3"/>
  <c r="AG98" i="3"/>
  <c r="AK139" i="3"/>
  <c r="AK138" i="3"/>
  <c r="AK137" i="3"/>
  <c r="AK136" i="3"/>
  <c r="AK135" i="3"/>
  <c r="AK133" i="3"/>
  <c r="AK130" i="3"/>
  <c r="AK129" i="3"/>
  <c r="AK128" i="3"/>
  <c r="AK127" i="3"/>
  <c r="AK124" i="3"/>
  <c r="AK123" i="3"/>
  <c r="AK122" i="3"/>
  <c r="AK121" i="3"/>
  <c r="AK120" i="3"/>
  <c r="AK119" i="3"/>
  <c r="AK118" i="3"/>
  <c r="AK117" i="3"/>
  <c r="AK116" i="3"/>
  <c r="AK115" i="3"/>
  <c r="AK111" i="3"/>
  <c r="AK110" i="3"/>
  <c r="AK109" i="3"/>
  <c r="AK108" i="3"/>
  <c r="AK107" i="3"/>
  <c r="AK106" i="3"/>
  <c r="AK105" i="3"/>
  <c r="AK102" i="3"/>
  <c r="AK101" i="3"/>
  <c r="AK100" i="3"/>
  <c r="AK99" i="3"/>
  <c r="AK98" i="3"/>
  <c r="Z14" i="3"/>
  <c r="AA14" i="3"/>
  <c r="AB14" i="3"/>
  <c r="AC14" i="3"/>
  <c r="Z18" i="3"/>
  <c r="AA18" i="3"/>
  <c r="AB18" i="3"/>
  <c r="AC18" i="3"/>
  <c r="Z22" i="3"/>
  <c r="AA22" i="3"/>
  <c r="AB22" i="3"/>
  <c r="AC22" i="3"/>
  <c r="Z26" i="3"/>
  <c r="AA26" i="3"/>
  <c r="AB26" i="3"/>
  <c r="AC26" i="3"/>
  <c r="Z33" i="3"/>
  <c r="AA33" i="3"/>
  <c r="AB33" i="3"/>
  <c r="AC33" i="3"/>
  <c r="Z38" i="3"/>
  <c r="AA38" i="3"/>
  <c r="AB38" i="3"/>
  <c r="AC38" i="3"/>
  <c r="Z40" i="3"/>
  <c r="AA40" i="3"/>
  <c r="AB40" i="3"/>
  <c r="AC40" i="3"/>
  <c r="Z49" i="3"/>
  <c r="AA49" i="3"/>
  <c r="AB49" i="3"/>
  <c r="AC49" i="3"/>
  <c r="Z56" i="3"/>
  <c r="Z58" i="3" s="1"/>
  <c r="AA56" i="3"/>
  <c r="AA58" i="3" s="1"/>
  <c r="AB56" i="3"/>
  <c r="AB58" i="3" s="1"/>
  <c r="AC56" i="3"/>
  <c r="AC58" i="3" s="1"/>
  <c r="Z63" i="3"/>
  <c r="Z65" i="3" s="1"/>
  <c r="Z66" i="3" s="1"/>
  <c r="AA63" i="3"/>
  <c r="AA65" i="3" s="1"/>
  <c r="AB63" i="3"/>
  <c r="AB65" i="3" s="1"/>
  <c r="AC63" i="3"/>
  <c r="AC65" i="3" s="1"/>
  <c r="Z73" i="3"/>
  <c r="AA73" i="3"/>
  <c r="AB73" i="3"/>
  <c r="AC73" i="3"/>
  <c r="Z103" i="3"/>
  <c r="AA103" i="3"/>
  <c r="AB103" i="3"/>
  <c r="Z112" i="3"/>
  <c r="AA112" i="3"/>
  <c r="AB112" i="3"/>
  <c r="AB113" i="3" s="1"/>
  <c r="Z125" i="3"/>
  <c r="AA125" i="3"/>
  <c r="AB125" i="3"/>
  <c r="Z131" i="3"/>
  <c r="AA131" i="3"/>
  <c r="AB131" i="3"/>
  <c r="AC131" i="3"/>
  <c r="Z140" i="3"/>
  <c r="AA140" i="3"/>
  <c r="AB140" i="3"/>
  <c r="Z146" i="3"/>
  <c r="AA146" i="3"/>
  <c r="AB146" i="3"/>
  <c r="AC146" i="3"/>
  <c r="Y146" i="3"/>
  <c r="Y73" i="3"/>
  <c r="Y63" i="3"/>
  <c r="Y65" i="3" s="1"/>
  <c r="Y56" i="3"/>
  <c r="Y58" i="3" s="1"/>
  <c r="Y49" i="3"/>
  <c r="Y40" i="3"/>
  <c r="Y38" i="3"/>
  <c r="Y33" i="3"/>
  <c r="Y26" i="3"/>
  <c r="Y22" i="3"/>
  <c r="Y18" i="3"/>
  <c r="Y14" i="3"/>
  <c r="AE14" i="3"/>
  <c r="AF14" i="3"/>
  <c r="AG14" i="3"/>
  <c r="AH14" i="3"/>
  <c r="AI14" i="3"/>
  <c r="AJ14" i="3"/>
  <c r="AK14" i="3"/>
  <c r="AL14" i="3"/>
  <c r="AM14" i="3"/>
  <c r="AN14" i="3"/>
  <c r="AO14" i="3"/>
  <c r="AP14" i="3"/>
  <c r="AE18" i="3"/>
  <c r="AF18" i="3"/>
  <c r="AG18" i="3"/>
  <c r="AH18" i="3"/>
  <c r="AI18" i="3"/>
  <c r="AJ18" i="3"/>
  <c r="AK18" i="3"/>
  <c r="AL18" i="3"/>
  <c r="AM18" i="3"/>
  <c r="AN18" i="3"/>
  <c r="AO18" i="3"/>
  <c r="AP18" i="3"/>
  <c r="AE22" i="3"/>
  <c r="AF22" i="3"/>
  <c r="AG22" i="3"/>
  <c r="AH22" i="3"/>
  <c r="AI22" i="3"/>
  <c r="AJ22" i="3"/>
  <c r="AK22" i="3"/>
  <c r="AL22" i="3"/>
  <c r="AM22" i="3"/>
  <c r="AN22" i="3"/>
  <c r="AO22" i="3"/>
  <c r="AP22" i="3"/>
  <c r="AE26" i="3"/>
  <c r="AF26" i="3"/>
  <c r="AG26" i="3"/>
  <c r="AH26" i="3"/>
  <c r="AI26" i="3"/>
  <c r="AJ26" i="3"/>
  <c r="AK26" i="3"/>
  <c r="AL26" i="3"/>
  <c r="AM26" i="3"/>
  <c r="AN26" i="3"/>
  <c r="AO26" i="3"/>
  <c r="AP26" i="3"/>
  <c r="AE33" i="3"/>
  <c r="AF33" i="3"/>
  <c r="AG33" i="3"/>
  <c r="AH33" i="3"/>
  <c r="AI33" i="3"/>
  <c r="AJ33" i="3"/>
  <c r="AK33" i="3"/>
  <c r="AL33" i="3"/>
  <c r="AM33" i="3"/>
  <c r="AN33" i="3"/>
  <c r="AO33" i="3"/>
  <c r="AP33" i="3"/>
  <c r="AE38" i="3"/>
  <c r="AF38" i="3"/>
  <c r="AG38" i="3"/>
  <c r="AH38" i="3"/>
  <c r="AI38" i="3"/>
  <c r="AJ38" i="3"/>
  <c r="AK38" i="3"/>
  <c r="AL38" i="3"/>
  <c r="AM38" i="3"/>
  <c r="AN38" i="3"/>
  <c r="AO38" i="3"/>
  <c r="AP38" i="3"/>
  <c r="AE40" i="3"/>
  <c r="AF40" i="3"/>
  <c r="AG40" i="3"/>
  <c r="AH40" i="3"/>
  <c r="AI40" i="3"/>
  <c r="AJ40" i="3"/>
  <c r="AK40" i="3"/>
  <c r="AL40" i="3"/>
  <c r="AM40" i="3"/>
  <c r="AN40" i="3"/>
  <c r="AO40" i="3"/>
  <c r="AP40" i="3"/>
  <c r="AE49" i="3"/>
  <c r="AF49" i="3"/>
  <c r="AG49" i="3"/>
  <c r="AH49" i="3"/>
  <c r="AI49" i="3"/>
  <c r="AJ49" i="3"/>
  <c r="AK49" i="3"/>
  <c r="AL49" i="3"/>
  <c r="AM49" i="3"/>
  <c r="AN49" i="3"/>
  <c r="AO49" i="3"/>
  <c r="AP49" i="3"/>
  <c r="AE56" i="3"/>
  <c r="AE58" i="3" s="1"/>
  <c r="AF56" i="3"/>
  <c r="AF58" i="3" s="1"/>
  <c r="AG56" i="3"/>
  <c r="AG58" i="3" s="1"/>
  <c r="AH56" i="3"/>
  <c r="AH58" i="3" s="1"/>
  <c r="AI56" i="3"/>
  <c r="AI58" i="3" s="1"/>
  <c r="AJ56" i="3"/>
  <c r="AJ58" i="3" s="1"/>
  <c r="AK56" i="3"/>
  <c r="AK58" i="3" s="1"/>
  <c r="AL56" i="3"/>
  <c r="AL58" i="3" s="1"/>
  <c r="AM56" i="3"/>
  <c r="AM58" i="3" s="1"/>
  <c r="AN56" i="3"/>
  <c r="AN58" i="3" s="1"/>
  <c r="AO56" i="3"/>
  <c r="AO58" i="3" s="1"/>
  <c r="AP56" i="3"/>
  <c r="AP58" i="3" s="1"/>
  <c r="AE63" i="3"/>
  <c r="AE65" i="3" s="1"/>
  <c r="AF63" i="3"/>
  <c r="AF65" i="3" s="1"/>
  <c r="AF66" i="3" s="1"/>
  <c r="AG63" i="3"/>
  <c r="AG65" i="3" s="1"/>
  <c r="AH63" i="3"/>
  <c r="AH65" i="3" s="1"/>
  <c r="AH66" i="3" s="1"/>
  <c r="AI63" i="3"/>
  <c r="AI65" i="3" s="1"/>
  <c r="AJ63" i="3"/>
  <c r="AJ65" i="3" s="1"/>
  <c r="AK63" i="3"/>
  <c r="AK65" i="3" s="1"/>
  <c r="AK66" i="3" s="1"/>
  <c r="AL63" i="3"/>
  <c r="AL65" i="3" s="1"/>
  <c r="AM63" i="3"/>
  <c r="AM65" i="3" s="1"/>
  <c r="AN63" i="3"/>
  <c r="AN65" i="3" s="1"/>
  <c r="AO63" i="3"/>
  <c r="AO65" i="3" s="1"/>
  <c r="AP63" i="3"/>
  <c r="AP65" i="3" s="1"/>
  <c r="AE73" i="3"/>
  <c r="AF73" i="3"/>
  <c r="AG73" i="3"/>
  <c r="AH73" i="3"/>
  <c r="AI73" i="3"/>
  <c r="AJ73" i="3"/>
  <c r="AK73" i="3"/>
  <c r="AL73" i="3"/>
  <c r="AM73" i="3"/>
  <c r="AN73" i="3"/>
  <c r="AO73" i="3"/>
  <c r="AP73" i="3"/>
  <c r="AE103" i="3"/>
  <c r="AF103" i="3"/>
  <c r="AH103" i="3"/>
  <c r="AI103" i="3"/>
  <c r="AJ103" i="3"/>
  <c r="AL103" i="3"/>
  <c r="AM103" i="3"/>
  <c r="AN103" i="3"/>
  <c r="AO103" i="3"/>
  <c r="AP103" i="3"/>
  <c r="AE112" i="3"/>
  <c r="AF112" i="3"/>
  <c r="AH112" i="3"/>
  <c r="AI112" i="3"/>
  <c r="AJ112" i="3"/>
  <c r="AL112" i="3"/>
  <c r="AM112" i="3"/>
  <c r="AN112" i="3"/>
  <c r="AO112" i="3"/>
  <c r="AP112" i="3"/>
  <c r="AE125" i="3"/>
  <c r="AF125" i="3"/>
  <c r="AH125" i="3"/>
  <c r="AI125" i="3"/>
  <c r="AJ125" i="3"/>
  <c r="AL125" i="3"/>
  <c r="AM125" i="3"/>
  <c r="AN125" i="3"/>
  <c r="AO125" i="3"/>
  <c r="AP125" i="3"/>
  <c r="AE131" i="3"/>
  <c r="AF131" i="3"/>
  <c r="AH131" i="3"/>
  <c r="AI131" i="3"/>
  <c r="AJ131" i="3"/>
  <c r="AL131" i="3"/>
  <c r="AM131" i="3"/>
  <c r="AN131" i="3"/>
  <c r="AO131" i="3"/>
  <c r="AP131" i="3"/>
  <c r="AE140" i="3"/>
  <c r="AF140" i="3"/>
  <c r="AH140" i="3"/>
  <c r="AI140" i="3"/>
  <c r="AJ140" i="3"/>
  <c r="AL140" i="3"/>
  <c r="AM140" i="3"/>
  <c r="AN140" i="3"/>
  <c r="AO140" i="3"/>
  <c r="AP140" i="3"/>
  <c r="AE146" i="3"/>
  <c r="AF146" i="3"/>
  <c r="AG146" i="3"/>
  <c r="AH146" i="3"/>
  <c r="AI146" i="3"/>
  <c r="AJ146" i="3"/>
  <c r="AK146" i="3"/>
  <c r="AN146" i="3"/>
  <c r="AO146" i="3"/>
  <c r="AP146" i="3"/>
  <c r="AD146" i="3"/>
  <c r="AD140" i="3"/>
  <c r="AD131" i="3"/>
  <c r="AD125" i="3"/>
  <c r="AD112" i="3"/>
  <c r="AD103" i="3"/>
  <c r="AD73" i="3"/>
  <c r="AD63" i="3"/>
  <c r="AD65" i="3" s="1"/>
  <c r="AD56" i="3"/>
  <c r="AD58" i="3" s="1"/>
  <c r="AD49" i="3"/>
  <c r="AD40" i="3"/>
  <c r="AD38" i="3"/>
  <c r="AD33" i="3"/>
  <c r="AD26" i="3"/>
  <c r="AD22" i="3"/>
  <c r="AD18" i="3"/>
  <c r="AD14" i="3"/>
  <c r="B6" i="1"/>
  <c r="B5" i="1"/>
  <c r="BB145" i="3"/>
  <c r="BB146" i="3" s="1"/>
  <c r="BC145" i="3"/>
  <c r="BC146" i="3" s="1"/>
  <c r="BB111" i="3"/>
  <c r="BB112" i="3" s="1"/>
  <c r="BB101" i="3"/>
  <c r="BB103" i="3" s="1"/>
  <c r="BC111" i="3"/>
  <c r="BC112" i="3" s="1"/>
  <c r="BC101" i="3"/>
  <c r="BC103" i="3" s="1"/>
  <c r="BD145" i="3"/>
  <c r="BD146" i="3" s="1"/>
  <c r="BE145" i="3"/>
  <c r="BE146" i="3" s="1"/>
  <c r="BD108" i="3"/>
  <c r="BD112" i="3" s="1"/>
  <c r="BD101" i="3"/>
  <c r="BD103" i="3" s="1"/>
  <c r="BE108" i="3"/>
  <c r="BE112" i="3" s="1"/>
  <c r="BE101" i="3"/>
  <c r="BE103" i="3" s="1"/>
  <c r="BF108" i="3"/>
  <c r="BF112" i="3" s="1"/>
  <c r="BF101" i="3"/>
  <c r="BF103" i="3" s="1"/>
  <c r="BF145" i="3"/>
  <c r="BF146" i="3" s="1"/>
  <c r="BG145" i="3"/>
  <c r="BG146" i="3" s="1"/>
  <c r="BH145" i="3"/>
  <c r="BH146" i="3" s="1"/>
  <c r="BI145" i="3"/>
  <c r="BI146" i="3" s="1"/>
  <c r="BJ145" i="3"/>
  <c r="BJ146" i="3" s="1"/>
  <c r="BK145" i="3"/>
  <c r="BK146" i="3" s="1"/>
  <c r="AZ73" i="3"/>
  <c r="BA73" i="3"/>
  <c r="BB73" i="3"/>
  <c r="BC73" i="3"/>
  <c r="BD73" i="3"/>
  <c r="BE73" i="3"/>
  <c r="BF73" i="3"/>
  <c r="BG73" i="3"/>
  <c r="BH73" i="3"/>
  <c r="BI73" i="3"/>
  <c r="BJ73" i="3"/>
  <c r="BK73" i="3"/>
  <c r="BL73" i="3"/>
  <c r="BM73" i="3"/>
  <c r="BN73" i="3"/>
  <c r="BO73" i="3"/>
  <c r="BP73" i="3"/>
  <c r="BQ73" i="3"/>
  <c r="BR73" i="3"/>
  <c r="BS73" i="3"/>
  <c r="BT73" i="3"/>
  <c r="BU73" i="3"/>
  <c r="BV73" i="3"/>
  <c r="AY73" i="3"/>
  <c r="AZ63" i="3"/>
  <c r="AZ65" i="3" s="1"/>
  <c r="AZ66" i="3" s="1"/>
  <c r="BA63" i="3"/>
  <c r="BA65" i="3" s="1"/>
  <c r="BA66" i="3" s="1"/>
  <c r="BB63" i="3"/>
  <c r="BB65" i="3" s="1"/>
  <c r="BB66" i="3" s="1"/>
  <c r="BC63" i="3"/>
  <c r="BC65" i="3" s="1"/>
  <c r="BC66" i="3" s="1"/>
  <c r="BD63" i="3"/>
  <c r="BD65" i="3" s="1"/>
  <c r="BD66" i="3" s="1"/>
  <c r="BE63" i="3"/>
  <c r="BE65" i="3" s="1"/>
  <c r="BE66" i="3" s="1"/>
  <c r="BF63" i="3"/>
  <c r="BF65" i="3" s="1"/>
  <c r="BF66" i="3" s="1"/>
  <c r="BG63" i="3"/>
  <c r="BG65" i="3" s="1"/>
  <c r="BG66" i="3" s="1"/>
  <c r="BH63" i="3"/>
  <c r="BH65" i="3" s="1"/>
  <c r="BI63" i="3"/>
  <c r="BI65" i="3" s="1"/>
  <c r="BJ63" i="3"/>
  <c r="BJ65" i="3" s="1"/>
  <c r="BK63" i="3"/>
  <c r="BK65" i="3" s="1"/>
  <c r="BL63" i="3"/>
  <c r="BL65" i="3" s="1"/>
  <c r="BM63" i="3"/>
  <c r="BM65" i="3" s="1"/>
  <c r="BN63" i="3"/>
  <c r="BN65" i="3" s="1"/>
  <c r="BO63" i="3"/>
  <c r="BO65" i="3" s="1"/>
  <c r="BP63" i="3"/>
  <c r="BP65" i="3" s="1"/>
  <c r="BP66" i="3" s="1"/>
  <c r="BQ63" i="3"/>
  <c r="BQ65" i="3" s="1"/>
  <c r="BQ66" i="3" s="1"/>
  <c r="BR63" i="3"/>
  <c r="BR65" i="3" s="1"/>
  <c r="BR66" i="3" s="1"/>
  <c r="BS63" i="3"/>
  <c r="BS65" i="3" s="1"/>
  <c r="BS66" i="3" s="1"/>
  <c r="BT63" i="3"/>
  <c r="BT65" i="3" s="1"/>
  <c r="BT66" i="3" s="1"/>
  <c r="BU63" i="3"/>
  <c r="BU65" i="3" s="1"/>
  <c r="BU66" i="3" s="1"/>
  <c r="BV63" i="3"/>
  <c r="BV65" i="3" s="1"/>
  <c r="BV66" i="3" s="1"/>
  <c r="AY63" i="3"/>
  <c r="AY65" i="3" s="1"/>
  <c r="BL145" i="3"/>
  <c r="BL146" i="3" s="1"/>
  <c r="AZ146" i="3"/>
  <c r="BA146" i="3"/>
  <c r="BO146" i="3"/>
  <c r="BP146" i="3"/>
  <c r="BQ146" i="3"/>
  <c r="BR146" i="3"/>
  <c r="BS146" i="3"/>
  <c r="BT146" i="3"/>
  <c r="BU146" i="3"/>
  <c r="BV146" i="3"/>
  <c r="AY146" i="3"/>
  <c r="BM145" i="3"/>
  <c r="BM146" i="3" s="1"/>
  <c r="BN145" i="3"/>
  <c r="BN146" i="3" s="1"/>
  <c r="AZ140" i="3"/>
  <c r="BA140" i="3"/>
  <c r="BB140" i="3"/>
  <c r="BC140" i="3"/>
  <c r="BD140" i="3"/>
  <c r="BE140" i="3"/>
  <c r="BF140" i="3"/>
  <c r="BG140" i="3"/>
  <c r="BH140" i="3"/>
  <c r="BI140" i="3"/>
  <c r="BJ140" i="3"/>
  <c r="BK140" i="3"/>
  <c r="BL140" i="3"/>
  <c r="BM140" i="3"/>
  <c r="BN140" i="3"/>
  <c r="BO140" i="3"/>
  <c r="BP140" i="3"/>
  <c r="BQ140" i="3"/>
  <c r="BR140" i="3"/>
  <c r="BS140" i="3"/>
  <c r="BT140" i="3"/>
  <c r="BU140" i="3"/>
  <c r="BV140" i="3"/>
  <c r="AY140" i="3"/>
  <c r="AZ131" i="3"/>
  <c r="BA131" i="3"/>
  <c r="BB131" i="3"/>
  <c r="BC131" i="3"/>
  <c r="BD131" i="3"/>
  <c r="BE131" i="3"/>
  <c r="BF131" i="3"/>
  <c r="BG131" i="3"/>
  <c r="BH131" i="3"/>
  <c r="BI131" i="3"/>
  <c r="BJ131" i="3"/>
  <c r="BK131" i="3"/>
  <c r="BL131" i="3"/>
  <c r="BM131" i="3"/>
  <c r="BN131" i="3"/>
  <c r="BO131" i="3"/>
  <c r="BP131" i="3"/>
  <c r="BQ131" i="3"/>
  <c r="BR131" i="3"/>
  <c r="BS131" i="3"/>
  <c r="BT131" i="3"/>
  <c r="BU131" i="3"/>
  <c r="BV131" i="3"/>
  <c r="AY131" i="3"/>
  <c r="AZ125" i="3"/>
  <c r="BA125" i="3"/>
  <c r="BB125" i="3"/>
  <c r="BC125" i="3"/>
  <c r="BD125" i="3"/>
  <c r="BE125" i="3"/>
  <c r="BF125" i="3"/>
  <c r="BG125" i="3"/>
  <c r="BH125" i="3"/>
  <c r="BI125" i="3"/>
  <c r="BJ125" i="3"/>
  <c r="BK125" i="3"/>
  <c r="BL125" i="3"/>
  <c r="BM125" i="3"/>
  <c r="BN125" i="3"/>
  <c r="BO125" i="3"/>
  <c r="BP125" i="3"/>
  <c r="BQ125" i="3"/>
  <c r="BR125" i="3"/>
  <c r="BS125" i="3"/>
  <c r="BT125" i="3"/>
  <c r="BU125" i="3"/>
  <c r="BV125" i="3"/>
  <c r="AY125" i="3"/>
  <c r="AZ112" i="3"/>
  <c r="BA112" i="3"/>
  <c r="BG112" i="3"/>
  <c r="BH112" i="3"/>
  <c r="BI112" i="3"/>
  <c r="BJ112" i="3"/>
  <c r="BK112" i="3"/>
  <c r="BL112" i="3"/>
  <c r="BM112" i="3"/>
  <c r="BN112" i="3"/>
  <c r="BO112" i="3"/>
  <c r="BP112" i="3"/>
  <c r="BQ112" i="3"/>
  <c r="BR112" i="3"/>
  <c r="BS112" i="3"/>
  <c r="BT112" i="3"/>
  <c r="BU112" i="3"/>
  <c r="BV112" i="3"/>
  <c r="AY112" i="3"/>
  <c r="AZ103" i="3"/>
  <c r="BA103" i="3"/>
  <c r="BG103" i="3"/>
  <c r="BH103" i="3"/>
  <c r="BI103" i="3"/>
  <c r="BJ103" i="3"/>
  <c r="BK103" i="3"/>
  <c r="BL103" i="3"/>
  <c r="BM103" i="3"/>
  <c r="BN103" i="3"/>
  <c r="BO103" i="3"/>
  <c r="BP103" i="3"/>
  <c r="BQ103" i="3"/>
  <c r="BR103" i="3"/>
  <c r="BS103" i="3"/>
  <c r="BT103" i="3"/>
  <c r="BU103" i="3"/>
  <c r="BV103" i="3"/>
  <c r="AY103" i="3"/>
  <c r="AZ56" i="3"/>
  <c r="AZ58" i="3" s="1"/>
  <c r="BI56" i="3"/>
  <c r="BI58" i="3" s="1"/>
  <c r="BJ56" i="3"/>
  <c r="BJ58" i="3" s="1"/>
  <c r="BK56" i="3"/>
  <c r="BK58" i="3" s="1"/>
  <c r="BL56" i="3"/>
  <c r="BL58" i="3" s="1"/>
  <c r="BM56" i="3"/>
  <c r="BM58" i="3" s="1"/>
  <c r="BN56" i="3"/>
  <c r="BN58" i="3" s="1"/>
  <c r="BO56" i="3"/>
  <c r="BO58" i="3" s="1"/>
  <c r="BP56" i="3"/>
  <c r="BP58" i="3" s="1"/>
  <c r="BQ56" i="3"/>
  <c r="BQ58" i="3" s="1"/>
  <c r="BR56" i="3"/>
  <c r="BR58" i="3" s="1"/>
  <c r="BS56" i="3"/>
  <c r="BS58" i="3" s="1"/>
  <c r="BT56" i="3"/>
  <c r="BT58" i="3" s="1"/>
  <c r="BU56" i="3"/>
  <c r="BU58" i="3" s="1"/>
  <c r="BV56" i="3"/>
  <c r="BV58" i="3" s="1"/>
  <c r="AY56" i="3"/>
  <c r="AY58" i="3" s="1"/>
  <c r="AZ40" i="3"/>
  <c r="BA40" i="3"/>
  <c r="BB40" i="3"/>
  <c r="BC40" i="3"/>
  <c r="BD40" i="3"/>
  <c r="BE40" i="3"/>
  <c r="BG40" i="3"/>
  <c r="BH40" i="3"/>
  <c r="BI40" i="3"/>
  <c r="BJ40" i="3"/>
  <c r="BK40" i="3"/>
  <c r="BL40" i="3"/>
  <c r="BM40" i="3"/>
  <c r="BN40" i="3"/>
  <c r="BO40" i="3"/>
  <c r="BP40" i="3"/>
  <c r="BQ40" i="3"/>
  <c r="BR40" i="3"/>
  <c r="BS40" i="3"/>
  <c r="BT40" i="3"/>
  <c r="BU40" i="3"/>
  <c r="BV40" i="3"/>
  <c r="AY40" i="3"/>
  <c r="AZ38" i="3"/>
  <c r="BA38" i="3"/>
  <c r="BB38" i="3"/>
  <c r="BC38" i="3"/>
  <c r="BD38" i="3"/>
  <c r="BE38" i="3"/>
  <c r="BG38" i="3"/>
  <c r="BH38" i="3"/>
  <c r="BI38" i="3"/>
  <c r="BJ38" i="3"/>
  <c r="BK38" i="3"/>
  <c r="BL38" i="3"/>
  <c r="BM38" i="3"/>
  <c r="BN38" i="3"/>
  <c r="BO38" i="3"/>
  <c r="BP38" i="3"/>
  <c r="BQ38" i="3"/>
  <c r="BR38" i="3"/>
  <c r="BS38" i="3"/>
  <c r="BT38" i="3"/>
  <c r="BU38" i="3"/>
  <c r="BV38" i="3"/>
  <c r="AY38" i="3"/>
  <c r="AZ33" i="3"/>
  <c r="BA33" i="3"/>
  <c r="BB33" i="3"/>
  <c r="BC33" i="3"/>
  <c r="BD33" i="3"/>
  <c r="BE33" i="3"/>
  <c r="BG33" i="3"/>
  <c r="BH33" i="3"/>
  <c r="BI33" i="3"/>
  <c r="BJ33" i="3"/>
  <c r="BK33" i="3"/>
  <c r="BL33" i="3"/>
  <c r="BM33" i="3"/>
  <c r="BN33" i="3"/>
  <c r="BO33" i="3"/>
  <c r="BP33" i="3"/>
  <c r="BQ33" i="3"/>
  <c r="BR33" i="3"/>
  <c r="BS33" i="3"/>
  <c r="BT33" i="3"/>
  <c r="BU33" i="3"/>
  <c r="BV33" i="3"/>
  <c r="AY33" i="3"/>
  <c r="AZ26" i="3"/>
  <c r="BA26" i="3"/>
  <c r="BB26" i="3"/>
  <c r="BC26" i="3"/>
  <c r="BD26" i="3"/>
  <c r="BE26" i="3"/>
  <c r="BG26" i="3"/>
  <c r="BH26" i="3"/>
  <c r="BI26" i="3"/>
  <c r="BJ26" i="3"/>
  <c r="BK26" i="3"/>
  <c r="BL26" i="3"/>
  <c r="BM26" i="3"/>
  <c r="BN26" i="3"/>
  <c r="BO26" i="3"/>
  <c r="BP26" i="3"/>
  <c r="BQ26" i="3"/>
  <c r="BR26" i="3"/>
  <c r="BS26" i="3"/>
  <c r="BT26" i="3"/>
  <c r="BU26" i="3"/>
  <c r="BV26" i="3"/>
  <c r="AY26" i="3"/>
  <c r="AZ22" i="3"/>
  <c r="BA22" i="3"/>
  <c r="BB22" i="3"/>
  <c r="BC22" i="3"/>
  <c r="BD22" i="3"/>
  <c r="BE22" i="3"/>
  <c r="BG22" i="3"/>
  <c r="BH22" i="3"/>
  <c r="BI22" i="3"/>
  <c r="BJ22" i="3"/>
  <c r="BK22" i="3"/>
  <c r="BL22" i="3"/>
  <c r="BM22" i="3"/>
  <c r="BN22" i="3"/>
  <c r="BO22" i="3"/>
  <c r="BP22" i="3"/>
  <c r="BQ22" i="3"/>
  <c r="BR22" i="3"/>
  <c r="BS22" i="3"/>
  <c r="BT22" i="3"/>
  <c r="BU22" i="3"/>
  <c r="BV22" i="3"/>
  <c r="AY22" i="3"/>
  <c r="AZ18" i="3"/>
  <c r="BA18" i="3"/>
  <c r="BB18" i="3"/>
  <c r="BC18" i="3"/>
  <c r="BD18" i="3"/>
  <c r="BE18" i="3"/>
  <c r="BG18" i="3"/>
  <c r="BH18" i="3"/>
  <c r="BI18" i="3"/>
  <c r="BJ18" i="3"/>
  <c r="BK18" i="3"/>
  <c r="BL18" i="3"/>
  <c r="BM18" i="3"/>
  <c r="BN18" i="3"/>
  <c r="BO18" i="3"/>
  <c r="BP18" i="3"/>
  <c r="BQ18" i="3"/>
  <c r="BR18" i="3"/>
  <c r="BS18" i="3"/>
  <c r="BT18" i="3"/>
  <c r="BU18" i="3"/>
  <c r="BV18" i="3"/>
  <c r="AY18" i="3"/>
  <c r="AZ14" i="3"/>
  <c r="BA14" i="3"/>
  <c r="BB14" i="3"/>
  <c r="BC14" i="3"/>
  <c r="BD14" i="3"/>
  <c r="BE14" i="3"/>
  <c r="BG14" i="3"/>
  <c r="BH14" i="3"/>
  <c r="BI14" i="3"/>
  <c r="BJ14" i="3"/>
  <c r="BK14" i="3"/>
  <c r="BL14" i="3"/>
  <c r="BM14" i="3"/>
  <c r="BN14" i="3"/>
  <c r="BO14" i="3"/>
  <c r="BP14" i="3"/>
  <c r="BQ14" i="3"/>
  <c r="BR14" i="3"/>
  <c r="BS14" i="3"/>
  <c r="BT14" i="3"/>
  <c r="BU14" i="3"/>
  <c r="BV14" i="3"/>
  <c r="AY14" i="3"/>
  <c r="AZ49" i="3"/>
  <c r="BG49" i="3"/>
  <c r="BH49" i="3"/>
  <c r="BI49" i="3"/>
  <c r="BJ49" i="3"/>
  <c r="BK49" i="3"/>
  <c r="BL49" i="3"/>
  <c r="BM49" i="3"/>
  <c r="BN49" i="3"/>
  <c r="BO49" i="3"/>
  <c r="BP49" i="3"/>
  <c r="BQ49" i="3"/>
  <c r="BR49" i="3"/>
  <c r="BS49" i="3"/>
  <c r="BT49" i="3"/>
  <c r="BU49" i="3"/>
  <c r="BV49" i="3"/>
  <c r="AY49" i="3"/>
  <c r="BC3" i="3"/>
  <c r="BD3" i="3" s="1"/>
  <c r="BE3" i="3" s="1"/>
  <c r="BF3" i="3" s="1"/>
  <c r="BG3" i="3" s="1"/>
  <c r="BH3" i="3" s="1"/>
  <c r="BI3" i="3" s="1"/>
  <c r="BJ3" i="3" s="1"/>
  <c r="BK3" i="3" s="1"/>
  <c r="BL3" i="3" s="1"/>
  <c r="BM3" i="3" s="1"/>
  <c r="BN3" i="3" s="1"/>
  <c r="BO3" i="3" s="1"/>
  <c r="BP3" i="3" s="1"/>
  <c r="BQ3" i="3" s="1"/>
  <c r="BR3" i="3" s="1"/>
  <c r="BS3" i="3" s="1"/>
  <c r="B3" i="1" a="1"/>
  <c r="B3" i="1" s="1"/>
  <c r="B2" i="1" a="1"/>
  <c r="B2" i="1" s="1"/>
  <c r="AF34" i="8" l="1"/>
  <c r="H37" i="8"/>
  <c r="H20" i="8"/>
  <c r="H22" i="8" s="1"/>
  <c r="H24" i="8" s="1"/>
  <c r="H26" i="8" s="1"/>
  <c r="K37" i="8"/>
  <c r="K20" i="8"/>
  <c r="K22" i="8" s="1"/>
  <c r="K24" i="8" s="1"/>
  <c r="K26" i="8" s="1"/>
  <c r="I37" i="8"/>
  <c r="I20" i="8"/>
  <c r="I22" i="8" s="1"/>
  <c r="I24" i="8" s="1"/>
  <c r="I26" i="8" s="1"/>
  <c r="O36" i="8"/>
  <c r="O17" i="8"/>
  <c r="N36" i="8"/>
  <c r="N17" i="8"/>
  <c r="L17" i="8"/>
  <c r="L36" i="8"/>
  <c r="J37" i="8"/>
  <c r="J20" i="8"/>
  <c r="J22" i="8" s="1"/>
  <c r="J24" i="8" s="1"/>
  <c r="J26" i="8" s="1"/>
  <c r="M20" i="8"/>
  <c r="M22" i="8" s="1"/>
  <c r="M24" i="8" s="1"/>
  <c r="M26" i="8" s="1"/>
  <c r="M37" i="8"/>
  <c r="K36" i="8"/>
  <c r="J36" i="8"/>
  <c r="I36" i="8"/>
  <c r="G20" i="8"/>
  <c r="G22" i="8" s="1"/>
  <c r="G24" i="8" s="1"/>
  <c r="G26" i="8" s="1"/>
  <c r="V17" i="8"/>
  <c r="V20" i="8"/>
  <c r="V22" i="8" s="1"/>
  <c r="V24" i="8" s="1"/>
  <c r="V26" i="8" s="1"/>
  <c r="V29" i="8" s="1"/>
  <c r="V37" i="8"/>
  <c r="T20" i="8"/>
  <c r="T22" i="8" s="1"/>
  <c r="T24" i="8" s="1"/>
  <c r="T26" i="8" s="1"/>
  <c r="T37" i="8"/>
  <c r="S17" i="8"/>
  <c r="S37" i="8" s="1"/>
  <c r="S36" i="8"/>
  <c r="AC34" i="8"/>
  <c r="X34" i="8"/>
  <c r="AE34" i="8"/>
  <c r="R34" i="8"/>
  <c r="AD34" i="8"/>
  <c r="AA34" i="8"/>
  <c r="Y34" i="8"/>
  <c r="AA36" i="8"/>
  <c r="AA17" i="8"/>
  <c r="Z36" i="8"/>
  <c r="Z17" i="8"/>
  <c r="Y36" i="8"/>
  <c r="Y17" i="8"/>
  <c r="V38" i="8"/>
  <c r="X36" i="8"/>
  <c r="X17" i="8"/>
  <c r="W36" i="8"/>
  <c r="W17" i="8"/>
  <c r="T29" i="8"/>
  <c r="T38" i="8"/>
  <c r="Q37" i="8"/>
  <c r="Q20" i="8"/>
  <c r="Q22" i="8" s="1"/>
  <c r="Q24" i="8" s="1"/>
  <c r="Q26" i="8" s="1"/>
  <c r="U17" i="8"/>
  <c r="U36" i="8"/>
  <c r="R20" i="8"/>
  <c r="R22" i="8" s="1"/>
  <c r="R24" i="8" s="1"/>
  <c r="R26" i="8" s="1"/>
  <c r="P17" i="8"/>
  <c r="AB11" i="8"/>
  <c r="AB34" i="8"/>
  <c r="AF36" i="8"/>
  <c r="AF17" i="8"/>
  <c r="AE36" i="8"/>
  <c r="AE17" i="8"/>
  <c r="AD36" i="8"/>
  <c r="AD17" i="8"/>
  <c r="AC11" i="8"/>
  <c r="BI34" i="8"/>
  <c r="BG34" i="8"/>
  <c r="BE34" i="8"/>
  <c r="BD34" i="8"/>
  <c r="AJ34" i="8"/>
  <c r="AH34" i="8"/>
  <c r="BF34" i="8"/>
  <c r="BJ34" i="8"/>
  <c r="AK34" i="8"/>
  <c r="BH34" i="8"/>
  <c r="AI34" i="8"/>
  <c r="AG34" i="8"/>
  <c r="BC34" i="8"/>
  <c r="BB34" i="8"/>
  <c r="BA34" i="8"/>
  <c r="AZ34" i="8"/>
  <c r="AY34" i="8"/>
  <c r="AX34" i="8"/>
  <c r="BM34" i="8"/>
  <c r="AW34" i="8"/>
  <c r="BL34" i="8"/>
  <c r="AS34" i="8"/>
  <c r="BK34" i="8"/>
  <c r="AO34" i="8"/>
  <c r="AM34" i="8"/>
  <c r="AN34" i="8"/>
  <c r="AL17" i="8"/>
  <c r="AL20" i="8" s="1"/>
  <c r="AL22" i="8" s="1"/>
  <c r="AL24" i="8" s="1"/>
  <c r="AL26" i="8" s="1"/>
  <c r="AL34" i="8"/>
  <c r="AT34" i="8"/>
  <c r="AP34" i="8"/>
  <c r="AQ34" i="8"/>
  <c r="AU34" i="8"/>
  <c r="AV34" i="8"/>
  <c r="AR34" i="8"/>
  <c r="BE17" i="8"/>
  <c r="BE37" i="8" s="1"/>
  <c r="AO17" i="8"/>
  <c r="AO20" i="8" s="1"/>
  <c r="AO22" i="8" s="1"/>
  <c r="AO24" i="8" s="1"/>
  <c r="AO26" i="8" s="1"/>
  <c r="BD17" i="8"/>
  <c r="BD37" i="8" s="1"/>
  <c r="AN17" i="8"/>
  <c r="AN37" i="8" s="1"/>
  <c r="AM17" i="8"/>
  <c r="AM20" i="8" s="1"/>
  <c r="AM22" i="8" s="1"/>
  <c r="AM24" i="8" s="1"/>
  <c r="AM26" i="8" s="1"/>
  <c r="BK17" i="8"/>
  <c r="BK36" i="8"/>
  <c r="AU36" i="8"/>
  <c r="AU17" i="8"/>
  <c r="BJ36" i="8"/>
  <c r="BJ17" i="8"/>
  <c r="BA36" i="8"/>
  <c r="BA17" i="8"/>
  <c r="AK36" i="8"/>
  <c r="AK17" i="8"/>
  <c r="AZ36" i="8"/>
  <c r="AZ17" i="8"/>
  <c r="AJ36" i="8"/>
  <c r="AJ17" i="8"/>
  <c r="AY36" i="8"/>
  <c r="AY17" i="8"/>
  <c r="AI17" i="8"/>
  <c r="AI36" i="8"/>
  <c r="AX36" i="8"/>
  <c r="AX17" i="8"/>
  <c r="AH36" i="8"/>
  <c r="AH17" i="8"/>
  <c r="BM17" i="8"/>
  <c r="BM36" i="8"/>
  <c r="AW36" i="8"/>
  <c r="AW17" i="8"/>
  <c r="AG36" i="8"/>
  <c r="AG17" i="8"/>
  <c r="BL17" i="8"/>
  <c r="BL36" i="8"/>
  <c r="AV36" i="8"/>
  <c r="AV17" i="8"/>
  <c r="BC17" i="8"/>
  <c r="BB17" i="8"/>
  <c r="BE36" i="8"/>
  <c r="AO36" i="8"/>
  <c r="BD36" i="8"/>
  <c r="AN36" i="8"/>
  <c r="AM36" i="8"/>
  <c r="AL36" i="8"/>
  <c r="BI17" i="8"/>
  <c r="AS17" i="8"/>
  <c r="BH17" i="8"/>
  <c r="AR17" i="8"/>
  <c r="BG17" i="8"/>
  <c r="AQ17" i="8"/>
  <c r="BF17" i="8"/>
  <c r="AP17" i="8"/>
  <c r="AT17" i="8"/>
  <c r="BJ159" i="3"/>
  <c r="BJ160" i="3"/>
  <c r="BJ158" i="3"/>
  <c r="BJ161" i="3"/>
  <c r="BI159" i="3"/>
  <c r="BI160" i="3"/>
  <c r="BI161" i="3"/>
  <c r="BI158" i="3"/>
  <c r="BH159" i="3"/>
  <c r="BH160" i="3"/>
  <c r="BH161" i="3"/>
  <c r="BH158" i="3"/>
  <c r="BG159" i="3"/>
  <c r="BG161" i="3"/>
  <c r="BG160" i="3"/>
  <c r="BG158" i="3"/>
  <c r="BV160" i="3"/>
  <c r="BV159" i="3"/>
  <c r="BV161" i="3"/>
  <c r="BV158" i="3"/>
  <c r="BF160" i="3"/>
  <c r="BF159" i="3"/>
  <c r="BF161" i="3"/>
  <c r="BF158" i="3"/>
  <c r="BL158" i="3"/>
  <c r="BL159" i="3"/>
  <c r="BL160" i="3"/>
  <c r="BL161" i="3"/>
  <c r="BE160" i="3"/>
  <c r="BE161" i="3"/>
  <c r="BE158" i="3"/>
  <c r="BE159" i="3"/>
  <c r="BT160" i="3"/>
  <c r="BT161" i="3"/>
  <c r="BT158" i="3"/>
  <c r="BT159" i="3"/>
  <c r="BD160" i="3"/>
  <c r="BD161" i="3"/>
  <c r="BD158" i="3"/>
  <c r="BD159" i="3"/>
  <c r="BU160" i="3"/>
  <c r="BU161" i="3"/>
  <c r="BU158" i="3"/>
  <c r="BU159" i="3"/>
  <c r="BO161" i="3"/>
  <c r="BO158" i="3"/>
  <c r="BO159" i="3"/>
  <c r="BO160" i="3"/>
  <c r="BN161" i="3"/>
  <c r="BN158" i="3"/>
  <c r="BN159" i="3"/>
  <c r="BN160" i="3"/>
  <c r="BM158" i="3"/>
  <c r="BM159" i="3"/>
  <c r="BM160" i="3"/>
  <c r="BM161" i="3"/>
  <c r="BK161" i="3"/>
  <c r="BS159" i="3"/>
  <c r="BC159" i="3"/>
  <c r="BR159" i="3"/>
  <c r="BQ159" i="3"/>
  <c r="BP159" i="3"/>
  <c r="BR158" i="3"/>
  <c r="BQ158" i="3"/>
  <c r="BS158" i="3"/>
  <c r="BP158" i="3"/>
  <c r="BK159" i="3"/>
  <c r="Y140" i="3"/>
  <c r="Y131" i="3"/>
  <c r="Y125" i="3"/>
  <c r="Y112" i="3"/>
  <c r="Y103" i="3"/>
  <c r="AC140" i="3"/>
  <c r="AC125" i="3"/>
  <c r="AC132" i="3" s="1"/>
  <c r="AC112" i="3"/>
  <c r="AC103" i="3"/>
  <c r="G75" i="3"/>
  <c r="G79" i="3"/>
  <c r="G81" i="3" s="1"/>
  <c r="G83" i="3" s="1"/>
  <c r="G85" i="3" s="1"/>
  <c r="H75" i="3"/>
  <c r="H79" i="3"/>
  <c r="H81" i="3" s="1"/>
  <c r="H83" i="3" s="1"/>
  <c r="H85" i="3" s="1"/>
  <c r="I74" i="3"/>
  <c r="I66" i="3"/>
  <c r="I141" i="3"/>
  <c r="J75" i="3"/>
  <c r="J79" i="3"/>
  <c r="J81" i="3" s="1"/>
  <c r="J83" i="3" s="1"/>
  <c r="J85" i="3" s="1"/>
  <c r="K75" i="3"/>
  <c r="K79" i="3"/>
  <c r="K81" i="3" s="1"/>
  <c r="K83" i="3" s="1"/>
  <c r="K85" i="3" s="1"/>
  <c r="J141" i="3"/>
  <c r="K141" i="3"/>
  <c r="L74" i="3"/>
  <c r="L66" i="3"/>
  <c r="J66" i="3"/>
  <c r="K66" i="3"/>
  <c r="N74" i="3"/>
  <c r="N66" i="3"/>
  <c r="O74" i="3"/>
  <c r="O66" i="3"/>
  <c r="M75" i="3"/>
  <c r="M79" i="3"/>
  <c r="M81" i="3" s="1"/>
  <c r="M83" i="3" s="1"/>
  <c r="M85" i="3" s="1"/>
  <c r="M141" i="3"/>
  <c r="N141" i="3"/>
  <c r="O141" i="3"/>
  <c r="M66" i="3"/>
  <c r="AC41" i="3"/>
  <c r="V74" i="3"/>
  <c r="V75" i="3" s="1"/>
  <c r="W113" i="3"/>
  <c r="S74" i="3"/>
  <c r="S79" i="3" s="1"/>
  <c r="S81" i="3" s="1"/>
  <c r="S83" i="3" s="1"/>
  <c r="S85" i="3" s="1"/>
  <c r="P132" i="3"/>
  <c r="V41" i="3"/>
  <c r="AB41" i="3"/>
  <c r="S41" i="3"/>
  <c r="AA41" i="3"/>
  <c r="Z41" i="3"/>
  <c r="U132" i="3"/>
  <c r="U141" i="3" s="1"/>
  <c r="X41" i="3"/>
  <c r="V113" i="3"/>
  <c r="W41" i="3"/>
  <c r="AG41" i="3"/>
  <c r="U41" i="3"/>
  <c r="P41" i="3"/>
  <c r="X74" i="3"/>
  <c r="X79" i="3" s="1"/>
  <c r="X81" i="3" s="1"/>
  <c r="X83" i="3" s="1"/>
  <c r="X85" i="3" s="1"/>
  <c r="R41" i="3"/>
  <c r="Q66" i="3"/>
  <c r="Q74" i="3"/>
  <c r="Q75" i="3" s="1"/>
  <c r="P141" i="3"/>
  <c r="V66" i="3"/>
  <c r="W132" i="3"/>
  <c r="W141" i="3" s="1"/>
  <c r="S113" i="3"/>
  <c r="X132" i="3"/>
  <c r="X141" i="3" s="1"/>
  <c r="T113" i="3"/>
  <c r="P66" i="3"/>
  <c r="U113" i="3"/>
  <c r="Q41" i="3"/>
  <c r="V141" i="3"/>
  <c r="Q132" i="3"/>
  <c r="Q141" i="3" s="1"/>
  <c r="AA113" i="3"/>
  <c r="R132" i="3"/>
  <c r="R141" i="3" s="1"/>
  <c r="S132" i="3"/>
  <c r="S141" i="3" s="1"/>
  <c r="T132" i="3"/>
  <c r="T141" i="3" s="1"/>
  <c r="T41" i="3"/>
  <c r="R113" i="3"/>
  <c r="R74" i="3"/>
  <c r="R66" i="3"/>
  <c r="Q79" i="3"/>
  <c r="Q81" i="3" s="1"/>
  <c r="Q83" i="3" s="1"/>
  <c r="Q85" i="3" s="1"/>
  <c r="P79" i="3"/>
  <c r="P81" i="3" s="1"/>
  <c r="P83" i="3" s="1"/>
  <c r="P85" i="3" s="1"/>
  <c r="T74" i="3"/>
  <c r="T66" i="3"/>
  <c r="U79" i="3"/>
  <c r="U81" i="3" s="1"/>
  <c r="U83" i="3" s="1"/>
  <c r="U85" i="3" s="1"/>
  <c r="U75" i="3"/>
  <c r="S75" i="3"/>
  <c r="S66" i="3"/>
  <c r="U66" i="3"/>
  <c r="W74" i="3"/>
  <c r="W66" i="3"/>
  <c r="X66" i="3"/>
  <c r="AK103" i="3"/>
  <c r="AB132" i="3"/>
  <c r="AB141" i="3" s="1"/>
  <c r="AL41" i="3"/>
  <c r="Y74" i="3"/>
  <c r="Y75" i="3" s="1"/>
  <c r="AJ41" i="3"/>
  <c r="AI113" i="3"/>
  <c r="AN41" i="3"/>
  <c r="AI41" i="3"/>
  <c r="Y41" i="3"/>
  <c r="AI132" i="3"/>
  <c r="AI141" i="3" s="1"/>
  <c r="AK131" i="3"/>
  <c r="AA132" i="3"/>
  <c r="AA141" i="3" s="1"/>
  <c r="Z113" i="3"/>
  <c r="AD113" i="3"/>
  <c r="Z132" i="3"/>
  <c r="Z141" i="3" s="1"/>
  <c r="AG140" i="3"/>
  <c r="AG131" i="3"/>
  <c r="AG125" i="3"/>
  <c r="AG112" i="3"/>
  <c r="AG103" i="3"/>
  <c r="AK140" i="3"/>
  <c r="AK125" i="3"/>
  <c r="AK112" i="3"/>
  <c r="AC66" i="3"/>
  <c r="AC74" i="3"/>
  <c r="AB66" i="3"/>
  <c r="AB74" i="3"/>
  <c r="AA66" i="3"/>
  <c r="AA74" i="3"/>
  <c r="Z74" i="3"/>
  <c r="Y66" i="3"/>
  <c r="AP41" i="3"/>
  <c r="AH132" i="3"/>
  <c r="AH141" i="3" s="1"/>
  <c r="AF132" i="3"/>
  <c r="AF141" i="3" s="1"/>
  <c r="AL132" i="3"/>
  <c r="AL141" i="3" s="1"/>
  <c r="AM41" i="3"/>
  <c r="AD41" i="3"/>
  <c r="AM113" i="3"/>
  <c r="AO132" i="3"/>
  <c r="AO141" i="3" s="1"/>
  <c r="AJ113" i="3"/>
  <c r="AJ132" i="3"/>
  <c r="AJ141" i="3" s="1"/>
  <c r="AO41" i="3"/>
  <c r="AE132" i="3"/>
  <c r="AE141" i="3" s="1"/>
  <c r="AO113" i="3"/>
  <c r="AK41" i="3"/>
  <c r="AL113" i="3"/>
  <c r="AN113" i="3"/>
  <c r="AE74" i="3"/>
  <c r="AE79" i="3" s="1"/>
  <c r="AE81" i="3" s="1"/>
  <c r="AE83" i="3" s="1"/>
  <c r="AE85" i="3" s="1"/>
  <c r="AE66" i="3"/>
  <c r="AH74" i="3"/>
  <c r="AH75" i="3" s="1"/>
  <c r="AF74" i="3"/>
  <c r="AF75" i="3" s="1"/>
  <c r="AH41" i="3"/>
  <c r="AD132" i="3"/>
  <c r="AD141" i="3" s="1"/>
  <c r="AP132" i="3"/>
  <c r="AP141" i="3" s="1"/>
  <c r="AF41" i="3"/>
  <c r="AN132" i="3"/>
  <c r="AN141" i="3" s="1"/>
  <c r="AE41" i="3"/>
  <c r="AM132" i="3"/>
  <c r="AM141" i="3" s="1"/>
  <c r="AH113" i="3"/>
  <c r="AF113" i="3"/>
  <c r="AE113" i="3"/>
  <c r="AP113" i="3"/>
  <c r="AJ66" i="3"/>
  <c r="AJ74" i="3"/>
  <c r="AI66" i="3"/>
  <c r="AI74" i="3"/>
  <c r="AN74" i="3"/>
  <c r="AN66" i="3"/>
  <c r="AL66" i="3"/>
  <c r="AL74" i="3"/>
  <c r="AG66" i="3"/>
  <c r="AG74" i="3"/>
  <c r="AM66" i="3"/>
  <c r="AM74" i="3"/>
  <c r="AP66" i="3"/>
  <c r="AP74" i="3"/>
  <c r="AO66" i="3"/>
  <c r="AO74" i="3"/>
  <c r="AK74" i="3"/>
  <c r="AD74" i="3"/>
  <c r="AD66" i="3"/>
  <c r="AY74" i="3"/>
  <c r="AY75" i="3" s="1"/>
  <c r="BA132" i="3"/>
  <c r="BA141" i="3" s="1"/>
  <c r="BD74" i="3"/>
  <c r="BD75" i="3" s="1"/>
  <c r="BV132" i="3"/>
  <c r="BV141" i="3" s="1"/>
  <c r="BL74" i="3"/>
  <c r="BL75" i="3" s="1"/>
  <c r="BU132" i="3"/>
  <c r="BU141" i="3" s="1"/>
  <c r="BT132" i="3"/>
  <c r="BT141" i="3" s="1"/>
  <c r="BS132" i="3"/>
  <c r="BS141" i="3" s="1"/>
  <c r="BA74" i="3"/>
  <c r="BA113" i="3"/>
  <c r="BR132" i="3"/>
  <c r="BR141" i="3" s="1"/>
  <c r="AZ74" i="3"/>
  <c r="BS113" i="3"/>
  <c r="AZ113" i="3"/>
  <c r="BQ132" i="3"/>
  <c r="BQ141" i="3" s="1"/>
  <c r="BR113" i="3"/>
  <c r="BQ113" i="3"/>
  <c r="BP113" i="3"/>
  <c r="BC74" i="3"/>
  <c r="BC75" i="3" s="1"/>
  <c r="BB132" i="3"/>
  <c r="BB141" i="3" s="1"/>
  <c r="BC132" i="3"/>
  <c r="BC141" i="3" s="1"/>
  <c r="BB113" i="3"/>
  <c r="BC113" i="3"/>
  <c r="BB74" i="3"/>
  <c r="BE74" i="3"/>
  <c r="BE75" i="3" s="1"/>
  <c r="BD132" i="3"/>
  <c r="BD141" i="3" s="1"/>
  <c r="BE132" i="3"/>
  <c r="BE141" i="3" s="1"/>
  <c r="BF132" i="3"/>
  <c r="BF141" i="3" s="1"/>
  <c r="BF74" i="3"/>
  <c r="BG74" i="3"/>
  <c r="BG75" i="3" s="1"/>
  <c r="BG132" i="3"/>
  <c r="BG141" i="3" s="1"/>
  <c r="BH74" i="3"/>
  <c r="BH75" i="3" s="1"/>
  <c r="BO74" i="3"/>
  <c r="AY79" i="3"/>
  <c r="AY81" i="3" s="1"/>
  <c r="AY83" i="3" s="1"/>
  <c r="AY85" i="3" s="1"/>
  <c r="BM74" i="3"/>
  <c r="BK74" i="3"/>
  <c r="BN74" i="3"/>
  <c r="BJ74" i="3"/>
  <c r="BI74" i="3"/>
  <c r="BV74" i="3"/>
  <c r="BU74" i="3"/>
  <c r="BT74" i="3"/>
  <c r="BS74" i="3"/>
  <c r="BR74" i="3"/>
  <c r="BV113" i="3"/>
  <c r="BQ74" i="3"/>
  <c r="BU113" i="3"/>
  <c r="BH132" i="3"/>
  <c r="BH141" i="3" s="1"/>
  <c r="BP74" i="3"/>
  <c r="AY113" i="3"/>
  <c r="BP132" i="3"/>
  <c r="BP141" i="3" s="1"/>
  <c r="AZ132" i="3"/>
  <c r="AZ141" i="3" s="1"/>
  <c r="BN66" i="3"/>
  <c r="BI132" i="3"/>
  <c r="BI141" i="3" s="1"/>
  <c r="BH113" i="3"/>
  <c r="BG113" i="3"/>
  <c r="AY132" i="3"/>
  <c r="AY141" i="3" s="1"/>
  <c r="BF113" i="3"/>
  <c r="BE113" i="3"/>
  <c r="BT113" i="3"/>
  <c r="BD113" i="3"/>
  <c r="BO66" i="3"/>
  <c r="BM66" i="3"/>
  <c r="BL66" i="3"/>
  <c r="BK66" i="3"/>
  <c r="BJ66" i="3"/>
  <c r="BI66" i="3"/>
  <c r="BH66" i="3"/>
  <c r="AY66" i="3"/>
  <c r="BO113" i="3"/>
  <c r="BN113" i="3"/>
  <c r="BO132" i="3"/>
  <c r="BO141" i="3" s="1"/>
  <c r="BM113" i="3"/>
  <c r="BN132" i="3"/>
  <c r="BN141" i="3" s="1"/>
  <c r="BL113" i="3"/>
  <c r="BM132" i="3"/>
  <c r="BM141" i="3" s="1"/>
  <c r="BK113" i="3"/>
  <c r="BL132" i="3"/>
  <c r="BL141" i="3" s="1"/>
  <c r="BJ113" i="3"/>
  <c r="BK132" i="3"/>
  <c r="BK141" i="3" s="1"/>
  <c r="BI113" i="3"/>
  <c r="BJ132" i="3"/>
  <c r="BJ141" i="3" s="1"/>
  <c r="BP41" i="3"/>
  <c r="AZ41" i="3"/>
  <c r="AY41" i="3"/>
  <c r="BG41" i="3"/>
  <c r="BO41" i="3"/>
  <c r="BN41" i="3"/>
  <c r="BU41" i="3"/>
  <c r="BE41" i="3"/>
  <c r="BV41" i="3"/>
  <c r="BT41" i="3"/>
  <c r="BD41" i="3"/>
  <c r="BL41" i="3"/>
  <c r="BS41" i="3"/>
  <c r="BC41" i="3"/>
  <c r="BK41" i="3"/>
  <c r="BR41" i="3"/>
  <c r="BB41" i="3"/>
  <c r="BJ41" i="3"/>
  <c r="BQ41" i="3"/>
  <c r="BA41" i="3"/>
  <c r="BI41" i="3"/>
  <c r="BM41" i="3"/>
  <c r="BH41" i="3"/>
  <c r="B4" i="1"/>
  <c r="B7" i="1" s="1"/>
  <c r="J38" i="8" l="1"/>
  <c r="J29" i="8"/>
  <c r="M38" i="8"/>
  <c r="M29" i="8"/>
  <c r="L37" i="8"/>
  <c r="L20" i="8"/>
  <c r="L22" i="8" s="1"/>
  <c r="L24" i="8" s="1"/>
  <c r="L26" i="8" s="1"/>
  <c r="N20" i="8"/>
  <c r="N22" i="8" s="1"/>
  <c r="N24" i="8" s="1"/>
  <c r="N26" i="8" s="1"/>
  <c r="N37" i="8"/>
  <c r="O20" i="8"/>
  <c r="O22" i="8" s="1"/>
  <c r="O24" i="8" s="1"/>
  <c r="O26" i="8" s="1"/>
  <c r="O37" i="8"/>
  <c r="I29" i="8"/>
  <c r="I38" i="8"/>
  <c r="G29" i="8"/>
  <c r="G38" i="8"/>
  <c r="K38" i="8"/>
  <c r="K29" i="8"/>
  <c r="H29" i="8"/>
  <c r="H38" i="8"/>
  <c r="S20" i="8"/>
  <c r="S22" i="8" s="1"/>
  <c r="S24" i="8" s="1"/>
  <c r="S26" i="8" s="1"/>
  <c r="W20" i="8"/>
  <c r="W22" i="8" s="1"/>
  <c r="W24" i="8" s="1"/>
  <c r="W26" i="8" s="1"/>
  <c r="W37" i="8"/>
  <c r="X20" i="8"/>
  <c r="X22" i="8" s="1"/>
  <c r="X24" i="8" s="1"/>
  <c r="X26" i="8" s="1"/>
  <c r="X37" i="8"/>
  <c r="AB36" i="8"/>
  <c r="AB17" i="8"/>
  <c r="Y37" i="8"/>
  <c r="Y20" i="8"/>
  <c r="Y22" i="8" s="1"/>
  <c r="Y24" i="8" s="1"/>
  <c r="Y26" i="8" s="1"/>
  <c r="Q29" i="8"/>
  <c r="Q38" i="8"/>
  <c r="P37" i="8"/>
  <c r="P20" i="8"/>
  <c r="P22" i="8" s="1"/>
  <c r="P24" i="8" s="1"/>
  <c r="P26" i="8" s="1"/>
  <c r="R29" i="8"/>
  <c r="R38" i="8"/>
  <c r="Z37" i="8"/>
  <c r="Z20" i="8"/>
  <c r="Z22" i="8" s="1"/>
  <c r="Z24" i="8" s="1"/>
  <c r="Z26" i="8" s="1"/>
  <c r="S29" i="8"/>
  <c r="S38" i="8"/>
  <c r="AA37" i="8"/>
  <c r="AA20" i="8"/>
  <c r="AA22" i="8" s="1"/>
  <c r="AA24" i="8" s="1"/>
  <c r="AA26" i="8" s="1"/>
  <c r="U20" i="8"/>
  <c r="U22" i="8" s="1"/>
  <c r="U24" i="8" s="1"/>
  <c r="U26" i="8" s="1"/>
  <c r="U37" i="8"/>
  <c r="AD37" i="8"/>
  <c r="AD20" i="8"/>
  <c r="AD22" i="8" s="1"/>
  <c r="AD24" i="8" s="1"/>
  <c r="AD26" i="8" s="1"/>
  <c r="AE37" i="8"/>
  <c r="AE20" i="8"/>
  <c r="AE22" i="8" s="1"/>
  <c r="AE24" i="8" s="1"/>
  <c r="AE26" i="8" s="1"/>
  <c r="AF20" i="8"/>
  <c r="AF22" i="8" s="1"/>
  <c r="AF24" i="8" s="1"/>
  <c r="AF26" i="8" s="1"/>
  <c r="AF37" i="8"/>
  <c r="AC36" i="8"/>
  <c r="AC17" i="8"/>
  <c r="AL37" i="8"/>
  <c r="BE20" i="8"/>
  <c r="BE22" i="8" s="1"/>
  <c r="BE24" i="8" s="1"/>
  <c r="BE26" i="8" s="1"/>
  <c r="AM37" i="8"/>
  <c r="AN20" i="8"/>
  <c r="AN22" i="8" s="1"/>
  <c r="AN24" i="8" s="1"/>
  <c r="AN26" i="8" s="1"/>
  <c r="AN38" i="8" s="1"/>
  <c r="AO37" i="8"/>
  <c r="BD20" i="8"/>
  <c r="BD22" i="8" s="1"/>
  <c r="BD24" i="8" s="1"/>
  <c r="BD26" i="8" s="1"/>
  <c r="BD38" i="8" s="1"/>
  <c r="BG37" i="8"/>
  <c r="BG20" i="8"/>
  <c r="BG22" i="8" s="1"/>
  <c r="BG24" i="8" s="1"/>
  <c r="BG26" i="8" s="1"/>
  <c r="AV20" i="8"/>
  <c r="AV22" i="8" s="1"/>
  <c r="AV24" i="8" s="1"/>
  <c r="AV26" i="8" s="1"/>
  <c r="AV37" i="8"/>
  <c r="AR20" i="8"/>
  <c r="AR22" i="8" s="1"/>
  <c r="AR24" i="8" s="1"/>
  <c r="AR26" i="8" s="1"/>
  <c r="AR37" i="8"/>
  <c r="AI20" i="8"/>
  <c r="AI22" i="8" s="1"/>
  <c r="AI24" i="8" s="1"/>
  <c r="AI26" i="8" s="1"/>
  <c r="AI37" i="8"/>
  <c r="AO38" i="8"/>
  <c r="AO29" i="8"/>
  <c r="BL20" i="8"/>
  <c r="BL22" i="8" s="1"/>
  <c r="BL24" i="8" s="1"/>
  <c r="BL26" i="8" s="1"/>
  <c r="BL37" i="8"/>
  <c r="AW20" i="8"/>
  <c r="AW22" i="8" s="1"/>
  <c r="AW24" i="8" s="1"/>
  <c r="AW26" i="8" s="1"/>
  <c r="AW37" i="8"/>
  <c r="AZ20" i="8"/>
  <c r="AZ22" i="8" s="1"/>
  <c r="AZ24" i="8" s="1"/>
  <c r="AZ26" i="8" s="1"/>
  <c r="AZ37" i="8"/>
  <c r="BJ20" i="8"/>
  <c r="BJ22" i="8" s="1"/>
  <c r="BJ24" i="8" s="1"/>
  <c r="BJ26" i="8" s="1"/>
  <c r="BJ37" i="8"/>
  <c r="AJ20" i="8"/>
  <c r="AJ22" i="8" s="1"/>
  <c r="AJ24" i="8" s="1"/>
  <c r="AJ26" i="8" s="1"/>
  <c r="AJ37" i="8"/>
  <c r="BE38" i="8"/>
  <c r="BE29" i="8"/>
  <c r="BM20" i="8"/>
  <c r="BM22" i="8" s="1"/>
  <c r="BM24" i="8" s="1"/>
  <c r="BM26" i="8" s="1"/>
  <c r="BM37" i="8"/>
  <c r="AL38" i="8"/>
  <c r="AL29" i="8"/>
  <c r="BH20" i="8"/>
  <c r="BH22" i="8" s="1"/>
  <c r="BH24" i="8" s="1"/>
  <c r="BH26" i="8" s="1"/>
  <c r="BH37" i="8"/>
  <c r="AG20" i="8"/>
  <c r="AG22" i="8" s="1"/>
  <c r="AG24" i="8" s="1"/>
  <c r="AG26" i="8" s="1"/>
  <c r="AG37" i="8"/>
  <c r="AH20" i="8"/>
  <c r="AH22" i="8" s="1"/>
  <c r="AH24" i="8" s="1"/>
  <c r="AH26" i="8" s="1"/>
  <c r="AH37" i="8"/>
  <c r="AK20" i="8"/>
  <c r="AK22" i="8" s="1"/>
  <c r="AK24" i="8" s="1"/>
  <c r="AK26" i="8" s="1"/>
  <c r="AK37" i="8"/>
  <c r="AY20" i="8"/>
  <c r="AY22" i="8" s="1"/>
  <c r="AY24" i="8" s="1"/>
  <c r="AY26" i="8" s="1"/>
  <c r="AY37" i="8"/>
  <c r="AS20" i="8"/>
  <c r="AS22" i="8" s="1"/>
  <c r="AS24" i="8" s="1"/>
  <c r="AS26" i="8" s="1"/>
  <c r="AS37" i="8"/>
  <c r="AT20" i="8"/>
  <c r="AT22" i="8" s="1"/>
  <c r="AT24" i="8" s="1"/>
  <c r="AT26" i="8" s="1"/>
  <c r="AT37" i="8"/>
  <c r="BB20" i="8"/>
  <c r="BB22" i="8" s="1"/>
  <c r="BB24" i="8" s="1"/>
  <c r="BB26" i="8" s="1"/>
  <c r="BB37" i="8"/>
  <c r="AX20" i="8"/>
  <c r="AX22" i="8" s="1"/>
  <c r="AX24" i="8" s="1"/>
  <c r="AX26" i="8" s="1"/>
  <c r="AX37" i="8"/>
  <c r="BA20" i="8"/>
  <c r="BA22" i="8" s="1"/>
  <c r="BA24" i="8" s="1"/>
  <c r="BA26" i="8" s="1"/>
  <c r="BA37" i="8"/>
  <c r="AU20" i="8"/>
  <c r="AU22" i="8" s="1"/>
  <c r="AU24" i="8" s="1"/>
  <c r="AU26" i="8" s="1"/>
  <c r="AU37" i="8"/>
  <c r="BI37" i="8"/>
  <c r="BI20" i="8"/>
  <c r="BI22" i="8" s="1"/>
  <c r="BI24" i="8" s="1"/>
  <c r="BI26" i="8" s="1"/>
  <c r="AP37" i="8"/>
  <c r="AP20" i="8"/>
  <c r="AP22" i="8" s="1"/>
  <c r="AP24" i="8" s="1"/>
  <c r="AP26" i="8" s="1"/>
  <c r="BC20" i="8"/>
  <c r="BC22" i="8" s="1"/>
  <c r="BC24" i="8" s="1"/>
  <c r="BC26" i="8" s="1"/>
  <c r="BC37" i="8"/>
  <c r="BF37" i="8"/>
  <c r="BF20" i="8"/>
  <c r="BF22" i="8" s="1"/>
  <c r="BF24" i="8" s="1"/>
  <c r="BF26" i="8" s="1"/>
  <c r="AQ37" i="8"/>
  <c r="AQ20" i="8"/>
  <c r="AQ22" i="8" s="1"/>
  <c r="AQ24" i="8" s="1"/>
  <c r="AQ26" i="8" s="1"/>
  <c r="AM38" i="8"/>
  <c r="AM29" i="8"/>
  <c r="BK20" i="8"/>
  <c r="BK22" i="8" s="1"/>
  <c r="BK24" i="8" s="1"/>
  <c r="BK26" i="8" s="1"/>
  <c r="BK37" i="8"/>
  <c r="Y132" i="3"/>
  <c r="Y141" i="3" s="1"/>
  <c r="Y113" i="3"/>
  <c r="AC141" i="3"/>
  <c r="AC113" i="3"/>
  <c r="I75" i="3"/>
  <c r="I79" i="3"/>
  <c r="I81" i="3" s="1"/>
  <c r="I83" i="3" s="1"/>
  <c r="I85" i="3" s="1"/>
  <c r="H86" i="3"/>
  <c r="H89" i="3"/>
  <c r="H88" i="3"/>
  <c r="G88" i="3"/>
  <c r="G86" i="3"/>
  <c r="G89" i="3"/>
  <c r="L75" i="3"/>
  <c r="L79" i="3"/>
  <c r="L81" i="3" s="1"/>
  <c r="L83" i="3" s="1"/>
  <c r="L85" i="3" s="1"/>
  <c r="K86" i="3"/>
  <c r="K89" i="3"/>
  <c r="K88" i="3"/>
  <c r="J88" i="3"/>
  <c r="J86" i="3"/>
  <c r="J89" i="3"/>
  <c r="N75" i="3"/>
  <c r="N79" i="3"/>
  <c r="N81" i="3" s="1"/>
  <c r="N83" i="3" s="1"/>
  <c r="N85" i="3" s="1"/>
  <c r="M88" i="3"/>
  <c r="M86" i="3"/>
  <c r="M89" i="3"/>
  <c r="O75" i="3"/>
  <c r="O79" i="3"/>
  <c r="O81" i="3" s="1"/>
  <c r="O83" i="3" s="1"/>
  <c r="O85" i="3" s="1"/>
  <c r="V79" i="3"/>
  <c r="V81" i="3" s="1"/>
  <c r="V83" i="3" s="1"/>
  <c r="V85" i="3" s="1"/>
  <c r="V86" i="3" s="1"/>
  <c r="X75" i="3"/>
  <c r="AK113" i="3"/>
  <c r="P88" i="3"/>
  <c r="P86" i="3"/>
  <c r="P89" i="3"/>
  <c r="Q86" i="3"/>
  <c r="Q89" i="3"/>
  <c r="Q88" i="3"/>
  <c r="R75" i="3"/>
  <c r="R79" i="3"/>
  <c r="R81" i="3" s="1"/>
  <c r="R83" i="3" s="1"/>
  <c r="R85" i="3" s="1"/>
  <c r="T75" i="3"/>
  <c r="T79" i="3"/>
  <c r="T81" i="3" s="1"/>
  <c r="T83" i="3" s="1"/>
  <c r="T85" i="3" s="1"/>
  <c r="U86" i="3"/>
  <c r="U88" i="3"/>
  <c r="U89" i="3"/>
  <c r="S86" i="3"/>
  <c r="S89" i="3"/>
  <c r="S88" i="3"/>
  <c r="X86" i="3"/>
  <c r="X89" i="3"/>
  <c r="X88" i="3"/>
  <c r="W75" i="3"/>
  <c r="W79" i="3"/>
  <c r="W81" i="3" s="1"/>
  <c r="W83" i="3" s="1"/>
  <c r="W85" i="3" s="1"/>
  <c r="Y79" i="3"/>
  <c r="Y81" i="3" s="1"/>
  <c r="Y83" i="3" s="1"/>
  <c r="Y85" i="3" s="1"/>
  <c r="Y89" i="3" s="1"/>
  <c r="AG132" i="3"/>
  <c r="AG141" i="3" s="1"/>
  <c r="AK132" i="3"/>
  <c r="AG113" i="3"/>
  <c r="AK141" i="3"/>
  <c r="AA75" i="3"/>
  <c r="AA79" i="3"/>
  <c r="AA81" i="3" s="1"/>
  <c r="AA83" i="3" s="1"/>
  <c r="AA85" i="3" s="1"/>
  <c r="Z75" i="3"/>
  <c r="Z79" i="3"/>
  <c r="Z81" i="3" s="1"/>
  <c r="Z83" i="3" s="1"/>
  <c r="Z85" i="3" s="1"/>
  <c r="AB75" i="3"/>
  <c r="AB79" i="3"/>
  <c r="AB81" i="3" s="1"/>
  <c r="AB83" i="3" s="1"/>
  <c r="AB85" i="3" s="1"/>
  <c r="AC75" i="3"/>
  <c r="AC79" i="3"/>
  <c r="AC81" i="3" s="1"/>
  <c r="AC83" i="3" s="1"/>
  <c r="AC85" i="3" s="1"/>
  <c r="AE75" i="3"/>
  <c r="AF79" i="3"/>
  <c r="AF81" i="3" s="1"/>
  <c r="AF83" i="3" s="1"/>
  <c r="AF85" i="3" s="1"/>
  <c r="AF89" i="3" s="1"/>
  <c r="BD79" i="3"/>
  <c r="BD81" i="3" s="1"/>
  <c r="BD83" i="3" s="1"/>
  <c r="BD85" i="3" s="1"/>
  <c r="BD88" i="3" s="1"/>
  <c r="AH79" i="3"/>
  <c r="AH81" i="3" s="1"/>
  <c r="AH83" i="3" s="1"/>
  <c r="AH85" i="3" s="1"/>
  <c r="AH88" i="3" s="1"/>
  <c r="AO79" i="3"/>
  <c r="AO81" i="3" s="1"/>
  <c r="AO83" i="3" s="1"/>
  <c r="AO85" i="3" s="1"/>
  <c r="AO75" i="3"/>
  <c r="AP79" i="3"/>
  <c r="AP81" i="3" s="1"/>
  <c r="AP83" i="3" s="1"/>
  <c r="AP85" i="3" s="1"/>
  <c r="AP75" i="3"/>
  <c r="AI79" i="3"/>
  <c r="AI81" i="3" s="1"/>
  <c r="AI83" i="3" s="1"/>
  <c r="AI85" i="3" s="1"/>
  <c r="AI75" i="3"/>
  <c r="AN79" i="3"/>
  <c r="AN81" i="3" s="1"/>
  <c r="AN83" i="3" s="1"/>
  <c r="AN85" i="3" s="1"/>
  <c r="AN75" i="3"/>
  <c r="AK79" i="3"/>
  <c r="AK81" i="3" s="1"/>
  <c r="AK83" i="3" s="1"/>
  <c r="AK85" i="3" s="1"/>
  <c r="AK75" i="3"/>
  <c r="AG75" i="3"/>
  <c r="AG79" i="3"/>
  <c r="AG81" i="3" s="1"/>
  <c r="AG83" i="3" s="1"/>
  <c r="AG85" i="3" s="1"/>
  <c r="AM79" i="3"/>
  <c r="AM81" i="3" s="1"/>
  <c r="AM83" i="3" s="1"/>
  <c r="AM85" i="3" s="1"/>
  <c r="AM75" i="3"/>
  <c r="AL79" i="3"/>
  <c r="AL81" i="3" s="1"/>
  <c r="AL83" i="3" s="1"/>
  <c r="AL85" i="3" s="1"/>
  <c r="AL75" i="3"/>
  <c r="AE89" i="3"/>
  <c r="AE88" i="3"/>
  <c r="AE86" i="3"/>
  <c r="AJ79" i="3"/>
  <c r="AJ81" i="3" s="1"/>
  <c r="AJ83" i="3" s="1"/>
  <c r="AJ85" i="3" s="1"/>
  <c r="AJ75" i="3"/>
  <c r="AD75" i="3"/>
  <c r="AD79" i="3"/>
  <c r="AD81" i="3" s="1"/>
  <c r="AD83" i="3" s="1"/>
  <c r="AD85" i="3" s="1"/>
  <c r="BL79" i="3"/>
  <c r="BL81" i="3" s="1"/>
  <c r="BL83" i="3" s="1"/>
  <c r="BL85" i="3" s="1"/>
  <c r="BL86" i="3" s="1"/>
  <c r="AY86" i="3"/>
  <c r="AY89" i="3"/>
  <c r="AY88" i="3"/>
  <c r="BA75" i="3"/>
  <c r="BA79" i="3"/>
  <c r="BA81" i="3" s="1"/>
  <c r="BA83" i="3" s="1"/>
  <c r="BA85" i="3" s="1"/>
  <c r="AZ79" i="3"/>
  <c r="AZ81" i="3" s="1"/>
  <c r="AZ83" i="3" s="1"/>
  <c r="AZ85" i="3" s="1"/>
  <c r="AZ75" i="3"/>
  <c r="BC79" i="3"/>
  <c r="BC81" i="3" s="1"/>
  <c r="BC83" i="3" s="1"/>
  <c r="BC85" i="3" s="1"/>
  <c r="BC86" i="3" s="1"/>
  <c r="BB75" i="3"/>
  <c r="BB79" i="3"/>
  <c r="BB81" i="3" s="1"/>
  <c r="BB83" i="3" s="1"/>
  <c r="BB85" i="3" s="1"/>
  <c r="BC88" i="3"/>
  <c r="BE79" i="3"/>
  <c r="BE81" i="3" s="1"/>
  <c r="BE83" i="3" s="1"/>
  <c r="BE85" i="3" s="1"/>
  <c r="BE88" i="3" s="1"/>
  <c r="BF75" i="3"/>
  <c r="BF79" i="3"/>
  <c r="BF81" i="3" s="1"/>
  <c r="BF83" i="3" s="1"/>
  <c r="BF85" i="3" s="1"/>
  <c r="BG79" i="3"/>
  <c r="BG81" i="3" s="1"/>
  <c r="BG83" i="3" s="1"/>
  <c r="BG85" i="3" s="1"/>
  <c r="BG86" i="3" s="1"/>
  <c r="BH79" i="3"/>
  <c r="BH81" i="3" s="1"/>
  <c r="BH83" i="3" s="1"/>
  <c r="BH85" i="3" s="1"/>
  <c r="BH89" i="3" s="1"/>
  <c r="BS75" i="3"/>
  <c r="BS79" i="3"/>
  <c r="BS81" i="3" s="1"/>
  <c r="BS83" i="3" s="1"/>
  <c r="BS85" i="3" s="1"/>
  <c r="BR75" i="3"/>
  <c r="BR79" i="3"/>
  <c r="BR81" i="3" s="1"/>
  <c r="BR83" i="3" s="1"/>
  <c r="BR85" i="3" s="1"/>
  <c r="BT75" i="3"/>
  <c r="BT79" i="3"/>
  <c r="BT81" i="3" s="1"/>
  <c r="BT83" i="3" s="1"/>
  <c r="BT85" i="3" s="1"/>
  <c r="BV75" i="3"/>
  <c r="BV79" i="3"/>
  <c r="BV81" i="3" s="1"/>
  <c r="BV83" i="3" s="1"/>
  <c r="BV85" i="3" s="1"/>
  <c r="BI75" i="3"/>
  <c r="BI79" i="3"/>
  <c r="BI81" i="3" s="1"/>
  <c r="BI83" i="3" s="1"/>
  <c r="BI85" i="3" s="1"/>
  <c r="BN75" i="3"/>
  <c r="BN79" i="3"/>
  <c r="BN81" i="3" s="1"/>
  <c r="BN83" i="3" s="1"/>
  <c r="BN85" i="3" s="1"/>
  <c r="BK75" i="3"/>
  <c r="BK79" i="3"/>
  <c r="BK81" i="3" s="1"/>
  <c r="BK83" i="3" s="1"/>
  <c r="BK85" i="3" s="1"/>
  <c r="BU75" i="3"/>
  <c r="BU79" i="3"/>
  <c r="BU81" i="3" s="1"/>
  <c r="BU83" i="3" s="1"/>
  <c r="BU85" i="3" s="1"/>
  <c r="BJ75" i="3"/>
  <c r="BJ79" i="3"/>
  <c r="BJ81" i="3" s="1"/>
  <c r="BJ83" i="3" s="1"/>
  <c r="BJ85" i="3" s="1"/>
  <c r="BP79" i="3"/>
  <c r="BP81" i="3" s="1"/>
  <c r="BP83" i="3" s="1"/>
  <c r="BP85" i="3" s="1"/>
  <c r="BP75" i="3"/>
  <c r="BM75" i="3"/>
  <c r="BM79" i="3"/>
  <c r="BM81" i="3" s="1"/>
  <c r="BM83" i="3" s="1"/>
  <c r="BM85" i="3" s="1"/>
  <c r="BQ79" i="3"/>
  <c r="BQ81" i="3" s="1"/>
  <c r="BQ83" i="3" s="1"/>
  <c r="BQ85" i="3" s="1"/>
  <c r="BQ75" i="3"/>
  <c r="BO75" i="3"/>
  <c r="BO79" i="3"/>
  <c r="BO81" i="3" s="1"/>
  <c r="BO83" i="3" s="1"/>
  <c r="BO85" i="3" s="1"/>
  <c r="O38" i="8" l="1"/>
  <c r="O29" i="8"/>
  <c r="N38" i="8"/>
  <c r="N29" i="8"/>
  <c r="L38" i="8"/>
  <c r="L29" i="8"/>
  <c r="Y38" i="8"/>
  <c r="Y29" i="8"/>
  <c r="AB37" i="8"/>
  <c r="AB20" i="8"/>
  <c r="AB22" i="8" s="1"/>
  <c r="AB24" i="8" s="1"/>
  <c r="AB26" i="8" s="1"/>
  <c r="U29" i="8"/>
  <c r="U38" i="8"/>
  <c r="AA38" i="8"/>
  <c r="AA29" i="8"/>
  <c r="X38" i="8"/>
  <c r="X29" i="8"/>
  <c r="Z29" i="8"/>
  <c r="Z38" i="8"/>
  <c r="P29" i="8"/>
  <c r="P38" i="8"/>
  <c r="W29" i="8"/>
  <c r="W38" i="8"/>
  <c r="AF29" i="8"/>
  <c r="AF38" i="8"/>
  <c r="AE29" i="8"/>
  <c r="AE38" i="8"/>
  <c r="AD29" i="8"/>
  <c r="AD38" i="8"/>
  <c r="AC37" i="8"/>
  <c r="AC20" i="8"/>
  <c r="AC22" i="8" s="1"/>
  <c r="AC24" i="8" s="1"/>
  <c r="AC26" i="8" s="1"/>
  <c r="BD29" i="8"/>
  <c r="AN29" i="8"/>
  <c r="BF38" i="8"/>
  <c r="BF29" i="8"/>
  <c r="BL29" i="8"/>
  <c r="BL38" i="8"/>
  <c r="AP38" i="8"/>
  <c r="AP29" i="8"/>
  <c r="AT38" i="8"/>
  <c r="AT29" i="8"/>
  <c r="AY29" i="8"/>
  <c r="AY38" i="8"/>
  <c r="BM29" i="8"/>
  <c r="BM38" i="8"/>
  <c r="BI38" i="8"/>
  <c r="BI29" i="8"/>
  <c r="BK29" i="8"/>
  <c r="BK38" i="8"/>
  <c r="AJ38" i="8"/>
  <c r="AJ29" i="8"/>
  <c r="AI29" i="8"/>
  <c r="AI38" i="8"/>
  <c r="AK29" i="8"/>
  <c r="AK38" i="8"/>
  <c r="BJ29" i="8"/>
  <c r="BJ38" i="8"/>
  <c r="AR29" i="8"/>
  <c r="AR38" i="8"/>
  <c r="AQ38" i="8"/>
  <c r="AQ29" i="8"/>
  <c r="BA38" i="8"/>
  <c r="BA29" i="8"/>
  <c r="AH29" i="8"/>
  <c r="AH38" i="8"/>
  <c r="AZ29" i="8"/>
  <c r="AZ38" i="8"/>
  <c r="BC38" i="8"/>
  <c r="BC29" i="8"/>
  <c r="AU29" i="8"/>
  <c r="AU38" i="8"/>
  <c r="AX29" i="8"/>
  <c r="AX38" i="8"/>
  <c r="AG29" i="8"/>
  <c r="AG38" i="8"/>
  <c r="AW29" i="8"/>
  <c r="AW38" i="8"/>
  <c r="AV29" i="8"/>
  <c r="AV38" i="8"/>
  <c r="BG38" i="8"/>
  <c r="BG29" i="8"/>
  <c r="AS29" i="8"/>
  <c r="AS38" i="8"/>
  <c r="BB38" i="8"/>
  <c r="BB29" i="8"/>
  <c r="BH29" i="8"/>
  <c r="BH38" i="8"/>
  <c r="I86" i="3"/>
  <c r="I89" i="3"/>
  <c r="I88" i="3"/>
  <c r="L86" i="3"/>
  <c r="L89" i="3"/>
  <c r="L88" i="3"/>
  <c r="O86" i="3"/>
  <c r="O89" i="3"/>
  <c r="O88" i="3"/>
  <c r="N86" i="3"/>
  <c r="N88" i="3"/>
  <c r="N89" i="3"/>
  <c r="V88" i="3"/>
  <c r="V89" i="3"/>
  <c r="Y86" i="3"/>
  <c r="Y88" i="3"/>
  <c r="BD86" i="3"/>
  <c r="BD89" i="3"/>
  <c r="R86" i="3"/>
  <c r="R89" i="3"/>
  <c r="R88" i="3"/>
  <c r="T86" i="3"/>
  <c r="T89" i="3"/>
  <c r="T88" i="3"/>
  <c r="W86" i="3"/>
  <c r="W89" i="3"/>
  <c r="W88" i="3"/>
  <c r="AF86" i="3"/>
  <c r="AH86" i="3"/>
  <c r="AH89" i="3"/>
  <c r="AF88" i="3"/>
  <c r="AC89" i="3"/>
  <c r="AC86" i="3"/>
  <c r="AC88" i="3"/>
  <c r="Z86" i="3"/>
  <c r="Z88" i="3"/>
  <c r="Z89" i="3"/>
  <c r="AB86" i="3"/>
  <c r="AB88" i="3"/>
  <c r="AB89" i="3"/>
  <c r="AA86" i="3"/>
  <c r="AA88" i="3"/>
  <c r="AA89" i="3"/>
  <c r="AK88" i="3"/>
  <c r="AK86" i="3"/>
  <c r="AK89" i="3"/>
  <c r="AO88" i="3"/>
  <c r="AO89" i="3"/>
  <c r="AO86" i="3"/>
  <c r="AN88" i="3"/>
  <c r="AN86" i="3"/>
  <c r="AN89" i="3"/>
  <c r="AI86" i="3"/>
  <c r="AI89" i="3"/>
  <c r="AI88" i="3"/>
  <c r="AG86" i="3"/>
  <c r="AG89" i="3"/>
  <c r="AG88" i="3"/>
  <c r="AJ86" i="3"/>
  <c r="AJ89" i="3"/>
  <c r="AJ88" i="3"/>
  <c r="AL86" i="3"/>
  <c r="AL88" i="3"/>
  <c r="AL89" i="3"/>
  <c r="AM88" i="3"/>
  <c r="AM86" i="3"/>
  <c r="AM89" i="3"/>
  <c r="AP88" i="3"/>
  <c r="AP86" i="3"/>
  <c r="AP89" i="3"/>
  <c r="AD89" i="3"/>
  <c r="AD88" i="3"/>
  <c r="AD86" i="3"/>
  <c r="BC89" i="3"/>
  <c r="BL88" i="3"/>
  <c r="BL89" i="3"/>
  <c r="BQ86" i="3"/>
  <c r="BQ89" i="3"/>
  <c r="BQ88" i="3"/>
  <c r="BS86" i="3"/>
  <c r="BS89" i="3"/>
  <c r="BS88" i="3"/>
  <c r="BM86" i="3"/>
  <c r="BM89" i="3"/>
  <c r="BM88" i="3"/>
  <c r="BU86" i="3"/>
  <c r="BU89" i="3"/>
  <c r="BU88" i="3"/>
  <c r="BP86" i="3"/>
  <c r="BP89" i="3"/>
  <c r="BP88" i="3"/>
  <c r="BN86" i="3"/>
  <c r="BN89" i="3"/>
  <c r="BN88" i="3"/>
  <c r="BV88" i="3"/>
  <c r="BV86" i="3"/>
  <c r="BV89" i="3"/>
  <c r="BT86" i="3"/>
  <c r="BT89" i="3"/>
  <c r="BT88" i="3"/>
  <c r="BR86" i="3"/>
  <c r="BR89" i="3"/>
  <c r="BR88" i="3"/>
  <c r="AZ89" i="3"/>
  <c r="AZ86" i="3"/>
  <c r="AZ88" i="3"/>
  <c r="BA89" i="3"/>
  <c r="BA88" i="3"/>
  <c r="BA86" i="3"/>
  <c r="BO86" i="3"/>
  <c r="BO89" i="3"/>
  <c r="BO88" i="3"/>
  <c r="BB88" i="3"/>
  <c r="BB86" i="3"/>
  <c r="BB89" i="3"/>
  <c r="BE89" i="3"/>
  <c r="BE86" i="3"/>
  <c r="BF86" i="3"/>
  <c r="BF88" i="3"/>
  <c r="BF89" i="3"/>
  <c r="BG88" i="3"/>
  <c r="BG89" i="3"/>
  <c r="BH86" i="3"/>
  <c r="BH88" i="3"/>
  <c r="BI89" i="3"/>
  <c r="BI86" i="3"/>
  <c r="BI88" i="3"/>
  <c r="BJ88" i="3"/>
  <c r="BJ86" i="3"/>
  <c r="BJ89" i="3"/>
  <c r="BK89" i="3"/>
  <c r="BK88" i="3"/>
  <c r="BK86" i="3"/>
  <c r="AB38" i="8" l="1"/>
  <c r="AB29" i="8"/>
  <c r="AC38" i="8"/>
  <c r="AC2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45" authorId="0" shapeId="0" xr:uid="{49404E56-2B52-4508-8E93-5F0C6577E78F}">
      <text>
        <r>
          <rPr>
            <b/>
            <sz val="9"/>
            <color indexed="81"/>
            <rFont val="Tahoma"/>
            <family val="2"/>
          </rPr>
          <t>William:</t>
        </r>
        <r>
          <rPr>
            <sz val="9"/>
            <color indexed="81"/>
            <rFont val="Tahoma"/>
            <family val="2"/>
          </rPr>
          <t xml:space="preserve">
Includes: 
- Capital Expenditures - excluding equipment leased to others
- Expenditures for equipment leased to others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<sst xmlns="http://schemas.openxmlformats.org/spreadsheetml/2006/main" count="4630" uniqueCount="2871">
  <si>
    <t>Price</t>
  </si>
  <si>
    <t>Shares</t>
  </si>
  <si>
    <t>MC</t>
  </si>
  <si>
    <t>Cash</t>
  </si>
  <si>
    <t>Debt</t>
  </si>
  <si>
    <t>EV</t>
  </si>
  <si>
    <t>Company Name</t>
  </si>
  <si>
    <t>Caterpillar Inc.</t>
  </si>
  <si>
    <t>Ticker</t>
  </si>
  <si>
    <t>CAT</t>
  </si>
  <si>
    <t>Country</t>
  </si>
  <si>
    <t>USA</t>
  </si>
  <si>
    <t>Sector</t>
  </si>
  <si>
    <t>Industrials</t>
  </si>
  <si>
    <t>Industry</t>
  </si>
  <si>
    <t>Farm &amp; Heavy Construction Machinery</t>
  </si>
  <si>
    <t>Quarter</t>
  </si>
  <si>
    <t>Period of Report</t>
  </si>
  <si>
    <t>Income Statement *in millions</t>
  </si>
  <si>
    <t>Revenue</t>
  </si>
  <si>
    <t>Sales of Machinery, Energy, &amp; transportation</t>
  </si>
  <si>
    <t>Revenues of Financial Products</t>
  </si>
  <si>
    <t>Total sales &amp; revenues</t>
  </si>
  <si>
    <t>COGs</t>
  </si>
  <si>
    <t>Gross Profit</t>
  </si>
  <si>
    <t>Operating Expenses</t>
  </si>
  <si>
    <t>SG&amp;A</t>
  </si>
  <si>
    <t>R&amp;D</t>
  </si>
  <si>
    <t>Interest expense of Financial Products</t>
  </si>
  <si>
    <t>Goodwill impairment charge</t>
  </si>
  <si>
    <t>Other operating (income) expenses</t>
  </si>
  <si>
    <t>Total Operating Costs</t>
  </si>
  <si>
    <t>Operating Income</t>
  </si>
  <si>
    <t>Interest expense excluding Financial Products</t>
  </si>
  <si>
    <t>Other income (expense)</t>
  </si>
  <si>
    <t>Income before Taxes</t>
  </si>
  <si>
    <t>Taxes</t>
  </si>
  <si>
    <t>Profit of consolidated companies</t>
  </si>
  <si>
    <t>Equity in profit (loss) of unconsolidated companies</t>
  </si>
  <si>
    <t>Profit of consolidated &amp; affiliated companies</t>
  </si>
  <si>
    <t>Profit attributable to noncontrolling interests</t>
  </si>
  <si>
    <t>Net Income</t>
  </si>
  <si>
    <t>EPS - Basic</t>
  </si>
  <si>
    <t>EPS - Diluted</t>
  </si>
  <si>
    <t>Shares - Basic</t>
  </si>
  <si>
    <t>Shares - Diluted</t>
  </si>
  <si>
    <t>Balance Sheet</t>
  </si>
  <si>
    <t>Current Assets</t>
  </si>
  <si>
    <t>Cash &amp; cash equivalents</t>
  </si>
  <si>
    <t>Cash Flow</t>
  </si>
  <si>
    <t>2007</t>
  </si>
  <si>
    <t>2008</t>
  </si>
  <si>
    <t>2009</t>
  </si>
  <si>
    <t>2010</t>
  </si>
  <si>
    <t>2011</t>
  </si>
  <si>
    <t>2012</t>
  </si>
  <si>
    <t>2013</t>
  </si>
  <si>
    <t>2014</t>
  </si>
  <si>
    <t>2015</t>
  </si>
  <si>
    <t>2016</t>
  </si>
  <si>
    <t>2017</t>
  </si>
  <si>
    <t>2018</t>
  </si>
  <si>
    <t>2019</t>
  </si>
  <si>
    <t>2020</t>
  </si>
  <si>
    <t>2021</t>
  </si>
  <si>
    <t>2022</t>
  </si>
  <si>
    <t>Revenue per share</t>
  </si>
  <si>
    <t>70.45</t>
  </si>
  <si>
    <t>84.07</t>
  </si>
  <si>
    <t>52.66</t>
  </si>
  <si>
    <t>67.44</t>
  </si>
  <si>
    <t>93.24</t>
  </si>
  <si>
    <t>100.94</t>
  </si>
  <si>
    <t>86.26</t>
  </si>
  <si>
    <t>89.41</t>
  </si>
  <si>
    <t>79.10</t>
  </si>
  <si>
    <t>65.95</t>
  </si>
  <si>
    <t>76.82</t>
  </si>
  <si>
    <t>92.53</t>
  </si>
  <si>
    <t>95.80</t>
  </si>
  <si>
    <t>76.73</t>
  </si>
  <si>
    <t>93.70</t>
  </si>
  <si>
    <t>112.79</t>
  </si>
  <si>
    <t>Earnings per share</t>
  </si>
  <si>
    <t>5.55</t>
  </si>
  <si>
    <t>5.83</t>
  </si>
  <si>
    <t>1.45</t>
  </si>
  <si>
    <t>4.28</t>
  </si>
  <si>
    <t>7.64</t>
  </si>
  <si>
    <t>8.71</t>
  </si>
  <si>
    <t>5.87</t>
  </si>
  <si>
    <t>5.99</t>
  </si>
  <si>
    <t>3.54</t>
  </si>
  <si>
    <t>(0.11)</t>
  </si>
  <si>
    <t>1.27</t>
  </si>
  <si>
    <t>10.39</t>
  </si>
  <si>
    <t>10.85</t>
  </si>
  <si>
    <t>5.51</t>
  </si>
  <si>
    <t>11.93</t>
  </si>
  <si>
    <t>12.73</t>
  </si>
  <si>
    <t>FCF per share</t>
  </si>
  <si>
    <t>7.67</t>
  </si>
  <si>
    <t>6.55</t>
  </si>
  <si>
    <t>3.84</t>
  </si>
  <si>
    <t>4.78</t>
  </si>
  <si>
    <t>0.25</t>
  </si>
  <si>
    <t>8.90</t>
  </si>
  <si>
    <t>7.58</t>
  </si>
  <si>
    <t>5.74</t>
  </si>
  <si>
    <t>4.59</t>
  </si>
  <si>
    <t>5.69</t>
  </si>
  <si>
    <t>6.16</t>
  </si>
  <si>
    <t>7.56</t>
  </si>
  <si>
    <t>7.74</t>
  </si>
  <si>
    <t>8.69</t>
  </si>
  <si>
    <t>12.28</t>
  </si>
  <si>
    <t>Dividends per share</t>
  </si>
  <si>
    <t>1.32</t>
  </si>
  <si>
    <t>1.56</t>
  </si>
  <si>
    <t>1.67</t>
  </si>
  <si>
    <t>1.72</t>
  </si>
  <si>
    <t>1.80</t>
  </si>
  <si>
    <t>2.48</t>
  </si>
  <si>
    <t>2.62</t>
  </si>
  <si>
    <t>2.96</t>
  </si>
  <si>
    <t>3.08</t>
  </si>
  <si>
    <t>3.09</t>
  </si>
  <si>
    <t>3.30</t>
  </si>
  <si>
    <t>3.80</t>
  </si>
  <si>
    <t>4.12</t>
  </si>
  <si>
    <t>4.29</t>
  </si>
  <si>
    <t>4.63</t>
  </si>
  <si>
    <t>CAPEX per share</t>
  </si>
  <si>
    <t>4.76</t>
  </si>
  <si>
    <t>6.57</t>
  </si>
  <si>
    <t>3.76</t>
  </si>
  <si>
    <t>4.10</t>
  </si>
  <si>
    <t>6.08</t>
  </si>
  <si>
    <t>7.78</t>
  </si>
  <si>
    <t>6.89</t>
  </si>
  <si>
    <t>5.47</t>
  </si>
  <si>
    <t>5.49</t>
  </si>
  <si>
    <t>5.01</t>
  </si>
  <si>
    <t>3.95</t>
  </si>
  <si>
    <t>4.93</t>
  </si>
  <si>
    <t>4.75</t>
  </si>
  <si>
    <t>3.89</t>
  </si>
  <si>
    <t>4.54</t>
  </si>
  <si>
    <t>2.46</t>
  </si>
  <si>
    <t>Book Value per sh.</t>
  </si>
  <si>
    <t>13.92</t>
  </si>
  <si>
    <t>9.97</t>
  </si>
  <si>
    <t>14.21</t>
  </si>
  <si>
    <t>17.14</t>
  </si>
  <si>
    <t>19.97</t>
  </si>
  <si>
    <t>26.86</t>
  </si>
  <si>
    <t>32.26</t>
  </si>
  <si>
    <t>27.13</t>
  </si>
  <si>
    <t>24.92</t>
  </si>
  <si>
    <t>22.48</t>
  </si>
  <si>
    <t>23.14</t>
  </si>
  <si>
    <t>23.74</t>
  </si>
  <si>
    <t>25.98</t>
  </si>
  <si>
    <t>28.18</t>
  </si>
  <si>
    <t>30.30</t>
  </si>
  <si>
    <t>30.16</t>
  </si>
  <si>
    <t>Comm.Shares outs.</t>
  </si>
  <si>
    <t>638</t>
  </si>
  <si>
    <t>611</t>
  </si>
  <si>
    <t>615</t>
  </si>
  <si>
    <t>632</t>
  </si>
  <si>
    <t>645</t>
  </si>
  <si>
    <t>653</t>
  </si>
  <si>
    <t>617</t>
  </si>
  <si>
    <t>594</t>
  </si>
  <si>
    <t>584</t>
  </si>
  <si>
    <t>592</t>
  </si>
  <si>
    <t>591</t>
  </si>
  <si>
    <t>562</t>
  </si>
  <si>
    <t>544</t>
  </si>
  <si>
    <t>527</t>
  </si>
  <si>
    <t>Avg. annual P/E ratio</t>
  </si>
  <si>
    <t>13.1</t>
  </si>
  <si>
    <t>11.2</t>
  </si>
  <si>
    <t>28.7</t>
  </si>
  <si>
    <t>16.0</t>
  </si>
  <si>
    <t>12.7</t>
  </si>
  <si>
    <t>10.8</t>
  </si>
  <si>
    <t>14.8</t>
  </si>
  <si>
    <t>16.8</t>
  </si>
  <si>
    <t>22.2</t>
  </si>
  <si>
    <t>(682.7)</t>
  </si>
  <si>
    <t>88.7</t>
  </si>
  <si>
    <t>13.9</t>
  </si>
  <si>
    <t>12.2</t>
  </si>
  <si>
    <t>25.1</t>
  </si>
  <si>
    <t>17.7</t>
  </si>
  <si>
    <t>P/E to S&amp;P500</t>
  </si>
  <si>
    <t>0.8</t>
  </si>
  <si>
    <t>0.5</t>
  </si>
  <si>
    <t>0.4</t>
  </si>
  <si>
    <t>0.7</t>
  </si>
  <si>
    <t>0.9</t>
  </si>
  <si>
    <t>1.1</t>
  </si>
  <si>
    <t>(30.8)</t>
  </si>
  <si>
    <t>3.8</t>
  </si>
  <si>
    <t>0.6</t>
  </si>
  <si>
    <t>Avg. annual div. yield</t>
  </si>
  <si>
    <t>1.8%</t>
  </si>
  <si>
    <t>2.4%</t>
  </si>
  <si>
    <t>4.0%</t>
  </si>
  <si>
    <t>2.5%</t>
  </si>
  <si>
    <t>1.9%</t>
  </si>
  <si>
    <t>2.6%</t>
  </si>
  <si>
    <t>2.0%</t>
  </si>
  <si>
    <t>3.8%</t>
  </si>
  <si>
    <t>3.9%</t>
  </si>
  <si>
    <t>2.7%</t>
  </si>
  <si>
    <t>2.3%</t>
  </si>
  <si>
    <t>2.9%</t>
  </si>
  <si>
    <t>3.0%</t>
  </si>
  <si>
    <t>Revenue (m)</t>
  </si>
  <si>
    <t>44,958</t>
  </si>
  <si>
    <t>51,324</t>
  </si>
  <si>
    <t>32,396</t>
  </si>
  <si>
    <t>42,588</t>
  </si>
  <si>
    <t>60,138</t>
  </si>
  <si>
    <t>65,875</t>
  </si>
  <si>
    <t>55,656</t>
  </si>
  <si>
    <t>55,184</t>
  </si>
  <si>
    <t>47,011</t>
  </si>
  <si>
    <t>38,537</t>
  </si>
  <si>
    <t>45,462</t>
  </si>
  <si>
    <t>54,722</t>
  </si>
  <si>
    <t>53,800</t>
  </si>
  <si>
    <t>41,748</t>
  </si>
  <si>
    <t>50,971</t>
  </si>
  <si>
    <t>59,427</t>
  </si>
  <si>
    <t>Operating margin</t>
  </si>
  <si>
    <t>10.9%</t>
  </si>
  <si>
    <t>8.7%</t>
  </si>
  <si>
    <t>9.3%</t>
  </si>
  <si>
    <t>11.9%</t>
  </si>
  <si>
    <t>13.0%</t>
  </si>
  <si>
    <t>10.1%</t>
  </si>
  <si>
    <t>9.7%</t>
  </si>
  <si>
    <t>6.9%</t>
  </si>
  <si>
    <t>1.3%</t>
  </si>
  <si>
    <t>15.2%</t>
  </si>
  <si>
    <t>15.4%</t>
  </si>
  <si>
    <t>13.5%</t>
  </si>
  <si>
    <t>13.3%</t>
  </si>
  <si>
    <t>Depreciation (m)</t>
  </si>
  <si>
    <t>1,797</t>
  </si>
  <si>
    <t>1,980</t>
  </si>
  <si>
    <t>2,336</t>
  </si>
  <si>
    <t>2,296</t>
  </si>
  <si>
    <t>2,527</t>
  </si>
  <si>
    <t>2,813</t>
  </si>
  <si>
    <t>3,087</t>
  </si>
  <si>
    <t>3,163</t>
  </si>
  <si>
    <t>3,046</t>
  </si>
  <si>
    <t>3,034</t>
  </si>
  <si>
    <t>2,877</t>
  </si>
  <si>
    <t>2,766</t>
  </si>
  <si>
    <t>2,577</t>
  </si>
  <si>
    <t>2,432</t>
  </si>
  <si>
    <t>2,352</t>
  </si>
  <si>
    <t>2,219</t>
  </si>
  <si>
    <t>Net profit (m)</t>
  </si>
  <si>
    <t>3,541</t>
  </si>
  <si>
    <t>3,557</t>
  </si>
  <si>
    <t>895</t>
  </si>
  <si>
    <t>2,700</t>
  </si>
  <si>
    <t>4,928</t>
  </si>
  <si>
    <t>5,681</t>
  </si>
  <si>
    <t>3,789</t>
  </si>
  <si>
    <t>3,695</t>
  </si>
  <si>
    <t>2,102</t>
  </si>
  <si>
    <t>(67)</t>
  </si>
  <si>
    <t>754</t>
  </si>
  <si>
    <t>6,147</t>
  </si>
  <si>
    <t>6,093</t>
  </si>
  <si>
    <t>2,998</t>
  </si>
  <si>
    <t>6,489</t>
  </si>
  <si>
    <t>6,705</t>
  </si>
  <si>
    <t>Income tax rate</t>
  </si>
  <si>
    <t>30.0%</t>
  </si>
  <si>
    <t>21.3%</t>
  </si>
  <si>
    <t>(47.5)%</t>
  </si>
  <si>
    <t>25.8%</t>
  </si>
  <si>
    <t>25.6%</t>
  </si>
  <si>
    <t>30.7%</t>
  </si>
  <si>
    <t>25.7%</t>
  </si>
  <si>
    <t>27.1%</t>
  </si>
  <si>
    <t>26.0%</t>
  </si>
  <si>
    <t>138.1%</t>
  </si>
  <si>
    <t>81.8%</t>
  </si>
  <si>
    <t>21.7%</t>
  </si>
  <si>
    <t>22.4%</t>
  </si>
  <si>
    <t>25.2%</t>
  </si>
  <si>
    <t>21.2%</t>
  </si>
  <si>
    <t>23.6%</t>
  </si>
  <si>
    <t>Net profit margin</t>
  </si>
  <si>
    <t>7.9%</t>
  </si>
  <si>
    <t>2.8%</t>
  </si>
  <si>
    <t>6.3%</t>
  </si>
  <si>
    <t>8.2%</t>
  </si>
  <si>
    <t>8.6%</t>
  </si>
  <si>
    <t>6.8%</t>
  </si>
  <si>
    <t>6.7%</t>
  </si>
  <si>
    <t>4.5%</t>
  </si>
  <si>
    <t>(0.2)%</t>
  </si>
  <si>
    <t>1.7%</t>
  </si>
  <si>
    <t>11.2%</t>
  </si>
  <si>
    <t>11.3%</t>
  </si>
  <si>
    <t>7.2%</t>
  </si>
  <si>
    <t>12.7%</t>
  </si>
  <si>
    <t>Working capital (m)</t>
  </si>
  <si>
    <t>3,232</t>
  </si>
  <si>
    <t>5,564</t>
  </si>
  <si>
    <t>7,497</t>
  </si>
  <si>
    <t>9,790</t>
  </si>
  <si>
    <t>9,567</t>
  </si>
  <si>
    <t>12,769</t>
  </si>
  <si>
    <t>11,038</t>
  </si>
  <si>
    <t>10,990</t>
  </si>
  <si>
    <t>8,115</t>
  </si>
  <si>
    <t>5,835</t>
  </si>
  <si>
    <t>9,313</t>
  </si>
  <si>
    <t>10,385</t>
  </si>
  <si>
    <t>12,572</t>
  </si>
  <si>
    <t>13,747</t>
  </si>
  <si>
    <t>13,608</t>
  </si>
  <si>
    <t>12,254</t>
  </si>
  <si>
    <t>Long-term debt (m)</t>
  </si>
  <si>
    <t>17,829</t>
  </si>
  <si>
    <t>22,834</t>
  </si>
  <si>
    <t>21,847</t>
  </si>
  <si>
    <t>20,437</t>
  </si>
  <si>
    <t>24,944</t>
  </si>
  <si>
    <t>27,752</t>
  </si>
  <si>
    <t>26,719</t>
  </si>
  <si>
    <t>27,784</t>
  </si>
  <si>
    <t>25,247</t>
  </si>
  <si>
    <t>22,818</t>
  </si>
  <si>
    <t>23,847</t>
  </si>
  <si>
    <t>25,000</t>
  </si>
  <si>
    <t>26,281</t>
  </si>
  <si>
    <t>25,999</t>
  </si>
  <si>
    <t>26,033</t>
  </si>
  <si>
    <t>9,498</t>
  </si>
  <si>
    <t>Equity (m)</t>
  </si>
  <si>
    <t>8,883</t>
  </si>
  <si>
    <t>6,087</t>
  </si>
  <si>
    <t>8,740</t>
  </si>
  <si>
    <t>10,824</t>
  </si>
  <si>
    <t>12,883</t>
  </si>
  <si>
    <t>17,532</t>
  </si>
  <si>
    <t>20,811</t>
  </si>
  <si>
    <t>16,746</t>
  </si>
  <si>
    <t>14,809</t>
  </si>
  <si>
    <t>13,137</t>
  </si>
  <si>
    <t>13,697</t>
  </si>
  <si>
    <t>14,039</t>
  </si>
  <si>
    <t>14,588</t>
  </si>
  <si>
    <t>15,331</t>
  </si>
  <si>
    <t>16,484</t>
  </si>
  <si>
    <t>15,891</t>
  </si>
  <si>
    <t>ROIC</t>
  </si>
  <si>
    <t>7.6%</t>
  </si>
  <si>
    <t>8.8%</t>
  </si>
  <si>
    <t>7.1%</t>
  </si>
  <si>
    <t>4.8%</t>
  </si>
  <si>
    <t>(0.5)%</t>
  </si>
  <si>
    <t>12.9%</t>
  </si>
  <si>
    <t>12.4%</t>
  </si>
  <si>
    <t>6.4%</t>
  </si>
  <si>
    <t>14.2%</t>
  </si>
  <si>
    <t>Return on capital</t>
  </si>
  <si>
    <t>11.5%</t>
  </si>
  <si>
    <t>3.5%</t>
  </si>
  <si>
    <t>7.8%</t>
  </si>
  <si>
    <t>6.6%</t>
  </si>
  <si>
    <t>4.3%</t>
  </si>
  <si>
    <t>0.8%</t>
  </si>
  <si>
    <t>6.0%</t>
  </si>
  <si>
    <t>10.5%</t>
  </si>
  <si>
    <t>5.8%</t>
  </si>
  <si>
    <t>11.4%</t>
  </si>
  <si>
    <t>Return on equity</t>
  </si>
  <si>
    <t>39.9%</t>
  </si>
  <si>
    <t>58.4%</t>
  </si>
  <si>
    <t>10.2%</t>
  </si>
  <si>
    <t>24.9%</t>
  </si>
  <si>
    <t>38.3%</t>
  </si>
  <si>
    <t>32.4%</t>
  </si>
  <si>
    <t>18.2%</t>
  </si>
  <si>
    <t>22.1%</t>
  </si>
  <si>
    <t>5.5%</t>
  </si>
  <si>
    <t>43.8%</t>
  </si>
  <si>
    <t>41.8%</t>
  </si>
  <si>
    <t>19.6%</t>
  </si>
  <si>
    <t>39.4%</t>
  </si>
  <si>
    <t>42.2%</t>
  </si>
  <si>
    <t>Plowback ratio</t>
  </si>
  <si>
    <t>76.1%</t>
  </si>
  <si>
    <t>73.2%</t>
  </si>
  <si>
    <t>(24.4)%</t>
  </si>
  <si>
    <t>60.7%</t>
  </si>
  <si>
    <t>76.7%</t>
  </si>
  <si>
    <t>71.7%</t>
  </si>
  <si>
    <t>70.8%</t>
  </si>
  <si>
    <t>56.3%</t>
  </si>
  <si>
    <t>16.8%</t>
  </si>
  <si>
    <t>3,149.2%</t>
  </si>
  <si>
    <t>(141.2)%</t>
  </si>
  <si>
    <t>68.3%</t>
  </si>
  <si>
    <t>65.0%</t>
  </si>
  <si>
    <t>25.3%</t>
  </si>
  <si>
    <t>64.1%</t>
  </si>
  <si>
    <t>63.6%</t>
  </si>
  <si>
    <t>Div.&amp;Repurch./FCF</t>
  </si>
  <si>
    <t>59.7%</t>
  </si>
  <si>
    <t>337.4%</t>
  </si>
  <si>
    <t>23.3%</t>
  </si>
  <si>
    <t>32.5%</t>
  </si>
  <si>
    <t>33.8%</t>
  </si>
  <si>
    <t>948.5%</t>
  </si>
  <si>
    <t>51.9%</t>
  </si>
  <si>
    <t>120.1%</t>
  </si>
  <si>
    <t>109.8%</t>
  </si>
  <si>
    <t>- -</t>
  </si>
  <si>
    <t>37.6%</t>
  </si>
  <si>
    <t>149.3%</t>
  </si>
  <si>
    <t>140.0%</t>
  </si>
  <si>
    <t>74.6%</t>
  </si>
  <si>
    <t>102.9%</t>
  </si>
  <si>
    <t>102.3%</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</si>
  <si>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</si>
  <si>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</si>
  <si>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</si>
  <si>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</si>
  <si>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</si>
  <si>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</si>
  <si>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</si>
  <si>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</si>
  <si>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</si>
  <si>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</si>
  <si>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</si>
  <si>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</si>
  <si>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</si>
  <si>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</si>
  <si>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</si>
  <si>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</si>
  <si>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</si>
  <si>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</si>
  <si>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</si>
  <si>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</si>
  <si>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</si>
  <si>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</si>
  <si>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6,725</t>
  </si>
  <si>
    <t>7,321</t>
  </si>
  <si>
    <t>8,180</t>
  </si>
  <si>
    <t>10,435</t>
  </si>
  <si>
    <t>11,126</t>
  </si>
  <si>
    <t>11,436</t>
  </si>
  <si>
    <t>10,182</t>
  </si>
  <si>
    <t>10,194</t>
  </si>
  <si>
    <t>11,615</t>
  </si>
  <si>
    <t>14,328</t>
  </si>
  <si>
    <t>16,072</t>
  </si>
  <si>
    <t>16,522</t>
  </si>
  <si>
    <t>18,925</t>
  </si>
  <si>
    <t>20,977</t>
  </si>
  <si>
    <t>19,702</t>
  </si>
  <si>
    <t>20,175</t>
  </si>
  <si>
    <t>20,450</t>
  </si>
  <si>
    <t>20,152</t>
  </si>
  <si>
    <t>22,763</t>
  </si>
  <si>
    <t>30,251</t>
  </si>
  <si>
    <t>36,339</t>
  </si>
  <si>
    <t>41,517</t>
  </si>
  <si>
    <t>COGS</t>
  </si>
  <si>
    <t>4,880</t>
  </si>
  <si>
    <t>5,516</t>
  </si>
  <si>
    <t>6,120</t>
  </si>
  <si>
    <t>7,577</t>
  </si>
  <si>
    <t>8,256</t>
  </si>
  <si>
    <t>8,685</t>
  </si>
  <si>
    <t>7,849</t>
  </si>
  <si>
    <t>7,790</t>
  </si>
  <si>
    <t>8,407</t>
  </si>
  <si>
    <t>10,151</t>
  </si>
  <si>
    <t>11,318</t>
  </si>
  <si>
    <t>11,136</t>
  </si>
  <si>
    <t>12,636</t>
  </si>
  <si>
    <t>14,166</t>
  </si>
  <si>
    <t>13,536</t>
  </si>
  <si>
    <t>14,497</t>
  </si>
  <si>
    <t>15,219</t>
  </si>
  <si>
    <t>15,125</t>
  </si>
  <si>
    <t>17,466</t>
  </si>
  <si>
    <t>22,420</t>
  </si>
  <si>
    <t>26,558</t>
  </si>
  <si>
    <t>29,549</t>
  </si>
  <si>
    <t>32,626</t>
  </si>
  <si>
    <t>38,415</t>
  </si>
  <si>
    <t>23,886</t>
  </si>
  <si>
    <t>30,367</t>
  </si>
  <si>
    <t>43,578</t>
  </si>
  <si>
    <t>47,852</t>
  </si>
  <si>
    <t>41,454</t>
  </si>
  <si>
    <t>40,391</t>
  </si>
  <si>
    <t>34,329</t>
  </si>
  <si>
    <t>28,905</t>
  </si>
  <si>
    <t>31,695</t>
  </si>
  <si>
    <t>37,719</t>
  </si>
  <si>
    <t>37,384</t>
  </si>
  <si>
    <t>29,671</t>
  </si>
  <si>
    <t>35,968</t>
  </si>
  <si>
    <t>41,350</t>
  </si>
  <si>
    <t>1,845</t>
  </si>
  <si>
    <t>1,805</t>
  </si>
  <si>
    <t>2,060</t>
  </si>
  <si>
    <t>2,858</t>
  </si>
  <si>
    <t>2,870</t>
  </si>
  <si>
    <t>2,751</t>
  </si>
  <si>
    <t>2,333</t>
  </si>
  <si>
    <t>2,404</t>
  </si>
  <si>
    <t>3,208</t>
  </si>
  <si>
    <t>4,177</t>
  </si>
  <si>
    <t>4,754</t>
  </si>
  <si>
    <t>5,386</t>
  </si>
  <si>
    <t>6,289</t>
  </si>
  <si>
    <t>6,811</t>
  </si>
  <si>
    <t>6,166</t>
  </si>
  <si>
    <t>5,678</t>
  </si>
  <si>
    <t>5,231</t>
  </si>
  <si>
    <t>5,027</t>
  </si>
  <si>
    <t>5,297</t>
  </si>
  <si>
    <t>7,831</t>
  </si>
  <si>
    <t>9,781</t>
  </si>
  <si>
    <t>11,968</t>
  </si>
  <si>
    <t>12,332</t>
  </si>
  <si>
    <t>12,909</t>
  </si>
  <si>
    <t>8,510</t>
  </si>
  <si>
    <t>12,221</t>
  </si>
  <si>
    <t>16,560</t>
  </si>
  <si>
    <t>18,023</t>
  </si>
  <si>
    <t>14,202</t>
  </si>
  <si>
    <t>14,793</t>
  </si>
  <si>
    <t>12,682</t>
  </si>
  <si>
    <t>9,632</t>
  </si>
  <si>
    <t>13,767</t>
  </si>
  <si>
    <t>17,003</t>
  </si>
  <si>
    <t>16,416</t>
  </si>
  <si>
    <t>12,077</t>
  </si>
  <si>
    <t>15,003</t>
  </si>
  <si>
    <t>18,077</t>
  </si>
  <si>
    <t>Gross Profit Ratio</t>
  </si>
  <si>
    <t>27.43%</t>
  </si>
  <si>
    <t>24.66%</t>
  </si>
  <si>
    <t>25.18%</t>
  </si>
  <si>
    <t>27.39%</t>
  </si>
  <si>
    <t>25.80%</t>
  </si>
  <si>
    <t>24.06%</t>
  </si>
  <si>
    <t>22.91%</t>
  </si>
  <si>
    <t>23.58%</t>
  </si>
  <si>
    <t>27.62%</t>
  </si>
  <si>
    <t>29.15%</t>
  </si>
  <si>
    <t>29.58%</t>
  </si>
  <si>
    <t>32.60%</t>
  </si>
  <si>
    <t>33.23%</t>
  </si>
  <si>
    <t>32.47%</t>
  </si>
  <si>
    <t>31.30%</t>
  </si>
  <si>
    <t>28.14%</t>
  </si>
  <si>
    <t>25.58%</t>
  </si>
  <si>
    <t>24.95%</t>
  </si>
  <si>
    <t>23.27%</t>
  </si>
  <si>
    <t>25.89%</t>
  </si>
  <si>
    <t>26.92%</t>
  </si>
  <si>
    <t>28.83%</t>
  </si>
  <si>
    <t>25.15%</t>
  </si>
  <si>
    <t>26.27%</t>
  </si>
  <si>
    <t>28.70%</t>
  </si>
  <si>
    <t>27.54%</t>
  </si>
  <si>
    <t>27.36%</t>
  </si>
  <si>
    <t>25.52%</t>
  </si>
  <si>
    <t>26.81%</t>
  </si>
  <si>
    <t>26.98%</t>
  </si>
  <si>
    <t>24.99%</t>
  </si>
  <si>
    <t>30.28%</t>
  </si>
  <si>
    <t>31.07%</t>
  </si>
  <si>
    <t>30.51%</t>
  </si>
  <si>
    <t>28.93%</t>
  </si>
  <si>
    <t>29.43%</t>
  </si>
  <si>
    <t>30.42%</t>
  </si>
  <si>
    <t>1,543</t>
  </si>
  <si>
    <t>1,556</t>
  </si>
  <si>
    <t>1,578</t>
  </si>
  <si>
    <t>1,858</t>
  </si>
  <si>
    <t>2,044</t>
  </si>
  <si>
    <t>2,209</t>
  </si>
  <si>
    <t>2,513</t>
  </si>
  <si>
    <t>2,373</t>
  </si>
  <si>
    <t>2,410</t>
  </si>
  <si>
    <t>2,533</t>
  </si>
  <si>
    <t>2,780</t>
  </si>
  <si>
    <t>3,099</t>
  </si>
  <si>
    <t>3,498</t>
  </si>
  <si>
    <t>4,069</t>
  </si>
  <si>
    <t>4,112</t>
  </si>
  <si>
    <t>3,253</t>
  </si>
  <si>
    <t>3,920</t>
  </si>
  <si>
    <t>3,708</t>
  </si>
  <si>
    <t>3,609</t>
  </si>
  <si>
    <t>4,578</t>
  </si>
  <si>
    <t>5,229</t>
  </si>
  <si>
    <t>6,024</t>
  </si>
  <si>
    <t>6,279</t>
  </si>
  <si>
    <t>6,127</t>
  </si>
  <si>
    <t>5,066</t>
  </si>
  <si>
    <t>6,153</t>
  </si>
  <si>
    <t>7,500</t>
  </si>
  <si>
    <t>8,870</t>
  </si>
  <si>
    <t>8,574</t>
  </si>
  <si>
    <t>9,465</t>
  </si>
  <si>
    <t>9,426</t>
  </si>
  <si>
    <t>8,539</t>
  </si>
  <si>
    <t>9,361</t>
  </si>
  <si>
    <t>8,710</t>
  </si>
  <si>
    <t>8,126</t>
  </si>
  <si>
    <t>7,524</t>
  </si>
  <si>
    <t>8,125</t>
  </si>
  <si>
    <t>7,465</t>
  </si>
  <si>
    <t>R&amp;D Expenses</t>
  </si>
  <si>
    <t>528</t>
  </si>
  <si>
    <t>643</t>
  </si>
  <si>
    <t>626</t>
  </si>
  <si>
    <t>649</t>
  </si>
  <si>
    <t>696</t>
  </si>
  <si>
    <t>656</t>
  </si>
  <si>
    <t>669</t>
  </si>
  <si>
    <t>928</t>
  </si>
  <si>
    <t>1,084</t>
  </si>
  <si>
    <t>1,347</t>
  </si>
  <si>
    <t>1,404</t>
  </si>
  <si>
    <t>1,728</t>
  </si>
  <si>
    <t>1,421</t>
  </si>
  <si>
    <t>1,905</t>
  </si>
  <si>
    <t>2,297</t>
  </si>
  <si>
    <t>2,466</t>
  </si>
  <si>
    <t>2,046</t>
  </si>
  <si>
    <t>2,135</t>
  </si>
  <si>
    <t>2,165</t>
  </si>
  <si>
    <t>1,951</t>
  </si>
  <si>
    <t>1,850</t>
  </si>
  <si>
    <t>1,693</t>
  </si>
  <si>
    <t>1,415</t>
  </si>
  <si>
    <t>1,686</t>
  </si>
  <si>
    <t>1,814</t>
  </si>
  <si>
    <t>Selling, G&amp;A Exp.</t>
  </si>
  <si>
    <t>1,067</t>
  </si>
  <si>
    <t>1,120</t>
  </si>
  <si>
    <t>1,175</t>
  </si>
  <si>
    <t>1,424</t>
  </si>
  <si>
    <t>1,573</t>
  </si>
  <si>
    <t>1,676</t>
  </si>
  <si>
    <t>1,911</t>
  </si>
  <si>
    <t>1,719</t>
  </si>
  <si>
    <t>1,742</t>
  </si>
  <si>
    <t>2,098</t>
  </si>
  <si>
    <t>2,403</t>
  </si>
  <si>
    <t>2,232</t>
  </si>
  <si>
    <t>2,561</t>
  </si>
  <si>
    <t>2,541</t>
  </si>
  <si>
    <t>2,604</t>
  </si>
  <si>
    <t>2,567</t>
  </si>
  <si>
    <t>2,531</t>
  </si>
  <si>
    <t>2,470</t>
  </si>
  <si>
    <t>3,072</t>
  </si>
  <si>
    <t>3,190</t>
  </si>
  <si>
    <t>3,706</t>
  </si>
  <si>
    <t>3,821</t>
  </si>
  <si>
    <t>4,399</t>
  </si>
  <si>
    <t>3,645</t>
  </si>
  <si>
    <t>4,248</t>
  </si>
  <si>
    <t>5,203</t>
  </si>
  <si>
    <t>5,919</t>
  </si>
  <si>
    <t>5,547</t>
  </si>
  <si>
    <t>5,697</t>
  </si>
  <si>
    <t>5,199</t>
  </si>
  <si>
    <t>4,686</t>
  </si>
  <si>
    <t>5,177</t>
  </si>
  <si>
    <t>5,478</t>
  </si>
  <si>
    <t>5,162</t>
  </si>
  <si>
    <t>4,642</t>
  </si>
  <si>
    <t>5,365</t>
  </si>
  <si>
    <t>5,651</t>
  </si>
  <si>
    <t>General and Admin. Exp.</t>
  </si>
  <si>
    <t>Selling and Marketing Exp.</t>
  </si>
  <si>
    <t>Other Expenses</t>
  </si>
  <si>
    <t>476</t>
  </si>
  <si>
    <t>436</t>
  </si>
  <si>
    <t>403</t>
  </si>
  <si>
    <t>434</t>
  </si>
  <si>
    <t>471</t>
  </si>
  <si>
    <t>533</t>
  </si>
  <si>
    <t>602</t>
  </si>
  <si>
    <t>654</t>
  </si>
  <si>
    <t>668</t>
  </si>
  <si>
    <t>683</t>
  </si>
  <si>
    <t>682</t>
  </si>
  <si>
    <t>738</t>
  </si>
  <si>
    <t>865</t>
  </si>
  <si>
    <t>945</t>
  </si>
  <si>
    <t>657</t>
  </si>
  <si>
    <t>521</t>
  </si>
  <si>
    <t>470</t>
  </si>
  <si>
    <t>578</t>
  </si>
  <si>
    <t>955</t>
  </si>
  <si>
    <t>971</t>
  </si>
  <si>
    <t>1,054</t>
  </si>
  <si>
    <t>485</t>
  </si>
  <si>
    <t>981</t>
  </si>
  <si>
    <t>1,633</t>
  </si>
  <si>
    <t>2,062</t>
  </si>
  <si>
    <t>1,902</t>
  </si>
  <si>
    <t>2,279</t>
  </si>
  <si>
    <t>1,382</t>
  </si>
  <si>
    <t>1,271</t>
  </si>
  <si>
    <t>1,467</t>
  </si>
  <si>
    <t>1,074</t>
  </si>
  <si>
    <t>COGS and Expenses</t>
  </si>
  <si>
    <t>6,423</t>
  </si>
  <si>
    <t>7,072</t>
  </si>
  <si>
    <t>7,698</t>
  </si>
  <si>
    <t>9,435</t>
  </si>
  <si>
    <t>10,300</t>
  </si>
  <si>
    <t>10,894</t>
  </si>
  <si>
    <t>10,362</t>
  </si>
  <si>
    <t>10,163</t>
  </si>
  <si>
    <t>10,817</t>
  </si>
  <si>
    <t>12,684</t>
  </si>
  <si>
    <t>14,098</t>
  </si>
  <si>
    <t>14,235</t>
  </si>
  <si>
    <t>16,134</t>
  </si>
  <si>
    <t>18,235</t>
  </si>
  <si>
    <t>17,648</t>
  </si>
  <si>
    <t>17,750</t>
  </si>
  <si>
    <t>19,139</t>
  </si>
  <si>
    <t>18,833</t>
  </si>
  <si>
    <t>21,075</t>
  </si>
  <si>
    <t>26,998</t>
  </si>
  <si>
    <t>31,787</t>
  </si>
  <si>
    <t>35,573</t>
  </si>
  <si>
    <t>38,905</t>
  </si>
  <si>
    <t>44,542</t>
  </si>
  <si>
    <t>28,952</t>
  </si>
  <si>
    <t>36,520</t>
  </si>
  <si>
    <t>51,078</t>
  </si>
  <si>
    <t>56,722</t>
  </si>
  <si>
    <t>50,028</t>
  </si>
  <si>
    <t>49,856</t>
  </si>
  <si>
    <t>43,755</t>
  </si>
  <si>
    <t>37,444</t>
  </si>
  <si>
    <t>41,056</t>
  </si>
  <si>
    <t>46,429</t>
  </si>
  <si>
    <t>45,510</t>
  </si>
  <si>
    <t>37,195</t>
  </si>
  <si>
    <t>44,093</t>
  </si>
  <si>
    <t>48,815</t>
  </si>
  <si>
    <t>Interest Income</t>
  </si>
  <si>
    <t>101</t>
  </si>
  <si>
    <t>98</t>
  </si>
  <si>
    <t>86</t>
  </si>
  <si>
    <t>Interest Expense</t>
  </si>
  <si>
    <t>750</t>
  </si>
  <si>
    <t>1,028</t>
  </si>
  <si>
    <t>1,297</t>
  </si>
  <si>
    <t>1,420</t>
  </si>
  <si>
    <t>1,427</t>
  </si>
  <si>
    <t>1,434</t>
  </si>
  <si>
    <t>1,257</t>
  </si>
  <si>
    <t>1,222</t>
  </si>
  <si>
    <t>467</t>
  </si>
  <si>
    <t>465</t>
  </si>
  <si>
    <t>484</t>
  </si>
  <si>
    <t>507</t>
  </si>
  <si>
    <t>505</t>
  </si>
  <si>
    <t>531</t>
  </si>
  <si>
    <t>404</t>
  </si>
  <si>
    <t>421</t>
  </si>
  <si>
    <t>514</t>
  </si>
  <si>
    <t>488</t>
  </si>
  <si>
    <t>565</t>
  </si>
  <si>
    <t>Depreciation and Amortization</t>
  </si>
  <si>
    <t>1,022</t>
  </si>
  <si>
    <t>1,169</t>
  </si>
  <si>
    <t>1,220</t>
  </si>
  <si>
    <t>1,397</t>
  </si>
  <si>
    <t>1,477</t>
  </si>
  <si>
    <t>1,602</t>
  </si>
  <si>
    <t>EBITDA</t>
  </si>
  <si>
    <t>701</t>
  </si>
  <si>
    <t>535</t>
  </si>
  <si>
    <t>838</t>
  </si>
  <si>
    <t>1,312</t>
  </si>
  <si>
    <t>1,130</t>
  </si>
  <si>
    <t>821</t>
  </si>
  <si>
    <t>46</t>
  </si>
  <si>
    <t>(1,895)</t>
  </si>
  <si>
    <t>1,362</t>
  </si>
  <si>
    <t>1,992</t>
  </si>
  <si>
    <t>2,319</t>
  </si>
  <si>
    <t>2,670</t>
  </si>
  <si>
    <t>3,199</t>
  </si>
  <si>
    <t>3,043</t>
  </si>
  <si>
    <t>2,346</t>
  </si>
  <si>
    <t>2,522</t>
  </si>
  <si>
    <t>2,341</t>
  </si>
  <si>
    <t>2,330</t>
  </si>
  <si>
    <t>2,844</t>
  </si>
  <si>
    <t>4,913</t>
  </si>
  <si>
    <t>6,479</t>
  </si>
  <si>
    <t>7,841</t>
  </si>
  <si>
    <t>8,243</t>
  </si>
  <si>
    <t>7,917</t>
  </si>
  <si>
    <t>4,395</t>
  </si>
  <si>
    <t>7,221</t>
  </si>
  <si>
    <t>10,397</t>
  </si>
  <si>
    <t>11,489</t>
  </si>
  <si>
    <t>8,660</t>
  </si>
  <si>
    <t>8,722</t>
  </si>
  <si>
    <t>6,397</t>
  </si>
  <si>
    <t>3,664</t>
  </si>
  <si>
    <t>7,501</t>
  </si>
  <si>
    <t>11,015</t>
  </si>
  <si>
    <t>10,837</t>
  </si>
  <si>
    <t>6,950</t>
  </si>
  <si>
    <t>11,071</t>
  </si>
  <si>
    <t>11,556</t>
  </si>
  <si>
    <t>EBITDA ratio</t>
  </si>
  <si>
    <t>10.42%</t>
  </si>
  <si>
    <t>7.31%</t>
  </si>
  <si>
    <t>10.24%</t>
  </si>
  <si>
    <t>12.57%</t>
  </si>
  <si>
    <t>10.16%</t>
  </si>
  <si>
    <t>7.18%</t>
  </si>
  <si>
    <t>0.45%</t>
  </si>
  <si>
    <t>(18.59)%</t>
  </si>
  <si>
    <t>11.73%</t>
  </si>
  <si>
    <t>13.90%</t>
  </si>
  <si>
    <t>14.43%</t>
  </si>
  <si>
    <t>16.16%</t>
  </si>
  <si>
    <t>16.90%</t>
  </si>
  <si>
    <t>14.51%</t>
  </si>
  <si>
    <t>11.91%</t>
  </si>
  <si>
    <t>12.50%</t>
  </si>
  <si>
    <t>11.45%</t>
  </si>
  <si>
    <t>11.56%</t>
  </si>
  <si>
    <t>12.49%</t>
  </si>
  <si>
    <t>16.24%</t>
  </si>
  <si>
    <t>17.83%</t>
  </si>
  <si>
    <t>18.89%</t>
  </si>
  <si>
    <t>18.33%</t>
  </si>
  <si>
    <t>15.43%</t>
  </si>
  <si>
    <t>13.57%</t>
  </si>
  <si>
    <t>16.96%</t>
  </si>
  <si>
    <t>17.29%</t>
  </si>
  <si>
    <t>17.44%</t>
  </si>
  <si>
    <t>15.56%</t>
  </si>
  <si>
    <t>15.81%</t>
  </si>
  <si>
    <t>13.61%</t>
  </si>
  <si>
    <t>9.51%</t>
  </si>
  <si>
    <t>16.50%</t>
  </si>
  <si>
    <t>20.13%</t>
  </si>
  <si>
    <t>20.14%</t>
  </si>
  <si>
    <t>16.65%</t>
  </si>
  <si>
    <t>21.72%</t>
  </si>
  <si>
    <t>19.45%</t>
  </si>
  <si>
    <t>302</t>
  </si>
  <si>
    <t>249</t>
  </si>
  <si>
    <t>482</t>
  </si>
  <si>
    <t>1,000</t>
  </si>
  <si>
    <t>826</t>
  </si>
  <si>
    <t>542</t>
  </si>
  <si>
    <t>(180)</t>
  </si>
  <si>
    <t>31</t>
  </si>
  <si>
    <t>798</t>
  </si>
  <si>
    <t>1,644</t>
  </si>
  <si>
    <t>1,974</t>
  </si>
  <si>
    <t>2,287</t>
  </si>
  <si>
    <t>2,791</t>
  </si>
  <si>
    <t>2,742</t>
  </si>
  <si>
    <t>2,054</t>
  </si>
  <si>
    <t>2,425</t>
  </si>
  <si>
    <t>1,311</t>
  </si>
  <si>
    <t>1,319</t>
  </si>
  <si>
    <t>1,688</t>
  </si>
  <si>
    <t>2,733</t>
  </si>
  <si>
    <t>3,784</t>
  </si>
  <si>
    <t>4,921</t>
  </si>
  <si>
    <t>4,448</t>
  </si>
  <si>
    <t>577</t>
  </si>
  <si>
    <t>3,963</t>
  </si>
  <si>
    <t>7,153</t>
  </si>
  <si>
    <t>8,573</t>
  </si>
  <si>
    <t>5,628</t>
  </si>
  <si>
    <t>5,328</t>
  </si>
  <si>
    <t>3,256</t>
  </si>
  <si>
    <t>498</t>
  </si>
  <si>
    <t>4,406</t>
  </si>
  <si>
    <t>8,293</t>
  </si>
  <si>
    <t>8,290</t>
  </si>
  <si>
    <t>4,553</t>
  </si>
  <si>
    <t>6,878</t>
  </si>
  <si>
    <t>7,904</t>
  </si>
  <si>
    <t>Operating Income ratio</t>
  </si>
  <si>
    <t>4.49%</t>
  </si>
  <si>
    <t>3.40%</t>
  </si>
  <si>
    <t>5.89%</t>
  </si>
  <si>
    <t>9.58%</t>
  </si>
  <si>
    <t>7.42%</t>
  </si>
  <si>
    <t>4.74%</t>
  </si>
  <si>
    <t>(1.77)%</t>
  </si>
  <si>
    <t>0.30%</t>
  </si>
  <si>
    <t>6.87%</t>
  </si>
  <si>
    <t>11.47%</t>
  </si>
  <si>
    <t>12.28%</t>
  </si>
  <si>
    <t>13.84%</t>
  </si>
  <si>
    <t>14.75%</t>
  </si>
  <si>
    <t>13.07%</t>
  </si>
  <si>
    <t>10.43%</t>
  </si>
  <si>
    <t>12.02%</t>
  </si>
  <si>
    <t>6.41%</t>
  </si>
  <si>
    <t>6.55%</t>
  </si>
  <si>
    <t>9.03%</t>
  </si>
  <si>
    <t>10.41%</t>
  </si>
  <si>
    <t>11.85%</t>
  </si>
  <si>
    <t>10.95%</t>
  </si>
  <si>
    <t>8.67%</t>
  </si>
  <si>
    <t>1.78%</t>
  </si>
  <si>
    <t>9.31%</t>
  </si>
  <si>
    <t>11.89%</t>
  </si>
  <si>
    <t>13.01%</t>
  </si>
  <si>
    <t>10.11%</t>
  </si>
  <si>
    <t>9.65%</t>
  </si>
  <si>
    <t>6.93%</t>
  </si>
  <si>
    <t>1.29%</t>
  </si>
  <si>
    <t>9.69%</t>
  </si>
  <si>
    <t>15.15%</t>
  </si>
  <si>
    <t>15.41%</t>
  </si>
  <si>
    <t>10.91%</t>
  </si>
  <si>
    <t>13.49%</t>
  </si>
  <si>
    <t>13.30%</t>
  </si>
  <si>
    <t>Total Other Income Exp.(Gains)</t>
  </si>
  <si>
    <t>(77)</t>
  </si>
  <si>
    <t>(150)</t>
  </si>
  <si>
    <t>(47)</t>
  </si>
  <si>
    <t>(122)</t>
  </si>
  <si>
    <t>(167)</t>
  </si>
  <si>
    <t>(254)</t>
  </si>
  <si>
    <t>(376)</t>
  </si>
  <si>
    <t>(363)</t>
  </si>
  <si>
    <t>(75)</t>
  </si>
  <si>
    <t>(335)</t>
  </si>
  <si>
    <t>(337)</t>
  </si>
  <si>
    <t>(313)</t>
  </si>
  <si>
    <t>(330)</t>
  </si>
  <si>
    <t>(564)</t>
  </si>
  <si>
    <t>(653)</t>
  </si>
  <si>
    <t>(925)</t>
  </si>
  <si>
    <t>(142)</t>
  </si>
  <si>
    <t>(205)</t>
  </si>
  <si>
    <t>(211)</t>
  </si>
  <si>
    <t>(26)</t>
  </si>
  <si>
    <t>117</t>
  </si>
  <si>
    <t>(60)</t>
  </si>
  <si>
    <t>32</t>
  </si>
  <si>
    <t>25</t>
  </si>
  <si>
    <t>(8)</t>
  </si>
  <si>
    <t>(213)</t>
  </si>
  <si>
    <t>(428)</t>
  </si>
  <si>
    <t>(500)</t>
  </si>
  <si>
    <t>(245)</t>
  </si>
  <si>
    <t>(401)</t>
  </si>
  <si>
    <t>(359)</t>
  </si>
  <si>
    <t>(324)</t>
  </si>
  <si>
    <t>(471)</t>
  </si>
  <si>
    <t>(478)</t>
  </si>
  <si>
    <t>(558)</t>
  </si>
  <si>
    <t>1,326</t>
  </si>
  <si>
    <t>868</t>
  </si>
  <si>
    <t>Income Before Tax</t>
  </si>
  <si>
    <t>225</t>
  </si>
  <si>
    <t>99</t>
  </si>
  <si>
    <t>435</t>
  </si>
  <si>
    <t>878</t>
  </si>
  <si>
    <t>659</t>
  </si>
  <si>
    <t>288</t>
  </si>
  <si>
    <t>(556)</t>
  </si>
  <si>
    <t>(332)</t>
  </si>
  <si>
    <t>723</t>
  </si>
  <si>
    <t>1,309</t>
  </si>
  <si>
    <t>1,637</t>
  </si>
  <si>
    <t>2,461</t>
  </si>
  <si>
    <t>2,178</t>
  </si>
  <si>
    <t>1,401</t>
  </si>
  <si>
    <t>1,500</t>
  </si>
  <si>
    <t>1,114</t>
  </si>
  <si>
    <t>2,707</t>
  </si>
  <si>
    <t>3,901</t>
  </si>
  <si>
    <t>4,861</t>
  </si>
  <si>
    <t>4,953</t>
  </si>
  <si>
    <t>4,473</t>
  </si>
  <si>
    <t>569</t>
  </si>
  <si>
    <t>3,750</t>
  </si>
  <si>
    <t>8,236</t>
  </si>
  <si>
    <t>5,128</t>
  </si>
  <si>
    <t>5,083</t>
  </si>
  <si>
    <t>2,855</t>
  </si>
  <si>
    <t>139</t>
  </si>
  <si>
    <t>4,082</t>
  </si>
  <si>
    <t>7,822</t>
  </si>
  <si>
    <t>7,812</t>
  </si>
  <si>
    <t>3,995</t>
  </si>
  <si>
    <t>8,204</t>
  </si>
  <si>
    <t>8,772</t>
  </si>
  <si>
    <t>Income Before Tax ratio</t>
  </si>
  <si>
    <t>3.35%</t>
  </si>
  <si>
    <t>1.35%</t>
  </si>
  <si>
    <t>5.32%</t>
  </si>
  <si>
    <t>8.41%</t>
  </si>
  <si>
    <t>5.92%</t>
  </si>
  <si>
    <t>2.52%</t>
  </si>
  <si>
    <t>(5.46)%</t>
  </si>
  <si>
    <t>(3.26)%</t>
  </si>
  <si>
    <t>6.22%</t>
  </si>
  <si>
    <t>9.14%</t>
  </si>
  <si>
    <t>10.19%</t>
  </si>
  <si>
    <t>11.95%</t>
  </si>
  <si>
    <t>13.00%</t>
  </si>
  <si>
    <t>10.38%</t>
  </si>
  <si>
    <t>7.11%</t>
  </si>
  <si>
    <t>7.43%</t>
  </si>
  <si>
    <t>5.72%</t>
  </si>
  <si>
    <t>5.53%</t>
  </si>
  <si>
    <t>6.49%</t>
  </si>
  <si>
    <t>8.95%</t>
  </si>
  <si>
    <t>10.74%</t>
  </si>
  <si>
    <t>11.71%</t>
  </si>
  <si>
    <t>11.02%</t>
  </si>
  <si>
    <t>8.72%</t>
  </si>
  <si>
    <t>1.76%</t>
  </si>
  <si>
    <t>8.81%</t>
  </si>
  <si>
    <t>11.18%</t>
  </si>
  <si>
    <t>9.21%</t>
  </si>
  <si>
    <t>6.07%</t>
  </si>
  <si>
    <t>0.36%</t>
  </si>
  <si>
    <t>8.98%</t>
  </si>
  <si>
    <t>14.29%</t>
  </si>
  <si>
    <t>14.52%</t>
  </si>
  <si>
    <t>9.57%</t>
  </si>
  <si>
    <t>16.10%</t>
  </si>
  <si>
    <t>14.76%</t>
  </si>
  <si>
    <t>Income Tax Expense (Gain)</t>
  </si>
  <si>
    <t>27</t>
  </si>
  <si>
    <t>23</t>
  </si>
  <si>
    <t>116</t>
  </si>
  <si>
    <t>262</t>
  </si>
  <si>
    <t>162</t>
  </si>
  <si>
    <t>78</t>
  </si>
  <si>
    <t>(152)</t>
  </si>
  <si>
    <t>(114)</t>
  </si>
  <si>
    <t>42</t>
  </si>
  <si>
    <t>354</t>
  </si>
  <si>
    <t>501</t>
  </si>
  <si>
    <t>613</t>
  </si>
  <si>
    <t>796</t>
  </si>
  <si>
    <t>665</t>
  </si>
  <si>
    <t>455</t>
  </si>
  <si>
    <t>447</t>
  </si>
  <si>
    <t>367</t>
  </si>
  <si>
    <t>312</t>
  </si>
  <si>
    <t>398</t>
  </si>
  <si>
    <t>731</t>
  </si>
  <si>
    <t>1,405</t>
  </si>
  <si>
    <t>1,485</t>
  </si>
  <si>
    <t>953</t>
  </si>
  <si>
    <t>(270)</t>
  </si>
  <si>
    <t>968</t>
  </si>
  <si>
    <t>1,720</t>
  </si>
  <si>
    <t>2,528</t>
  </si>
  <si>
    <t>1,380</t>
  </si>
  <si>
    <t>742</t>
  </si>
  <si>
    <t>192</t>
  </si>
  <si>
    <t>3,339</t>
  </si>
  <si>
    <t>1,698</t>
  </si>
  <si>
    <t>1,746</t>
  </si>
  <si>
    <t>1,006</t>
  </si>
  <si>
    <t>2,067</t>
  </si>
  <si>
    <t>198</t>
  </si>
  <si>
    <t>76</t>
  </si>
  <si>
    <t>319</t>
  </si>
  <si>
    <t>616</t>
  </si>
  <si>
    <t>497</t>
  </si>
  <si>
    <t>210</t>
  </si>
  <si>
    <t>(404)</t>
  </si>
  <si>
    <t>(2,435)</t>
  </si>
  <si>
    <t>652</t>
  </si>
  <si>
    <t>1,136</t>
  </si>
  <si>
    <t>1,361</t>
  </si>
  <si>
    <t>1,665</t>
  </si>
  <si>
    <t>1,513</t>
  </si>
  <si>
    <t>946</t>
  </si>
  <si>
    <t>1,053</t>
  </si>
  <si>
    <t>805</t>
  </si>
  <si>
    <t>1,099</t>
  </si>
  <si>
    <t>2,035</t>
  </si>
  <si>
    <t>2,854</t>
  </si>
  <si>
    <t>3,537</t>
  </si>
  <si>
    <t>Net Income Ratio</t>
  </si>
  <si>
    <t>2.94%</t>
  </si>
  <si>
    <t>1.04%</t>
  </si>
  <si>
    <t>3.90%</t>
  </si>
  <si>
    <t>5.90%</t>
  </si>
  <si>
    <t>4.47%</t>
  </si>
  <si>
    <t>1.84%</t>
  </si>
  <si>
    <t>(3.97)%</t>
  </si>
  <si>
    <t>(23.89)%</t>
  </si>
  <si>
    <t>5.61%</t>
  </si>
  <si>
    <t>6.67%</t>
  </si>
  <si>
    <t>7.07%</t>
  </si>
  <si>
    <t>8.24%</t>
  </si>
  <si>
    <t>8.80%</t>
  </si>
  <si>
    <t>7.21%</t>
  </si>
  <si>
    <t>4.80%</t>
  </si>
  <si>
    <t>5.22%</t>
  </si>
  <si>
    <t>3.94%</t>
  </si>
  <si>
    <t>3.96%</t>
  </si>
  <si>
    <t>4.83%</t>
  </si>
  <si>
    <t>6.73%</t>
  </si>
  <si>
    <t>7.85%</t>
  </si>
  <si>
    <t>8.52%</t>
  </si>
  <si>
    <t>7.88%</t>
  </si>
  <si>
    <t>2.76%</t>
  </si>
  <si>
    <t>6.34%</t>
  </si>
  <si>
    <t>8.19%</t>
  </si>
  <si>
    <t>8.62%</t>
  </si>
  <si>
    <t>6.81%</t>
  </si>
  <si>
    <t>6.70%</t>
  </si>
  <si>
    <t>(0.17)%</t>
  </si>
  <si>
    <t>1.66%</t>
  </si>
  <si>
    <t>11.23%</t>
  </si>
  <si>
    <t>11.33%</t>
  </si>
  <si>
    <t>12.73%</t>
  </si>
  <si>
    <t>11.28%</t>
  </si>
  <si>
    <t>EPS</t>
  </si>
  <si>
    <t>0.26</t>
  </si>
  <si>
    <t>0.10</t>
  </si>
  <si>
    <t>0.40</t>
  </si>
  <si>
    <t>0.76</t>
  </si>
  <si>
    <t>0.61</t>
  </si>
  <si>
    <t>(0.50)</t>
  </si>
  <si>
    <t>(3.02)</t>
  </si>
  <si>
    <t>0.77</t>
  </si>
  <si>
    <t>1.18</t>
  </si>
  <si>
    <t>1.43</t>
  </si>
  <si>
    <t>1.77</t>
  </si>
  <si>
    <t>2.22</t>
  </si>
  <si>
    <t>2.08</t>
  </si>
  <si>
    <t>1.33</t>
  </si>
  <si>
    <t>1.52</t>
  </si>
  <si>
    <t>1.16</t>
  </si>
  <si>
    <t>1.59</t>
  </si>
  <si>
    <t>2.98</t>
  </si>
  <si>
    <t>4.21</t>
  </si>
  <si>
    <t>5.37</t>
  </si>
  <si>
    <t>4.23</t>
  </si>
  <si>
    <t>EPS Diluted</t>
  </si>
  <si>
    <t>2.19</t>
  </si>
  <si>
    <t>2.06</t>
  </si>
  <si>
    <t>1.31</t>
  </si>
  <si>
    <t>1.51</t>
  </si>
  <si>
    <t>1.15</t>
  </si>
  <si>
    <t>2.88</t>
  </si>
  <si>
    <t>4.04</t>
  </si>
  <si>
    <t>5.17</t>
  </si>
  <si>
    <t>5.66</t>
  </si>
  <si>
    <t>4.15</t>
  </si>
  <si>
    <t>7.40</t>
  </si>
  <si>
    <t>8.48</t>
  </si>
  <si>
    <t>5.75</t>
  </si>
  <si>
    <t>5.88</t>
  </si>
  <si>
    <t>4.18</t>
  </si>
  <si>
    <t>1.26</t>
  </si>
  <si>
    <t>10.26</t>
  </si>
  <si>
    <t>10.74</t>
  </si>
  <si>
    <t>5.46</t>
  </si>
  <si>
    <t>11.83</t>
  </si>
  <si>
    <t>12.64</t>
  </si>
  <si>
    <t>Weighted Avg. Shares Outs.</t>
  </si>
  <si>
    <t>776</t>
  </si>
  <si>
    <t>760</t>
  </si>
  <si>
    <t>811</t>
  </si>
  <si>
    <t>808</t>
  </si>
  <si>
    <t>852</t>
  </si>
  <si>
    <t>813</t>
  </si>
  <si>
    <t>794</t>
  </si>
  <si>
    <t>770</t>
  </si>
  <si>
    <t>726</t>
  </si>
  <si>
    <t>711</t>
  </si>
  <si>
    <t>693</t>
  </si>
  <si>
    <t>687</t>
  </si>
  <si>
    <t>688</t>
  </si>
  <si>
    <t>690</t>
  </si>
  <si>
    <t>685</t>
  </si>
  <si>
    <t>678</t>
  </si>
  <si>
    <t>Weighted Avg. Shares Outs. Dil.</t>
  </si>
  <si>
    <t>858</t>
  </si>
  <si>
    <t>822</t>
  </si>
  <si>
    <t>778</t>
  </si>
  <si>
    <t>762</t>
  </si>
  <si>
    <t>736</t>
  </si>
  <si>
    <t>719</t>
  </si>
  <si>
    <t>697</t>
  </si>
  <si>
    <t>694</t>
  </si>
  <si>
    <t>703</t>
  </si>
  <si>
    <t>707</t>
  </si>
  <si>
    <t>706</t>
  </si>
  <si>
    <t>684</t>
  </si>
  <si>
    <t>660</t>
  </si>
  <si>
    <t>628</t>
  </si>
  <si>
    <t>650</t>
  </si>
  <si>
    <t>666</t>
  </si>
  <si>
    <t>670</t>
  </si>
  <si>
    <t>629</t>
  </si>
  <si>
    <t>601</t>
  </si>
  <si>
    <t>599</t>
  </si>
  <si>
    <t>568</t>
  </si>
  <si>
    <t>549</t>
  </si>
  <si>
    <t>530</t>
  </si>
  <si>
    <t>Cash and Cash Equivalents</t>
  </si>
  <si>
    <t>282</t>
  </si>
  <si>
    <t>124</t>
  </si>
  <si>
    <t>103</t>
  </si>
  <si>
    <t>74</t>
  </si>
  <si>
    <t>148</t>
  </si>
  <si>
    <t>110</t>
  </si>
  <si>
    <t>104</t>
  </si>
  <si>
    <t>119</t>
  </si>
  <si>
    <t>83</t>
  </si>
  <si>
    <t>419</t>
  </si>
  <si>
    <t>487</t>
  </si>
  <si>
    <t>292</t>
  </si>
  <si>
    <t>360</t>
  </si>
  <si>
    <t>548</t>
  </si>
  <si>
    <t>334</t>
  </si>
  <si>
    <t>400</t>
  </si>
  <si>
    <t>309</t>
  </si>
  <si>
    <t>342</t>
  </si>
  <si>
    <t>445</t>
  </si>
  <si>
    <t>1,108</t>
  </si>
  <si>
    <t>1,122</t>
  </si>
  <si>
    <t>2,736</t>
  </si>
  <si>
    <t>4,867</t>
  </si>
  <si>
    <t>3,592</t>
  </si>
  <si>
    <t>3,057</t>
  </si>
  <si>
    <t>5,490</t>
  </si>
  <si>
    <t>6,081</t>
  </si>
  <si>
    <t>7,341</t>
  </si>
  <si>
    <t>6,460</t>
  </si>
  <si>
    <t>7,168</t>
  </si>
  <si>
    <t>8,261</t>
  </si>
  <si>
    <t>7,857</t>
  </si>
  <si>
    <t>8,284</t>
  </si>
  <si>
    <t>9,352</t>
  </si>
  <si>
    <t>9,254</t>
  </si>
  <si>
    <t>7,004</t>
  </si>
  <si>
    <t>Short-Term Investments</t>
  </si>
  <si>
    <t>Cash &amp; Short-Term Investments</t>
  </si>
  <si>
    <t>Net Receivables</t>
  </si>
  <si>
    <t>1,244</t>
  </si>
  <si>
    <t>2,033</t>
  </si>
  <si>
    <t>2,669</t>
  </si>
  <si>
    <t>2,965</t>
  </si>
  <si>
    <t>2,673</t>
  </si>
  <si>
    <t>2,948</t>
  </si>
  <si>
    <t>3,625</t>
  </si>
  <si>
    <t>4,290</t>
  </si>
  <si>
    <t>4,285</t>
  </si>
  <si>
    <t>5,222</t>
  </si>
  <si>
    <t>5,991</t>
  </si>
  <si>
    <t>7,176</t>
  </si>
  <si>
    <t>7,439</t>
  </si>
  <si>
    <t>8,079</t>
  </si>
  <si>
    <t>8,441</t>
  </si>
  <si>
    <t>9,586</t>
  </si>
  <si>
    <t>11,271</t>
  </si>
  <si>
    <t>14,126</t>
  </si>
  <si>
    <t>13,968</t>
  </si>
  <si>
    <t>14,972</t>
  </si>
  <si>
    <t>15,752</t>
  </si>
  <si>
    <t>18,128</t>
  </si>
  <si>
    <t>13,912</t>
  </si>
  <si>
    <t>16,792</t>
  </si>
  <si>
    <t>17,953</t>
  </si>
  <si>
    <t>18,952</t>
  </si>
  <si>
    <t>17,176</t>
  </si>
  <si>
    <t>16,764</t>
  </si>
  <si>
    <t>15,686</t>
  </si>
  <si>
    <t>14,503</t>
  </si>
  <si>
    <t>16,193</t>
  </si>
  <si>
    <t>17,452</t>
  </si>
  <si>
    <t>17,904</t>
  </si>
  <si>
    <t>16,780</t>
  </si>
  <si>
    <t>17,375</t>
  </si>
  <si>
    <t>8,856</t>
  </si>
  <si>
    <t>Inventory</t>
  </si>
  <si>
    <t>1,139</t>
  </si>
  <si>
    <t>1,211</t>
  </si>
  <si>
    <t>1,323</t>
  </si>
  <si>
    <t>1,986</t>
  </si>
  <si>
    <t>2,120</t>
  </si>
  <si>
    <t>2,105</t>
  </si>
  <si>
    <t>1,921</t>
  </si>
  <si>
    <t>1,675</t>
  </si>
  <si>
    <t>1,525</t>
  </si>
  <si>
    <t>1,835</t>
  </si>
  <si>
    <t>2,222</t>
  </si>
  <si>
    <t>2,603</t>
  </si>
  <si>
    <t>2,842</t>
  </si>
  <si>
    <t>2,594</t>
  </si>
  <si>
    <t>2,692</t>
  </si>
  <si>
    <t>2,925</t>
  </si>
  <si>
    <t>2,763</t>
  </si>
  <si>
    <t>3,047</t>
  </si>
  <si>
    <t>4,675</t>
  </si>
  <si>
    <t>5,224</t>
  </si>
  <si>
    <t>6,351</t>
  </si>
  <si>
    <t>7,204</t>
  </si>
  <si>
    <t>8,781</t>
  </si>
  <si>
    <t>6,360</t>
  </si>
  <si>
    <t>9,587</t>
  </si>
  <si>
    <t>14,544</t>
  </si>
  <si>
    <t>15,547</t>
  </si>
  <si>
    <t>12,625</t>
  </si>
  <si>
    <t>12,205</t>
  </si>
  <si>
    <t>9,700</t>
  </si>
  <si>
    <t>8,614</t>
  </si>
  <si>
    <t>10,018</t>
  </si>
  <si>
    <t>11,529</t>
  </si>
  <si>
    <t>11,266</t>
  </si>
  <si>
    <t>11,402</t>
  </si>
  <si>
    <t>14,038</t>
  </si>
  <si>
    <t>16,270</t>
  </si>
  <si>
    <t>Other Current Assets</t>
  </si>
  <si>
    <t>317</t>
  </si>
  <si>
    <t>300</t>
  </si>
  <si>
    <t>588</t>
  </si>
  <si>
    <t>627</t>
  </si>
  <si>
    <t>721</t>
  </si>
  <si>
    <t>872</t>
  </si>
  <si>
    <t>795</t>
  </si>
  <si>
    <t>803</t>
  </si>
  <si>
    <t>1,081</t>
  </si>
  <si>
    <t>1,153</t>
  </si>
  <si>
    <t>1,416</t>
  </si>
  <si>
    <t>1,634</t>
  </si>
  <si>
    <t>1,970</t>
  </si>
  <si>
    <t>2,131</t>
  </si>
  <si>
    <t>1,610</t>
  </si>
  <si>
    <t>2,490</t>
  </si>
  <si>
    <t>1,240</t>
  </si>
  <si>
    <t>1,399</t>
  </si>
  <si>
    <t>1,988</t>
  </si>
  <si>
    <t>1,650</t>
  </si>
  <si>
    <t>1,839</t>
  </si>
  <si>
    <t>2,574</t>
  </si>
  <si>
    <t>2,535</t>
  </si>
  <si>
    <t>2,453</t>
  </si>
  <si>
    <t>2,557</t>
  </si>
  <si>
    <t>2,572</t>
  </si>
  <si>
    <t>1,682</t>
  </si>
  <si>
    <t>1,772</t>
  </si>
  <si>
    <t>1,765</t>
  </si>
  <si>
    <t>1,739</t>
  </si>
  <si>
    <t>1,930</t>
  </si>
  <si>
    <t>2,788</t>
  </si>
  <si>
    <t>11,655</t>
  </si>
  <si>
    <t>Total Current Assets</t>
  </si>
  <si>
    <t>2,982</t>
  </si>
  <si>
    <t>3,363</t>
  </si>
  <si>
    <t>3,813</t>
  </si>
  <si>
    <t>5,317</t>
  </si>
  <si>
    <t>5,708</t>
  </si>
  <si>
    <t>5,901</t>
  </si>
  <si>
    <t>5,570</t>
  </si>
  <si>
    <t>5,537</t>
  </si>
  <si>
    <t>6,071</t>
  </si>
  <si>
    <t>7,409</t>
  </si>
  <si>
    <t>7,647</t>
  </si>
  <si>
    <t>8,783</t>
  </si>
  <si>
    <t>9,814</t>
  </si>
  <si>
    <t>11,459</t>
  </si>
  <si>
    <t>11,734</t>
  </si>
  <si>
    <t>12,521</t>
  </si>
  <si>
    <t>13,400</t>
  </si>
  <si>
    <t>14,628</t>
  </si>
  <si>
    <t>16,791</t>
  </si>
  <si>
    <t>20,856</t>
  </si>
  <si>
    <t>22,790</t>
  </si>
  <si>
    <t>23,093</t>
  </si>
  <si>
    <t>25,477</t>
  </si>
  <si>
    <t>31,633</t>
  </si>
  <si>
    <t>26,789</t>
  </si>
  <si>
    <t>31,810</t>
  </si>
  <si>
    <t>38,128</t>
  </si>
  <si>
    <t>42,524</t>
  </si>
  <si>
    <t>38,335</t>
  </si>
  <si>
    <t>38,867</t>
  </si>
  <si>
    <t>34,418</t>
  </si>
  <si>
    <t>31,967</t>
  </si>
  <si>
    <t>36,244</t>
  </si>
  <si>
    <t>38,603</t>
  </si>
  <si>
    <t>39,193</t>
  </si>
  <si>
    <t>39,464</t>
  </si>
  <si>
    <t>43,455</t>
  </si>
  <si>
    <t>43,785</t>
  </si>
  <si>
    <t>PP&amp;E</t>
  </si>
  <si>
    <t>2,652</t>
  </si>
  <si>
    <t>2,433</t>
  </si>
  <si>
    <t>2,464</t>
  </si>
  <si>
    <t>2,909</t>
  </si>
  <si>
    <t>3,505</t>
  </si>
  <si>
    <t>3,986</t>
  </si>
  <si>
    <t>4,049</t>
  </si>
  <si>
    <t>3,954</t>
  </si>
  <si>
    <t>3,827</t>
  </si>
  <si>
    <t>3,776</t>
  </si>
  <si>
    <t>3,644</t>
  </si>
  <si>
    <t>3,767</t>
  </si>
  <si>
    <t>4,058</t>
  </si>
  <si>
    <t>4,866</t>
  </si>
  <si>
    <t>5,201</t>
  </si>
  <si>
    <t>5,588</t>
  </si>
  <si>
    <t>6,603</t>
  </si>
  <si>
    <t>7,046</t>
  </si>
  <si>
    <t>7,290</t>
  </si>
  <si>
    <t>7,682</t>
  </si>
  <si>
    <t>7,988</t>
  </si>
  <si>
    <t>8,851</t>
  </si>
  <si>
    <t>9,997</t>
  </si>
  <si>
    <t>12,524</t>
  </si>
  <si>
    <t>12,386</t>
  </si>
  <si>
    <t>12,539</t>
  </si>
  <si>
    <t>14,395</t>
  </si>
  <si>
    <t>16,461</t>
  </si>
  <si>
    <t>17,075</t>
  </si>
  <si>
    <t>16,577</t>
  </si>
  <si>
    <t>16,090</t>
  </si>
  <si>
    <t>15,322</t>
  </si>
  <si>
    <t>14,155</t>
  </si>
  <si>
    <t>13,574</t>
  </si>
  <si>
    <t>12,904</t>
  </si>
  <si>
    <t>12,401</t>
  </si>
  <si>
    <t>12,090</t>
  </si>
  <si>
    <t>12,028</t>
  </si>
  <si>
    <t>Goodwill</t>
  </si>
  <si>
    <t>1,450</t>
  </si>
  <si>
    <t>1,451</t>
  </si>
  <si>
    <t>1,904</t>
  </si>
  <si>
    <t>1,963</t>
  </si>
  <si>
    <t>2,261</t>
  </si>
  <si>
    <t>2,269</t>
  </si>
  <si>
    <t>2,614</t>
  </si>
  <si>
    <t>7,080</t>
  </si>
  <si>
    <t>6,942</t>
  </si>
  <si>
    <t>6,956</t>
  </si>
  <si>
    <t>6,694</t>
  </si>
  <si>
    <t>6,615</t>
  </si>
  <si>
    <t>6,020</t>
  </si>
  <si>
    <t>6,200</t>
  </si>
  <si>
    <t>6,217</t>
  </si>
  <si>
    <t>6,196</t>
  </si>
  <si>
    <t>6,394</t>
  </si>
  <si>
    <t>6,324</t>
  </si>
  <si>
    <t>5,288</t>
  </si>
  <si>
    <t>Intangible Assets</t>
  </si>
  <si>
    <t>77</t>
  </si>
  <si>
    <t>60</t>
  </si>
  <si>
    <t>47</t>
  </si>
  <si>
    <t>71</t>
  </si>
  <si>
    <t>147</t>
  </si>
  <si>
    <t>176</t>
  </si>
  <si>
    <t>120</t>
  </si>
  <si>
    <t>357</t>
  </si>
  <si>
    <t>353</t>
  </si>
  <si>
    <t>237</t>
  </si>
  <si>
    <t>170</t>
  </si>
  <si>
    <t>233</t>
  </si>
  <si>
    <t>228</t>
  </si>
  <si>
    <t>1,241</t>
  </si>
  <si>
    <t>1,507</t>
  </si>
  <si>
    <t>1,671</t>
  </si>
  <si>
    <t>1,683</t>
  </si>
  <si>
    <t>315</t>
  </si>
  <si>
    <t>424</t>
  </si>
  <si>
    <t>387</t>
  </si>
  <si>
    <t>475</t>
  </si>
  <si>
    <t>511</t>
  </si>
  <si>
    <t>4,368</t>
  </si>
  <si>
    <t>4,016</t>
  </si>
  <si>
    <t>3,596</t>
  </si>
  <si>
    <t>3,076</t>
  </si>
  <si>
    <t>2,821</t>
  </si>
  <si>
    <t>2,349</t>
  </si>
  <si>
    <t>2,111</t>
  </si>
  <si>
    <t>1,897</t>
  </si>
  <si>
    <t>1,565</t>
  </si>
  <si>
    <t>1,308</t>
  </si>
  <si>
    <t>1,042</t>
  </si>
  <si>
    <t>758</t>
  </si>
  <si>
    <t>Goodwill and Intangible Assets</t>
  </si>
  <si>
    <t>1,875</t>
  </si>
  <si>
    <t>2,291</t>
  </si>
  <si>
    <t>2,438</t>
  </si>
  <si>
    <t>2,772</t>
  </si>
  <si>
    <t>2,734</t>
  </si>
  <si>
    <t>3,419</t>
  </si>
  <si>
    <t>11,448</t>
  </si>
  <si>
    <t>10,958</t>
  </si>
  <si>
    <t>10,552</t>
  </si>
  <si>
    <t>9,770</t>
  </si>
  <si>
    <t>9,436</t>
  </si>
  <si>
    <t>8,369</t>
  </si>
  <si>
    <t>8,311</t>
  </si>
  <si>
    <t>8,114</t>
  </si>
  <si>
    <t>7,761</t>
  </si>
  <si>
    <t>7,702</t>
  </si>
  <si>
    <t>7,366</t>
  </si>
  <si>
    <t>6,046</t>
  </si>
  <si>
    <t>Investments</t>
  </si>
  <si>
    <t>517</t>
  </si>
  <si>
    <t>598</t>
  </si>
  <si>
    <t>94</t>
  </si>
  <si>
    <t>105</t>
  </si>
  <si>
    <t>164</t>
  </si>
  <si>
    <t>133</t>
  </si>
  <si>
    <t>272</t>
  </si>
  <si>
    <t>257</t>
  </si>
  <si>
    <t>246</t>
  </si>
  <si>
    <t>Tax Assets</t>
  </si>
  <si>
    <t>938</t>
  </si>
  <si>
    <t>850</t>
  </si>
  <si>
    <t>674</t>
  </si>
  <si>
    <t>768</t>
  </si>
  <si>
    <t>1,949</t>
  </si>
  <si>
    <t>1,553</t>
  </si>
  <si>
    <t>3,311</t>
  </si>
  <si>
    <t>2,714</t>
  </si>
  <si>
    <t>2,493</t>
  </si>
  <si>
    <t>2,157</t>
  </si>
  <si>
    <t>2,011</t>
  </si>
  <si>
    <t>1,654</t>
  </si>
  <si>
    <t>2,790</t>
  </si>
  <si>
    <t>1,439</t>
  </si>
  <si>
    <t>1,411</t>
  </si>
  <si>
    <t>1,523</t>
  </si>
  <si>
    <t>1,840</t>
  </si>
  <si>
    <t>2,213</t>
  </si>
  <si>
    <t>Other Non-Current Assets</t>
  </si>
  <si>
    <t>305</t>
  </si>
  <si>
    <t>432</t>
  </si>
  <si>
    <t>1,389</t>
  </si>
  <si>
    <t>1,566</t>
  </si>
  <si>
    <t>1,888</t>
  </si>
  <si>
    <t>2,303</t>
  </si>
  <si>
    <t>4,087</t>
  </si>
  <si>
    <t>4,556</t>
  </si>
  <si>
    <t>4,828</t>
  </si>
  <si>
    <t>5,369</t>
  </si>
  <si>
    <t>5,945</t>
  </si>
  <si>
    <t>6,656</t>
  </si>
  <si>
    <t>7,562</t>
  </si>
  <si>
    <t>8,157</t>
  </si>
  <si>
    <t>8,848</t>
  </si>
  <si>
    <t>8,045</t>
  </si>
  <si>
    <t>8,644</t>
  </si>
  <si>
    <t>10,131</t>
  </si>
  <si>
    <t>11,597</t>
  </si>
  <si>
    <t>13,083</t>
  </si>
  <si>
    <t>14,133</t>
  </si>
  <si>
    <t>16,069</t>
  </si>
  <si>
    <t>17,448</t>
  </si>
  <si>
    <t>15,310</t>
  </si>
  <si>
    <t>13,595</t>
  </si>
  <si>
    <t>15,185</t>
  </si>
  <si>
    <t>17,130</t>
  </si>
  <si>
    <t>18,068</t>
  </si>
  <si>
    <t>17,806</t>
  </si>
  <si>
    <t>16,653</t>
  </si>
  <si>
    <t>16,256</t>
  </si>
  <si>
    <t>16,559</t>
  </si>
  <si>
    <t>16,779</t>
  </si>
  <si>
    <t>17,184</t>
  </si>
  <si>
    <t>17,234</t>
  </si>
  <si>
    <t>18,042</t>
  </si>
  <si>
    <t>17,871</t>
  </si>
  <si>
    <t>Total Non-Current Assets</t>
  </si>
  <si>
    <t>3,053</t>
  </si>
  <si>
    <t>4,369</t>
  </si>
  <si>
    <t>5,218</t>
  </si>
  <si>
    <t>6,050</t>
  </si>
  <si>
    <t>6,472</t>
  </si>
  <si>
    <t>8,398</t>
  </si>
  <si>
    <t>8,736</t>
  </si>
  <si>
    <t>8,841</t>
  </si>
  <si>
    <t>9,183</t>
  </si>
  <si>
    <t>9,945</t>
  </si>
  <si>
    <t>10,942</t>
  </si>
  <si>
    <t>13,669</t>
  </si>
  <si>
    <t>14,901</t>
  </si>
  <si>
    <t>15,943</t>
  </si>
  <si>
    <t>17,257</t>
  </si>
  <si>
    <t>18,223</t>
  </si>
  <si>
    <t>19,674</t>
  </si>
  <si>
    <t>22,235</t>
  </si>
  <si>
    <t>24,279</t>
  </si>
  <si>
    <t>27,786</t>
  </si>
  <si>
    <t>30,655</t>
  </si>
  <si>
    <t>36,149</t>
  </si>
  <si>
    <t>33,249</t>
  </si>
  <si>
    <t>32,210</t>
  </si>
  <si>
    <t>43,318</t>
  </si>
  <si>
    <t>46,832</t>
  </si>
  <si>
    <t>46,561</t>
  </si>
  <si>
    <t>45,814</t>
  </si>
  <si>
    <t>44,079</t>
  </si>
  <si>
    <t>42,737</t>
  </si>
  <si>
    <t>40,718</t>
  </si>
  <si>
    <t>39,906</t>
  </si>
  <si>
    <t>39,260</t>
  </si>
  <si>
    <t>38,860</t>
  </si>
  <si>
    <t>39,338</t>
  </si>
  <si>
    <t>38,158</t>
  </si>
  <si>
    <t>Other Assets</t>
  </si>
  <si>
    <t>Total Assets</t>
  </si>
  <si>
    <t>6,016</t>
  </si>
  <si>
    <t>6,288</t>
  </si>
  <si>
    <t>6,866</t>
  </si>
  <si>
    <t>9,686</t>
  </si>
  <si>
    <t>10,926</t>
  </si>
  <si>
    <t>11,951</t>
  </si>
  <si>
    <t>12,042</t>
  </si>
  <si>
    <t>13,935</t>
  </si>
  <si>
    <t>14,807</t>
  </si>
  <si>
    <t>16,250</t>
  </si>
  <si>
    <t>16,830</t>
  </si>
  <si>
    <t>18,728</t>
  </si>
  <si>
    <t>20,756</t>
  </si>
  <si>
    <t>25,128</t>
  </si>
  <si>
    <t>26,635</t>
  </si>
  <si>
    <t>28,464</t>
  </si>
  <si>
    <t>30,657</t>
  </si>
  <si>
    <t>32,851</t>
  </si>
  <si>
    <t>36,465</t>
  </si>
  <si>
    <t>43,091</t>
  </si>
  <si>
    <t>47,069</t>
  </si>
  <si>
    <t>50,879</t>
  </si>
  <si>
    <t>56,132</t>
  </si>
  <si>
    <t>67,782</t>
  </si>
  <si>
    <t>60,038</t>
  </si>
  <si>
    <t>64,020</t>
  </si>
  <si>
    <t>81,446</t>
  </si>
  <si>
    <t>89,356</t>
  </si>
  <si>
    <t>84,896</t>
  </si>
  <si>
    <t>84,681</t>
  </si>
  <si>
    <t>78,497</t>
  </si>
  <si>
    <t>74,704</t>
  </si>
  <si>
    <t>76,962</t>
  </si>
  <si>
    <t>78,509</t>
  </si>
  <si>
    <t>78,453</t>
  </si>
  <si>
    <t>78,324</t>
  </si>
  <si>
    <t>82,793</t>
  </si>
  <si>
    <t>81,943</t>
  </si>
  <si>
    <t>Accounts Payable</t>
  </si>
  <si>
    <t>1,550</t>
  </si>
  <si>
    <t>1,685</t>
  </si>
  <si>
    <t>1,662</t>
  </si>
  <si>
    <t>2,055</t>
  </si>
  <si>
    <t>2,624</t>
  </si>
  <si>
    <t>2,579</t>
  </si>
  <si>
    <t>3,358</t>
  </si>
  <si>
    <t>3,558</t>
  </si>
  <si>
    <t>2,003</t>
  </si>
  <si>
    <t>2,339</t>
  </si>
  <si>
    <t>2,123</t>
  </si>
  <si>
    <t>3,100</t>
  </si>
  <si>
    <t>3,990</t>
  </si>
  <si>
    <t>3,471</t>
  </si>
  <si>
    <t>4,085</t>
  </si>
  <si>
    <t>4,723</t>
  </si>
  <si>
    <t>4,827</t>
  </si>
  <si>
    <t>2,993</t>
  </si>
  <si>
    <t>5,856</t>
  </si>
  <si>
    <t>8,161</t>
  </si>
  <si>
    <t>6,753</t>
  </si>
  <si>
    <t>6,560</t>
  </si>
  <si>
    <t>6,515</t>
  </si>
  <si>
    <t>5,023</t>
  </si>
  <si>
    <t>4,614</t>
  </si>
  <si>
    <t>6,487</t>
  </si>
  <si>
    <t>7,051</t>
  </si>
  <si>
    <t>5,957</t>
  </si>
  <si>
    <t>6,128</t>
  </si>
  <si>
    <t>8,154</t>
  </si>
  <si>
    <t>8,689</t>
  </si>
  <si>
    <t>Short-Term Debt</t>
  </si>
  <si>
    <t>227</t>
  </si>
  <si>
    <t>619</t>
  </si>
  <si>
    <t>1,307</t>
  </si>
  <si>
    <t>1,706</t>
  </si>
  <si>
    <t>1,831</t>
  </si>
  <si>
    <t>1,355</t>
  </si>
  <si>
    <t>1,533</t>
  </si>
  <si>
    <t>2,436</t>
  </si>
  <si>
    <t>2,927</t>
  </si>
  <si>
    <t>1,626</t>
  </si>
  <si>
    <t>3,048</t>
  </si>
  <si>
    <t>3,874</t>
  </si>
  <si>
    <t>3,733</t>
  </si>
  <si>
    <t>5,311</t>
  </si>
  <si>
    <t>5,738</t>
  </si>
  <si>
    <t>7,688</t>
  </si>
  <si>
    <t>10,068</t>
  </si>
  <si>
    <t>9,616</t>
  </si>
  <si>
    <t>10,600</t>
  </si>
  <si>
    <t>12,701</t>
  </si>
  <si>
    <t>9,784</t>
  </si>
  <si>
    <t>7,981</t>
  </si>
  <si>
    <t>9,648</t>
  </si>
  <si>
    <t>12,391</t>
  </si>
  <si>
    <t>11,031</t>
  </si>
  <si>
    <t>11,501</t>
  </si>
  <si>
    <t>12,846</t>
  </si>
  <si>
    <t>13,965</t>
  </si>
  <si>
    <t>11,553</t>
  </si>
  <si>
    <t>11,376</t>
  </si>
  <si>
    <t>11,164</t>
  </si>
  <si>
    <t>11,756</t>
  </si>
  <si>
    <t>27,495</t>
  </si>
  <si>
    <t>Tax Payable</t>
  </si>
  <si>
    <t>Deferred Revenue</t>
  </si>
  <si>
    <t>Other Current Liabilities</t>
  </si>
  <si>
    <t>1,515</t>
  </si>
  <si>
    <t>1,561</t>
  </si>
  <si>
    <t>1,808</t>
  </si>
  <si>
    <t>2,128</t>
  </si>
  <si>
    <t>648</t>
  </si>
  <si>
    <t>743</t>
  </si>
  <si>
    <t>842</t>
  </si>
  <si>
    <t>902</t>
  </si>
  <si>
    <t>1,083</t>
  </si>
  <si>
    <t>1,034</t>
  </si>
  <si>
    <t>1,228</t>
  </si>
  <si>
    <t>1,395</t>
  </si>
  <si>
    <t>1,339</t>
  </si>
  <si>
    <t>2,301</t>
  </si>
  <si>
    <t>2,496</t>
  </si>
  <si>
    <t>2,988</t>
  </si>
  <si>
    <t>3,783</t>
  </si>
  <si>
    <t>3,977</t>
  </si>
  <si>
    <t>5,158</t>
  </si>
  <si>
    <t>4,630</t>
  </si>
  <si>
    <t>5,480</t>
  </si>
  <si>
    <t>6,643</t>
  </si>
  <si>
    <t>5,298</t>
  </si>
  <si>
    <t>6,352</t>
  </si>
  <si>
    <t>8,061</t>
  </si>
  <si>
    <t>7,633</t>
  </si>
  <si>
    <t>7,346</t>
  </si>
  <si>
    <t>8,164</t>
  </si>
  <si>
    <t>7,288</t>
  </si>
  <si>
    <t>6,386</t>
  </si>
  <si>
    <t>8,220</t>
  </si>
  <si>
    <t>8,371</t>
  </si>
  <si>
    <t>8,101</t>
  </si>
  <si>
    <t>7,317</t>
  </si>
  <si>
    <t>8,850</t>
  </si>
  <si>
    <t>Total Current Liabilities</t>
  </si>
  <si>
    <t>2,180</t>
  </si>
  <si>
    <t>2,392</t>
  </si>
  <si>
    <t>3,435</t>
  </si>
  <si>
    <t>3,904</t>
  </si>
  <si>
    <t>4,259</t>
  </si>
  <si>
    <t>3,859</t>
  </si>
  <si>
    <t>4,227</t>
  </si>
  <si>
    <t>4,671</t>
  </si>
  <si>
    <t>5,498</t>
  </si>
  <si>
    <t>6,049</t>
  </si>
  <si>
    <t>7,013</t>
  </si>
  <si>
    <t>6,379</t>
  </si>
  <si>
    <t>7,945</t>
  </si>
  <si>
    <t>8,178</t>
  </si>
  <si>
    <t>8,568</t>
  </si>
  <si>
    <t>10,276</t>
  </si>
  <si>
    <t>11,344</t>
  </si>
  <si>
    <t>12,621</t>
  </si>
  <si>
    <t>16,210</t>
  </si>
  <si>
    <t>19,092</t>
  </si>
  <si>
    <t>19,252</t>
  </si>
  <si>
    <t>22,245</t>
  </si>
  <si>
    <t>26,069</t>
  </si>
  <si>
    <t>19,292</t>
  </si>
  <si>
    <t>22,020</t>
  </si>
  <si>
    <t>28,561</t>
  </si>
  <si>
    <t>29,755</t>
  </si>
  <si>
    <t>27,297</t>
  </si>
  <si>
    <t>27,877</t>
  </si>
  <si>
    <t>26,303</t>
  </si>
  <si>
    <t>26,132</t>
  </si>
  <si>
    <t>26,931</t>
  </si>
  <si>
    <t>28,218</t>
  </si>
  <si>
    <t>26,621</t>
  </si>
  <si>
    <t>25,717</t>
  </si>
  <si>
    <t>29,847</t>
  </si>
  <si>
    <t>31,531</t>
  </si>
  <si>
    <t>Long-Term Debt</t>
  </si>
  <si>
    <t>1,177</t>
  </si>
  <si>
    <t>963</t>
  </si>
  <si>
    <t>900</t>
  </si>
  <si>
    <t>1,953</t>
  </si>
  <si>
    <t>2,288</t>
  </si>
  <si>
    <t>2,890</t>
  </si>
  <si>
    <t>3,892</t>
  </si>
  <si>
    <t>4,119</t>
  </si>
  <si>
    <t>3,895</t>
  </si>
  <si>
    <t>4,270</t>
  </si>
  <si>
    <t>3,964</t>
  </si>
  <si>
    <t>4,532</t>
  </si>
  <si>
    <t>9,404</t>
  </si>
  <si>
    <t>9,928</t>
  </si>
  <si>
    <t>11,334</t>
  </si>
  <si>
    <t>11,291</t>
  </si>
  <si>
    <t>11,596</t>
  </si>
  <si>
    <t>14,078</t>
  </si>
  <si>
    <t>15,837</t>
  </si>
  <si>
    <t>15,677</t>
  </si>
  <si>
    <t>17,680</t>
  </si>
  <si>
    <t>Deferred Tax Liabilities</t>
  </si>
  <si>
    <t>29</t>
  </si>
  <si>
    <t>(4)</t>
  </si>
  <si>
    <t>9</t>
  </si>
  <si>
    <t>185</t>
  </si>
  <si>
    <t>260</t>
  </si>
  <si>
    <t>247</t>
  </si>
  <si>
    <t>19</t>
  </si>
  <si>
    <t>24</t>
  </si>
  <si>
    <t>36</t>
  </si>
  <si>
    <t>48</t>
  </si>
  <si>
    <t>58</t>
  </si>
  <si>
    <t>448</t>
  </si>
  <si>
    <t>376</t>
  </si>
  <si>
    <t>401</t>
  </si>
  <si>
    <t>516</t>
  </si>
  <si>
    <t>877</t>
  </si>
  <si>
    <t>1,209</t>
  </si>
  <si>
    <t>Other Non-Current Liabilities</t>
  </si>
  <si>
    <t>4,018</t>
  </si>
  <si>
    <t>3,548</t>
  </si>
  <si>
    <t>3,393</t>
  </si>
  <si>
    <t>3,019</t>
  </si>
  <si>
    <t>2,698</t>
  </si>
  <si>
    <t>2,590</t>
  </si>
  <si>
    <t>2,536</t>
  </si>
  <si>
    <t>2,514</t>
  </si>
  <si>
    <t>3,103</t>
  </si>
  <si>
    <t>4,038</t>
  </si>
  <si>
    <t>3,172</t>
  </si>
  <si>
    <t>2,986</t>
  </si>
  <si>
    <t>2,991</t>
  </si>
  <si>
    <t>5,879</t>
  </si>
  <si>
    <t>7,175</t>
  </si>
  <si>
    <t>12,268</t>
  </si>
  <si>
    <t>9,599</t>
  </si>
  <si>
    <t>10,238</t>
  </si>
  <si>
    <t>14,539</t>
  </si>
  <si>
    <t>14,267</t>
  </si>
  <si>
    <t>10,002</t>
  </si>
  <si>
    <t>12,194</t>
  </si>
  <si>
    <t>12,062</t>
  </si>
  <si>
    <t>12,541</t>
  </si>
  <si>
    <t>12,418</t>
  </si>
  <si>
    <t>11,211</t>
  </si>
  <si>
    <t>10,922</t>
  </si>
  <si>
    <t>11,230</t>
  </si>
  <si>
    <t>22,810</t>
  </si>
  <si>
    <t>Total Non-Current Liabilities</t>
  </si>
  <si>
    <t>1,206</t>
  </si>
  <si>
    <t>959</t>
  </si>
  <si>
    <t>909</t>
  </si>
  <si>
    <t>2,138</t>
  </si>
  <si>
    <t>2,548</t>
  </si>
  <si>
    <t>3,152</t>
  </si>
  <si>
    <t>4,139</t>
  </si>
  <si>
    <t>8,133</t>
  </si>
  <si>
    <t>7,937</t>
  </si>
  <si>
    <t>7,393</t>
  </si>
  <si>
    <t>7,599</t>
  </si>
  <si>
    <t>9,698</t>
  </si>
  <si>
    <t>12,052</t>
  </si>
  <si>
    <t>12,992</t>
  </si>
  <si>
    <t>14,296</t>
  </si>
  <si>
    <t>14,770</t>
  </si>
  <si>
    <t>16,035</t>
  </si>
  <si>
    <t>17,766</t>
  </si>
  <si>
    <t>19,414</t>
  </si>
  <si>
    <t>19,545</t>
  </si>
  <si>
    <t>24,768</t>
  </si>
  <si>
    <t>25,004</t>
  </si>
  <si>
    <t>35,102</t>
  </si>
  <si>
    <t>31,446</t>
  </si>
  <si>
    <t>30,675</t>
  </si>
  <si>
    <t>39,483</t>
  </si>
  <si>
    <t>42,019</t>
  </si>
  <si>
    <t>36,721</t>
  </si>
  <si>
    <t>39,978</t>
  </si>
  <si>
    <t>37,309</t>
  </si>
  <si>
    <t>35,359</t>
  </si>
  <si>
    <t>36,265</t>
  </si>
  <si>
    <t>36,211</t>
  </si>
  <si>
    <t>37,203</t>
  </si>
  <si>
    <t>37,229</t>
  </si>
  <si>
    <t>36,430</t>
  </si>
  <si>
    <t>34,521</t>
  </si>
  <si>
    <t>Other Liabilities</t>
  </si>
  <si>
    <t>Capital Lease Obligations</t>
  </si>
  <si>
    <t>73</t>
  </si>
  <si>
    <t>97</t>
  </si>
  <si>
    <t>85</t>
  </si>
  <si>
    <t>68</t>
  </si>
  <si>
    <t>437</t>
  </si>
  <si>
    <t>456</t>
  </si>
  <si>
    <t>128</t>
  </si>
  <si>
    <t>79</t>
  </si>
  <si>
    <t>Total Liabilities</t>
  </si>
  <si>
    <t>3,139</t>
  </si>
  <si>
    <t>3,301</t>
  </si>
  <si>
    <t>5,573</t>
  </si>
  <si>
    <t>6,452</t>
  </si>
  <si>
    <t>7,411</t>
  </si>
  <si>
    <t>7,998</t>
  </si>
  <si>
    <t>12,360</t>
  </si>
  <si>
    <t>12,608</t>
  </si>
  <si>
    <t>13,339</t>
  </si>
  <si>
    <t>13,442</t>
  </si>
  <si>
    <t>14,612</t>
  </si>
  <si>
    <t>16,077</t>
  </si>
  <si>
    <t>19,997</t>
  </si>
  <si>
    <t>21,170</t>
  </si>
  <si>
    <t>22,864</t>
  </si>
  <si>
    <t>25,046</t>
  </si>
  <si>
    <t>27,379</t>
  </si>
  <si>
    <t>30,387</t>
  </si>
  <si>
    <t>35,624</t>
  </si>
  <si>
    <t>38,637</t>
  </si>
  <si>
    <t>44,020</t>
  </si>
  <si>
    <t>47,249</t>
  </si>
  <si>
    <t>61,171</t>
  </si>
  <si>
    <t>50,738</t>
  </si>
  <si>
    <t>52,695</t>
  </si>
  <si>
    <t>68,044</t>
  </si>
  <si>
    <t>71,774</t>
  </si>
  <si>
    <t>64,018</t>
  </si>
  <si>
    <t>67,855</t>
  </si>
  <si>
    <t>63,612</t>
  </si>
  <si>
    <t>61,491</t>
  </si>
  <si>
    <t>63,196</t>
  </si>
  <si>
    <t>64,429</t>
  </si>
  <si>
    <t>63,824</t>
  </si>
  <si>
    <t>62,946</t>
  </si>
  <si>
    <t>66,277</t>
  </si>
  <si>
    <t>66,052</t>
  </si>
  <si>
    <t>Preferred Stock</t>
  </si>
  <si>
    <t>Common Stock</t>
  </si>
  <si>
    <t>1,045</t>
  </si>
  <si>
    <t>1,048</t>
  </si>
  <si>
    <t>1,043</t>
  </si>
  <si>
    <t>1,059</t>
  </si>
  <si>
    <t>1,231</t>
  </si>
  <si>
    <t>1,859</t>
  </si>
  <si>
    <t>2,465</t>
  </si>
  <si>
    <t>2,744</t>
  </si>
  <si>
    <t>3,439</t>
  </si>
  <si>
    <t>3,888</t>
  </si>
  <si>
    <t>4,273</t>
  </si>
  <si>
    <t>4,481</t>
  </si>
  <si>
    <t>4,709</t>
  </si>
  <si>
    <t>5,016</t>
  </si>
  <si>
    <t>5,238</t>
  </si>
  <si>
    <t>5,277</t>
  </si>
  <si>
    <t>5,593</t>
  </si>
  <si>
    <t>5,827</t>
  </si>
  <si>
    <t>5,935</t>
  </si>
  <si>
    <t>6,230</t>
  </si>
  <si>
    <t>6,398</t>
  </si>
  <si>
    <t>Retained Earnings</t>
  </si>
  <si>
    <t>2,363</t>
  </si>
  <si>
    <t>2,656</t>
  </si>
  <si>
    <t>3,184</t>
  </si>
  <si>
    <t>3,560</t>
  </si>
  <si>
    <t>3,648</t>
  </si>
  <si>
    <t>3,138</t>
  </si>
  <si>
    <t>1,234</t>
  </si>
  <si>
    <t>1,961</t>
  </si>
  <si>
    <t>2,840</t>
  </si>
  <si>
    <t>5,026</t>
  </si>
  <si>
    <t>6,123</t>
  </si>
  <si>
    <t>6,617</t>
  </si>
  <si>
    <t>7,205</t>
  </si>
  <si>
    <t>7,533</t>
  </si>
  <si>
    <t>8,450</t>
  </si>
  <si>
    <t>9,937</t>
  </si>
  <si>
    <t>11,808</t>
  </si>
  <si>
    <t>14,593</t>
  </si>
  <si>
    <t>17,398</t>
  </si>
  <si>
    <t>19,826</t>
  </si>
  <si>
    <t>19,711</t>
  </si>
  <si>
    <t>21,384</t>
  </si>
  <si>
    <t>25,219</t>
  </si>
  <si>
    <t>29,558</t>
  </si>
  <si>
    <t>31,854</t>
  </si>
  <si>
    <t>33,887</t>
  </si>
  <si>
    <t>34,208</t>
  </si>
  <si>
    <t>27,377</t>
  </si>
  <si>
    <t>26,301</t>
  </si>
  <si>
    <t>30,427</t>
  </si>
  <si>
    <t>34,437</t>
  </si>
  <si>
    <t>35,167</t>
  </si>
  <si>
    <t>39,282</t>
  </si>
  <si>
    <t>48,427</t>
  </si>
  <si>
    <t>Other Compreh. Income(Loss)</t>
  </si>
  <si>
    <t>(3,581)</t>
  </si>
  <si>
    <t>(3,852)</t>
  </si>
  <si>
    <t>(3,785)</t>
  </si>
  <si>
    <t>(3,583)</t>
  </si>
  <si>
    <t>(633)</t>
  </si>
  <si>
    <t>(661)</t>
  </si>
  <si>
    <t>(774)</t>
  </si>
  <si>
    <t>(3,888)</t>
  </si>
  <si>
    <t>(4,138)</t>
  </si>
  <si>
    <t>(4,454)</t>
  </si>
  <si>
    <t>(4,659)</t>
  </si>
  <si>
    <t>(5,050)</t>
  </si>
  <si>
    <t>(5,345)</t>
  </si>
  <si>
    <t>(5,529)</t>
  </si>
  <si>
    <t>(5,850)</t>
  </si>
  <si>
    <t>(6,187)</t>
  </si>
  <si>
    <t>(742)</t>
  </si>
  <si>
    <t>(517)</t>
  </si>
  <si>
    <t>(424)</t>
  </si>
  <si>
    <t>(598)</t>
  </si>
  <si>
    <t>(2,847)</t>
  </si>
  <si>
    <t>(1,808)</t>
  </si>
  <si>
    <t>(5,579)</t>
  </si>
  <si>
    <t>(3,764)</t>
  </si>
  <si>
    <t>(4,051)</t>
  </si>
  <si>
    <t>(6,328)</t>
  </si>
  <si>
    <t>(6,433)</t>
  </si>
  <si>
    <t>(3,898)</t>
  </si>
  <si>
    <t>(6,431)</t>
  </si>
  <si>
    <t>(6,997)</t>
  </si>
  <si>
    <t>(2,039)</t>
  </si>
  <si>
    <t>(1,192)</t>
  </si>
  <si>
    <t>(1,684)</t>
  </si>
  <si>
    <t>(1,567)</t>
  </si>
  <si>
    <t>(888)</t>
  </si>
  <si>
    <t>(1,553)</t>
  </si>
  <si>
    <t>(2,457)</t>
  </si>
  <si>
    <t>Other Total Stockhold. Equity</t>
  </si>
  <si>
    <t>4,300</t>
  </si>
  <si>
    <t>4,638</t>
  </si>
  <si>
    <t>4,694</t>
  </si>
  <si>
    <t>4,512</t>
  </si>
  <si>
    <t>1,547</t>
  </si>
  <si>
    <t>1,680</t>
  </si>
  <si>
    <t>4,820</t>
  </si>
  <si>
    <t>5,103</t>
  </si>
  <si>
    <t>5,404</t>
  </si>
  <si>
    <t>5,207</t>
  </si>
  <si>
    <t>5,262</t>
  </si>
  <si>
    <t>4,998</t>
  </si>
  <si>
    <t>4,537</t>
  </si>
  <si>
    <t>3,332</t>
  </si>
  <si>
    <t>3,197</t>
  </si>
  <si>
    <t>3,222</t>
  </si>
  <si>
    <t>(2,669)</t>
  </si>
  <si>
    <t>(2,914)</t>
  </si>
  <si>
    <t>(3,277)</t>
  </si>
  <si>
    <t>(4,637)</t>
  </si>
  <si>
    <t>(7,352)</t>
  </si>
  <si>
    <t>(9,451)</t>
  </si>
  <si>
    <t>(11,217)</t>
  </si>
  <si>
    <t>(10,646)</t>
  </si>
  <si>
    <t>(10,397)</t>
  </si>
  <si>
    <t>(10,281)</t>
  </si>
  <si>
    <t>(10,074)</t>
  </si>
  <si>
    <t>(11,854)</t>
  </si>
  <si>
    <t>(15,726)</t>
  </si>
  <si>
    <t>(17,640)</t>
  </si>
  <si>
    <t>(17,478)</t>
  </si>
  <si>
    <t>(17,005)</t>
  </si>
  <si>
    <t>(20,531)</t>
  </si>
  <si>
    <t>(24,217)</t>
  </si>
  <si>
    <t>(25,178)</t>
  </si>
  <si>
    <t>(27,643)</t>
  </si>
  <si>
    <t>Total Stockholders Equity</t>
  </si>
  <si>
    <t>3,068</t>
  </si>
  <si>
    <t>3,149</t>
  </si>
  <si>
    <t>3,565</t>
  </si>
  <si>
    <t>4,113</t>
  </si>
  <si>
    <t>4,474</t>
  </si>
  <si>
    <t>4,540</t>
  </si>
  <si>
    <t>4,044</t>
  </si>
  <si>
    <t>1,575</t>
  </si>
  <si>
    <t>2,199</t>
  </si>
  <si>
    <t>2,911</t>
  </si>
  <si>
    <t>3,388</t>
  </si>
  <si>
    <t>4,116</t>
  </si>
  <si>
    <t>4,679</t>
  </si>
  <si>
    <t>5,131</t>
  </si>
  <si>
    <t>5,465</t>
  </si>
  <si>
    <t>5,600</t>
  </si>
  <si>
    <t>5,611</t>
  </si>
  <si>
    <t>5,472</t>
  </si>
  <si>
    <t>6,078</t>
  </si>
  <si>
    <t>7,467</t>
  </si>
  <si>
    <t>8,432</t>
  </si>
  <si>
    <t>6,859</t>
  </si>
  <si>
    <t>Total Liab.&amp;Stockhold. Equity</t>
  </si>
  <si>
    <t>67,258</t>
  </si>
  <si>
    <t>59,478</t>
  </si>
  <si>
    <t>63,519</t>
  </si>
  <si>
    <t>80,927</t>
  </si>
  <si>
    <t>89,306</t>
  </si>
  <si>
    <t>84,829</t>
  </si>
  <si>
    <t>84,601</t>
  </si>
  <si>
    <t>78,421</t>
  </si>
  <si>
    <t>74,628</t>
  </si>
  <si>
    <t>76,893</t>
  </si>
  <si>
    <t>78,468</t>
  </si>
  <si>
    <t>78,412</t>
  </si>
  <si>
    <t>78,277</t>
  </si>
  <si>
    <t>82,761</t>
  </si>
  <si>
    <t>Minority Interest</t>
  </si>
  <si>
    <t>Total Liabilities &amp; Equity</t>
  </si>
  <si>
    <t>(218)</t>
  </si>
  <si>
    <t>681</t>
  </si>
  <si>
    <t>827</t>
  </si>
  <si>
    <t>2,758</t>
  </si>
  <si>
    <t>4,981</t>
  </si>
  <si>
    <t>5,722</t>
  </si>
  <si>
    <t>3,803</t>
  </si>
  <si>
    <t>3,711</t>
  </si>
  <si>
    <t>2,113</t>
  </si>
  <si>
    <t>(59)</t>
  </si>
  <si>
    <t>759</t>
  </si>
  <si>
    <t>6,148</t>
  </si>
  <si>
    <t>6,094</t>
  </si>
  <si>
    <t>3,003</t>
  </si>
  <si>
    <t>6,493</t>
  </si>
  <si>
    <t>6,704</t>
  </si>
  <si>
    <t>Deferred Income Tax</t>
  </si>
  <si>
    <t>(307)</t>
  </si>
  <si>
    <t>(431)</t>
  </si>
  <si>
    <t>1,213</t>
  </si>
  <si>
    <t>220</t>
  </si>
  <si>
    <t>28</t>
  </si>
  <si>
    <t>(74)</t>
  </si>
  <si>
    <t>(383)</t>
  </si>
  <si>
    <t>(377)</t>
  </si>
  <si>
    <t>Stock Based Compensation</t>
  </si>
  <si>
    <t>Change in Working Capital</t>
  </si>
  <si>
    <t>(11)</t>
  </si>
  <si>
    <t>295</t>
  </si>
  <si>
    <t>443</t>
  </si>
  <si>
    <t>238</t>
  </si>
  <si>
    <t>341</t>
  </si>
  <si>
    <t>(296)</t>
  </si>
  <si>
    <t>(209)</t>
  </si>
  <si>
    <t>(200)</t>
  </si>
  <si>
    <t>879</t>
  </si>
  <si>
    <t>(136)</t>
  </si>
  <si>
    <t>(484)</t>
  </si>
  <si>
    <t>(365)</t>
  </si>
  <si>
    <t>(7,310)</t>
  </si>
  <si>
    <t>(1,198)</t>
  </si>
  <si>
    <t>463</t>
  </si>
  <si>
    <t>2,398</t>
  </si>
  <si>
    <t>(1,133)</t>
  </si>
  <si>
    <t>(514)</t>
  </si>
  <si>
    <t>(955)</t>
  </si>
  <si>
    <t>(3,683)</t>
  </si>
  <si>
    <t>2,819</t>
  </si>
  <si>
    <t>630</t>
  </si>
  <si>
    <t>1,008</t>
  </si>
  <si>
    <t>(194)</t>
  </si>
  <si>
    <t>(4,077)</t>
  </si>
  <si>
    <t>(2,930)</t>
  </si>
  <si>
    <t>(417)</t>
  </si>
  <si>
    <t>(647)</t>
  </si>
  <si>
    <t>(780)</t>
  </si>
  <si>
    <t>Accounts Receivable</t>
  </si>
  <si>
    <t>(1,345)</t>
  </si>
  <si>
    <t>(137)</t>
  </si>
  <si>
    <t>15</t>
  </si>
  <si>
    <t>188</t>
  </si>
  <si>
    <t>154</t>
  </si>
  <si>
    <t>(315)</t>
  </si>
  <si>
    <t>(111)</t>
  </si>
  <si>
    <t>(375)</t>
  </si>
  <si>
    <t>(104)</t>
  </si>
  <si>
    <t>(54)</t>
  </si>
  <si>
    <t>(286)</t>
  </si>
  <si>
    <t>(1,391)</t>
  </si>
  <si>
    <t>(568)</t>
  </si>
  <si>
    <t>(827)</t>
  </si>
  <si>
    <t>(745)</t>
  </si>
  <si>
    <t>(833)</t>
  </si>
  <si>
    <t>2,501</t>
  </si>
  <si>
    <t>(2,667)</t>
  </si>
  <si>
    <t>(2,927)</t>
  </si>
  <si>
    <t>(1,149)</t>
  </si>
  <si>
    <t>2,658</t>
  </si>
  <si>
    <t>2,274</t>
  </si>
  <si>
    <t>1,109</t>
  </si>
  <si>
    <t>(1,295)</t>
  </si>
  <si>
    <t>(1,579)</t>
  </si>
  <si>
    <t>274</t>
  </si>
  <si>
    <t>(34)</t>
  </si>
  <si>
    <t>(2,586)</t>
  </si>
  <si>
    <t>(2,589)</t>
  </si>
  <si>
    <t>(2,034)</t>
  </si>
  <si>
    <t>2,570</t>
  </si>
  <si>
    <t>1,555</t>
  </si>
  <si>
    <t>(1,868)</t>
  </si>
  <si>
    <t>134</t>
  </si>
  <si>
    <t>222</t>
  </si>
  <si>
    <t>(1,165)</t>
  </si>
  <si>
    <t>1,478</t>
  </si>
  <si>
    <t>709</t>
  </si>
  <si>
    <t>(1,025)</t>
  </si>
  <si>
    <t>2,041</t>
  </si>
  <si>
    <t>Other Working Capital</t>
  </si>
  <si>
    <t>168</t>
  </si>
  <si>
    <t>(90)</t>
  </si>
  <si>
    <t>(212)</t>
  </si>
  <si>
    <t>(234)</t>
  </si>
  <si>
    <t>(175)</t>
  </si>
  <si>
    <t>240</t>
  </si>
  <si>
    <t>1,050</t>
  </si>
  <si>
    <t>(697)</t>
  </si>
  <si>
    <t>(287)</t>
  </si>
  <si>
    <t>335</t>
  </si>
  <si>
    <t>1,281</t>
  </si>
  <si>
    <t>241</t>
  </si>
  <si>
    <t>(301)</t>
  </si>
  <si>
    <t>(593)</t>
  </si>
  <si>
    <t>(501)</t>
  </si>
  <si>
    <t>(37)</t>
  </si>
  <si>
    <t>(69)</t>
  </si>
  <si>
    <t>(183)</t>
  </si>
  <si>
    <t>(10)</t>
  </si>
  <si>
    <t>(126)</t>
  </si>
  <si>
    <t>34</t>
  </si>
  <si>
    <t>Other Non-Cash Items</t>
  </si>
  <si>
    <t>(50)</t>
  </si>
  <si>
    <t>(57)</t>
  </si>
  <si>
    <t>(182)</t>
  </si>
  <si>
    <t>166</t>
  </si>
  <si>
    <t>21</t>
  </si>
  <si>
    <t>(98)</t>
  </si>
  <si>
    <t>(400)</t>
  </si>
  <si>
    <t>306</t>
  </si>
  <si>
    <t>(15)</t>
  </si>
  <si>
    <t>(113)</t>
  </si>
  <si>
    <t>(20)</t>
  </si>
  <si>
    <t>197</t>
  </si>
  <si>
    <t>199</t>
  </si>
  <si>
    <t>383</t>
  </si>
  <si>
    <t>137</t>
  </si>
  <si>
    <t>469</t>
  </si>
  <si>
    <t>457</t>
  </si>
  <si>
    <t>389</t>
  </si>
  <si>
    <t>553</t>
  </si>
  <si>
    <t>815</t>
  </si>
  <si>
    <t>1,047</t>
  </si>
  <si>
    <t>1,501</t>
  </si>
  <si>
    <t>1,143</t>
  </si>
  <si>
    <t>1,383</t>
  </si>
  <si>
    <t>(617)</t>
  </si>
  <si>
    <t>Cash Provided by Operating Activities</t>
  </si>
  <si>
    <t>907</t>
  </si>
  <si>
    <t>820</t>
  </si>
  <si>
    <t>641</t>
  </si>
  <si>
    <t>503</t>
  </si>
  <si>
    <t>1,757</t>
  </si>
  <si>
    <t>2,190</t>
  </si>
  <si>
    <t>1,782</t>
  </si>
  <si>
    <t>2,096</t>
  </si>
  <si>
    <t>1,778</t>
  </si>
  <si>
    <t>2,059</t>
  </si>
  <si>
    <t>1,987</t>
  </si>
  <si>
    <t>2,366</t>
  </si>
  <si>
    <t>2,066</t>
  </si>
  <si>
    <t>(3,991)</t>
  </si>
  <si>
    <t>3,113</t>
  </si>
  <si>
    <t>5,799</t>
  </si>
  <si>
    <t>7,935</t>
  </si>
  <si>
    <t>4,787</t>
  </si>
  <si>
    <t>6,343</t>
  </si>
  <si>
    <t>5,009</t>
  </si>
  <si>
    <t>7,010</t>
  </si>
  <si>
    <t>5,241</t>
  </si>
  <si>
    <t>10,191</t>
  </si>
  <si>
    <t>8,057</t>
  </si>
  <si>
    <t>6,675</t>
  </si>
  <si>
    <t>5,608</t>
  </si>
  <si>
    <t>5,702</t>
  </si>
  <si>
    <t>6,558</t>
  </si>
  <si>
    <t>6,912</t>
  </si>
  <si>
    <t>6,327</t>
  </si>
  <si>
    <t>7,198</t>
  </si>
  <si>
    <t>7,766</t>
  </si>
  <si>
    <t>CAPEX</t>
  </si>
  <si>
    <t>(1,089)</t>
  </si>
  <si>
    <t>(1,039)</t>
  </si>
  <si>
    <t>(640)</t>
  </si>
  <si>
    <t>(632)</t>
  </si>
  <si>
    <t>(694)</t>
  </si>
  <si>
    <t>(679)</t>
  </si>
  <si>
    <t>(771)</t>
  </si>
  <si>
    <t>(1,106)</t>
  </si>
  <si>
    <t>(1,269)</t>
  </si>
  <si>
    <t>(1,280)</t>
  </si>
  <si>
    <t>(1,388)</t>
  </si>
  <si>
    <t>(1,968)</t>
  </si>
  <si>
    <t>(1,773)</t>
  </si>
  <si>
    <t>(1,765)</t>
  </si>
  <si>
    <t>(2,114)</t>
  </si>
  <si>
    <t>(2,415)</t>
  </si>
  <si>
    <t>(2,675)</t>
  </si>
  <si>
    <t>(3,040)</t>
  </si>
  <si>
    <t>(4,011)</t>
  </si>
  <si>
    <t>(2,316)</t>
  </si>
  <si>
    <t>(3,924)</t>
  </si>
  <si>
    <t>(5,076)</t>
  </si>
  <si>
    <t>(4,446)</t>
  </si>
  <si>
    <t>(3,379)</t>
  </si>
  <si>
    <t>(3,261)</t>
  </si>
  <si>
    <t>(2,928)</t>
  </si>
  <si>
    <t>(2,336)</t>
  </si>
  <si>
    <t>(2,916)</t>
  </si>
  <si>
    <t>(2,115)</t>
  </si>
  <si>
    <t>(2,472)</t>
  </si>
  <si>
    <t>(1,296)</t>
  </si>
  <si>
    <t>Acquisitions Net</t>
  </si>
  <si>
    <t>(302)</t>
  </si>
  <si>
    <t>(290)</t>
  </si>
  <si>
    <t>(13)</t>
  </si>
  <si>
    <t>(513)</t>
  </si>
  <si>
    <t>(229)</t>
  </si>
  <si>
    <t>(117)</t>
  </si>
  <si>
    <t>(19)</t>
  </si>
  <si>
    <t>(1,126)</t>
  </si>
  <si>
    <t>(7,808)</t>
  </si>
  <si>
    <t>1,199</t>
  </si>
  <si>
    <t>365</t>
  </si>
  <si>
    <t>178</t>
  </si>
  <si>
    <t>100</t>
  </si>
  <si>
    <t>16</t>
  </si>
  <si>
    <t>41</t>
  </si>
  <si>
    <t>(87)</t>
  </si>
  <si>
    <t>Purchases of Investments</t>
  </si>
  <si>
    <t>(338)</t>
  </si>
  <si>
    <t>(681)</t>
  </si>
  <si>
    <t>(485)</t>
  </si>
  <si>
    <t>(339)</t>
  </si>
  <si>
    <t>(349)</t>
  </si>
  <si>
    <t>(217)</t>
  </si>
  <si>
    <t>(336)</t>
  </si>
  <si>
    <t>(1,020)</t>
  </si>
  <si>
    <t>(597)</t>
  </si>
  <si>
    <t>(855)</t>
  </si>
  <si>
    <t>(885)</t>
  </si>
  <si>
    <t>(582)</t>
  </si>
  <si>
    <t>(1,107)</t>
  </si>
  <si>
    <t>(898)</t>
  </si>
  <si>
    <t>(599)</t>
  </si>
  <si>
    <t>(749)</t>
  </si>
  <si>
    <t>(2,256)</t>
  </si>
  <si>
    <t>(3,077)</t>
  </si>
  <si>
    <t>Sales/Maturities of Investments</t>
  </si>
  <si>
    <t>290</t>
  </si>
  <si>
    <t>539</t>
  </si>
  <si>
    <t>291</t>
  </si>
  <si>
    <t>449</t>
  </si>
  <si>
    <t>810</t>
  </si>
  <si>
    <t>351</t>
  </si>
  <si>
    <t>932</t>
  </si>
  <si>
    <t>442</t>
  </si>
  <si>
    <t>529</t>
  </si>
  <si>
    <t>345</t>
  </si>
  <si>
    <t>785</t>
  </si>
  <si>
    <t>2,384</t>
  </si>
  <si>
    <t>Other Investing Activities</t>
  </si>
  <si>
    <t>(259)</t>
  </si>
  <si>
    <t>(283)</t>
  </si>
  <si>
    <t>(748)</t>
  </si>
  <si>
    <t>(818)</t>
  </si>
  <si>
    <t>(1,070)</t>
  </si>
  <si>
    <t>(1,613)</t>
  </si>
  <si>
    <t>(1,435)</t>
  </si>
  <si>
    <t>(3,311)</t>
  </si>
  <si>
    <t>(1,438)</t>
  </si>
  <si>
    <t>(1,365)</t>
  </si>
  <si>
    <t>(959)</t>
  </si>
  <si>
    <t>(935)</t>
  </si>
  <si>
    <t>(796)</t>
  </si>
  <si>
    <t>3,265</t>
  </si>
  <si>
    <t>(2,217)</t>
  </si>
  <si>
    <t>(2,059)</t>
  </si>
  <si>
    <t>(2,636)</t>
  </si>
  <si>
    <t>(4,631)</t>
  </si>
  <si>
    <t>2,047</t>
  </si>
  <si>
    <t>(2,121)</t>
  </si>
  <si>
    <t>(4,949)</t>
  </si>
  <si>
    <t>(3,339)</t>
  </si>
  <si>
    <t>(1,941)</t>
  </si>
  <si>
    <t>(1,288)</t>
  </si>
  <si>
    <t>(53)</t>
  </si>
  <si>
    <t>519</t>
  </si>
  <si>
    <t>(1,132)</t>
  </si>
  <si>
    <t>(1,649)</t>
  </si>
  <si>
    <t>(458)</t>
  </si>
  <si>
    <t>Cash Used for Investing Activities</t>
  </si>
  <si>
    <t>(1,348)</t>
  </si>
  <si>
    <t>(1,456)</t>
  </si>
  <si>
    <t>(1,044)</t>
  </si>
  <si>
    <t>(923)</t>
  </si>
  <si>
    <t>(1,380)</t>
  </si>
  <si>
    <t>(1,512)</t>
  </si>
  <si>
    <t>(1,749)</t>
  </si>
  <si>
    <t>(2,384)</t>
  </si>
  <si>
    <t>(2,541)</t>
  </si>
  <si>
    <t>(4,580)</t>
  </si>
  <si>
    <t>(3,020)</t>
  </si>
  <si>
    <t>(2,753)</t>
  </si>
  <si>
    <t>(2,708)</t>
  </si>
  <si>
    <t>(2,561)</t>
  </si>
  <si>
    <t>2,077</t>
  </si>
  <si>
    <t>(3,525)</t>
  </si>
  <si>
    <t>(3,796)</t>
  </si>
  <si>
    <t>(4,408)</t>
  </si>
  <si>
    <t>(6,296)</t>
  </si>
  <si>
    <t>1,002</t>
  </si>
  <si>
    <t>(1,595)</t>
  </si>
  <si>
    <t>(11,427)</t>
  </si>
  <si>
    <t>(6,190)</t>
  </si>
  <si>
    <t>(5,046)</t>
  </si>
  <si>
    <t>(3,627)</t>
  </si>
  <si>
    <t>(3,517)</t>
  </si>
  <si>
    <t>(1,760)</t>
  </si>
  <si>
    <t>(994)</t>
  </si>
  <si>
    <t>(3,212)</t>
  </si>
  <si>
    <t>(1,928)</t>
  </si>
  <si>
    <t>(1,485)</t>
  </si>
  <si>
    <t>(3,084)</t>
  </si>
  <si>
    <t>Debt Repayment</t>
  </si>
  <si>
    <t>(3,008)</t>
  </si>
  <si>
    <t>(11,620)</t>
  </si>
  <si>
    <t>(10,375)</t>
  </si>
  <si>
    <t>(10,888)</t>
  </si>
  <si>
    <t>(14,439)</t>
  </si>
  <si>
    <t>(12,687)</t>
  </si>
  <si>
    <t>(12,461)</t>
  </si>
  <si>
    <t>(10,593)</t>
  </si>
  <si>
    <t>(11,099)</t>
  </si>
  <si>
    <t>(10,870)</t>
  </si>
  <si>
    <t>(9,248)</t>
  </si>
  <si>
    <t>(8,292)</t>
  </si>
  <si>
    <t>(6,565)</t>
  </si>
  <si>
    <t>(8,384)</t>
  </si>
  <si>
    <t>(7,829)</t>
  </si>
  <si>
    <t>(8,297)</t>
  </si>
  <si>
    <t>(8,237)</t>
  </si>
  <si>
    <t>(9,796)</t>
  </si>
  <si>
    <t>(7,728)</t>
  </si>
  <si>
    <t>Common Stock Issued</t>
  </si>
  <si>
    <t>1</t>
  </si>
  <si>
    <t>2</t>
  </si>
  <si>
    <t>12</t>
  </si>
  <si>
    <t>11</t>
  </si>
  <si>
    <t>10</t>
  </si>
  <si>
    <t>6</t>
  </si>
  <si>
    <t>4</t>
  </si>
  <si>
    <t>157</t>
  </si>
  <si>
    <t>414</t>
  </si>
  <si>
    <t>328</t>
  </si>
  <si>
    <t>135</t>
  </si>
  <si>
    <t>89</t>
  </si>
  <si>
    <t>296</t>
  </si>
  <si>
    <t>123</t>
  </si>
  <si>
    <t>52</t>
  </si>
  <si>
    <t>239</t>
  </si>
  <si>
    <t>33</t>
  </si>
  <si>
    <t>566</t>
  </si>
  <si>
    <t>313</t>
  </si>
  <si>
    <t>229</t>
  </si>
  <si>
    <t>51</t>
  </si>
  <si>
    <t>Common Stock Repurchased</t>
  </si>
  <si>
    <t>(9)</t>
  </si>
  <si>
    <t>(32)</t>
  </si>
  <si>
    <t>(240)</t>
  </si>
  <si>
    <t>(427)</t>
  </si>
  <si>
    <t>(303)</t>
  </si>
  <si>
    <t>(706)</t>
  </si>
  <si>
    <t>(567)</t>
  </si>
  <si>
    <t>(260)</t>
  </si>
  <si>
    <t>(412)</t>
  </si>
  <si>
    <t>(43)</t>
  </si>
  <si>
    <t>(405)</t>
  </si>
  <si>
    <t>(539)</t>
  </si>
  <si>
    <t>(3,208)</t>
  </si>
  <si>
    <t>(2,405)</t>
  </si>
  <si>
    <t>(1,800)</t>
  </si>
  <si>
    <t>(2,000)</t>
  </si>
  <si>
    <t>(4,238)</t>
  </si>
  <si>
    <t>(2,025)</t>
  </si>
  <si>
    <t>(23)</t>
  </si>
  <si>
    <t>(3,798)</t>
  </si>
  <si>
    <t>(4,047)</t>
  </si>
  <si>
    <t>(1,130)</t>
  </si>
  <si>
    <t>(2,668)</t>
  </si>
  <si>
    <t>(4,230)</t>
  </si>
  <si>
    <t>Dividends Paid</t>
  </si>
  <si>
    <t>(121)</t>
  </si>
  <si>
    <t>(61)</t>
  </si>
  <si>
    <t>(91)</t>
  </si>
  <si>
    <t>(239)</t>
  </si>
  <si>
    <t>(289)</t>
  </si>
  <si>
    <t>(445)</t>
  </si>
  <si>
    <t>(462)</t>
  </si>
  <si>
    <t>(474)</t>
  </si>
  <si>
    <t>(481)</t>
  </si>
  <si>
    <t>(491)</t>
  </si>
  <si>
    <t>(534)</t>
  </si>
  <si>
    <t>(618)</t>
  </si>
  <si>
    <t>(726)</t>
  </si>
  <si>
    <t>(845)</t>
  </si>
  <si>
    <t>(953)</t>
  </si>
  <si>
    <t>(1,029)</t>
  </si>
  <si>
    <t>(1,084)</t>
  </si>
  <si>
    <t>(1,159)</t>
  </si>
  <si>
    <t>(1,617)</t>
  </si>
  <si>
    <t>(1,111)</t>
  </si>
  <si>
    <t>(1,620)</t>
  </si>
  <si>
    <t>(1,757)</t>
  </si>
  <si>
    <t>(1,799)</t>
  </si>
  <si>
    <t>(1,831)</t>
  </si>
  <si>
    <t>(1,951)</t>
  </si>
  <si>
    <t>(2,132)</t>
  </si>
  <si>
    <t>(2,243)</t>
  </si>
  <si>
    <t>(2,332)</t>
  </si>
  <si>
    <t>(2,440)</t>
  </si>
  <si>
    <t>Other Financing Activities</t>
  </si>
  <si>
    <t>700</t>
  </si>
  <si>
    <t>775</t>
  </si>
  <si>
    <t>518</t>
  </si>
  <si>
    <t>489</t>
  </si>
  <si>
    <t>411</t>
  </si>
  <si>
    <t>1,015</t>
  </si>
  <si>
    <t>1,305</t>
  </si>
  <si>
    <t>3,825</t>
  </si>
  <si>
    <t>1,413</t>
  </si>
  <si>
    <t>1,529</t>
  </si>
  <si>
    <t>1,252</t>
  </si>
  <si>
    <t>5,638</t>
  </si>
  <si>
    <t>11,302</t>
  </si>
  <si>
    <t>10,841</t>
  </si>
  <si>
    <t>20,022</t>
  </si>
  <si>
    <t>8,412</t>
  </si>
  <si>
    <t>8,636</t>
  </si>
  <si>
    <t>15,603</t>
  </si>
  <si>
    <t>16,213</t>
  </si>
  <si>
    <t>9,342</t>
  </si>
  <si>
    <t>11,871</t>
  </si>
  <si>
    <t>8,171</t>
  </si>
  <si>
    <t>5,275</t>
  </si>
  <si>
    <t>5,996</t>
  </si>
  <si>
    <t>9,615</t>
  </si>
  <si>
    <t>7,626</t>
  </si>
  <si>
    <t>10,473</t>
  </si>
  <si>
    <t>7,066</t>
  </si>
  <si>
    <t>Cash Used/Provided by Financing Activities</t>
  </si>
  <si>
    <t>571</t>
  </si>
  <si>
    <t>623</t>
  </si>
  <si>
    <t>397</t>
  </si>
  <si>
    <t>430</t>
  </si>
  <si>
    <t>92</t>
  </si>
  <si>
    <t>(208)</t>
  </si>
  <si>
    <t>433</t>
  </si>
  <si>
    <t>2,864</t>
  </si>
  <si>
    <t>661</t>
  </si>
  <si>
    <t>543</t>
  </si>
  <si>
    <t>1,018</t>
  </si>
  <si>
    <t>513</t>
  </si>
  <si>
    <t>1,874</t>
  </si>
  <si>
    <t>(2,593)</t>
  </si>
  <si>
    <t>(2,969)</t>
  </si>
  <si>
    <t>(5,215)</t>
  </si>
  <si>
    <t>(4,613)</t>
  </si>
  <si>
    <t>3,966</t>
  </si>
  <si>
    <t>3,549</t>
  </si>
  <si>
    <t>(4,511)</t>
  </si>
  <si>
    <t>(2,996)</t>
  </si>
  <si>
    <t>(3,870)</t>
  </si>
  <si>
    <t>(3,112)</t>
  </si>
  <si>
    <t>(3,653)</t>
  </si>
  <si>
    <t>(3,650)</t>
  </si>
  <si>
    <t>(4,538)</t>
  </si>
  <si>
    <t>(3,755)</t>
  </si>
  <si>
    <t>(4,188)</t>
  </si>
  <si>
    <t>(7,281)</t>
  </si>
  <si>
    <t>Effect of Forex Changes on Cash</t>
  </si>
  <si>
    <t>(56)</t>
  </si>
  <si>
    <t>(25)</t>
  </si>
  <si>
    <t>5</t>
  </si>
  <si>
    <t>(1)</t>
  </si>
  <si>
    <t>(14)</t>
  </si>
  <si>
    <t>18</t>
  </si>
  <si>
    <t>(22)</t>
  </si>
  <si>
    <t>(63)</t>
  </si>
  <si>
    <t>(12)</t>
  </si>
  <si>
    <t>26</t>
  </si>
  <si>
    <t>143</t>
  </si>
  <si>
    <t>(78)</t>
  </si>
  <si>
    <t>158</t>
  </si>
  <si>
    <t>(76)</t>
  </si>
  <si>
    <t>(84)</t>
  </si>
  <si>
    <t>(174)</t>
  </si>
  <si>
    <t>(169)</t>
  </si>
  <si>
    <t>(28)</t>
  </si>
  <si>
    <t>38</t>
  </si>
  <si>
    <t>(44)</t>
  </si>
  <si>
    <t>(29)</t>
  </si>
  <si>
    <t>Net Change In Cash</t>
  </si>
  <si>
    <t>(151)</t>
  </si>
  <si>
    <t>(214)</t>
  </si>
  <si>
    <t>66</t>
  </si>
  <si>
    <t>663</t>
  </si>
  <si>
    <t>(578)</t>
  </si>
  <si>
    <t>1,614</t>
  </si>
  <si>
    <t>(1,275)</t>
  </si>
  <si>
    <t>(535)</t>
  </si>
  <si>
    <t>1,260</t>
  </si>
  <si>
    <t>(881)</t>
  </si>
  <si>
    <t>708</t>
  </si>
  <si>
    <t>1,093</t>
  </si>
  <si>
    <t>(430)</t>
  </si>
  <si>
    <t>402</t>
  </si>
  <si>
    <t>(103)</t>
  </si>
  <si>
    <t>(2,250)</t>
  </si>
  <si>
    <t>Cash at the End of Period</t>
  </si>
  <si>
    <t>7,890</t>
  </si>
  <si>
    <t>8,292</t>
  </si>
  <si>
    <t>9,366</t>
  </si>
  <si>
    <t>9,263</t>
  </si>
  <si>
    <t>Cash at the Beginning of Period</t>
  </si>
  <si>
    <t>8,320</t>
  </si>
  <si>
    <t>Free Cash Flow</t>
  </si>
  <si>
    <t>(219)</t>
  </si>
  <si>
    <t>(133)</t>
  </si>
  <si>
    <t>773</t>
  </si>
  <si>
    <t>1,063</t>
  </si>
  <si>
    <t>1,511</t>
  </si>
  <si>
    <t>1,011</t>
  </si>
  <si>
    <t>990</t>
  </si>
  <si>
    <t>509</t>
  </si>
  <si>
    <t>1,290</t>
  </si>
  <si>
    <t>671</t>
  </si>
  <si>
    <t>593</t>
  </si>
  <si>
    <t>301</t>
  </si>
  <si>
    <t>(6,105)</t>
  </si>
  <si>
    <t>698</t>
  </si>
  <si>
    <t>3,124</t>
  </si>
  <si>
    <t>4,895</t>
  </si>
  <si>
    <t>4,027</t>
  </si>
  <si>
    <t>2,423</t>
  </si>
  <si>
    <t>3,086</t>
  </si>
  <si>
    <t>165</t>
  </si>
  <si>
    <t>5,745</t>
  </si>
  <si>
    <t>4,678</t>
  </si>
  <si>
    <t>3,414</t>
  </si>
  <si>
    <t>2,680</t>
  </si>
  <si>
    <t>3,366</t>
  </si>
  <si>
    <t>3,642</t>
  </si>
  <si>
    <t>4,243</t>
  </si>
  <si>
    <t>4,212</t>
  </si>
  <si>
    <t>4,726</t>
  </si>
  <si>
    <t>6,470</t>
  </si>
  <si>
    <t>*in millions</t>
  </si>
  <si>
    <t>Filing Date</t>
  </si>
  <si>
    <t>Stock Prices</t>
  </si>
  <si>
    <t>High</t>
  </si>
  <si>
    <t>Low</t>
  </si>
  <si>
    <t>Average</t>
  </si>
  <si>
    <t>Revenue by Segment *in millions, USD</t>
  </si>
  <si>
    <t>Construction Industries</t>
  </si>
  <si>
    <t>Resource Industries</t>
  </si>
  <si>
    <t>Energy &amp; Transportation</t>
  </si>
  <si>
    <t>All other segment</t>
  </si>
  <si>
    <t>Corporate Items and Eliminations</t>
  </si>
  <si>
    <t>Financial Products segment</t>
  </si>
  <si>
    <t>Total Revenues</t>
  </si>
  <si>
    <t>Revenue by Region *in millions, USD</t>
  </si>
  <si>
    <t>North America</t>
  </si>
  <si>
    <t>Latin America</t>
  </si>
  <si>
    <t>EAME</t>
  </si>
  <si>
    <t>Asia/Pacific</t>
  </si>
  <si>
    <t>Inter-Segment</t>
  </si>
  <si>
    <t>Machinery, Energy &amp; Transportation</t>
  </si>
  <si>
    <t xml:space="preserve">Margin </t>
  </si>
  <si>
    <t>Corporate Items - Financials</t>
  </si>
  <si>
    <t>Consolidated</t>
  </si>
  <si>
    <t>Total Revenue</t>
  </si>
  <si>
    <t>Consolidating Adjustments</t>
  </si>
  <si>
    <t>Total Operating Income</t>
  </si>
  <si>
    <t>Sales by Application (Energy &amp; Transport) *in millions</t>
  </si>
  <si>
    <t>Oil and Gas</t>
  </si>
  <si>
    <t>Power generation</t>
  </si>
  <si>
    <t>Industrial</t>
  </si>
  <si>
    <t>Transportation</t>
  </si>
  <si>
    <t>External Sales</t>
  </si>
  <si>
    <t>Inter-segment</t>
  </si>
  <si>
    <t>Recievables - trade and other</t>
  </si>
  <si>
    <t>Recievables - finance</t>
  </si>
  <si>
    <t>Prepaid expenses and other current assets</t>
  </si>
  <si>
    <t>Inventories</t>
  </si>
  <si>
    <t>Non-current Assets</t>
  </si>
  <si>
    <t xml:space="preserve">PP&amp;E </t>
  </si>
  <si>
    <t>Long-term recievables - trade and other</t>
  </si>
  <si>
    <t>Long-term recievables - finance</t>
  </si>
  <si>
    <t>Noncurrent deferred refundable income taxes</t>
  </si>
  <si>
    <t>Intangible assets</t>
  </si>
  <si>
    <t>Total Non-current Assets</t>
  </si>
  <si>
    <t>Current Liabilities</t>
  </si>
  <si>
    <t>Short-term borrowings - Machinery, Energy &amp; Transport</t>
  </si>
  <si>
    <t>Short-term borrowings - Financial Products</t>
  </si>
  <si>
    <t>AP</t>
  </si>
  <si>
    <t>Accrued Expenses</t>
  </si>
  <si>
    <t>Accrued wages, salaries &amp; employee benefits</t>
  </si>
  <si>
    <t>Customer advances</t>
  </si>
  <si>
    <t>Dividends payable</t>
  </si>
  <si>
    <t>Other current liabilties</t>
  </si>
  <si>
    <t>Short-term debt - Machinery, Energy &amp; Transportation</t>
  </si>
  <si>
    <t>Short-term debt - financial products</t>
  </si>
  <si>
    <t>Non-current Liabilities</t>
  </si>
  <si>
    <t>Long-term debt - Machinery, Energy &amp; Transportation</t>
  </si>
  <si>
    <t>Long-term debt - Financial Products</t>
  </si>
  <si>
    <t>Liability for post employment benefits</t>
  </si>
  <si>
    <t>Total Non-current Liabilities</t>
  </si>
  <si>
    <t>Equity</t>
  </si>
  <si>
    <t>Issued Shares</t>
  </si>
  <si>
    <t>Treasury Stock</t>
  </si>
  <si>
    <t>Profit employed in the business</t>
  </si>
  <si>
    <t>Accumulated other comprehensive income</t>
  </si>
  <si>
    <t>Noncontrolling Interests</t>
  </si>
  <si>
    <t xml:space="preserve">Total Equity </t>
  </si>
  <si>
    <t>Total Equity &amp; Liabilities</t>
  </si>
  <si>
    <t>CFFO</t>
  </si>
  <si>
    <t>CapEx</t>
  </si>
  <si>
    <t>FCF</t>
  </si>
  <si>
    <t>SBI</t>
  </si>
  <si>
    <t>SBC</t>
  </si>
  <si>
    <t>SBB</t>
  </si>
  <si>
    <t>Dividends</t>
  </si>
  <si>
    <t>Gross Margin</t>
  </si>
  <si>
    <t>Other Income &amp; Taxes</t>
  </si>
  <si>
    <t>Net Margin</t>
  </si>
  <si>
    <t>-</t>
  </si>
  <si>
    <t>Redeemable noncontrolling interest</t>
  </si>
  <si>
    <t>Info</t>
  </si>
  <si>
    <r>
      <t xml:space="preserve">Caterpillar, Inc. engages in the </t>
    </r>
    <r>
      <rPr>
        <b/>
        <sz val="11"/>
        <color rgb="FF333333"/>
        <rFont val="Arial"/>
        <family val="2"/>
      </rPr>
      <t>manufacture of construction and mining equipment, diesel and natural gas engines, industrial gas turbines, and diesel-electric locomotives. </t>
    </r>
  </si>
  <si>
    <t>It operates through the following segments: Construction Industries, Resource Industries, Energy and Transportation, Financial Products, and All Other. </t>
  </si>
  <si>
    <t>Construction Segment</t>
  </si>
  <si>
    <t>The Construction Industries segment supports customers using machinery in infrastructure and building construction applications. </t>
  </si>
  <si>
    <t>Resource Segment</t>
  </si>
  <si>
    <t>The Resource Industries segment is responsible for supporting customers using machinery in mining and quarrying applications and it includes business strategy, product design, product management and development, manufacturing, marketing, and sales and product support. </t>
  </si>
  <si>
    <t> The Energy and Transportation segment supports customers in oil and gas, power generation, marine, rail, and industrial applications. The Financial Products segment offers a range of financing alternatives to customers and dealers for caterpillar machinery and engines, solar gas turbines, as well as other equipment and marine vessels.</t>
  </si>
  <si>
    <t>All Other</t>
  </si>
  <si>
    <t>The All Other segment includes activities such as the business strategy, product management and development, and manufacturing of filters an</t>
  </si>
  <si>
    <t>Q422</t>
  </si>
  <si>
    <t>Q322</t>
  </si>
  <si>
    <t>Q222</t>
  </si>
  <si>
    <t>Q122</t>
  </si>
  <si>
    <t>Q421</t>
  </si>
  <si>
    <t>Q321</t>
  </si>
  <si>
    <t>Q221</t>
  </si>
  <si>
    <t>Q121</t>
  </si>
  <si>
    <t>Q420</t>
  </si>
  <si>
    <t>Q320</t>
  </si>
  <si>
    <t>Q220</t>
  </si>
  <si>
    <t>Q120</t>
  </si>
  <si>
    <t>Q419</t>
  </si>
  <si>
    <t>Q319</t>
  </si>
  <si>
    <t>Q219</t>
  </si>
  <si>
    <t>Q119</t>
  </si>
  <si>
    <t>Operating Margin</t>
  </si>
  <si>
    <t>Stock Statistics</t>
  </si>
  <si>
    <t>Marketcap</t>
  </si>
  <si>
    <t>P/S</t>
  </si>
  <si>
    <t>P/E</t>
  </si>
  <si>
    <t>P/B</t>
  </si>
  <si>
    <t>P/FCF</t>
  </si>
  <si>
    <t>Growth</t>
  </si>
  <si>
    <t>Earnings</t>
  </si>
  <si>
    <t>Q123</t>
  </si>
  <si>
    <t>Q223</t>
  </si>
  <si>
    <t>Q323</t>
  </si>
  <si>
    <t>Q423</t>
  </si>
  <si>
    <t>Q124</t>
  </si>
  <si>
    <t>Q224</t>
  </si>
  <si>
    <t>Q324</t>
  </si>
  <si>
    <t>Q424</t>
  </si>
  <si>
    <t>Q125</t>
  </si>
  <si>
    <t>Q225</t>
  </si>
  <si>
    <t>Q325</t>
  </si>
  <si>
    <t>Q425</t>
  </si>
  <si>
    <t>Revenue - Machinery, Energy, &amp; Transportation</t>
  </si>
  <si>
    <t>Revenue - Financial Products</t>
  </si>
  <si>
    <t>Total Operating Expenses</t>
  </si>
  <si>
    <t xml:space="preserve">Interest expense    </t>
  </si>
  <si>
    <t>Income before tax</t>
  </si>
  <si>
    <t>Profit of consolidated</t>
  </si>
  <si>
    <t>Profit of unconsolidated</t>
  </si>
  <si>
    <t>Profit of Consolidated and Unconsolidated</t>
  </si>
  <si>
    <t>Less: non-controlling interests</t>
  </si>
  <si>
    <t>Profit Margin</t>
  </si>
  <si>
    <t>Machiner, Energry, Transportation Growth</t>
  </si>
  <si>
    <t>Financial Products Growth</t>
  </si>
  <si>
    <t>Total Revenue Growth</t>
  </si>
  <si>
    <t>Q418</t>
  </si>
  <si>
    <t>Q318</t>
  </si>
  <si>
    <t>Q218</t>
  </si>
  <si>
    <t>Q118</t>
  </si>
  <si>
    <t>Q417</t>
  </si>
  <si>
    <t>Q317</t>
  </si>
  <si>
    <t>Q217</t>
  </si>
  <si>
    <t>Q117</t>
  </si>
  <si>
    <t>Q416</t>
  </si>
  <si>
    <t>Q316</t>
  </si>
  <si>
    <t>Q216</t>
  </si>
  <si>
    <t>Q116</t>
  </si>
  <si>
    <t>Q415</t>
  </si>
  <si>
    <t>Q315</t>
  </si>
  <si>
    <t>Q215</t>
  </si>
  <si>
    <t>Q115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</si>
</sst>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2"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i/>
      <u/>
      <sz val="11"/>
      <name val="Calibri"/>
      <family val="2"/>
      <scheme val="minor"/>
    </font>
    <font>
      <b/>
      <i/>
      <u/>
      <sz val="11"/>
      <name val="Calibri"/>
      <family val="2"/>
      <scheme val="minor"/>
    </font>
    <font>
      <sz val="9"/>
      <color indexed="81"/>
      <name val="Tahoma"/>
      <family val="2"/>
    </font>
    <font>
      <b/>
      <sz val="9"/>
      <color indexed="81"/>
      <name val="Tahoma"/>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2" fillId="2" borderId="0" xfId="0" applyFont="1" applyFill="1"/>
    <xf numFmtId="3" fontId="4" fillId="2" borderId="0" xfId="0" applyNumberFormat="1" applyFont="1" applyFill="1"/>
    <xf numFmtId="0" fontId="5" fillId="3" borderId="0" xfId="0" applyFont="1" applyFill="1"/>
    <xf numFmtId="14" fontId="0" fillId="0" borderId="0" xfId="0" applyNumberFormat="1"/>
    <xf numFmtId="3" fontId="0" fillId="0" borderId="2" xfId="0" applyNumberFormat="1" applyBorder="1"/>
    <xf numFmtId="3" fontId="3" fillId="0" borderId="0" xfId="0" applyNumberFormat="1" applyFont="1"/>
    <xf numFmtId="3" fontId="2" fillId="2" borderId="0" xfId="0" applyNumberFormat="1" applyFont="1" applyFill="1"/>
    <xf numFmtId="3" fontId="5" fillId="3" borderId="0" xfId="0" applyNumberFormat="1" applyFont="1" applyFill="1"/>
    <xf numFmtId="3" fontId="3" fillId="0" borderId="3" xfId="0" applyNumberFormat="1" applyFont="1" applyBorder="1"/>
    <xf numFmtId="0" fontId="3" fillId="3" borderId="0" xfId="0" applyFont="1" applyFill="1"/>
    <xf numFmtId="0" fontId="6" fillId="4" borderId="0" xfId="0" applyFont="1" applyFill="1"/>
    <xf numFmtId="0" fontId="7" fillId="4" borderId="0" xfId="0" applyFont="1" applyFill="1"/>
    <xf numFmtId="10" fontId="0" fillId="0" borderId="0" xfId="0" applyNumberFormat="1"/>
    <xf numFmtId="3" fontId="3" fillId="0" borderId="2" xfId="0" applyNumberFormat="1" applyFont="1" applyBorder="1"/>
    <xf numFmtId="4" fontId="0" fillId="0" borderId="0" xfId="0" applyNumberFormat="1"/>
    <xf numFmtId="0" fontId="10" fillId="0" borderId="0" xfId="0" applyFont="1"/>
    <xf numFmtId="0" fontId="0" fillId="0" borderId="4" xfId="0" applyBorder="1"/>
    <xf numFmtId="14" fontId="0" fillId="0" borderId="4" xfId="0" applyNumberFormat="1" applyBorder="1"/>
    <xf numFmtId="0" fontId="2" fillId="2" borderId="4" xfId="0" applyFont="1" applyFill="1" applyBorder="1"/>
    <xf numFmtId="0" fontId="7" fillId="4" borderId="4" xfId="0" applyFont="1" applyFill="1" applyBorder="1"/>
    <xf numFmtId="0" fontId="3" fillId="3" borderId="4" xfId="0" applyFont="1" applyFill="1" applyBorder="1"/>
    <xf numFmtId="3" fontId="0" fillId="0" borderId="4" xfId="0" applyNumberFormat="1" applyBorder="1"/>
    <xf numFmtId="10" fontId="0" fillId="0" borderId="4" xfId="0" applyNumberFormat="1" applyBorder="1"/>
    <xf numFmtId="3" fontId="5" fillId="3" borderId="4" xfId="0" applyNumberFormat="1" applyFont="1" applyFill="1" applyBorder="1"/>
    <xf numFmtId="3" fontId="3" fillId="0" borderId="4" xfId="0" applyNumberFormat="1" applyFont="1" applyBorder="1"/>
    <xf numFmtId="3" fontId="0" fillId="0" borderId="5" xfId="0" applyNumberFormat="1" applyBorder="1"/>
    <xf numFmtId="3" fontId="2" fillId="2" borderId="4" xfId="0" applyNumberFormat="1" applyFont="1" applyFill="1" applyBorder="1"/>
    <xf numFmtId="3" fontId="3" fillId="0" borderId="6" xfId="0" applyNumberFormat="1" applyFont="1" applyBorder="1"/>
    <xf numFmtId="4" fontId="0" fillId="0" borderId="4" xfId="0" applyNumberFormat="1" applyBorder="1"/>
    <xf numFmtId="3" fontId="3" fillId="0" borderId="5" xfId="0" applyNumberFormat="1" applyFont="1" applyBorder="1"/>
    <xf numFmtId="165" fontId="0" fillId="0" borderId="0" xfId="0" applyNumberFormat="1"/>
    <xf numFmtId="165" fontId="0" fillId="0" borderId="4" xfId="0" applyNumberFormat="1" applyBorder="1"/>
    <xf numFmtId="165" fontId="3" fillId="0" borderId="0" xfId="0" applyNumberFormat="1" applyFont="1"/>
    <xf numFmtId="165" fontId="3" fillId="0" borderId="4" xfId="0" applyNumberFormat="1" applyFont="1" applyBorder="1"/>
    <xf numFmtId="166" fontId="0" fillId="0" borderId="0" xfId="0" applyNumberFormat="1"/>
    <xf numFmtId="166" fontId="0" fillId="0" borderId="4" xfId="0" applyNumberFormat="1" applyBorder="1"/>
    <xf numFmtId="0" fontId="5" fillId="3" borderId="4" xfId="0" applyFont="1" applyFill="1" applyBorder="1"/>
    <xf numFmtId="3" fontId="0" fillId="0" borderId="0" xfId="0" applyNumberFormat="1" applyFill="1" applyBorder="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53</xdr:col>
      <xdr:colOff>0</xdr:colOff>
      <xdr:row>0</xdr:row>
      <xdr:rowOff>6350</xdr:rowOff>
    </xdr:from>
    <xdr:to>
      <xdr:col>53</xdr:col>
      <xdr:colOff>12700</xdr:colOff>
      <xdr:row>63</xdr:row>
      <xdr:rowOff>69850</xdr:rowOff>
    </xdr:to>
    <xdr:cxnSp macro="">
      <xdr:nvCxnSpPr>
        <xdr:cNvPr id="3" name="Straight Connector 2">
          <a:extLst>
            <a:ext uri="{FF2B5EF4-FFF2-40B4-BE49-F238E27FC236}">
              <a16:creationId xmlns:a16="http://schemas.microsoft.com/office/drawing/2014/main" id="{4259C556-C589-4CE5-99F4-1A69639FBB20}"/>
            </a:ext>
          </a:extLst>
        </xdr:cNvPr>
        <xdr:cNvCxnSpPr/>
      </xdr:nvCxnSpPr>
      <xdr:spPr>
        <a:xfrm>
          <a:off x="17068800" y="6350"/>
          <a:ext cx="12700" cy="1019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en-US</v>
    <v>a1p7zr</v>
    <v>268435456</v>
    <v>1</v>
    <v>Powered by Refinitiv</v>
    <v>0</v>
    <v>CATERPILLAR INC. (XNYS:CAT)</v>
    <v>2</v>
    <v>3</v>
    <v>Finance</v>
    <v>4</v>
    <v>382.01</v>
    <v>223.76</v>
    <v>1.1029</v>
    <v>6.18</v>
    <v>-5.1360000000000002E-4</v>
    <v>1.7949E-2</v>
    <v>-0.18</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352.94</v>
    <v>Machinery, Equipment &amp; Components</v>
    <v>Stock</v>
    <v>45499.997562198434</v>
    <v>0</v>
    <v>346.88</v>
    <v>171403200000</v>
    <v>CATERPILLAR INC.</v>
    <v>CATERPILLAR INC.</v>
    <v>348.64</v>
    <v>15.825100000000001</v>
    <v>344.3</v>
    <v>350.48</v>
    <v>350.3</v>
    <v>489052800</v>
    <v>CAT</v>
    <v>CATERPILLAR INC. (XNYS:CAT)</v>
    <v>1894930</v>
    <v>3255546</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G9" sqref="G9"/>
    </sheetView>
  </sheetViews>
  <sheetFormatPr defaultRowHeight="14.5" x14ac:dyDescent="0.35"/>
  <sheetData>
    <row r="1" spans="1:3" x14ac:dyDescent="0.35">
      <c r="A1" t="e" vm="1">
        <v>#VALUE!</v>
      </c>
    </row>
    <row r="2" spans="1:3" x14ac:dyDescent="0.35">
      <c r="A2" s="3" t="s">
        <v>0</v>
      </c>
      <c r="B2" s="4">
        <f t="array" ref="B2">_FV(A1,"Price")</f>
        <v>350.48</v>
      </c>
    </row>
    <row r="3" spans="1:3" x14ac:dyDescent="0.35">
      <c r="A3" s="3" t="s">
        <v>1</v>
      </c>
      <c r="B3" s="5" cm="1">
        <f t="array" ref="B3">_FV(A1,"Shares outstanding",TRUE)/1000000</f>
        <v>489.05279999999999</v>
      </c>
      <c r="C3" t="s">
        <v>2714</v>
      </c>
    </row>
    <row r="4" spans="1:3" x14ac:dyDescent="0.35">
      <c r="A4" s="3" t="s">
        <v>2</v>
      </c>
      <c r="B4" s="6">
        <f>B2*B3</f>
        <v>171403.22534400001</v>
      </c>
      <c r="C4" t="s">
        <v>2714</v>
      </c>
    </row>
    <row r="5" spans="1:3" x14ac:dyDescent="0.35">
      <c r="A5" s="3" t="s">
        <v>3</v>
      </c>
      <c r="B5" s="5">
        <f>Model!BN98</f>
        <v>7004</v>
      </c>
    </row>
    <row r="6" spans="1:3" x14ac:dyDescent="0.35">
      <c r="A6" s="3" t="s">
        <v>4</v>
      </c>
      <c r="B6" s="5">
        <f>Model!BN115+Model!BN123+Model!BN124+Model!BN127+Model!BN128</f>
        <v>31039</v>
      </c>
    </row>
    <row r="7" spans="1:3" x14ac:dyDescent="0.35">
      <c r="A7" s="3" t="s">
        <v>5</v>
      </c>
      <c r="B7" s="6">
        <f>B4-B5+B6</f>
        <v>195438.22534400001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workbookViewId="0">
      <selection activeCell="D33" sqref="D33"/>
    </sheetView>
  </sheetViews>
  <sheetFormatPr defaultRowHeight="14.5" x14ac:dyDescent="0.35"/>
  <cols>
    <col min="1" max="1" width="18.08984375" customWidth="1"/>
  </cols>
  <sheetData>
    <row r="1" spans="1:2" x14ac:dyDescent="0.35">
      <c r="A1" s="2"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12" spans="1:2" s="7" customFormat="1" x14ac:dyDescent="0.35">
      <c r="A12" s="7" t="s">
        <v>2795</v>
      </c>
    </row>
    <row r="13" spans="1:2" x14ac:dyDescent="0.35">
      <c r="A13" s="22" t="s">
        <v>2796</v>
      </c>
    </row>
    <row r="14" spans="1:2" x14ac:dyDescent="0.35">
      <c r="A14" s="22" t="s">
        <v>2797</v>
      </c>
    </row>
    <row r="16" spans="1:2" s="9" customFormat="1" x14ac:dyDescent="0.35">
      <c r="A16" s="9" t="s">
        <v>2798</v>
      </c>
    </row>
    <row r="17" spans="1:1" x14ac:dyDescent="0.35">
      <c r="A17" s="22" t="s">
        <v>2799</v>
      </c>
    </row>
    <row r="19" spans="1:1" s="9" customFormat="1" x14ac:dyDescent="0.35">
      <c r="A19" s="9" t="s">
        <v>2800</v>
      </c>
    </row>
    <row r="20" spans="1:1" x14ac:dyDescent="0.35">
      <c r="A20" s="22" t="s">
        <v>2801</v>
      </c>
    </row>
    <row r="23" spans="1:1" s="9" customFormat="1" x14ac:dyDescent="0.35">
      <c r="A23" s="9" t="s">
        <v>2723</v>
      </c>
    </row>
    <row r="24" spans="1:1" x14ac:dyDescent="0.35">
      <c r="A24" s="22" t="s">
        <v>2802</v>
      </c>
    </row>
    <row r="26" spans="1:1" s="9" customFormat="1" x14ac:dyDescent="0.35">
      <c r="A26" s="9" t="s">
        <v>2803</v>
      </c>
    </row>
    <row r="27" spans="1:1" x14ac:dyDescent="0.35">
      <c r="A27" s="22" t="s">
        <v>2804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V166"/>
  <sheetViews>
    <sheetView workbookViewId="0">
      <pane xSplit="2" ySplit="7" topLeftCell="BA119" activePane="bottomRight" state="frozen"/>
      <selection pane="topRight" activeCell="C1" sqref="C1"/>
      <selection pane="bottomLeft" activeCell="A4" sqref="A4"/>
      <selection pane="bottomRight" activeCell="BD148" sqref="BD148"/>
    </sheetView>
  </sheetViews>
  <sheetFormatPr defaultRowHeight="14.5" x14ac:dyDescent="0.35"/>
  <cols>
    <col min="2" max="2" width="26.08984375" customWidth="1"/>
    <col min="32" max="37" width="9.453125" bestFit="1" customWidth="1"/>
    <col min="38" max="38" width="9.453125" style="23" bestFit="1" customWidth="1"/>
    <col min="39" max="39" width="9.453125" bestFit="1" customWidth="1"/>
    <col min="54" max="54" width="9.81640625" bestFit="1" customWidth="1"/>
    <col min="55" max="66" width="9.453125" bestFit="1" customWidth="1"/>
  </cols>
  <sheetData>
    <row r="1" spans="2:74" x14ac:dyDescent="0.35">
      <c r="B1" t="s">
        <v>16</v>
      </c>
      <c r="V1" t="s">
        <v>2820</v>
      </c>
      <c r="W1" t="s">
        <v>2819</v>
      </c>
      <c r="X1" t="s">
        <v>2818</v>
      </c>
      <c r="Y1" t="s">
        <v>2817</v>
      </c>
      <c r="Z1" t="s">
        <v>2816</v>
      </c>
      <c r="AA1" t="s">
        <v>2815</v>
      </c>
      <c r="AB1" t="s">
        <v>2814</v>
      </c>
      <c r="AC1" t="s">
        <v>2813</v>
      </c>
      <c r="AD1" t="s">
        <v>2812</v>
      </c>
      <c r="AE1" t="s">
        <v>2811</v>
      </c>
      <c r="AF1" t="s">
        <v>2810</v>
      </c>
      <c r="AG1" t="s">
        <v>2809</v>
      </c>
      <c r="AH1" t="s">
        <v>2808</v>
      </c>
      <c r="AI1" t="s">
        <v>2807</v>
      </c>
      <c r="AJ1" t="s">
        <v>2806</v>
      </c>
      <c r="AK1" t="s">
        <v>2805</v>
      </c>
    </row>
    <row r="2" spans="2:74" x14ac:dyDescent="0.35">
      <c r="B2" t="s">
        <v>2715</v>
      </c>
      <c r="AG2" s="10">
        <v>44608</v>
      </c>
      <c r="AH2" s="10">
        <v>44685</v>
      </c>
      <c r="AI2" s="10">
        <v>44776</v>
      </c>
      <c r="AJ2" s="10">
        <v>44867</v>
      </c>
      <c r="AK2" s="10">
        <v>44972</v>
      </c>
      <c r="AL2" s="24">
        <v>45049</v>
      </c>
      <c r="AM2" s="10">
        <v>45140</v>
      </c>
      <c r="BB2" s="10">
        <v>40596</v>
      </c>
      <c r="BC2" s="10">
        <v>40960</v>
      </c>
      <c r="BD2" s="10">
        <v>41324</v>
      </c>
      <c r="BE2" s="10">
        <v>41688</v>
      </c>
      <c r="BF2" s="10">
        <v>42052</v>
      </c>
      <c r="BG2" s="10">
        <v>42416</v>
      </c>
      <c r="BH2" s="10">
        <v>42781</v>
      </c>
      <c r="BI2" s="10">
        <v>43146</v>
      </c>
      <c r="BJ2" s="10">
        <v>43510</v>
      </c>
      <c r="BK2" s="10">
        <v>43880</v>
      </c>
      <c r="BL2" s="10">
        <v>44244</v>
      </c>
      <c r="BM2" s="10">
        <v>44608</v>
      </c>
      <c r="BN2" s="10">
        <v>44972</v>
      </c>
    </row>
    <row r="3" spans="2:74" x14ac:dyDescent="0.35">
      <c r="B3" t="s">
        <v>17</v>
      </c>
      <c r="AF3" s="10">
        <v>44469</v>
      </c>
      <c r="AH3" s="10">
        <v>44651</v>
      </c>
      <c r="AI3" s="10">
        <v>44742</v>
      </c>
      <c r="AJ3" s="10">
        <v>44834</v>
      </c>
      <c r="AL3" s="24">
        <v>45016</v>
      </c>
      <c r="AM3" s="10">
        <v>45107</v>
      </c>
      <c r="BB3">
        <v>2010</v>
      </c>
      <c r="BC3">
        <f>BB3+1</f>
        <v>2011</v>
      </c>
      <c r="BD3">
        <f t="shared" ref="BD3:BS3" si="0">BC3+1</f>
        <v>2012</v>
      </c>
      <c r="BE3">
        <f t="shared" si="0"/>
        <v>2013</v>
      </c>
      <c r="BF3">
        <f t="shared" si="0"/>
        <v>2014</v>
      </c>
      <c r="BG3">
        <f t="shared" si="0"/>
        <v>2015</v>
      </c>
      <c r="BH3">
        <f t="shared" si="0"/>
        <v>2016</v>
      </c>
      <c r="BI3">
        <f t="shared" si="0"/>
        <v>2017</v>
      </c>
      <c r="BJ3">
        <f t="shared" si="0"/>
        <v>2018</v>
      </c>
      <c r="BK3">
        <f t="shared" si="0"/>
        <v>2019</v>
      </c>
      <c r="BL3">
        <f t="shared" si="0"/>
        <v>2020</v>
      </c>
      <c r="BM3">
        <f t="shared" si="0"/>
        <v>2021</v>
      </c>
      <c r="BN3">
        <f t="shared" si="0"/>
        <v>2022</v>
      </c>
      <c r="BO3">
        <f t="shared" si="0"/>
        <v>2023</v>
      </c>
      <c r="BP3">
        <f t="shared" si="0"/>
        <v>2024</v>
      </c>
      <c r="BQ3">
        <f t="shared" si="0"/>
        <v>2025</v>
      </c>
      <c r="BR3">
        <f t="shared" si="0"/>
        <v>2026</v>
      </c>
      <c r="BS3">
        <f t="shared" si="0"/>
        <v>2027</v>
      </c>
    </row>
    <row r="4" spans="2:74" s="7" customFormat="1" x14ac:dyDescent="0.35">
      <c r="B4" s="7" t="s">
        <v>2716</v>
      </c>
      <c r="AL4" s="25"/>
    </row>
    <row r="5" spans="2:74" s="37" customFormat="1" x14ac:dyDescent="0.35">
      <c r="B5" s="37" t="s">
        <v>2717</v>
      </c>
      <c r="AL5" s="38"/>
      <c r="BB5" s="37">
        <v>94.89</v>
      </c>
      <c r="BC5" s="37">
        <v>116.55</v>
      </c>
      <c r="BD5" s="37">
        <v>109.77</v>
      </c>
      <c r="BE5" s="37">
        <v>91.67</v>
      </c>
      <c r="BF5" s="37">
        <v>111.46</v>
      </c>
      <c r="BG5" s="37">
        <v>89.62</v>
      </c>
      <c r="BH5" s="37">
        <v>97.4</v>
      </c>
      <c r="BI5" s="37">
        <v>158.65</v>
      </c>
      <c r="BJ5" s="37">
        <v>161.6</v>
      </c>
      <c r="BK5" s="37">
        <v>148.93</v>
      </c>
      <c r="BL5" s="37">
        <v>183.81</v>
      </c>
      <c r="BM5" s="37">
        <v>246.69</v>
      </c>
      <c r="BN5" s="37">
        <v>245.05</v>
      </c>
    </row>
    <row r="6" spans="2:74" s="37" customFormat="1" x14ac:dyDescent="0.35">
      <c r="B6" s="37" t="s">
        <v>2718</v>
      </c>
      <c r="AL6" s="38"/>
      <c r="BB6" s="37">
        <v>51.42</v>
      </c>
      <c r="BC6" s="37">
        <v>67.540000000000006</v>
      </c>
      <c r="BD6" s="37">
        <v>65.5</v>
      </c>
      <c r="BE6" s="37">
        <v>64.2</v>
      </c>
      <c r="BF6" s="37">
        <v>88.03</v>
      </c>
      <c r="BG6" s="37">
        <v>62.99</v>
      </c>
      <c r="BH6" s="37">
        <v>69.040000000000006</v>
      </c>
      <c r="BI6" s="37">
        <v>91</v>
      </c>
      <c r="BJ6" s="37">
        <v>112.06</v>
      </c>
      <c r="BK6" s="37">
        <v>111.75</v>
      </c>
      <c r="BL6" s="37">
        <v>100.22</v>
      </c>
      <c r="BM6" s="37">
        <v>186.98</v>
      </c>
      <c r="BN6" s="37">
        <v>160.6</v>
      </c>
    </row>
    <row r="7" spans="2:74" s="39" customFormat="1" x14ac:dyDescent="0.35">
      <c r="B7" s="39" t="s">
        <v>2719</v>
      </c>
      <c r="AL7" s="40"/>
      <c r="BB7" s="39">
        <v>54.89</v>
      </c>
      <c r="BC7" s="39">
        <v>69.180000000000007</v>
      </c>
      <c r="BD7" s="39">
        <v>78.25</v>
      </c>
      <c r="BE7" s="39">
        <v>79.489999999999995</v>
      </c>
      <c r="BF7" s="39">
        <v>79.72</v>
      </c>
      <c r="BG7" s="39">
        <v>62.06</v>
      </c>
      <c r="BH7" s="39">
        <v>68.89</v>
      </c>
      <c r="BI7" s="39">
        <v>102.3</v>
      </c>
      <c r="BJ7" s="39">
        <v>124</v>
      </c>
      <c r="BK7" s="39">
        <v>120.46</v>
      </c>
      <c r="BL7" s="39">
        <v>133.51</v>
      </c>
      <c r="BM7" s="39">
        <v>204.13</v>
      </c>
      <c r="BN7" s="39">
        <v>199.03</v>
      </c>
    </row>
    <row r="9" spans="2:74" s="7" customFormat="1" x14ac:dyDescent="0.35">
      <c r="B9" s="7" t="s">
        <v>2720</v>
      </c>
      <c r="AL9" s="25"/>
    </row>
    <row r="10" spans="2:74" s="18" customFormat="1" x14ac:dyDescent="0.35">
      <c r="B10" s="17" t="s">
        <v>2734</v>
      </c>
      <c r="AL10" s="26"/>
    </row>
    <row r="11" spans="2:74" s="16" customFormat="1" x14ac:dyDescent="0.35">
      <c r="B11" s="9" t="s">
        <v>2721</v>
      </c>
      <c r="AL11" s="27"/>
    </row>
    <row r="12" spans="2:74" s="5" customFormat="1" x14ac:dyDescent="0.35">
      <c r="B12" s="5" t="s">
        <v>19</v>
      </c>
      <c r="AH12" s="5">
        <v>6115</v>
      </c>
      <c r="AI12" s="5">
        <v>6033</v>
      </c>
      <c r="AL12" s="28">
        <v>6746</v>
      </c>
      <c r="AM12" s="5">
        <v>7154</v>
      </c>
      <c r="BF12" s="5" t="s">
        <v>2793</v>
      </c>
      <c r="BG12" s="5">
        <v>17797</v>
      </c>
      <c r="BH12" s="5">
        <v>15612</v>
      </c>
      <c r="BI12" s="5">
        <v>19240</v>
      </c>
      <c r="BJ12" s="5">
        <v>23237</v>
      </c>
      <c r="BK12" s="5">
        <v>22649</v>
      </c>
      <c r="BL12" s="5">
        <v>16918</v>
      </c>
      <c r="BM12" s="5">
        <v>22106</v>
      </c>
      <c r="BN12" s="5">
        <v>25269</v>
      </c>
    </row>
    <row r="13" spans="2:74" s="5" customFormat="1" x14ac:dyDescent="0.35">
      <c r="B13" s="5" t="s">
        <v>32</v>
      </c>
      <c r="AH13" s="5">
        <v>1057</v>
      </c>
      <c r="AI13" s="5">
        <v>989</v>
      </c>
      <c r="AL13" s="28">
        <v>1790</v>
      </c>
      <c r="AM13" s="5">
        <v>1803</v>
      </c>
      <c r="BF13" s="5" t="s">
        <v>2793</v>
      </c>
      <c r="BG13" s="5">
        <v>1865</v>
      </c>
      <c r="BH13" s="5">
        <v>1650</v>
      </c>
      <c r="BI13" s="5">
        <v>3255</v>
      </c>
      <c r="BJ13" s="5">
        <v>4174</v>
      </c>
      <c r="BK13" s="5">
        <v>3931</v>
      </c>
      <c r="BL13" s="5">
        <v>2373</v>
      </c>
      <c r="BM13" s="5">
        <v>3732</v>
      </c>
      <c r="BN13" s="5">
        <v>4743</v>
      </c>
    </row>
    <row r="14" spans="2:74" s="19" customFormat="1" x14ac:dyDescent="0.35">
      <c r="B14" s="19" t="s">
        <v>2735</v>
      </c>
      <c r="G14" s="19" t="e">
        <f t="shared" ref="G14" si="1">G13/G12</f>
        <v>#DIV/0!</v>
      </c>
      <c r="H14" s="19" t="e">
        <f t="shared" ref="H14" si="2">H13/H12</f>
        <v>#DIV/0!</v>
      </c>
      <c r="I14" s="19" t="e">
        <f t="shared" ref="I14" si="3">I13/I12</f>
        <v>#DIV/0!</v>
      </c>
      <c r="J14" s="19" t="e">
        <f t="shared" ref="J14" si="4">J13/J12</f>
        <v>#DIV/0!</v>
      </c>
      <c r="K14" s="19" t="e">
        <f t="shared" ref="K14" si="5">K13/K12</f>
        <v>#DIV/0!</v>
      </c>
      <c r="L14" s="19" t="e">
        <f t="shared" ref="L14" si="6">L13/L12</f>
        <v>#DIV/0!</v>
      </c>
      <c r="M14" s="19" t="e">
        <f t="shared" ref="M14" si="7">M13/M12</f>
        <v>#DIV/0!</v>
      </c>
      <c r="N14" s="19" t="e">
        <f t="shared" ref="N14" si="8">N13/N12</f>
        <v>#DIV/0!</v>
      </c>
      <c r="O14" s="19" t="e">
        <f t="shared" ref="O14" si="9">O13/O12</f>
        <v>#DIV/0!</v>
      </c>
      <c r="P14" s="19" t="e">
        <f t="shared" ref="P14" si="10">P13/P12</f>
        <v>#DIV/0!</v>
      </c>
      <c r="Q14" s="19" t="e">
        <f t="shared" ref="Q14" si="11">Q13/Q12</f>
        <v>#DIV/0!</v>
      </c>
      <c r="R14" s="19" t="e">
        <f t="shared" ref="R14" si="12">R13/R12</f>
        <v>#DIV/0!</v>
      </c>
      <c r="S14" s="19" t="e">
        <f t="shared" ref="S14" si="13">S13/S12</f>
        <v>#DIV/0!</v>
      </c>
      <c r="T14" s="19" t="e">
        <f t="shared" ref="T14" si="14">T13/T12</f>
        <v>#DIV/0!</v>
      </c>
      <c r="U14" s="19" t="e">
        <f t="shared" ref="U14" si="15">U13/U12</f>
        <v>#DIV/0!</v>
      </c>
      <c r="V14" s="19" t="e">
        <f t="shared" ref="V14" si="16">V13/V12</f>
        <v>#DIV/0!</v>
      </c>
      <c r="W14" s="19" t="e">
        <f t="shared" ref="W14" si="17">W13/W12</f>
        <v>#DIV/0!</v>
      </c>
      <c r="X14" s="19" t="e">
        <f t="shared" ref="X14" si="18">X13/X12</f>
        <v>#DIV/0!</v>
      </c>
      <c r="Y14" s="19" t="e">
        <f t="shared" ref="Y14" si="19">Y13/Y12</f>
        <v>#DIV/0!</v>
      </c>
      <c r="Z14" s="19" t="e">
        <f t="shared" ref="Z14" si="20">Z13/Z12</f>
        <v>#DIV/0!</v>
      </c>
      <c r="AA14" s="19" t="e">
        <f t="shared" ref="AA14" si="21">AA13/AA12</f>
        <v>#DIV/0!</v>
      </c>
      <c r="AB14" s="19" t="e">
        <f t="shared" ref="AB14" si="22">AB13/AB12</f>
        <v>#DIV/0!</v>
      </c>
      <c r="AC14" s="19" t="e">
        <f t="shared" ref="AC14" si="23">AC13/AC12</f>
        <v>#DIV/0!</v>
      </c>
      <c r="AD14" s="19" t="e">
        <f t="shared" ref="AD14" si="24">AD13/AD12</f>
        <v>#DIV/0!</v>
      </c>
      <c r="AE14" s="19" t="e">
        <f t="shared" ref="AE14" si="25">AE13/AE12</f>
        <v>#DIV/0!</v>
      </c>
      <c r="AF14" s="19" t="e">
        <f t="shared" ref="AF14" si="26">AF13/AF12</f>
        <v>#DIV/0!</v>
      </c>
      <c r="AG14" s="19" t="e">
        <f t="shared" ref="AG14" si="27">AG13/AG12</f>
        <v>#DIV/0!</v>
      </c>
      <c r="AH14" s="19">
        <f t="shared" ref="AH14" si="28">AH13/AH12</f>
        <v>0.17285363859362224</v>
      </c>
      <c r="AI14" s="19">
        <f t="shared" ref="AI14" si="29">AI13/AI12</f>
        <v>0.16393170893419526</v>
      </c>
      <c r="AJ14" s="19" t="e">
        <f t="shared" ref="AJ14" si="30">AJ13/AJ12</f>
        <v>#DIV/0!</v>
      </c>
      <c r="AK14" s="19" t="e">
        <f t="shared" ref="AK14" si="31">AK13/AK12</f>
        <v>#DIV/0!</v>
      </c>
      <c r="AL14" s="29">
        <f t="shared" ref="AL14" si="32">AL13/AL12</f>
        <v>0.26534242514082418</v>
      </c>
      <c r="AM14" s="19">
        <f t="shared" ref="AM14" si="33">AM13/AM12</f>
        <v>0.25202683813251325</v>
      </c>
      <c r="AN14" s="19" t="e">
        <f t="shared" ref="AN14" si="34">AN13/AN12</f>
        <v>#DIV/0!</v>
      </c>
      <c r="AO14" s="19" t="e">
        <f t="shared" ref="AO14" si="35">AO13/AO12</f>
        <v>#DIV/0!</v>
      </c>
      <c r="AP14" s="19" t="e">
        <f t="shared" ref="AP14" si="36">AP13/AP12</f>
        <v>#DIV/0!</v>
      </c>
      <c r="AY14" s="19" t="e">
        <f t="shared" ref="AY14:BE14" si="37">AY13/AY12</f>
        <v>#DIV/0!</v>
      </c>
      <c r="AZ14" s="19" t="e">
        <f t="shared" si="37"/>
        <v>#DIV/0!</v>
      </c>
      <c r="BA14" s="19" t="e">
        <f t="shared" si="37"/>
        <v>#DIV/0!</v>
      </c>
      <c r="BB14" s="19" t="e">
        <f t="shared" si="37"/>
        <v>#DIV/0!</v>
      </c>
      <c r="BC14" s="19" t="e">
        <f t="shared" si="37"/>
        <v>#DIV/0!</v>
      </c>
      <c r="BD14" s="19" t="e">
        <f t="shared" si="37"/>
        <v>#DIV/0!</v>
      </c>
      <c r="BE14" s="19" t="e">
        <f t="shared" si="37"/>
        <v>#DIV/0!</v>
      </c>
      <c r="BF14" s="19" t="s">
        <v>2793</v>
      </c>
      <c r="BG14" s="19">
        <f t="shared" ref="BG14:BV14" si="38">BG13/BG12</f>
        <v>0.10479294263078047</v>
      </c>
      <c r="BH14" s="19">
        <f t="shared" si="38"/>
        <v>0.10568793235972329</v>
      </c>
      <c r="BI14" s="19">
        <f t="shared" si="38"/>
        <v>0.16917879417879417</v>
      </c>
      <c r="BJ14" s="19">
        <f t="shared" si="38"/>
        <v>0.17962731850066704</v>
      </c>
      <c r="BK14" s="19">
        <f t="shared" si="38"/>
        <v>0.17356174665548149</v>
      </c>
      <c r="BL14" s="19">
        <f t="shared" si="38"/>
        <v>0.1402648067147417</v>
      </c>
      <c r="BM14" s="19">
        <f t="shared" si="38"/>
        <v>0.16882294399710485</v>
      </c>
      <c r="BN14" s="19">
        <f t="shared" si="38"/>
        <v>0.18770034429538168</v>
      </c>
      <c r="BO14" s="19" t="e">
        <f t="shared" si="38"/>
        <v>#DIV/0!</v>
      </c>
      <c r="BP14" s="19" t="e">
        <f t="shared" si="38"/>
        <v>#DIV/0!</v>
      </c>
      <c r="BQ14" s="19" t="e">
        <f t="shared" si="38"/>
        <v>#DIV/0!</v>
      </c>
      <c r="BR14" s="19" t="e">
        <f t="shared" si="38"/>
        <v>#DIV/0!</v>
      </c>
      <c r="BS14" s="19" t="e">
        <f t="shared" si="38"/>
        <v>#DIV/0!</v>
      </c>
      <c r="BT14" s="19" t="e">
        <f t="shared" si="38"/>
        <v>#DIV/0!</v>
      </c>
      <c r="BU14" s="19" t="e">
        <f t="shared" si="38"/>
        <v>#DIV/0!</v>
      </c>
      <c r="BV14" s="19" t="e">
        <f t="shared" si="38"/>
        <v>#DIV/0!</v>
      </c>
    </row>
    <row r="15" spans="2:74" s="14" customFormat="1" x14ac:dyDescent="0.35">
      <c r="B15" s="14" t="s">
        <v>2722</v>
      </c>
      <c r="AL15" s="30"/>
    </row>
    <row r="16" spans="2:74" s="5" customFormat="1" x14ac:dyDescent="0.35">
      <c r="B16" s="5" t="s">
        <v>19</v>
      </c>
      <c r="AH16" s="5">
        <v>2830</v>
      </c>
      <c r="AI16" s="5">
        <v>2961</v>
      </c>
      <c r="AL16" s="28">
        <v>3427</v>
      </c>
      <c r="AM16" s="5">
        <v>3563</v>
      </c>
      <c r="BF16" s="5" t="s">
        <v>2793</v>
      </c>
      <c r="BG16" s="5">
        <v>7739</v>
      </c>
      <c r="BH16" s="5">
        <v>5726</v>
      </c>
      <c r="BI16" s="5">
        <v>7861</v>
      </c>
      <c r="BJ16" s="5">
        <v>10270</v>
      </c>
      <c r="BK16" s="5">
        <v>10276</v>
      </c>
      <c r="BL16" s="5">
        <v>7906</v>
      </c>
      <c r="BM16" s="5">
        <v>9810</v>
      </c>
      <c r="BN16" s="5">
        <v>12314</v>
      </c>
    </row>
    <row r="17" spans="2:74" s="5" customFormat="1" x14ac:dyDescent="0.35">
      <c r="B17" s="5" t="s">
        <v>32</v>
      </c>
      <c r="AH17" s="5">
        <v>361</v>
      </c>
      <c r="AI17" s="5">
        <v>355</v>
      </c>
      <c r="AL17" s="28">
        <v>764</v>
      </c>
      <c r="AM17" s="5">
        <v>740</v>
      </c>
      <c r="BF17" s="5" t="s">
        <v>2793</v>
      </c>
      <c r="BG17" s="5">
        <v>1</v>
      </c>
      <c r="BH17" s="5">
        <v>-1047</v>
      </c>
      <c r="BI17" s="5">
        <v>698</v>
      </c>
      <c r="BJ17" s="5">
        <v>1603</v>
      </c>
      <c r="BK17" s="5">
        <v>1629</v>
      </c>
      <c r="BL17" s="5">
        <v>896</v>
      </c>
      <c r="BM17" s="5">
        <v>1229</v>
      </c>
      <c r="BN17" s="5">
        <v>1827</v>
      </c>
    </row>
    <row r="18" spans="2:74" s="5" customFormat="1" x14ac:dyDescent="0.35">
      <c r="B18" s="5" t="s">
        <v>2735</v>
      </c>
      <c r="G18" s="19" t="e">
        <f t="shared" ref="G18" si="39">G17/G16</f>
        <v>#DIV/0!</v>
      </c>
      <c r="H18" s="19" t="e">
        <f t="shared" ref="H18" si="40">H17/H16</f>
        <v>#DIV/0!</v>
      </c>
      <c r="I18" s="19" t="e">
        <f t="shared" ref="I18" si="41">I17/I16</f>
        <v>#DIV/0!</v>
      </c>
      <c r="J18" s="19" t="e">
        <f t="shared" ref="J18" si="42">J17/J16</f>
        <v>#DIV/0!</v>
      </c>
      <c r="K18" s="19" t="e">
        <f t="shared" ref="K18" si="43">K17/K16</f>
        <v>#DIV/0!</v>
      </c>
      <c r="L18" s="19" t="e">
        <f t="shared" ref="L18" si="44">L17/L16</f>
        <v>#DIV/0!</v>
      </c>
      <c r="M18" s="19" t="e">
        <f t="shared" ref="M18" si="45">M17/M16</f>
        <v>#DIV/0!</v>
      </c>
      <c r="N18" s="19" t="e">
        <f t="shared" ref="N18" si="46">N17/N16</f>
        <v>#DIV/0!</v>
      </c>
      <c r="O18" s="19" t="e">
        <f t="shared" ref="O18" si="47">O17/O16</f>
        <v>#DIV/0!</v>
      </c>
      <c r="P18" s="19" t="e">
        <f t="shared" ref="P18" si="48">P17/P16</f>
        <v>#DIV/0!</v>
      </c>
      <c r="Q18" s="19" t="e">
        <f t="shared" ref="Q18" si="49">Q17/Q16</f>
        <v>#DIV/0!</v>
      </c>
      <c r="R18" s="19" t="e">
        <f t="shared" ref="R18" si="50">R17/R16</f>
        <v>#DIV/0!</v>
      </c>
      <c r="S18" s="19" t="e">
        <f t="shared" ref="S18" si="51">S17/S16</f>
        <v>#DIV/0!</v>
      </c>
      <c r="T18" s="19" t="e">
        <f t="shared" ref="T18" si="52">T17/T16</f>
        <v>#DIV/0!</v>
      </c>
      <c r="U18" s="19" t="e">
        <f t="shared" ref="U18" si="53">U17/U16</f>
        <v>#DIV/0!</v>
      </c>
      <c r="V18" s="19" t="e">
        <f t="shared" ref="V18" si="54">V17/V16</f>
        <v>#DIV/0!</v>
      </c>
      <c r="W18" s="19" t="e">
        <f t="shared" ref="W18" si="55">W17/W16</f>
        <v>#DIV/0!</v>
      </c>
      <c r="X18" s="19" t="e">
        <f t="shared" ref="X18" si="56">X17/X16</f>
        <v>#DIV/0!</v>
      </c>
      <c r="Y18" s="19" t="e">
        <f t="shared" ref="Y18" si="57">Y17/Y16</f>
        <v>#DIV/0!</v>
      </c>
      <c r="Z18" s="19" t="e">
        <f t="shared" ref="Z18" si="58">Z17/Z16</f>
        <v>#DIV/0!</v>
      </c>
      <c r="AA18" s="19" t="e">
        <f t="shared" ref="AA18" si="59">AA17/AA16</f>
        <v>#DIV/0!</v>
      </c>
      <c r="AB18" s="19" t="e">
        <f t="shared" ref="AB18" si="60">AB17/AB16</f>
        <v>#DIV/0!</v>
      </c>
      <c r="AC18" s="19" t="e">
        <f t="shared" ref="AC18" si="61">AC17/AC16</f>
        <v>#DIV/0!</v>
      </c>
      <c r="AD18" s="19" t="e">
        <f t="shared" ref="AD18" si="62">AD17/AD16</f>
        <v>#DIV/0!</v>
      </c>
      <c r="AE18" s="19" t="e">
        <f t="shared" ref="AE18" si="63">AE17/AE16</f>
        <v>#DIV/0!</v>
      </c>
      <c r="AF18" s="19" t="e">
        <f t="shared" ref="AF18" si="64">AF17/AF16</f>
        <v>#DIV/0!</v>
      </c>
      <c r="AG18" s="19" t="e">
        <f t="shared" ref="AG18" si="65">AG17/AG16</f>
        <v>#DIV/0!</v>
      </c>
      <c r="AH18" s="19">
        <f t="shared" ref="AH18" si="66">AH17/AH16</f>
        <v>0.12756183745583038</v>
      </c>
      <c r="AI18" s="19">
        <f t="shared" ref="AI18" si="67">AI17/AI16</f>
        <v>0.1198919284025667</v>
      </c>
      <c r="AJ18" s="19" t="e">
        <f t="shared" ref="AJ18" si="68">AJ17/AJ16</f>
        <v>#DIV/0!</v>
      </c>
      <c r="AK18" s="19" t="e">
        <f t="shared" ref="AK18" si="69">AK17/AK16</f>
        <v>#DIV/0!</v>
      </c>
      <c r="AL18" s="29">
        <f t="shared" ref="AL18" si="70">AL17/AL16</f>
        <v>0.22293551210971696</v>
      </c>
      <c r="AM18" s="19">
        <f t="shared" ref="AM18" si="71">AM17/AM16</f>
        <v>0.20769014875105249</v>
      </c>
      <c r="AN18" s="19" t="e">
        <f t="shared" ref="AN18" si="72">AN17/AN16</f>
        <v>#DIV/0!</v>
      </c>
      <c r="AO18" s="19" t="e">
        <f t="shared" ref="AO18" si="73">AO17/AO16</f>
        <v>#DIV/0!</v>
      </c>
      <c r="AP18" s="19" t="e">
        <f t="shared" ref="AP18" si="74">AP17/AP16</f>
        <v>#DIV/0!</v>
      </c>
      <c r="AY18" s="19" t="e">
        <f t="shared" ref="AY18:BE18" si="75">AY17/AY16</f>
        <v>#DIV/0!</v>
      </c>
      <c r="AZ18" s="19" t="e">
        <f t="shared" si="75"/>
        <v>#DIV/0!</v>
      </c>
      <c r="BA18" s="19" t="e">
        <f t="shared" si="75"/>
        <v>#DIV/0!</v>
      </c>
      <c r="BB18" s="19" t="e">
        <f t="shared" si="75"/>
        <v>#DIV/0!</v>
      </c>
      <c r="BC18" s="19" t="e">
        <f t="shared" si="75"/>
        <v>#DIV/0!</v>
      </c>
      <c r="BD18" s="19" t="e">
        <f t="shared" si="75"/>
        <v>#DIV/0!</v>
      </c>
      <c r="BE18" s="19" t="e">
        <f t="shared" si="75"/>
        <v>#DIV/0!</v>
      </c>
      <c r="BF18" s="19" t="s">
        <v>2793</v>
      </c>
      <c r="BG18" s="19">
        <f t="shared" ref="BG18:BV18" si="76">BG17/BG16</f>
        <v>1.2921566093810569E-4</v>
      </c>
      <c r="BH18" s="19">
        <f t="shared" si="76"/>
        <v>-0.18285015717778555</v>
      </c>
      <c r="BI18" s="19">
        <f t="shared" si="76"/>
        <v>8.879277445617606E-2</v>
      </c>
      <c r="BJ18" s="19">
        <f t="shared" si="76"/>
        <v>0.1560856864654333</v>
      </c>
      <c r="BK18" s="19">
        <f t="shared" si="76"/>
        <v>0.15852471778902297</v>
      </c>
      <c r="BL18" s="19">
        <f t="shared" si="76"/>
        <v>0.1133316468504933</v>
      </c>
      <c r="BM18" s="19">
        <f t="shared" si="76"/>
        <v>0.12528032619775739</v>
      </c>
      <c r="BN18" s="19">
        <f t="shared" si="76"/>
        <v>0.14836771154783174</v>
      </c>
      <c r="BO18" s="19" t="e">
        <f t="shared" si="76"/>
        <v>#DIV/0!</v>
      </c>
      <c r="BP18" s="19" t="e">
        <f t="shared" si="76"/>
        <v>#DIV/0!</v>
      </c>
      <c r="BQ18" s="19" t="e">
        <f t="shared" si="76"/>
        <v>#DIV/0!</v>
      </c>
      <c r="BR18" s="19" t="e">
        <f t="shared" si="76"/>
        <v>#DIV/0!</v>
      </c>
      <c r="BS18" s="19" t="e">
        <f t="shared" si="76"/>
        <v>#DIV/0!</v>
      </c>
      <c r="BT18" s="19" t="e">
        <f t="shared" si="76"/>
        <v>#DIV/0!</v>
      </c>
      <c r="BU18" s="19" t="e">
        <f t="shared" si="76"/>
        <v>#DIV/0!</v>
      </c>
      <c r="BV18" s="19" t="e">
        <f t="shared" si="76"/>
        <v>#DIV/0!</v>
      </c>
    </row>
    <row r="19" spans="2:74" s="14" customFormat="1" x14ac:dyDescent="0.35">
      <c r="B19" s="14" t="s">
        <v>2723</v>
      </c>
      <c r="AL19" s="30"/>
    </row>
    <row r="20" spans="2:74" s="5" customFormat="1" x14ac:dyDescent="0.35">
      <c r="B20" s="5" t="s">
        <v>19</v>
      </c>
      <c r="AH20" s="5">
        <v>5038</v>
      </c>
      <c r="AI20" s="5">
        <v>5705</v>
      </c>
      <c r="AL20" s="28">
        <v>6254</v>
      </c>
      <c r="AM20" s="5">
        <v>7219</v>
      </c>
      <c r="BF20" s="5" t="s">
        <v>2793</v>
      </c>
      <c r="BG20" s="5">
        <v>18519</v>
      </c>
      <c r="BH20" s="5">
        <v>14411</v>
      </c>
      <c r="BI20" s="5">
        <v>19382</v>
      </c>
      <c r="BJ20" s="5">
        <v>22785</v>
      </c>
      <c r="BK20" s="5">
        <v>22097</v>
      </c>
      <c r="BL20" s="5">
        <v>17470</v>
      </c>
      <c r="BM20" s="5">
        <v>20287</v>
      </c>
      <c r="BN20" s="5">
        <v>23752</v>
      </c>
    </row>
    <row r="21" spans="2:74" s="5" customFormat="1" x14ac:dyDescent="0.35">
      <c r="B21" s="5" t="s">
        <v>32</v>
      </c>
      <c r="AH21" s="5">
        <v>538</v>
      </c>
      <c r="AI21" s="5">
        <v>659</v>
      </c>
      <c r="AL21" s="28">
        <v>1057</v>
      </c>
      <c r="AM21" s="5">
        <v>1269</v>
      </c>
      <c r="BF21" s="5" t="s">
        <v>2793</v>
      </c>
      <c r="BG21" s="5">
        <v>3390</v>
      </c>
      <c r="BH21" s="5">
        <v>2222</v>
      </c>
      <c r="BI21" s="5">
        <v>2856</v>
      </c>
      <c r="BJ21" s="5">
        <v>3938</v>
      </c>
      <c r="BK21" s="5">
        <v>3910</v>
      </c>
      <c r="BL21" s="5">
        <v>2405</v>
      </c>
      <c r="BM21" s="5">
        <v>2804</v>
      </c>
      <c r="BN21" s="5">
        <v>3309</v>
      </c>
    </row>
    <row r="22" spans="2:74" s="5" customFormat="1" x14ac:dyDescent="0.35">
      <c r="B22" s="5" t="s">
        <v>2735</v>
      </c>
      <c r="G22" s="19" t="e">
        <f t="shared" ref="G22" si="77">G21/G20</f>
        <v>#DIV/0!</v>
      </c>
      <c r="H22" s="19" t="e">
        <f t="shared" ref="H22" si="78">H21/H20</f>
        <v>#DIV/0!</v>
      </c>
      <c r="I22" s="19" t="e">
        <f t="shared" ref="I22" si="79">I21/I20</f>
        <v>#DIV/0!</v>
      </c>
      <c r="J22" s="19" t="e">
        <f t="shared" ref="J22" si="80">J21/J20</f>
        <v>#DIV/0!</v>
      </c>
      <c r="K22" s="19" t="e">
        <f t="shared" ref="K22" si="81">K21/K20</f>
        <v>#DIV/0!</v>
      </c>
      <c r="L22" s="19" t="e">
        <f t="shared" ref="L22" si="82">L21/L20</f>
        <v>#DIV/0!</v>
      </c>
      <c r="M22" s="19" t="e">
        <f t="shared" ref="M22" si="83">M21/M20</f>
        <v>#DIV/0!</v>
      </c>
      <c r="N22" s="19" t="e">
        <f t="shared" ref="N22" si="84">N21/N20</f>
        <v>#DIV/0!</v>
      </c>
      <c r="O22" s="19" t="e">
        <f t="shared" ref="O22" si="85">O21/O20</f>
        <v>#DIV/0!</v>
      </c>
      <c r="P22" s="19" t="e">
        <f t="shared" ref="P22" si="86">P21/P20</f>
        <v>#DIV/0!</v>
      </c>
      <c r="Q22" s="19" t="e">
        <f t="shared" ref="Q22" si="87">Q21/Q20</f>
        <v>#DIV/0!</v>
      </c>
      <c r="R22" s="19" t="e">
        <f t="shared" ref="R22" si="88">R21/R20</f>
        <v>#DIV/0!</v>
      </c>
      <c r="S22" s="19" t="e">
        <f t="shared" ref="S22" si="89">S21/S20</f>
        <v>#DIV/0!</v>
      </c>
      <c r="T22" s="19" t="e">
        <f t="shared" ref="T22" si="90">T21/T20</f>
        <v>#DIV/0!</v>
      </c>
      <c r="U22" s="19" t="e">
        <f t="shared" ref="U22" si="91">U21/U20</f>
        <v>#DIV/0!</v>
      </c>
      <c r="V22" s="19" t="e">
        <f t="shared" ref="V22" si="92">V21/V20</f>
        <v>#DIV/0!</v>
      </c>
      <c r="W22" s="19" t="e">
        <f t="shared" ref="W22" si="93">W21/W20</f>
        <v>#DIV/0!</v>
      </c>
      <c r="X22" s="19" t="e">
        <f t="shared" ref="X22" si="94">X21/X20</f>
        <v>#DIV/0!</v>
      </c>
      <c r="Y22" s="19" t="e">
        <f t="shared" ref="Y22" si="95">Y21/Y20</f>
        <v>#DIV/0!</v>
      </c>
      <c r="Z22" s="19" t="e">
        <f t="shared" ref="Z22" si="96">Z21/Z20</f>
        <v>#DIV/0!</v>
      </c>
      <c r="AA22" s="19" t="e">
        <f t="shared" ref="AA22" si="97">AA21/AA20</f>
        <v>#DIV/0!</v>
      </c>
      <c r="AB22" s="19" t="e">
        <f t="shared" ref="AB22" si="98">AB21/AB20</f>
        <v>#DIV/0!</v>
      </c>
      <c r="AC22" s="19" t="e">
        <f t="shared" ref="AC22" si="99">AC21/AC20</f>
        <v>#DIV/0!</v>
      </c>
      <c r="AD22" s="19" t="e">
        <f t="shared" ref="AD22" si="100">AD21/AD20</f>
        <v>#DIV/0!</v>
      </c>
      <c r="AE22" s="19" t="e">
        <f t="shared" ref="AE22" si="101">AE21/AE20</f>
        <v>#DIV/0!</v>
      </c>
      <c r="AF22" s="19" t="e">
        <f t="shared" ref="AF22" si="102">AF21/AF20</f>
        <v>#DIV/0!</v>
      </c>
      <c r="AG22" s="19" t="e">
        <f t="shared" ref="AG22" si="103">AG21/AG20</f>
        <v>#DIV/0!</v>
      </c>
      <c r="AH22" s="19">
        <f t="shared" ref="AH22" si="104">AH21/AH20</f>
        <v>0.10678840809845176</v>
      </c>
      <c r="AI22" s="19">
        <f t="shared" ref="AI22" si="105">AI21/AI20</f>
        <v>0.11551270815074496</v>
      </c>
      <c r="AJ22" s="19" t="e">
        <f t="shared" ref="AJ22" si="106">AJ21/AJ20</f>
        <v>#DIV/0!</v>
      </c>
      <c r="AK22" s="19" t="e">
        <f t="shared" ref="AK22" si="107">AK21/AK20</f>
        <v>#DIV/0!</v>
      </c>
      <c r="AL22" s="29">
        <f t="shared" ref="AL22" si="108">AL21/AL20</f>
        <v>0.16901183242724657</v>
      </c>
      <c r="AM22" s="19">
        <f t="shared" ref="AM22" si="109">AM21/AM20</f>
        <v>0.17578611996121346</v>
      </c>
      <c r="AN22" s="19" t="e">
        <f t="shared" ref="AN22" si="110">AN21/AN20</f>
        <v>#DIV/0!</v>
      </c>
      <c r="AO22" s="19" t="e">
        <f t="shared" ref="AO22" si="111">AO21/AO20</f>
        <v>#DIV/0!</v>
      </c>
      <c r="AP22" s="19" t="e">
        <f t="shared" ref="AP22" si="112">AP21/AP20</f>
        <v>#DIV/0!</v>
      </c>
      <c r="AY22" s="19" t="e">
        <f t="shared" ref="AY22:BE22" si="113">AY21/AY20</f>
        <v>#DIV/0!</v>
      </c>
      <c r="AZ22" s="19" t="e">
        <f t="shared" si="113"/>
        <v>#DIV/0!</v>
      </c>
      <c r="BA22" s="19" t="e">
        <f t="shared" si="113"/>
        <v>#DIV/0!</v>
      </c>
      <c r="BB22" s="19" t="e">
        <f t="shared" si="113"/>
        <v>#DIV/0!</v>
      </c>
      <c r="BC22" s="19" t="e">
        <f t="shared" si="113"/>
        <v>#DIV/0!</v>
      </c>
      <c r="BD22" s="19" t="e">
        <f t="shared" si="113"/>
        <v>#DIV/0!</v>
      </c>
      <c r="BE22" s="19" t="e">
        <f t="shared" si="113"/>
        <v>#DIV/0!</v>
      </c>
      <c r="BF22" s="19" t="s">
        <v>2793</v>
      </c>
      <c r="BG22" s="19">
        <f t="shared" ref="BG22:BV22" si="114">BG21/BG20</f>
        <v>0.18305524056374534</v>
      </c>
      <c r="BH22" s="19">
        <f t="shared" si="114"/>
        <v>0.15418777322878358</v>
      </c>
      <c r="BI22" s="19">
        <f t="shared" si="114"/>
        <v>0.14735321432256734</v>
      </c>
      <c r="BJ22" s="19">
        <f t="shared" si="114"/>
        <v>0.17283300416940969</v>
      </c>
      <c r="BK22" s="19">
        <f t="shared" si="114"/>
        <v>0.17694709689098068</v>
      </c>
      <c r="BL22" s="19">
        <f t="shared" si="114"/>
        <v>0.13766456783056669</v>
      </c>
      <c r="BM22" s="19">
        <f t="shared" si="114"/>
        <v>0.1382165919061468</v>
      </c>
      <c r="BN22" s="19">
        <f t="shared" si="114"/>
        <v>0.13931458403502864</v>
      </c>
      <c r="BO22" s="19" t="e">
        <f t="shared" si="114"/>
        <v>#DIV/0!</v>
      </c>
      <c r="BP22" s="19" t="e">
        <f t="shared" si="114"/>
        <v>#DIV/0!</v>
      </c>
      <c r="BQ22" s="19" t="e">
        <f t="shared" si="114"/>
        <v>#DIV/0!</v>
      </c>
      <c r="BR22" s="19" t="e">
        <f t="shared" si="114"/>
        <v>#DIV/0!</v>
      </c>
      <c r="BS22" s="19" t="e">
        <f t="shared" si="114"/>
        <v>#DIV/0!</v>
      </c>
      <c r="BT22" s="19" t="e">
        <f t="shared" si="114"/>
        <v>#DIV/0!</v>
      </c>
      <c r="BU22" s="19" t="e">
        <f t="shared" si="114"/>
        <v>#DIV/0!</v>
      </c>
      <c r="BV22" s="19" t="e">
        <f t="shared" si="114"/>
        <v>#DIV/0!</v>
      </c>
    </row>
    <row r="23" spans="2:74" s="14" customFormat="1" x14ac:dyDescent="0.35">
      <c r="B23" s="14" t="s">
        <v>2724</v>
      </c>
      <c r="AL23" s="30"/>
    </row>
    <row r="24" spans="2:74" s="5" customFormat="1" x14ac:dyDescent="0.35">
      <c r="B24" s="5" t="s">
        <v>19</v>
      </c>
      <c r="AH24" s="5">
        <v>118</v>
      </c>
      <c r="AI24" s="5">
        <v>118</v>
      </c>
      <c r="AL24" s="28">
        <v>111</v>
      </c>
      <c r="AM24" s="5">
        <v>116</v>
      </c>
      <c r="BF24" s="5" t="s">
        <v>2793</v>
      </c>
      <c r="BG24" s="5">
        <v>203</v>
      </c>
      <c r="BH24" s="5">
        <v>139</v>
      </c>
      <c r="BI24" s="5">
        <v>570</v>
      </c>
      <c r="BJ24" s="5">
        <v>482</v>
      </c>
      <c r="BK24" s="5">
        <v>500</v>
      </c>
      <c r="BL24" s="5">
        <v>467</v>
      </c>
      <c r="BM24" s="5">
        <v>511</v>
      </c>
      <c r="BN24" s="5">
        <v>450</v>
      </c>
    </row>
    <row r="25" spans="2:74" s="5" customFormat="1" x14ac:dyDescent="0.35">
      <c r="B25" s="5" t="s">
        <v>32</v>
      </c>
      <c r="AH25" s="5">
        <v>3</v>
      </c>
      <c r="AI25" s="5">
        <v>31</v>
      </c>
      <c r="AL25" s="28">
        <v>11</v>
      </c>
      <c r="AM25" s="5">
        <v>10</v>
      </c>
      <c r="BF25" s="5" t="s">
        <v>2793</v>
      </c>
      <c r="BG25" s="5">
        <v>-75</v>
      </c>
      <c r="BH25" s="5">
        <v>-77</v>
      </c>
      <c r="BI25" s="5">
        <v>-44</v>
      </c>
      <c r="BJ25" s="5">
        <v>23</v>
      </c>
      <c r="BK25" s="5">
        <v>4</v>
      </c>
      <c r="BL25" s="5">
        <v>28</v>
      </c>
      <c r="BM25" s="5">
        <v>-14</v>
      </c>
      <c r="BN25" s="5">
        <v>-11</v>
      </c>
    </row>
    <row r="26" spans="2:74" s="5" customFormat="1" x14ac:dyDescent="0.35">
      <c r="B26" s="5" t="s">
        <v>2735</v>
      </c>
      <c r="G26" s="19" t="e">
        <f t="shared" ref="G26" si="115">G25/G24</f>
        <v>#DIV/0!</v>
      </c>
      <c r="H26" s="19" t="e">
        <f t="shared" ref="H26" si="116">H25/H24</f>
        <v>#DIV/0!</v>
      </c>
      <c r="I26" s="19" t="e">
        <f t="shared" ref="I26" si="117">I25/I24</f>
        <v>#DIV/0!</v>
      </c>
      <c r="J26" s="19" t="e">
        <f t="shared" ref="J26" si="118">J25/J24</f>
        <v>#DIV/0!</v>
      </c>
      <c r="K26" s="19" t="e">
        <f t="shared" ref="K26" si="119">K25/K24</f>
        <v>#DIV/0!</v>
      </c>
      <c r="L26" s="19" t="e">
        <f t="shared" ref="L26" si="120">L25/L24</f>
        <v>#DIV/0!</v>
      </c>
      <c r="M26" s="19" t="e">
        <f t="shared" ref="M26" si="121">M25/M24</f>
        <v>#DIV/0!</v>
      </c>
      <c r="N26" s="19" t="e">
        <f t="shared" ref="N26" si="122">N25/N24</f>
        <v>#DIV/0!</v>
      </c>
      <c r="O26" s="19" t="e">
        <f t="shared" ref="O26" si="123">O25/O24</f>
        <v>#DIV/0!</v>
      </c>
      <c r="P26" s="19" t="e">
        <f t="shared" ref="P26" si="124">P25/P24</f>
        <v>#DIV/0!</v>
      </c>
      <c r="Q26" s="19" t="e">
        <f t="shared" ref="Q26" si="125">Q25/Q24</f>
        <v>#DIV/0!</v>
      </c>
      <c r="R26" s="19" t="e">
        <f t="shared" ref="R26" si="126">R25/R24</f>
        <v>#DIV/0!</v>
      </c>
      <c r="S26" s="19" t="e">
        <f t="shared" ref="S26" si="127">S25/S24</f>
        <v>#DIV/0!</v>
      </c>
      <c r="T26" s="19" t="e">
        <f t="shared" ref="T26" si="128">T25/T24</f>
        <v>#DIV/0!</v>
      </c>
      <c r="U26" s="19" t="e">
        <f t="shared" ref="U26" si="129">U25/U24</f>
        <v>#DIV/0!</v>
      </c>
      <c r="V26" s="19" t="e">
        <f t="shared" ref="V26" si="130">V25/V24</f>
        <v>#DIV/0!</v>
      </c>
      <c r="W26" s="19" t="e">
        <f t="shared" ref="W26" si="131">W25/W24</f>
        <v>#DIV/0!</v>
      </c>
      <c r="X26" s="19" t="e">
        <f t="shared" ref="X26" si="132">X25/X24</f>
        <v>#DIV/0!</v>
      </c>
      <c r="Y26" s="19" t="e">
        <f t="shared" ref="Y26" si="133">Y25/Y24</f>
        <v>#DIV/0!</v>
      </c>
      <c r="Z26" s="19" t="e">
        <f t="shared" ref="Z26" si="134">Z25/Z24</f>
        <v>#DIV/0!</v>
      </c>
      <c r="AA26" s="19" t="e">
        <f t="shared" ref="AA26" si="135">AA25/AA24</f>
        <v>#DIV/0!</v>
      </c>
      <c r="AB26" s="19" t="e">
        <f t="shared" ref="AB26" si="136">AB25/AB24</f>
        <v>#DIV/0!</v>
      </c>
      <c r="AC26" s="19" t="e">
        <f t="shared" ref="AC26" si="137">AC25/AC24</f>
        <v>#DIV/0!</v>
      </c>
      <c r="AD26" s="19" t="e">
        <f t="shared" ref="AD26" si="138">AD25/AD24</f>
        <v>#DIV/0!</v>
      </c>
      <c r="AE26" s="19" t="e">
        <f t="shared" ref="AE26" si="139">AE25/AE24</f>
        <v>#DIV/0!</v>
      </c>
      <c r="AF26" s="19" t="e">
        <f t="shared" ref="AF26" si="140">AF25/AF24</f>
        <v>#DIV/0!</v>
      </c>
      <c r="AG26" s="19" t="e">
        <f t="shared" ref="AG26" si="141">AG25/AG24</f>
        <v>#DIV/0!</v>
      </c>
      <c r="AH26" s="19">
        <f t="shared" ref="AH26" si="142">AH25/AH24</f>
        <v>2.5423728813559324E-2</v>
      </c>
      <c r="AI26" s="19">
        <f t="shared" ref="AI26" si="143">AI25/AI24</f>
        <v>0.26271186440677968</v>
      </c>
      <c r="AJ26" s="19" t="e">
        <f t="shared" ref="AJ26" si="144">AJ25/AJ24</f>
        <v>#DIV/0!</v>
      </c>
      <c r="AK26" s="19" t="e">
        <f t="shared" ref="AK26" si="145">AK25/AK24</f>
        <v>#DIV/0!</v>
      </c>
      <c r="AL26" s="29">
        <f t="shared" ref="AL26" si="146">AL25/AL24</f>
        <v>9.90990990990991E-2</v>
      </c>
      <c r="AM26" s="19">
        <f t="shared" ref="AM26" si="147">AM25/AM24</f>
        <v>8.6206896551724144E-2</v>
      </c>
      <c r="AN26" s="19" t="e">
        <f t="shared" ref="AN26" si="148">AN25/AN24</f>
        <v>#DIV/0!</v>
      </c>
      <c r="AO26" s="19" t="e">
        <f t="shared" ref="AO26" si="149">AO25/AO24</f>
        <v>#DIV/0!</v>
      </c>
      <c r="AP26" s="19" t="e">
        <f t="shared" ref="AP26" si="150">AP25/AP24</f>
        <v>#DIV/0!</v>
      </c>
      <c r="AY26" s="19" t="e">
        <f t="shared" ref="AY26:BE26" si="151">AY25/AY24</f>
        <v>#DIV/0!</v>
      </c>
      <c r="AZ26" s="19" t="e">
        <f t="shared" si="151"/>
        <v>#DIV/0!</v>
      </c>
      <c r="BA26" s="19" t="e">
        <f t="shared" si="151"/>
        <v>#DIV/0!</v>
      </c>
      <c r="BB26" s="19" t="e">
        <f t="shared" si="151"/>
        <v>#DIV/0!</v>
      </c>
      <c r="BC26" s="19" t="e">
        <f t="shared" si="151"/>
        <v>#DIV/0!</v>
      </c>
      <c r="BD26" s="19" t="e">
        <f t="shared" si="151"/>
        <v>#DIV/0!</v>
      </c>
      <c r="BE26" s="19" t="e">
        <f t="shared" si="151"/>
        <v>#DIV/0!</v>
      </c>
      <c r="BF26" s="19" t="s">
        <v>2793</v>
      </c>
      <c r="BG26" s="19">
        <f t="shared" ref="BG26:BV26" si="152">BG25/BG24</f>
        <v>-0.36945812807881773</v>
      </c>
      <c r="BH26" s="19">
        <f t="shared" si="152"/>
        <v>-0.5539568345323741</v>
      </c>
      <c r="BI26" s="19">
        <f t="shared" si="152"/>
        <v>-7.7192982456140355E-2</v>
      </c>
      <c r="BJ26" s="19">
        <f t="shared" si="152"/>
        <v>4.7717842323651449E-2</v>
      </c>
      <c r="BK26" s="19">
        <f t="shared" si="152"/>
        <v>8.0000000000000002E-3</v>
      </c>
      <c r="BL26" s="19">
        <f t="shared" si="152"/>
        <v>5.9957173447537475E-2</v>
      </c>
      <c r="BM26" s="19">
        <f t="shared" si="152"/>
        <v>-2.7397260273972601E-2</v>
      </c>
      <c r="BN26" s="19">
        <f t="shared" si="152"/>
        <v>-2.4444444444444446E-2</v>
      </c>
      <c r="BO26" s="19" t="e">
        <f t="shared" si="152"/>
        <v>#DIV/0!</v>
      </c>
      <c r="BP26" s="19" t="e">
        <f t="shared" si="152"/>
        <v>#DIV/0!</v>
      </c>
      <c r="BQ26" s="19" t="e">
        <f t="shared" si="152"/>
        <v>#DIV/0!</v>
      </c>
      <c r="BR26" s="19" t="e">
        <f t="shared" si="152"/>
        <v>#DIV/0!</v>
      </c>
      <c r="BS26" s="19" t="e">
        <f t="shared" si="152"/>
        <v>#DIV/0!</v>
      </c>
      <c r="BT26" s="19" t="e">
        <f t="shared" si="152"/>
        <v>#DIV/0!</v>
      </c>
      <c r="BU26" s="19" t="e">
        <f t="shared" si="152"/>
        <v>#DIV/0!</v>
      </c>
      <c r="BV26" s="19" t="e">
        <f t="shared" si="152"/>
        <v>#DIV/0!</v>
      </c>
    </row>
    <row r="27" spans="2:74" s="14" customFormat="1" x14ac:dyDescent="0.35">
      <c r="B27" s="14" t="s">
        <v>2725</v>
      </c>
      <c r="AL27" s="30"/>
    </row>
    <row r="28" spans="2:74" s="5" customFormat="1" x14ac:dyDescent="0.35">
      <c r="B28" s="5" t="s">
        <v>19</v>
      </c>
      <c r="AH28" s="5">
        <v>-1215</v>
      </c>
      <c r="AI28" s="5">
        <v>-1278</v>
      </c>
      <c r="AL28" s="28">
        <v>-1439</v>
      </c>
      <c r="AM28" s="5">
        <v>-1507</v>
      </c>
      <c r="BF28" s="5" t="s">
        <v>2793</v>
      </c>
      <c r="BG28" s="5">
        <v>-111</v>
      </c>
      <c r="BH28" s="5">
        <v>-115</v>
      </c>
      <c r="BI28" s="5">
        <v>-4377</v>
      </c>
      <c r="BJ28" s="5">
        <v>-4952</v>
      </c>
      <c r="BK28" s="5">
        <v>-4767</v>
      </c>
      <c r="BL28" s="5">
        <v>-3739</v>
      </c>
      <c r="BM28" s="5">
        <v>-4526</v>
      </c>
      <c r="BN28" s="5">
        <v>-5211</v>
      </c>
    </row>
    <row r="29" spans="2:74" s="5" customFormat="1" x14ac:dyDescent="0.35">
      <c r="B29" s="5" t="s">
        <v>32</v>
      </c>
      <c r="AH29" s="5">
        <v>-244</v>
      </c>
      <c r="AI29" s="5">
        <v>-230</v>
      </c>
      <c r="AL29" s="28">
        <v>-1008</v>
      </c>
      <c r="AM29" s="5">
        <v>-272</v>
      </c>
      <c r="BF29" s="5" t="s">
        <v>2793</v>
      </c>
      <c r="BG29" s="5">
        <v>-1911</v>
      </c>
      <c r="BH29" s="5">
        <v>-2659</v>
      </c>
      <c r="BI29" s="5">
        <v>-2659</v>
      </c>
      <c r="BJ29" s="5">
        <v>-1583</v>
      </c>
      <c r="BK29" s="5">
        <v>-1504</v>
      </c>
      <c r="BL29" s="5">
        <v>-1381</v>
      </c>
      <c r="BM29" s="5">
        <v>-1388</v>
      </c>
      <c r="BN29" s="5">
        <v>-2435</v>
      </c>
    </row>
    <row r="30" spans="2:74" s="14" customFormat="1" x14ac:dyDescent="0.35">
      <c r="B30" s="14" t="s">
        <v>2726</v>
      </c>
      <c r="AL30" s="30"/>
    </row>
    <row r="31" spans="2:74" s="5" customFormat="1" x14ac:dyDescent="0.35">
      <c r="B31" s="5" t="s">
        <v>19</v>
      </c>
      <c r="AH31" s="5">
        <v>783</v>
      </c>
      <c r="AI31" s="5">
        <v>798</v>
      </c>
      <c r="AL31" s="28">
        <v>902</v>
      </c>
      <c r="AM31" s="5">
        <v>923</v>
      </c>
      <c r="BF31" s="5" t="s">
        <v>2793</v>
      </c>
      <c r="BG31" s="5">
        <v>3078</v>
      </c>
      <c r="BH31" s="5">
        <v>2993</v>
      </c>
      <c r="BI31" s="5">
        <v>3093</v>
      </c>
      <c r="BJ31" s="5">
        <v>3279</v>
      </c>
      <c r="BK31" s="5">
        <v>3434</v>
      </c>
      <c r="BL31" s="5">
        <v>3044</v>
      </c>
      <c r="BM31" s="5">
        <v>3073</v>
      </c>
      <c r="BN31" s="5">
        <v>3253</v>
      </c>
    </row>
    <row r="32" spans="2:74" s="5" customFormat="1" x14ac:dyDescent="0.35">
      <c r="B32" s="5" t="s">
        <v>32</v>
      </c>
      <c r="AH32" s="5">
        <v>238</v>
      </c>
      <c r="AI32" s="5">
        <v>217</v>
      </c>
      <c r="AL32" s="28">
        <v>232</v>
      </c>
      <c r="AM32" s="5">
        <v>240</v>
      </c>
      <c r="BF32" s="5" t="s">
        <v>2793</v>
      </c>
      <c r="BG32" s="5">
        <v>809</v>
      </c>
      <c r="BH32" s="5">
        <v>702</v>
      </c>
      <c r="BI32" s="5">
        <v>792</v>
      </c>
      <c r="BJ32" s="5">
        <v>505</v>
      </c>
      <c r="BK32" s="5">
        <v>832</v>
      </c>
      <c r="BL32" s="5">
        <v>590</v>
      </c>
      <c r="BM32" s="5">
        <v>908</v>
      </c>
      <c r="BN32" s="5">
        <v>864</v>
      </c>
    </row>
    <row r="33" spans="2:74" s="5" customFormat="1" x14ac:dyDescent="0.35">
      <c r="B33" s="5" t="s">
        <v>2735</v>
      </c>
      <c r="G33" s="19" t="e">
        <f t="shared" ref="G33" si="153">G32/G31</f>
        <v>#DIV/0!</v>
      </c>
      <c r="H33" s="19" t="e">
        <f t="shared" ref="H33" si="154">H32/H31</f>
        <v>#DIV/0!</v>
      </c>
      <c r="I33" s="19" t="e">
        <f t="shared" ref="I33" si="155">I32/I31</f>
        <v>#DIV/0!</v>
      </c>
      <c r="J33" s="19" t="e">
        <f t="shared" ref="J33" si="156">J32/J31</f>
        <v>#DIV/0!</v>
      </c>
      <c r="K33" s="19" t="e">
        <f t="shared" ref="K33" si="157">K32/K31</f>
        <v>#DIV/0!</v>
      </c>
      <c r="L33" s="19" t="e">
        <f t="shared" ref="L33" si="158">L32/L31</f>
        <v>#DIV/0!</v>
      </c>
      <c r="M33" s="19" t="e">
        <f t="shared" ref="M33" si="159">M32/M31</f>
        <v>#DIV/0!</v>
      </c>
      <c r="N33" s="19" t="e">
        <f t="shared" ref="N33" si="160">N32/N31</f>
        <v>#DIV/0!</v>
      </c>
      <c r="O33" s="19" t="e">
        <f t="shared" ref="O33" si="161">O32/O31</f>
        <v>#DIV/0!</v>
      </c>
      <c r="P33" s="19" t="e">
        <f t="shared" ref="P33" si="162">P32/P31</f>
        <v>#DIV/0!</v>
      </c>
      <c r="Q33" s="19" t="e">
        <f t="shared" ref="Q33" si="163">Q32/Q31</f>
        <v>#DIV/0!</v>
      </c>
      <c r="R33" s="19" t="e">
        <f t="shared" ref="R33" si="164">R32/R31</f>
        <v>#DIV/0!</v>
      </c>
      <c r="S33" s="19" t="e">
        <f t="shared" ref="S33" si="165">S32/S31</f>
        <v>#DIV/0!</v>
      </c>
      <c r="T33" s="19" t="e">
        <f t="shared" ref="T33" si="166">T32/T31</f>
        <v>#DIV/0!</v>
      </c>
      <c r="U33" s="19" t="e">
        <f t="shared" ref="U33" si="167">U32/U31</f>
        <v>#DIV/0!</v>
      </c>
      <c r="V33" s="19" t="e">
        <f t="shared" ref="V33" si="168">V32/V31</f>
        <v>#DIV/0!</v>
      </c>
      <c r="W33" s="19" t="e">
        <f t="shared" ref="W33" si="169">W32/W31</f>
        <v>#DIV/0!</v>
      </c>
      <c r="X33" s="19" t="e">
        <f t="shared" ref="X33" si="170">X32/X31</f>
        <v>#DIV/0!</v>
      </c>
      <c r="Y33" s="19" t="e">
        <f t="shared" ref="Y33" si="171">Y32/Y31</f>
        <v>#DIV/0!</v>
      </c>
      <c r="Z33" s="19" t="e">
        <f t="shared" ref="Z33" si="172">Z32/Z31</f>
        <v>#DIV/0!</v>
      </c>
      <c r="AA33" s="19" t="e">
        <f t="shared" ref="AA33" si="173">AA32/AA31</f>
        <v>#DIV/0!</v>
      </c>
      <c r="AB33" s="19" t="e">
        <f t="shared" ref="AB33" si="174">AB32/AB31</f>
        <v>#DIV/0!</v>
      </c>
      <c r="AC33" s="19" t="e">
        <f t="shared" ref="AC33" si="175">AC32/AC31</f>
        <v>#DIV/0!</v>
      </c>
      <c r="AD33" s="19" t="e">
        <f t="shared" ref="AD33" si="176">AD32/AD31</f>
        <v>#DIV/0!</v>
      </c>
      <c r="AE33" s="19" t="e">
        <f t="shared" ref="AE33" si="177">AE32/AE31</f>
        <v>#DIV/0!</v>
      </c>
      <c r="AF33" s="19" t="e">
        <f t="shared" ref="AF33" si="178">AF32/AF31</f>
        <v>#DIV/0!</v>
      </c>
      <c r="AG33" s="19" t="e">
        <f t="shared" ref="AG33" si="179">AG32/AG31</f>
        <v>#DIV/0!</v>
      </c>
      <c r="AH33" s="19">
        <f t="shared" ref="AH33" si="180">AH32/AH31</f>
        <v>0.30395913154533843</v>
      </c>
      <c r="AI33" s="19">
        <f t="shared" ref="AI33" si="181">AI32/AI31</f>
        <v>0.27192982456140352</v>
      </c>
      <c r="AJ33" s="19" t="e">
        <f t="shared" ref="AJ33" si="182">AJ32/AJ31</f>
        <v>#DIV/0!</v>
      </c>
      <c r="AK33" s="19" t="e">
        <f t="shared" ref="AK33" si="183">AK32/AK31</f>
        <v>#DIV/0!</v>
      </c>
      <c r="AL33" s="29">
        <f t="shared" ref="AL33" si="184">AL32/AL31</f>
        <v>0.25720620842572062</v>
      </c>
      <c r="AM33" s="19">
        <f t="shared" ref="AM33" si="185">AM32/AM31</f>
        <v>0.26002166847237268</v>
      </c>
      <c r="AN33" s="19" t="e">
        <f t="shared" ref="AN33" si="186">AN32/AN31</f>
        <v>#DIV/0!</v>
      </c>
      <c r="AO33" s="19" t="e">
        <f t="shared" ref="AO33" si="187">AO32/AO31</f>
        <v>#DIV/0!</v>
      </c>
      <c r="AP33" s="19" t="e">
        <f t="shared" ref="AP33" si="188">AP32/AP31</f>
        <v>#DIV/0!</v>
      </c>
      <c r="AY33" s="19" t="e">
        <f t="shared" ref="AY33:BE33" si="189">AY32/AY31</f>
        <v>#DIV/0!</v>
      </c>
      <c r="AZ33" s="19" t="e">
        <f t="shared" si="189"/>
        <v>#DIV/0!</v>
      </c>
      <c r="BA33" s="19" t="e">
        <f t="shared" si="189"/>
        <v>#DIV/0!</v>
      </c>
      <c r="BB33" s="19" t="e">
        <f t="shared" si="189"/>
        <v>#DIV/0!</v>
      </c>
      <c r="BC33" s="19" t="e">
        <f t="shared" si="189"/>
        <v>#DIV/0!</v>
      </c>
      <c r="BD33" s="19" t="e">
        <f t="shared" si="189"/>
        <v>#DIV/0!</v>
      </c>
      <c r="BE33" s="19" t="e">
        <f t="shared" si="189"/>
        <v>#DIV/0!</v>
      </c>
      <c r="BF33" s="19" t="s">
        <v>2793</v>
      </c>
      <c r="BG33" s="19">
        <f t="shared" ref="BG33:BV33" si="190">BG32/BG31</f>
        <v>0.26283300844704355</v>
      </c>
      <c r="BH33" s="19">
        <f t="shared" si="190"/>
        <v>0.23454727697961911</v>
      </c>
      <c r="BI33" s="19">
        <f t="shared" si="190"/>
        <v>0.25606207565470418</v>
      </c>
      <c r="BJ33" s="19">
        <f t="shared" si="190"/>
        <v>0.15401036901494358</v>
      </c>
      <c r="BK33" s="19">
        <f t="shared" si="190"/>
        <v>0.24228305183459523</v>
      </c>
      <c r="BL33" s="19">
        <f t="shared" si="190"/>
        <v>0.1938239159001314</v>
      </c>
      <c r="BM33" s="19">
        <f t="shared" si="190"/>
        <v>0.29547673283436382</v>
      </c>
      <c r="BN33" s="19">
        <f t="shared" si="190"/>
        <v>0.26560098370734708</v>
      </c>
      <c r="BO33" s="19" t="e">
        <f t="shared" si="190"/>
        <v>#DIV/0!</v>
      </c>
      <c r="BP33" s="19" t="e">
        <f t="shared" si="190"/>
        <v>#DIV/0!</v>
      </c>
      <c r="BQ33" s="19" t="e">
        <f t="shared" si="190"/>
        <v>#DIV/0!</v>
      </c>
      <c r="BR33" s="19" t="e">
        <f t="shared" si="190"/>
        <v>#DIV/0!</v>
      </c>
      <c r="BS33" s="19" t="e">
        <f t="shared" si="190"/>
        <v>#DIV/0!</v>
      </c>
      <c r="BT33" s="19" t="e">
        <f t="shared" si="190"/>
        <v>#DIV/0!</v>
      </c>
      <c r="BU33" s="19" t="e">
        <f t="shared" si="190"/>
        <v>#DIV/0!</v>
      </c>
      <c r="BV33" s="19" t="e">
        <f t="shared" si="190"/>
        <v>#DIV/0!</v>
      </c>
    </row>
    <row r="34" spans="2:74" s="14" customFormat="1" x14ac:dyDescent="0.35">
      <c r="B34" s="14" t="s">
        <v>2736</v>
      </c>
      <c r="AL34" s="30"/>
    </row>
    <row r="35" spans="2:74" s="5" customFormat="1" x14ac:dyDescent="0.35">
      <c r="B35" s="5" t="s">
        <v>19</v>
      </c>
      <c r="AH35" s="5">
        <v>-80</v>
      </c>
      <c r="AI35" s="5">
        <v>-90</v>
      </c>
      <c r="AL35" s="28">
        <v>-139</v>
      </c>
      <c r="AM35" s="5">
        <v>-150</v>
      </c>
      <c r="BF35" s="5" t="s">
        <v>2793</v>
      </c>
      <c r="BG35" s="5">
        <v>-214</v>
      </c>
      <c r="BH35" s="5">
        <v>-229</v>
      </c>
      <c r="BI35" s="5">
        <v>-307</v>
      </c>
      <c r="BJ35" s="5">
        <v>-379</v>
      </c>
      <c r="BK35" s="5">
        <v>-389</v>
      </c>
      <c r="BL35" s="5">
        <v>-318</v>
      </c>
      <c r="BM35" s="5">
        <v>-290</v>
      </c>
      <c r="BN35" s="5">
        <v>-400</v>
      </c>
    </row>
    <row r="36" spans="2:74" s="5" customFormat="1" x14ac:dyDescent="0.35">
      <c r="B36" s="5" t="s">
        <v>32</v>
      </c>
      <c r="AH36" s="5">
        <v>-17</v>
      </c>
      <c r="AI36" s="5">
        <v>17</v>
      </c>
      <c r="AL36" s="28">
        <v>25</v>
      </c>
      <c r="AM36" s="5">
        <v>17</v>
      </c>
      <c r="BF36" s="5" t="s">
        <v>2793</v>
      </c>
      <c r="BG36" s="5">
        <v>-35</v>
      </c>
      <c r="BH36" s="5">
        <v>-53</v>
      </c>
      <c r="BI36" s="5">
        <v>-116</v>
      </c>
      <c r="BJ36" s="5">
        <v>17</v>
      </c>
      <c r="BK36" s="5">
        <v>-81</v>
      </c>
      <c r="BL36" s="5">
        <v>-53</v>
      </c>
      <c r="BM36" s="5">
        <v>-92</v>
      </c>
      <c r="BN36" s="5">
        <v>26</v>
      </c>
    </row>
    <row r="37" spans="2:74" s="14" customFormat="1" x14ac:dyDescent="0.35">
      <c r="B37" s="14" t="s">
        <v>2737</v>
      </c>
      <c r="AL37" s="30"/>
    </row>
    <row r="38" spans="2:74" s="12" customFormat="1" x14ac:dyDescent="0.35">
      <c r="B38" s="12" t="s">
        <v>2738</v>
      </c>
      <c r="G38" s="12">
        <f t="shared" ref="G38:I38" si="191">G35+G31+G28+G24+G20+G16+G12</f>
        <v>0</v>
      </c>
      <c r="H38" s="12">
        <f t="shared" si="191"/>
        <v>0</v>
      </c>
      <c r="I38" s="12">
        <f t="shared" si="191"/>
        <v>0</v>
      </c>
      <c r="J38" s="12">
        <f t="shared" ref="J38:L38" si="192">J35+J31+J28+J24+J20+J16+J12</f>
        <v>0</v>
      </c>
      <c r="K38" s="12">
        <f t="shared" si="192"/>
        <v>0</v>
      </c>
      <c r="L38" s="12">
        <f t="shared" si="192"/>
        <v>0</v>
      </c>
      <c r="M38" s="12">
        <f t="shared" ref="M38:O38" si="193">M35+M31+M28+M24+M20+M16+M12</f>
        <v>0</v>
      </c>
      <c r="N38" s="12">
        <f t="shared" si="193"/>
        <v>0</v>
      </c>
      <c r="O38" s="12">
        <f t="shared" si="193"/>
        <v>0</v>
      </c>
      <c r="P38" s="12">
        <f t="shared" ref="P38:R38" si="194">P35+P31+P28+P24+P20+P16+P12</f>
        <v>0</v>
      </c>
      <c r="Q38" s="12">
        <f t="shared" si="194"/>
        <v>0</v>
      </c>
      <c r="R38" s="12">
        <f t="shared" si="194"/>
        <v>0</v>
      </c>
      <c r="S38" s="12">
        <f t="shared" ref="S38:U38" si="195">S35+S31+S28+S24+S20+S16+S12</f>
        <v>0</v>
      </c>
      <c r="T38" s="12">
        <f t="shared" si="195"/>
        <v>0</v>
      </c>
      <c r="U38" s="12">
        <f t="shared" si="195"/>
        <v>0</v>
      </c>
      <c r="V38" s="12">
        <f t="shared" ref="V38:X38" si="196">V35+V31+V28+V24+V20+V16+V12</f>
        <v>0</v>
      </c>
      <c r="W38" s="12">
        <f t="shared" si="196"/>
        <v>0</v>
      </c>
      <c r="X38" s="12">
        <f t="shared" si="196"/>
        <v>0</v>
      </c>
      <c r="Y38" s="12">
        <f t="shared" ref="Y38" si="197">Y35+Y31+Y28+Y24+Y20+Y16+Y12</f>
        <v>0</v>
      </c>
      <c r="Z38" s="12">
        <f t="shared" ref="Z38:AC38" si="198">Z35+Z31+Z28+Z24+Z20+Z16+Z12</f>
        <v>0</v>
      </c>
      <c r="AA38" s="12">
        <f t="shared" si="198"/>
        <v>0</v>
      </c>
      <c r="AB38" s="12">
        <f t="shared" si="198"/>
        <v>0</v>
      </c>
      <c r="AC38" s="12">
        <f t="shared" si="198"/>
        <v>0</v>
      </c>
      <c r="AD38" s="12">
        <f t="shared" ref="AD38" si="199">AD35+AD31+AD28+AD24+AD20+AD16+AD12</f>
        <v>0</v>
      </c>
      <c r="AE38" s="12">
        <f t="shared" ref="AE38:AP38" si="200">AE35+AE31+AE28+AE24+AE20+AE16+AE12</f>
        <v>0</v>
      </c>
      <c r="AF38" s="12">
        <f t="shared" si="200"/>
        <v>0</v>
      </c>
      <c r="AG38" s="12">
        <f t="shared" si="200"/>
        <v>0</v>
      </c>
      <c r="AH38" s="12">
        <f t="shared" si="200"/>
        <v>13589</v>
      </c>
      <c r="AI38" s="12">
        <f t="shared" si="200"/>
        <v>14247</v>
      </c>
      <c r="AJ38" s="12">
        <f t="shared" si="200"/>
        <v>0</v>
      </c>
      <c r="AK38" s="12">
        <f t="shared" si="200"/>
        <v>0</v>
      </c>
      <c r="AL38" s="31">
        <f t="shared" si="200"/>
        <v>15862</v>
      </c>
      <c r="AM38" s="12">
        <f t="shared" si="200"/>
        <v>17318</v>
      </c>
      <c r="AN38" s="12">
        <f t="shared" si="200"/>
        <v>0</v>
      </c>
      <c r="AO38" s="12">
        <f t="shared" si="200"/>
        <v>0</v>
      </c>
      <c r="AP38" s="12">
        <f t="shared" si="200"/>
        <v>0</v>
      </c>
      <c r="AY38" s="12">
        <f t="shared" ref="AY38:BE38" si="201">AY35+AY31+AY28+AY24+AY20+AY16+AY12</f>
        <v>0</v>
      </c>
      <c r="AZ38" s="12">
        <f t="shared" si="201"/>
        <v>0</v>
      </c>
      <c r="BA38" s="12">
        <f t="shared" si="201"/>
        <v>0</v>
      </c>
      <c r="BB38" s="12">
        <f t="shared" si="201"/>
        <v>0</v>
      </c>
      <c r="BC38" s="12">
        <f t="shared" si="201"/>
        <v>0</v>
      </c>
      <c r="BD38" s="12">
        <f t="shared" si="201"/>
        <v>0</v>
      </c>
      <c r="BE38" s="12">
        <f t="shared" si="201"/>
        <v>0</v>
      </c>
      <c r="BF38" s="12" t="s">
        <v>2793</v>
      </c>
      <c r="BG38" s="12">
        <f t="shared" ref="BG38:BV38" si="202">BG35+BG31+BG28+BG24+BG20+BG16+BG12</f>
        <v>47011</v>
      </c>
      <c r="BH38" s="12">
        <f t="shared" si="202"/>
        <v>38537</v>
      </c>
      <c r="BI38" s="12">
        <f t="shared" si="202"/>
        <v>45462</v>
      </c>
      <c r="BJ38" s="12">
        <f t="shared" si="202"/>
        <v>54722</v>
      </c>
      <c r="BK38" s="12">
        <f t="shared" si="202"/>
        <v>53800</v>
      </c>
      <c r="BL38" s="12">
        <f t="shared" si="202"/>
        <v>41748</v>
      </c>
      <c r="BM38" s="12">
        <f t="shared" si="202"/>
        <v>50971</v>
      </c>
      <c r="BN38" s="12">
        <f t="shared" si="202"/>
        <v>59427</v>
      </c>
      <c r="BO38" s="12">
        <f t="shared" si="202"/>
        <v>0</v>
      </c>
      <c r="BP38" s="12">
        <f t="shared" si="202"/>
        <v>0</v>
      </c>
      <c r="BQ38" s="12">
        <f t="shared" si="202"/>
        <v>0</v>
      </c>
      <c r="BR38" s="12">
        <f t="shared" si="202"/>
        <v>0</v>
      </c>
      <c r="BS38" s="12">
        <f t="shared" si="202"/>
        <v>0</v>
      </c>
      <c r="BT38" s="12">
        <f t="shared" si="202"/>
        <v>0</v>
      </c>
      <c r="BU38" s="12">
        <f t="shared" si="202"/>
        <v>0</v>
      </c>
      <c r="BV38" s="12">
        <f t="shared" si="202"/>
        <v>0</v>
      </c>
    </row>
    <row r="39" spans="2:74" s="11" customFormat="1" x14ac:dyDescent="0.35">
      <c r="B39" s="11" t="s">
        <v>2739</v>
      </c>
      <c r="AH39" s="11">
        <v>-81</v>
      </c>
      <c r="AI39" s="11">
        <v>-94</v>
      </c>
      <c r="AL39" s="32">
        <v>-140</v>
      </c>
      <c r="AM39" s="11">
        <v>-155</v>
      </c>
      <c r="BF39" s="11" t="s">
        <v>2793</v>
      </c>
      <c r="BG39" s="11">
        <v>-259</v>
      </c>
      <c r="BH39" s="11">
        <v>-240</v>
      </c>
      <c r="BI39" s="11">
        <v>-322</v>
      </c>
      <c r="BJ39" s="11">
        <v>-384</v>
      </c>
      <c r="BK39" s="11">
        <v>-431</v>
      </c>
      <c r="BL39" s="11">
        <v>-305</v>
      </c>
      <c r="BM39" s="11">
        <v>-301</v>
      </c>
      <c r="BN39" s="11">
        <v>-419</v>
      </c>
    </row>
    <row r="40" spans="2:74" s="12" customFormat="1" x14ac:dyDescent="0.35">
      <c r="B40" s="12" t="s">
        <v>2740</v>
      </c>
      <c r="G40" s="12">
        <f>G13+G17+G21+G25+G29+G32+G36+G39</f>
        <v>0</v>
      </c>
      <c r="H40" s="12">
        <f t="shared" ref="H40" si="203">H13+H17+H21+H25+H29+H32+H36+H39</f>
        <v>0</v>
      </c>
      <c r="I40" s="12">
        <f t="shared" ref="I40" si="204">I13+I17+I21+I25+I29+I32+I36+I39</f>
        <v>0</v>
      </c>
      <c r="J40" s="12">
        <f>J13+J17+J21+J25+J29+J32+J36+J39</f>
        <v>0</v>
      </c>
      <c r="K40" s="12">
        <f t="shared" ref="K40" si="205">K13+K17+K21+K25+K29+K32+K36+K39</f>
        <v>0</v>
      </c>
      <c r="L40" s="12">
        <f t="shared" ref="L40" si="206">L13+L17+L21+L25+L29+L32+L36+L39</f>
        <v>0</v>
      </c>
      <c r="M40" s="12">
        <f>M13+M17+M21+M25+M29+M32+M36+M39</f>
        <v>0</v>
      </c>
      <c r="N40" s="12">
        <f t="shared" ref="N40" si="207">N13+N17+N21+N25+N29+N32+N36+N39</f>
        <v>0</v>
      </c>
      <c r="O40" s="12">
        <f t="shared" ref="O40" si="208">O13+O17+O21+O25+O29+O32+O36+O39</f>
        <v>0</v>
      </c>
      <c r="P40" s="12">
        <f>P13+P17+P21+P25+P29+P32+P36+P39</f>
        <v>0</v>
      </c>
      <c r="Q40" s="12">
        <f t="shared" ref="Q40" si="209">Q13+Q17+Q21+Q25+Q29+Q32+Q36+Q39</f>
        <v>0</v>
      </c>
      <c r="R40" s="12">
        <f t="shared" ref="R40" si="210">R13+R17+R21+R25+R29+R32+R36+R39</f>
        <v>0</v>
      </c>
      <c r="S40" s="12">
        <f>S13+S17+S21+S25+S29+S32+S36+S39</f>
        <v>0</v>
      </c>
      <c r="T40" s="12">
        <f t="shared" ref="T40" si="211">T13+T17+T21+T25+T29+T32+T36+T39</f>
        <v>0</v>
      </c>
      <c r="U40" s="12">
        <f t="shared" ref="U40" si="212">U13+U17+U21+U25+U29+U32+U36+U39</f>
        <v>0</v>
      </c>
      <c r="V40" s="12">
        <f>V13+V17+V21+V25+V29+V32+V36+V39</f>
        <v>0</v>
      </c>
      <c r="W40" s="12">
        <f t="shared" ref="W40" si="213">W13+W17+W21+W25+W29+W32+W36+W39</f>
        <v>0</v>
      </c>
      <c r="X40" s="12">
        <f t="shared" ref="X40" si="214">X13+X17+X21+X25+X29+X32+X36+X39</f>
        <v>0</v>
      </c>
      <c r="Y40" s="12">
        <f>Y13+Y17+Y21+Y25+Y29+Y32+Y36+Y39</f>
        <v>0</v>
      </c>
      <c r="Z40" s="12">
        <f t="shared" ref="Z40:AC40" si="215">Z13+Z17+Z21+Z25+Z29+Z32+Z36+Z39</f>
        <v>0</v>
      </c>
      <c r="AA40" s="12">
        <f t="shared" si="215"/>
        <v>0</v>
      </c>
      <c r="AB40" s="12">
        <f t="shared" si="215"/>
        <v>0</v>
      </c>
      <c r="AC40" s="12">
        <f t="shared" si="215"/>
        <v>0</v>
      </c>
      <c r="AD40" s="12">
        <f>AD13+AD17+AD21+AD25+AD29+AD32+AD36+AD39</f>
        <v>0</v>
      </c>
      <c r="AE40" s="12">
        <f t="shared" ref="AE40:AP40" si="216">AE13+AE17+AE21+AE25+AE29+AE32+AE36+AE39</f>
        <v>0</v>
      </c>
      <c r="AF40" s="12">
        <f t="shared" si="216"/>
        <v>0</v>
      </c>
      <c r="AG40" s="12">
        <f t="shared" si="216"/>
        <v>0</v>
      </c>
      <c r="AH40" s="12">
        <f t="shared" si="216"/>
        <v>1855</v>
      </c>
      <c r="AI40" s="12">
        <f t="shared" si="216"/>
        <v>1944</v>
      </c>
      <c r="AJ40" s="12">
        <f t="shared" si="216"/>
        <v>0</v>
      </c>
      <c r="AK40" s="12">
        <f t="shared" si="216"/>
        <v>0</v>
      </c>
      <c r="AL40" s="31">
        <f t="shared" si="216"/>
        <v>2731</v>
      </c>
      <c r="AM40" s="12">
        <f t="shared" si="216"/>
        <v>3652</v>
      </c>
      <c r="AN40" s="12">
        <f t="shared" si="216"/>
        <v>0</v>
      </c>
      <c r="AO40" s="12">
        <f t="shared" si="216"/>
        <v>0</v>
      </c>
      <c r="AP40" s="12">
        <f t="shared" si="216"/>
        <v>0</v>
      </c>
      <c r="AY40" s="12">
        <f>AY13+AY17+AY21+AY25+AY29+AY32+AY36+AY39</f>
        <v>0</v>
      </c>
      <c r="AZ40" s="12">
        <f t="shared" ref="AZ40:BV40" si="217">AZ13+AZ17+AZ21+AZ25+AZ29+AZ32+AZ36+AZ39</f>
        <v>0</v>
      </c>
      <c r="BA40" s="12">
        <f t="shared" si="217"/>
        <v>0</v>
      </c>
      <c r="BB40" s="12">
        <f t="shared" si="217"/>
        <v>0</v>
      </c>
      <c r="BC40" s="12">
        <f t="shared" si="217"/>
        <v>0</v>
      </c>
      <c r="BD40" s="12">
        <f t="shared" si="217"/>
        <v>0</v>
      </c>
      <c r="BE40" s="12">
        <f t="shared" si="217"/>
        <v>0</v>
      </c>
      <c r="BF40" s="12" t="s">
        <v>2793</v>
      </c>
      <c r="BG40" s="12">
        <f t="shared" si="217"/>
        <v>3785</v>
      </c>
      <c r="BH40" s="12">
        <f t="shared" si="217"/>
        <v>498</v>
      </c>
      <c r="BI40" s="12">
        <f t="shared" si="217"/>
        <v>4460</v>
      </c>
      <c r="BJ40" s="12">
        <f t="shared" si="217"/>
        <v>8293</v>
      </c>
      <c r="BK40" s="12">
        <f t="shared" si="217"/>
        <v>8290</v>
      </c>
      <c r="BL40" s="12">
        <f t="shared" si="217"/>
        <v>4553</v>
      </c>
      <c r="BM40" s="12">
        <f t="shared" si="217"/>
        <v>6878</v>
      </c>
      <c r="BN40" s="12">
        <f t="shared" si="217"/>
        <v>7904</v>
      </c>
      <c r="BO40" s="12">
        <f t="shared" si="217"/>
        <v>0</v>
      </c>
      <c r="BP40" s="12">
        <f t="shared" si="217"/>
        <v>0</v>
      </c>
      <c r="BQ40" s="12">
        <f t="shared" si="217"/>
        <v>0</v>
      </c>
      <c r="BR40" s="12">
        <f t="shared" si="217"/>
        <v>0</v>
      </c>
      <c r="BS40" s="12">
        <f t="shared" si="217"/>
        <v>0</v>
      </c>
      <c r="BT40" s="12">
        <f t="shared" si="217"/>
        <v>0</v>
      </c>
      <c r="BU40" s="12">
        <f t="shared" si="217"/>
        <v>0</v>
      </c>
      <c r="BV40" s="12">
        <f t="shared" si="217"/>
        <v>0</v>
      </c>
    </row>
    <row r="41" spans="2:74" s="19" customFormat="1" x14ac:dyDescent="0.35">
      <c r="B41" s="19" t="s">
        <v>2735</v>
      </c>
      <c r="G41" s="19" t="e">
        <f>G40/G38</f>
        <v>#DIV/0!</v>
      </c>
      <c r="H41" s="19" t="e">
        <f t="shared" ref="H41" si="218">H40/H38</f>
        <v>#DIV/0!</v>
      </c>
      <c r="I41" s="19" t="e">
        <f t="shared" ref="I41" si="219">I40/I38</f>
        <v>#DIV/0!</v>
      </c>
      <c r="J41" s="19" t="e">
        <f>J40/J38</f>
        <v>#DIV/0!</v>
      </c>
      <c r="K41" s="19" t="e">
        <f t="shared" ref="K41" si="220">K40/K38</f>
        <v>#DIV/0!</v>
      </c>
      <c r="L41" s="19" t="e">
        <f t="shared" ref="L41" si="221">L40/L38</f>
        <v>#DIV/0!</v>
      </c>
      <c r="M41" s="19" t="e">
        <f>M40/M38</f>
        <v>#DIV/0!</v>
      </c>
      <c r="N41" s="19" t="e">
        <f t="shared" ref="N41" si="222">N40/N38</f>
        <v>#DIV/0!</v>
      </c>
      <c r="O41" s="19" t="e">
        <f t="shared" ref="O41" si="223">O40/O38</f>
        <v>#DIV/0!</v>
      </c>
      <c r="P41" s="19" t="e">
        <f>P40/P38</f>
        <v>#DIV/0!</v>
      </c>
      <c r="Q41" s="19" t="e">
        <f t="shared" ref="Q41" si="224">Q40/Q38</f>
        <v>#DIV/0!</v>
      </c>
      <c r="R41" s="19" t="e">
        <f t="shared" ref="R41" si="225">R40/R38</f>
        <v>#DIV/0!</v>
      </c>
      <c r="S41" s="19" t="e">
        <f>S40/S38</f>
        <v>#DIV/0!</v>
      </c>
      <c r="T41" s="19" t="e">
        <f t="shared" ref="T41" si="226">T40/T38</f>
        <v>#DIV/0!</v>
      </c>
      <c r="U41" s="19" t="e">
        <f t="shared" ref="U41" si="227">U40/U38</f>
        <v>#DIV/0!</v>
      </c>
      <c r="V41" s="19" t="e">
        <f>V40/V38</f>
        <v>#DIV/0!</v>
      </c>
      <c r="W41" s="19" t="e">
        <f t="shared" ref="W41" si="228">W40/W38</f>
        <v>#DIV/0!</v>
      </c>
      <c r="X41" s="19" t="e">
        <f t="shared" ref="X41" si="229">X40/X38</f>
        <v>#DIV/0!</v>
      </c>
      <c r="Y41" s="19" t="e">
        <f>Y40/Y38</f>
        <v>#DIV/0!</v>
      </c>
      <c r="Z41" s="19" t="e">
        <f t="shared" ref="Z41:AC41" si="230">Z40/Z38</f>
        <v>#DIV/0!</v>
      </c>
      <c r="AA41" s="19" t="e">
        <f t="shared" si="230"/>
        <v>#DIV/0!</v>
      </c>
      <c r="AB41" s="19" t="e">
        <f t="shared" si="230"/>
        <v>#DIV/0!</v>
      </c>
      <c r="AC41" s="19" t="e">
        <f t="shared" si="230"/>
        <v>#DIV/0!</v>
      </c>
      <c r="AD41" s="19" t="e">
        <f>AD40/AD38</f>
        <v>#DIV/0!</v>
      </c>
      <c r="AE41" s="19" t="e">
        <f t="shared" ref="AE41:AP41" si="231">AE40/AE38</f>
        <v>#DIV/0!</v>
      </c>
      <c r="AF41" s="19" t="e">
        <f t="shared" si="231"/>
        <v>#DIV/0!</v>
      </c>
      <c r="AG41" s="19" t="e">
        <f t="shared" si="231"/>
        <v>#DIV/0!</v>
      </c>
      <c r="AH41" s="19">
        <f t="shared" si="231"/>
        <v>0.1365074692766208</v>
      </c>
      <c r="AI41" s="19">
        <f t="shared" si="231"/>
        <v>0.13644977890082122</v>
      </c>
      <c r="AJ41" s="19" t="e">
        <f t="shared" si="231"/>
        <v>#DIV/0!</v>
      </c>
      <c r="AK41" s="19" t="e">
        <f t="shared" si="231"/>
        <v>#DIV/0!</v>
      </c>
      <c r="AL41" s="29">
        <f t="shared" si="231"/>
        <v>0.17217248770646829</v>
      </c>
      <c r="AM41" s="19">
        <f t="shared" si="231"/>
        <v>0.21087885437117451</v>
      </c>
      <c r="AN41" s="19" t="e">
        <f t="shared" si="231"/>
        <v>#DIV/0!</v>
      </c>
      <c r="AO41" s="19" t="e">
        <f t="shared" si="231"/>
        <v>#DIV/0!</v>
      </c>
      <c r="AP41" s="19" t="e">
        <f t="shared" si="231"/>
        <v>#DIV/0!</v>
      </c>
      <c r="AY41" s="19" t="e">
        <f>AY40/AY38</f>
        <v>#DIV/0!</v>
      </c>
      <c r="AZ41" s="19" t="e">
        <f t="shared" ref="AZ41:BV41" si="232">AZ40/AZ38</f>
        <v>#DIV/0!</v>
      </c>
      <c r="BA41" s="19" t="e">
        <f t="shared" si="232"/>
        <v>#DIV/0!</v>
      </c>
      <c r="BB41" s="19" t="e">
        <f t="shared" si="232"/>
        <v>#DIV/0!</v>
      </c>
      <c r="BC41" s="19" t="e">
        <f t="shared" si="232"/>
        <v>#DIV/0!</v>
      </c>
      <c r="BD41" s="19" t="e">
        <f t="shared" si="232"/>
        <v>#DIV/0!</v>
      </c>
      <c r="BE41" s="19" t="e">
        <f t="shared" si="232"/>
        <v>#DIV/0!</v>
      </c>
      <c r="BF41" s="19" t="s">
        <v>2793</v>
      </c>
      <c r="BG41" s="19">
        <f t="shared" si="232"/>
        <v>8.0513071408819206E-2</v>
      </c>
      <c r="BH41" s="19">
        <f t="shared" si="232"/>
        <v>1.292264576900122E-2</v>
      </c>
      <c r="BI41" s="19">
        <f t="shared" si="232"/>
        <v>9.8103910958602783E-2</v>
      </c>
      <c r="BJ41" s="19">
        <f t="shared" si="232"/>
        <v>0.15154782354446109</v>
      </c>
      <c r="BK41" s="19">
        <f t="shared" si="232"/>
        <v>0.15408921933085501</v>
      </c>
      <c r="BL41" s="19">
        <f t="shared" si="232"/>
        <v>0.10905911660438823</v>
      </c>
      <c r="BM41" s="19">
        <f t="shared" si="232"/>
        <v>0.13493947538796572</v>
      </c>
      <c r="BN41" s="19">
        <f t="shared" si="232"/>
        <v>0.13300351691991855</v>
      </c>
      <c r="BO41" s="19" t="e">
        <f t="shared" si="232"/>
        <v>#DIV/0!</v>
      </c>
      <c r="BP41" s="19" t="e">
        <f t="shared" si="232"/>
        <v>#DIV/0!</v>
      </c>
      <c r="BQ41" s="19" t="e">
        <f t="shared" si="232"/>
        <v>#DIV/0!</v>
      </c>
      <c r="BR41" s="19" t="e">
        <f t="shared" si="232"/>
        <v>#DIV/0!</v>
      </c>
      <c r="BS41" s="19" t="e">
        <f t="shared" si="232"/>
        <v>#DIV/0!</v>
      </c>
      <c r="BT41" s="19" t="e">
        <f t="shared" si="232"/>
        <v>#DIV/0!</v>
      </c>
      <c r="BU41" s="19" t="e">
        <f t="shared" si="232"/>
        <v>#DIV/0!</v>
      </c>
      <c r="BV41" s="19" t="e">
        <f t="shared" si="232"/>
        <v>#DIV/0!</v>
      </c>
    </row>
    <row r="42" spans="2:74" s="12" customFormat="1" x14ac:dyDescent="0.35">
      <c r="AL42" s="31"/>
    </row>
    <row r="43" spans="2:74" s="13" customFormat="1" x14ac:dyDescent="0.35">
      <c r="B43" s="13" t="s">
        <v>2728</v>
      </c>
      <c r="AL43" s="33"/>
    </row>
    <row r="44" spans="2:74" s="5" customFormat="1" x14ac:dyDescent="0.35">
      <c r="B44" s="5" t="s">
        <v>2729</v>
      </c>
      <c r="AH44" s="5">
        <v>6137</v>
      </c>
      <c r="AI44" s="5">
        <v>6771</v>
      </c>
      <c r="AL44" s="28">
        <v>7950</v>
      </c>
      <c r="AM44" s="5">
        <v>8922</v>
      </c>
      <c r="BA44" s="5" t="s">
        <v>2793</v>
      </c>
      <c r="BB44" s="5" t="s">
        <v>2793</v>
      </c>
      <c r="BC44" s="5" t="s">
        <v>2793</v>
      </c>
      <c r="BD44" s="5" t="s">
        <v>2793</v>
      </c>
      <c r="BE44" s="5" t="s">
        <v>2793</v>
      </c>
      <c r="BF44" s="5" t="s">
        <v>2793</v>
      </c>
      <c r="BG44" s="5">
        <v>21825</v>
      </c>
      <c r="BH44" s="5">
        <v>17962</v>
      </c>
      <c r="BI44" s="5">
        <v>21072</v>
      </c>
      <c r="BJ44" s="5">
        <v>25623</v>
      </c>
      <c r="BK44" s="5">
        <v>25785</v>
      </c>
      <c r="BL44" s="5">
        <v>18214</v>
      </c>
      <c r="BM44" s="5">
        <v>22023</v>
      </c>
      <c r="BN44" s="5">
        <v>27981</v>
      </c>
    </row>
    <row r="45" spans="2:74" s="5" customFormat="1" x14ac:dyDescent="0.35">
      <c r="B45" s="5" t="s">
        <v>2730</v>
      </c>
      <c r="AH45" s="5">
        <v>1393</v>
      </c>
      <c r="AI45" s="5">
        <v>1547</v>
      </c>
      <c r="AL45" s="28">
        <v>1539</v>
      </c>
      <c r="AM45" s="5">
        <v>1642</v>
      </c>
      <c r="BA45" s="5" t="s">
        <v>2793</v>
      </c>
      <c r="BB45" s="5" t="s">
        <v>2793</v>
      </c>
      <c r="BC45" s="5" t="s">
        <v>2793</v>
      </c>
      <c r="BD45" s="5" t="s">
        <v>2793</v>
      </c>
      <c r="BE45" s="5" t="s">
        <v>2793</v>
      </c>
      <c r="BF45" s="5" t="s">
        <v>2793</v>
      </c>
      <c r="BG45" s="5">
        <v>4802</v>
      </c>
      <c r="BH45" s="5">
        <v>3455</v>
      </c>
      <c r="BI45" s="5">
        <v>4200</v>
      </c>
      <c r="BJ45" s="5">
        <v>4695</v>
      </c>
      <c r="BK45" s="5">
        <v>4710</v>
      </c>
      <c r="BL45" s="5">
        <v>3432</v>
      </c>
      <c r="BM45" s="5">
        <v>5086</v>
      </c>
      <c r="BN45" s="5">
        <v>6738</v>
      </c>
    </row>
    <row r="46" spans="2:74" s="5" customFormat="1" x14ac:dyDescent="0.35">
      <c r="B46" s="5" t="s">
        <v>2731</v>
      </c>
      <c r="AH46" s="5">
        <v>3145</v>
      </c>
      <c r="AI46" s="5">
        <v>2998</v>
      </c>
      <c r="AL46" s="28">
        <v>3418</v>
      </c>
      <c r="AM46" s="5">
        <v>3533</v>
      </c>
      <c r="BA46" s="5" t="s">
        <v>2793</v>
      </c>
      <c r="BB46" s="5" t="s">
        <v>2793</v>
      </c>
      <c r="BC46" s="5" t="s">
        <v>2793</v>
      </c>
      <c r="BD46" s="5" t="s">
        <v>2793</v>
      </c>
      <c r="BE46" s="5" t="s">
        <v>2793</v>
      </c>
      <c r="BF46" s="5" t="s">
        <v>2793</v>
      </c>
      <c r="BG46" s="5">
        <v>11502</v>
      </c>
      <c r="BH46" s="5">
        <v>9053</v>
      </c>
      <c r="BI46" s="5">
        <v>10413</v>
      </c>
      <c r="BJ46" s="5">
        <v>11929</v>
      </c>
      <c r="BK46" s="5">
        <v>11223</v>
      </c>
      <c r="BL46" s="5">
        <v>9858</v>
      </c>
      <c r="BM46" s="5">
        <v>12137</v>
      </c>
      <c r="BN46" s="5">
        <v>12814</v>
      </c>
    </row>
    <row r="47" spans="2:74" s="5" customFormat="1" x14ac:dyDescent="0.35">
      <c r="B47" s="5" t="s">
        <v>2732</v>
      </c>
      <c r="AH47" s="5">
        <v>2914</v>
      </c>
      <c r="AI47" s="5">
        <v>2931</v>
      </c>
      <c r="AL47" s="28">
        <v>2955</v>
      </c>
      <c r="AM47" s="5">
        <v>3221</v>
      </c>
      <c r="BA47" s="5" t="s">
        <v>2793</v>
      </c>
      <c r="BB47" s="5" t="s">
        <v>2793</v>
      </c>
      <c r="BC47" s="5" t="s">
        <v>2793</v>
      </c>
      <c r="BD47" s="5" t="s">
        <v>2793</v>
      </c>
      <c r="BE47" s="5" t="s">
        <v>2793</v>
      </c>
      <c r="BF47" s="5" t="s">
        <v>2793</v>
      </c>
      <c r="BG47" s="5">
        <v>8882</v>
      </c>
      <c r="BH47" s="5">
        <v>8067</v>
      </c>
      <c r="BI47" s="5">
        <v>9777</v>
      </c>
      <c r="BJ47" s="5">
        <v>12475</v>
      </c>
      <c r="BK47" s="5">
        <v>12082</v>
      </c>
      <c r="BL47" s="5">
        <v>10244</v>
      </c>
      <c r="BM47" s="5">
        <v>11725</v>
      </c>
      <c r="BN47" s="5">
        <v>11894</v>
      </c>
    </row>
    <row r="48" spans="2:74" s="11" customFormat="1" x14ac:dyDescent="0.35">
      <c r="B48" s="11" t="s">
        <v>2733</v>
      </c>
      <c r="AH48" s="11">
        <v>0</v>
      </c>
      <c r="AI48" s="11">
        <v>0</v>
      </c>
      <c r="AL48" s="32">
        <v>0</v>
      </c>
      <c r="AM48" s="11">
        <v>0</v>
      </c>
      <c r="BA48" s="11" t="s">
        <v>2793</v>
      </c>
      <c r="BB48" s="11" t="s">
        <v>2793</v>
      </c>
      <c r="BC48" s="11" t="s">
        <v>2793</v>
      </c>
      <c r="BD48" s="11" t="s">
        <v>2793</v>
      </c>
      <c r="BE48" s="11" t="s">
        <v>2793</v>
      </c>
      <c r="BF48" s="11" t="s">
        <v>2793</v>
      </c>
      <c r="BG48" s="11">
        <v>0</v>
      </c>
      <c r="BH48" s="11">
        <v>0</v>
      </c>
      <c r="BI48" s="11">
        <v>0</v>
      </c>
      <c r="BJ48" s="11">
        <v>0</v>
      </c>
      <c r="BK48" s="11">
        <v>0</v>
      </c>
      <c r="BL48" s="11">
        <v>0</v>
      </c>
      <c r="BM48" s="11">
        <v>0</v>
      </c>
      <c r="BN48" s="11">
        <v>0</v>
      </c>
    </row>
    <row r="49" spans="2:74" s="12" customFormat="1" x14ac:dyDescent="0.35">
      <c r="B49" s="12" t="s">
        <v>2727</v>
      </c>
      <c r="G49" s="12">
        <f>SUM(G44:G48)</f>
        <v>0</v>
      </c>
      <c r="H49" s="12">
        <f t="shared" ref="H49" si="233">SUM(H44:H48)</f>
        <v>0</v>
      </c>
      <c r="I49" s="12">
        <f t="shared" ref="I49" si="234">SUM(I44:I48)</f>
        <v>0</v>
      </c>
      <c r="J49" s="12">
        <f>SUM(J44:J48)</f>
        <v>0</v>
      </c>
      <c r="K49" s="12">
        <f t="shared" ref="K49" si="235">SUM(K44:K48)</f>
        <v>0</v>
      </c>
      <c r="L49" s="12">
        <f t="shared" ref="L49" si="236">SUM(L44:L48)</f>
        <v>0</v>
      </c>
      <c r="M49" s="12">
        <f>SUM(M44:M48)</f>
        <v>0</v>
      </c>
      <c r="N49" s="12">
        <f t="shared" ref="N49" si="237">SUM(N44:N48)</f>
        <v>0</v>
      </c>
      <c r="O49" s="12">
        <f t="shared" ref="O49" si="238">SUM(O44:O48)</f>
        <v>0</v>
      </c>
      <c r="P49" s="12">
        <f>SUM(P44:P48)</f>
        <v>0</v>
      </c>
      <c r="Q49" s="12">
        <f t="shared" ref="Q49" si="239">SUM(Q44:Q48)</f>
        <v>0</v>
      </c>
      <c r="R49" s="12">
        <f t="shared" ref="R49" si="240">SUM(R44:R48)</f>
        <v>0</v>
      </c>
      <c r="S49" s="12">
        <f>SUM(S44:S48)</f>
        <v>0</v>
      </c>
      <c r="T49" s="12">
        <f t="shared" ref="T49" si="241">SUM(T44:T48)</f>
        <v>0</v>
      </c>
      <c r="U49" s="12">
        <f t="shared" ref="U49" si="242">SUM(U44:U48)</f>
        <v>0</v>
      </c>
      <c r="V49" s="12">
        <f>SUM(V44:V48)</f>
        <v>0</v>
      </c>
      <c r="W49" s="12">
        <f t="shared" ref="W49" si="243">SUM(W44:W48)</f>
        <v>0</v>
      </c>
      <c r="X49" s="12">
        <f t="shared" ref="X49" si="244">SUM(X44:X48)</f>
        <v>0</v>
      </c>
      <c r="Y49" s="12">
        <f>SUM(Y44:Y48)</f>
        <v>0</v>
      </c>
      <c r="Z49" s="12">
        <f t="shared" ref="Z49:AC49" si="245">SUM(Z44:Z48)</f>
        <v>0</v>
      </c>
      <c r="AA49" s="12">
        <f t="shared" si="245"/>
        <v>0</v>
      </c>
      <c r="AB49" s="12">
        <f t="shared" si="245"/>
        <v>0</v>
      </c>
      <c r="AC49" s="12">
        <f t="shared" si="245"/>
        <v>0</v>
      </c>
      <c r="AD49" s="12">
        <f>SUM(AD44:AD48)</f>
        <v>0</v>
      </c>
      <c r="AE49" s="12">
        <f t="shared" ref="AE49:AP49" si="246">SUM(AE44:AE48)</f>
        <v>0</v>
      </c>
      <c r="AF49" s="12">
        <f t="shared" si="246"/>
        <v>0</v>
      </c>
      <c r="AG49" s="12">
        <f t="shared" si="246"/>
        <v>0</v>
      </c>
      <c r="AH49" s="12">
        <f t="shared" si="246"/>
        <v>13589</v>
      </c>
      <c r="AI49" s="12">
        <f t="shared" si="246"/>
        <v>14247</v>
      </c>
      <c r="AJ49" s="12">
        <f t="shared" si="246"/>
        <v>0</v>
      </c>
      <c r="AK49" s="12">
        <f t="shared" si="246"/>
        <v>0</v>
      </c>
      <c r="AL49" s="31">
        <f t="shared" si="246"/>
        <v>15862</v>
      </c>
      <c r="AM49" s="12">
        <f t="shared" si="246"/>
        <v>17318</v>
      </c>
      <c r="AN49" s="12">
        <f t="shared" si="246"/>
        <v>0</v>
      </c>
      <c r="AO49" s="12">
        <f t="shared" si="246"/>
        <v>0</v>
      </c>
      <c r="AP49" s="12">
        <f t="shared" si="246"/>
        <v>0</v>
      </c>
      <c r="AY49" s="12">
        <f>SUM(AY44:AY48)</f>
        <v>0</v>
      </c>
      <c r="AZ49" s="12">
        <f t="shared" ref="AZ49:BV49" si="247">SUM(AZ44:AZ48)</f>
        <v>0</v>
      </c>
      <c r="BA49" s="12" t="s">
        <v>2793</v>
      </c>
      <c r="BB49" s="12" t="s">
        <v>2793</v>
      </c>
      <c r="BC49" s="12" t="s">
        <v>2793</v>
      </c>
      <c r="BD49" s="12" t="s">
        <v>2793</v>
      </c>
      <c r="BE49" s="12" t="s">
        <v>2793</v>
      </c>
      <c r="BF49" s="12" t="s">
        <v>2793</v>
      </c>
      <c r="BG49" s="12">
        <f t="shared" si="247"/>
        <v>47011</v>
      </c>
      <c r="BH49" s="12">
        <f t="shared" si="247"/>
        <v>38537</v>
      </c>
      <c r="BI49" s="12">
        <f t="shared" si="247"/>
        <v>45462</v>
      </c>
      <c r="BJ49" s="12">
        <f t="shared" si="247"/>
        <v>54722</v>
      </c>
      <c r="BK49" s="12">
        <f t="shared" si="247"/>
        <v>53800</v>
      </c>
      <c r="BL49" s="12">
        <f t="shared" si="247"/>
        <v>41748</v>
      </c>
      <c r="BM49" s="12">
        <f t="shared" si="247"/>
        <v>50971</v>
      </c>
      <c r="BN49" s="12">
        <f t="shared" si="247"/>
        <v>59427</v>
      </c>
      <c r="BO49" s="12">
        <f t="shared" si="247"/>
        <v>0</v>
      </c>
      <c r="BP49" s="12">
        <f t="shared" si="247"/>
        <v>0</v>
      </c>
      <c r="BQ49" s="12">
        <f t="shared" si="247"/>
        <v>0</v>
      </c>
      <c r="BR49" s="12">
        <f t="shared" si="247"/>
        <v>0</v>
      </c>
      <c r="BS49" s="12">
        <f t="shared" si="247"/>
        <v>0</v>
      </c>
      <c r="BT49" s="12">
        <f t="shared" si="247"/>
        <v>0</v>
      </c>
      <c r="BU49" s="12">
        <f t="shared" si="247"/>
        <v>0</v>
      </c>
      <c r="BV49" s="12">
        <f t="shared" si="247"/>
        <v>0</v>
      </c>
    </row>
    <row r="50" spans="2:74" s="5" customFormat="1" x14ac:dyDescent="0.35">
      <c r="AL50" s="28"/>
    </row>
    <row r="51" spans="2:74" s="13" customFormat="1" x14ac:dyDescent="0.35">
      <c r="B51" s="13" t="s">
        <v>2741</v>
      </c>
      <c r="AL51" s="33"/>
    </row>
    <row r="52" spans="2:74" s="5" customFormat="1" x14ac:dyDescent="0.35">
      <c r="B52" s="5" t="s">
        <v>2742</v>
      </c>
      <c r="AH52" s="5">
        <v>948</v>
      </c>
      <c r="AI52" s="5">
        <v>1232</v>
      </c>
      <c r="AL52" s="28">
        <v>1314</v>
      </c>
      <c r="AM52" s="5">
        <v>1760</v>
      </c>
      <c r="BA52" s="5" t="s">
        <v>2793</v>
      </c>
      <c r="BB52" s="5" t="s">
        <v>2793</v>
      </c>
      <c r="BC52" s="5" t="s">
        <v>2793</v>
      </c>
      <c r="BD52" s="5" t="s">
        <v>2793</v>
      </c>
      <c r="BE52" s="5" t="s">
        <v>2793</v>
      </c>
      <c r="BF52" s="5" t="s">
        <v>2793</v>
      </c>
      <c r="BG52" s="5" t="s">
        <v>2793</v>
      </c>
      <c r="BH52" s="5" t="s">
        <v>2793</v>
      </c>
      <c r="BI52" s="5">
        <v>4424</v>
      </c>
      <c r="BJ52" s="5">
        <v>5763</v>
      </c>
      <c r="BK52" s="5">
        <v>5205</v>
      </c>
      <c r="BL52" s="5">
        <v>3701</v>
      </c>
      <c r="BM52" s="5">
        <v>4460</v>
      </c>
      <c r="BN52" s="5">
        <v>5330</v>
      </c>
    </row>
    <row r="53" spans="2:74" s="5" customFormat="1" x14ac:dyDescent="0.35">
      <c r="B53" s="5" t="s">
        <v>2743</v>
      </c>
      <c r="AH53" s="5">
        <v>1012</v>
      </c>
      <c r="AI53" s="5">
        <v>1186</v>
      </c>
      <c r="AL53" s="28">
        <v>1284</v>
      </c>
      <c r="AM53" s="5">
        <v>1645</v>
      </c>
      <c r="BA53" s="5" t="s">
        <v>2793</v>
      </c>
      <c r="BB53" s="5" t="s">
        <v>2793</v>
      </c>
      <c r="BC53" s="5" t="s">
        <v>2793</v>
      </c>
      <c r="BD53" s="5" t="s">
        <v>2793</v>
      </c>
      <c r="BE53" s="5" t="s">
        <v>2793</v>
      </c>
      <c r="BF53" s="5" t="s">
        <v>2793</v>
      </c>
      <c r="BG53" s="5" t="s">
        <v>2793</v>
      </c>
      <c r="BH53" s="5" t="s">
        <v>2793</v>
      </c>
      <c r="BI53" s="5">
        <v>3551</v>
      </c>
      <c r="BJ53" s="5">
        <v>4334</v>
      </c>
      <c r="BK53" s="5">
        <v>4474</v>
      </c>
      <c r="BL53" s="5">
        <v>3963</v>
      </c>
      <c r="BM53" s="5">
        <v>4292</v>
      </c>
      <c r="BN53" s="5">
        <v>4940</v>
      </c>
    </row>
    <row r="54" spans="2:74" s="5" customFormat="1" x14ac:dyDescent="0.35">
      <c r="B54" s="5" t="s">
        <v>2744</v>
      </c>
      <c r="AH54" s="5">
        <v>1020</v>
      </c>
      <c r="AI54" s="5">
        <v>1117</v>
      </c>
      <c r="AL54" s="28">
        <v>1255</v>
      </c>
      <c r="AM54" s="5">
        <v>1318</v>
      </c>
      <c r="BA54" s="5" t="s">
        <v>2793</v>
      </c>
      <c r="BB54" s="5" t="s">
        <v>2793</v>
      </c>
      <c r="BC54" s="5" t="s">
        <v>2793</v>
      </c>
      <c r="BD54" s="5" t="s">
        <v>2793</v>
      </c>
      <c r="BE54" s="5" t="s">
        <v>2793</v>
      </c>
      <c r="BF54" s="5" t="s">
        <v>2793</v>
      </c>
      <c r="BG54" s="5" t="s">
        <v>2793</v>
      </c>
      <c r="BH54" s="5" t="s">
        <v>2793</v>
      </c>
      <c r="BI54" s="5">
        <v>3445</v>
      </c>
      <c r="BJ54" s="5">
        <v>3640</v>
      </c>
      <c r="BK54" s="5">
        <v>3749</v>
      </c>
      <c r="BL54" s="5">
        <v>2945</v>
      </c>
      <c r="BM54" s="5">
        <v>3612</v>
      </c>
      <c r="BN54" s="5">
        <v>4426</v>
      </c>
    </row>
    <row r="55" spans="2:74" s="11" customFormat="1" x14ac:dyDescent="0.35">
      <c r="B55" s="11" t="s">
        <v>2745</v>
      </c>
      <c r="AH55" s="11">
        <v>1052</v>
      </c>
      <c r="AI55" s="11">
        <v>1105</v>
      </c>
      <c r="AL55" s="32">
        <v>1202</v>
      </c>
      <c r="AM55" s="11">
        <v>1234</v>
      </c>
      <c r="BA55" s="11" t="s">
        <v>2793</v>
      </c>
      <c r="BB55" s="11" t="s">
        <v>2793</v>
      </c>
      <c r="BC55" s="11" t="s">
        <v>2793</v>
      </c>
      <c r="BD55" s="11" t="s">
        <v>2793</v>
      </c>
      <c r="BE55" s="11" t="s">
        <v>2793</v>
      </c>
      <c r="BF55" s="11" t="s">
        <v>2793</v>
      </c>
      <c r="BG55" s="11" t="s">
        <v>2793</v>
      </c>
      <c r="BH55" s="11" t="s">
        <v>2793</v>
      </c>
      <c r="BI55" s="11">
        <v>4544</v>
      </c>
      <c r="BJ55" s="11">
        <v>5095</v>
      </c>
      <c r="BK55" s="11">
        <v>5057</v>
      </c>
      <c r="BL55" s="11">
        <v>4055</v>
      </c>
      <c r="BM55" s="11">
        <v>4306</v>
      </c>
      <c r="BN55" s="11">
        <v>4641</v>
      </c>
    </row>
    <row r="56" spans="2:74" s="5" customFormat="1" x14ac:dyDescent="0.35">
      <c r="B56" s="5" t="s">
        <v>2746</v>
      </c>
      <c r="G56" s="5">
        <f>SUM(G52:G55)</f>
        <v>0</v>
      </c>
      <c r="H56" s="5">
        <f t="shared" ref="H56" si="248">SUM(H52:H55)</f>
        <v>0</v>
      </c>
      <c r="I56" s="5">
        <f t="shared" ref="I56" si="249">SUM(I52:I55)</f>
        <v>0</v>
      </c>
      <c r="J56" s="5">
        <f>SUM(J52:J55)</f>
        <v>0</v>
      </c>
      <c r="K56" s="5">
        <f t="shared" ref="K56" si="250">SUM(K52:K55)</f>
        <v>0</v>
      </c>
      <c r="L56" s="5">
        <f t="shared" ref="L56" si="251">SUM(L52:L55)</f>
        <v>0</v>
      </c>
      <c r="M56" s="5">
        <f>SUM(M52:M55)</f>
        <v>0</v>
      </c>
      <c r="N56" s="5">
        <f t="shared" ref="N56" si="252">SUM(N52:N55)</f>
        <v>0</v>
      </c>
      <c r="O56" s="5">
        <f t="shared" ref="O56" si="253">SUM(O52:O55)</f>
        <v>0</v>
      </c>
      <c r="P56" s="5">
        <f>SUM(P52:P55)</f>
        <v>0</v>
      </c>
      <c r="Q56" s="5">
        <f t="shared" ref="Q56" si="254">SUM(Q52:Q55)</f>
        <v>0</v>
      </c>
      <c r="R56" s="5">
        <f t="shared" ref="R56" si="255">SUM(R52:R55)</f>
        <v>0</v>
      </c>
      <c r="S56" s="5">
        <f>SUM(S52:S55)</f>
        <v>0</v>
      </c>
      <c r="T56" s="5">
        <f t="shared" ref="T56" si="256">SUM(T52:T55)</f>
        <v>0</v>
      </c>
      <c r="U56" s="5">
        <f t="shared" ref="U56" si="257">SUM(U52:U55)</f>
        <v>0</v>
      </c>
      <c r="V56" s="5">
        <f>SUM(V52:V55)</f>
        <v>0</v>
      </c>
      <c r="W56" s="5">
        <f t="shared" ref="W56" si="258">SUM(W52:W55)</f>
        <v>0</v>
      </c>
      <c r="X56" s="5">
        <f t="shared" ref="X56" si="259">SUM(X52:X55)</f>
        <v>0</v>
      </c>
      <c r="Y56" s="5">
        <f>SUM(Y52:Y55)</f>
        <v>0</v>
      </c>
      <c r="Z56" s="5">
        <f t="shared" ref="Z56:AC56" si="260">SUM(Z52:Z55)</f>
        <v>0</v>
      </c>
      <c r="AA56" s="5">
        <f t="shared" si="260"/>
        <v>0</v>
      </c>
      <c r="AB56" s="5">
        <f t="shared" si="260"/>
        <v>0</v>
      </c>
      <c r="AC56" s="5">
        <f t="shared" si="260"/>
        <v>0</v>
      </c>
      <c r="AD56" s="5">
        <f>SUM(AD52:AD55)</f>
        <v>0</v>
      </c>
      <c r="AE56" s="5">
        <f t="shared" ref="AE56:AP56" si="261">SUM(AE52:AE55)</f>
        <v>0</v>
      </c>
      <c r="AF56" s="5">
        <f t="shared" si="261"/>
        <v>0</v>
      </c>
      <c r="AG56" s="5">
        <f t="shared" si="261"/>
        <v>0</v>
      </c>
      <c r="AH56" s="5">
        <f t="shared" si="261"/>
        <v>4032</v>
      </c>
      <c r="AI56" s="5">
        <f t="shared" si="261"/>
        <v>4640</v>
      </c>
      <c r="AJ56" s="5">
        <f t="shared" si="261"/>
        <v>0</v>
      </c>
      <c r="AK56" s="5">
        <f t="shared" si="261"/>
        <v>0</v>
      </c>
      <c r="AL56" s="28">
        <f t="shared" si="261"/>
        <v>5055</v>
      </c>
      <c r="AM56" s="5">
        <f t="shared" si="261"/>
        <v>5957</v>
      </c>
      <c r="AN56" s="5">
        <f t="shared" si="261"/>
        <v>0</v>
      </c>
      <c r="AO56" s="5">
        <f t="shared" si="261"/>
        <v>0</v>
      </c>
      <c r="AP56" s="5">
        <f t="shared" si="261"/>
        <v>0</v>
      </c>
      <c r="AY56" s="5">
        <f>SUM(AY52:AY55)</f>
        <v>0</v>
      </c>
      <c r="AZ56" s="5">
        <f t="shared" ref="AZ56:BV56" si="262">SUM(AZ52:AZ55)</f>
        <v>0</v>
      </c>
      <c r="BA56" s="5" t="s">
        <v>2793</v>
      </c>
      <c r="BB56" s="5" t="s">
        <v>2793</v>
      </c>
      <c r="BC56" s="5" t="s">
        <v>2793</v>
      </c>
      <c r="BD56" s="5" t="s">
        <v>2793</v>
      </c>
      <c r="BE56" s="5" t="s">
        <v>2793</v>
      </c>
      <c r="BF56" s="5" t="s">
        <v>2793</v>
      </c>
      <c r="BG56" s="5" t="s">
        <v>2793</v>
      </c>
      <c r="BH56" s="5" t="s">
        <v>2793</v>
      </c>
      <c r="BI56" s="5">
        <f t="shared" si="262"/>
        <v>15964</v>
      </c>
      <c r="BJ56" s="5">
        <f t="shared" si="262"/>
        <v>18832</v>
      </c>
      <c r="BK56" s="5">
        <f t="shared" si="262"/>
        <v>18485</v>
      </c>
      <c r="BL56" s="5">
        <f t="shared" si="262"/>
        <v>14664</v>
      </c>
      <c r="BM56" s="5">
        <f t="shared" si="262"/>
        <v>16670</v>
      </c>
      <c r="BN56" s="5">
        <f t="shared" si="262"/>
        <v>19337</v>
      </c>
      <c r="BO56" s="5">
        <f t="shared" si="262"/>
        <v>0</v>
      </c>
      <c r="BP56" s="5">
        <f t="shared" si="262"/>
        <v>0</v>
      </c>
      <c r="BQ56" s="5">
        <f t="shared" si="262"/>
        <v>0</v>
      </c>
      <c r="BR56" s="5">
        <f t="shared" si="262"/>
        <v>0</v>
      </c>
      <c r="BS56" s="5">
        <f t="shared" si="262"/>
        <v>0</v>
      </c>
      <c r="BT56" s="5">
        <f t="shared" si="262"/>
        <v>0</v>
      </c>
      <c r="BU56" s="5">
        <f t="shared" si="262"/>
        <v>0</v>
      </c>
      <c r="BV56" s="5">
        <f t="shared" si="262"/>
        <v>0</v>
      </c>
    </row>
    <row r="57" spans="2:74" s="11" customFormat="1" x14ac:dyDescent="0.35">
      <c r="B57" s="11" t="s">
        <v>2747</v>
      </c>
      <c r="AH57" s="11">
        <v>0</v>
      </c>
      <c r="AI57" s="11">
        <v>0</v>
      </c>
      <c r="AL57" s="32">
        <v>0</v>
      </c>
      <c r="AM57" s="11">
        <v>0</v>
      </c>
      <c r="BA57" s="11" t="s">
        <v>2793</v>
      </c>
      <c r="BB57" s="11" t="s">
        <v>2793</v>
      </c>
      <c r="BC57" s="11" t="s">
        <v>2793</v>
      </c>
      <c r="BD57" s="11" t="s">
        <v>2793</v>
      </c>
      <c r="BE57" s="11" t="s">
        <v>2793</v>
      </c>
      <c r="BF57" s="11" t="s">
        <v>2793</v>
      </c>
      <c r="BG57" s="11" t="s">
        <v>2793</v>
      </c>
      <c r="BH57" s="11" t="s">
        <v>2793</v>
      </c>
      <c r="BI57" s="11">
        <v>3418</v>
      </c>
      <c r="BJ57" s="11">
        <v>3953</v>
      </c>
      <c r="BK57" s="11">
        <v>3612</v>
      </c>
      <c r="BL57" s="11">
        <v>2806</v>
      </c>
      <c r="BM57" s="11">
        <v>3617</v>
      </c>
      <c r="BN57" s="11">
        <v>4415</v>
      </c>
    </row>
    <row r="58" spans="2:74" s="5" customFormat="1" x14ac:dyDescent="0.35">
      <c r="B58" s="5" t="s">
        <v>2738</v>
      </c>
      <c r="G58" s="5">
        <f>SUM(G56:G57)</f>
        <v>0</v>
      </c>
      <c r="H58" s="5">
        <f t="shared" ref="H58" si="263">SUM(H56:H57)</f>
        <v>0</v>
      </c>
      <c r="I58" s="5">
        <f t="shared" ref="I58" si="264">SUM(I56:I57)</f>
        <v>0</v>
      </c>
      <c r="J58" s="5">
        <f>SUM(J56:J57)</f>
        <v>0</v>
      </c>
      <c r="K58" s="5">
        <f t="shared" ref="K58" si="265">SUM(K56:K57)</f>
        <v>0</v>
      </c>
      <c r="L58" s="5">
        <f t="shared" ref="L58" si="266">SUM(L56:L57)</f>
        <v>0</v>
      </c>
      <c r="M58" s="5">
        <f>SUM(M56:M57)</f>
        <v>0</v>
      </c>
      <c r="N58" s="5">
        <f t="shared" ref="N58" si="267">SUM(N56:N57)</f>
        <v>0</v>
      </c>
      <c r="O58" s="5">
        <f t="shared" ref="O58" si="268">SUM(O56:O57)</f>
        <v>0</v>
      </c>
      <c r="P58" s="5">
        <f>SUM(P56:P57)</f>
        <v>0</v>
      </c>
      <c r="Q58" s="5">
        <f t="shared" ref="Q58" si="269">SUM(Q56:Q57)</f>
        <v>0</v>
      </c>
      <c r="R58" s="5">
        <f t="shared" ref="R58" si="270">SUM(R56:R57)</f>
        <v>0</v>
      </c>
      <c r="S58" s="5">
        <f>SUM(S56:S57)</f>
        <v>0</v>
      </c>
      <c r="T58" s="5">
        <f t="shared" ref="T58" si="271">SUM(T56:T57)</f>
        <v>0</v>
      </c>
      <c r="U58" s="5">
        <f t="shared" ref="U58" si="272">SUM(U56:U57)</f>
        <v>0</v>
      </c>
      <c r="V58" s="5">
        <f>SUM(V56:V57)</f>
        <v>0</v>
      </c>
      <c r="W58" s="5">
        <f t="shared" ref="W58" si="273">SUM(W56:W57)</f>
        <v>0</v>
      </c>
      <c r="X58" s="5">
        <f t="shared" ref="X58" si="274">SUM(X56:X57)</f>
        <v>0</v>
      </c>
      <c r="Y58" s="5">
        <f>SUM(Y56:Y57)</f>
        <v>0</v>
      </c>
      <c r="Z58" s="5">
        <f t="shared" ref="Z58:AC58" si="275">SUM(Z56:Z57)</f>
        <v>0</v>
      </c>
      <c r="AA58" s="5">
        <f t="shared" si="275"/>
        <v>0</v>
      </c>
      <c r="AB58" s="5">
        <f t="shared" si="275"/>
        <v>0</v>
      </c>
      <c r="AC58" s="5">
        <f t="shared" si="275"/>
        <v>0</v>
      </c>
      <c r="AD58" s="5">
        <f>SUM(AD56:AD57)</f>
        <v>0</v>
      </c>
      <c r="AE58" s="5">
        <f t="shared" ref="AE58:AP58" si="276">SUM(AE56:AE57)</f>
        <v>0</v>
      </c>
      <c r="AF58" s="5">
        <f t="shared" si="276"/>
        <v>0</v>
      </c>
      <c r="AG58" s="5">
        <f t="shared" si="276"/>
        <v>0</v>
      </c>
      <c r="AH58" s="5">
        <f t="shared" si="276"/>
        <v>4032</v>
      </c>
      <c r="AI58" s="5">
        <f t="shared" si="276"/>
        <v>4640</v>
      </c>
      <c r="AJ58" s="5">
        <f t="shared" si="276"/>
        <v>0</v>
      </c>
      <c r="AK58" s="5">
        <f t="shared" si="276"/>
        <v>0</v>
      </c>
      <c r="AL58" s="28">
        <f t="shared" si="276"/>
        <v>5055</v>
      </c>
      <c r="AM58" s="5">
        <f t="shared" si="276"/>
        <v>5957</v>
      </c>
      <c r="AN58" s="5">
        <f t="shared" si="276"/>
        <v>0</v>
      </c>
      <c r="AO58" s="5">
        <f t="shared" si="276"/>
        <v>0</v>
      </c>
      <c r="AP58" s="5">
        <f t="shared" si="276"/>
        <v>0</v>
      </c>
      <c r="AY58" s="5">
        <f>SUM(AY56:AY57)</f>
        <v>0</v>
      </c>
      <c r="AZ58" s="5">
        <f t="shared" ref="AZ58:BV58" si="277">SUM(AZ56:AZ57)</f>
        <v>0</v>
      </c>
      <c r="BA58" s="5" t="s">
        <v>2793</v>
      </c>
      <c r="BB58" s="5" t="s">
        <v>2793</v>
      </c>
      <c r="BC58" s="5" t="s">
        <v>2793</v>
      </c>
      <c r="BD58" s="5" t="s">
        <v>2793</v>
      </c>
      <c r="BE58" s="5" t="s">
        <v>2793</v>
      </c>
      <c r="BF58" s="5" t="s">
        <v>2793</v>
      </c>
      <c r="BG58" s="5" t="s">
        <v>2793</v>
      </c>
      <c r="BH58" s="5" t="s">
        <v>2793</v>
      </c>
      <c r="BI58" s="5">
        <f t="shared" si="277"/>
        <v>19382</v>
      </c>
      <c r="BJ58" s="5">
        <f t="shared" si="277"/>
        <v>22785</v>
      </c>
      <c r="BK58" s="5">
        <f t="shared" si="277"/>
        <v>22097</v>
      </c>
      <c r="BL58" s="5">
        <f t="shared" si="277"/>
        <v>17470</v>
      </c>
      <c r="BM58" s="5">
        <f t="shared" si="277"/>
        <v>20287</v>
      </c>
      <c r="BN58" s="5">
        <f t="shared" si="277"/>
        <v>23752</v>
      </c>
      <c r="BO58" s="5">
        <f t="shared" si="277"/>
        <v>0</v>
      </c>
      <c r="BP58" s="5">
        <f t="shared" si="277"/>
        <v>0</v>
      </c>
      <c r="BQ58" s="5">
        <f t="shared" si="277"/>
        <v>0</v>
      </c>
      <c r="BR58" s="5">
        <f t="shared" si="277"/>
        <v>0</v>
      </c>
      <c r="BS58" s="5">
        <f t="shared" si="277"/>
        <v>0</v>
      </c>
      <c r="BT58" s="5">
        <f t="shared" si="277"/>
        <v>0</v>
      </c>
      <c r="BU58" s="5">
        <f t="shared" si="277"/>
        <v>0</v>
      </c>
      <c r="BV58" s="5">
        <f t="shared" si="277"/>
        <v>0</v>
      </c>
    </row>
    <row r="59" spans="2:74" s="13" customFormat="1" x14ac:dyDescent="0.35">
      <c r="B59" s="13" t="s">
        <v>18</v>
      </c>
      <c r="AL59" s="33"/>
    </row>
    <row r="60" spans="2:74" s="14" customFormat="1" x14ac:dyDescent="0.35">
      <c r="B60" s="14" t="s">
        <v>19</v>
      </c>
      <c r="AL60" s="30"/>
    </row>
    <row r="61" spans="2:74" s="5" customFormat="1" x14ac:dyDescent="0.35">
      <c r="B61" s="5" t="s">
        <v>20</v>
      </c>
      <c r="AF61" s="5">
        <v>11707</v>
      </c>
      <c r="AH61" s="5">
        <v>12886</v>
      </c>
      <c r="AI61" s="5">
        <v>13539</v>
      </c>
      <c r="AJ61" s="5">
        <v>14278</v>
      </c>
      <c r="AL61" s="28">
        <v>15099</v>
      </c>
      <c r="AM61" s="5">
        <v>16545</v>
      </c>
      <c r="BB61" s="5">
        <v>39867</v>
      </c>
      <c r="BC61" s="5">
        <v>57392</v>
      </c>
      <c r="BD61" s="5">
        <v>63068</v>
      </c>
      <c r="BE61" s="5">
        <v>52694</v>
      </c>
      <c r="BF61" s="5">
        <v>52142</v>
      </c>
      <c r="BG61" s="5">
        <v>44147</v>
      </c>
      <c r="BH61" s="5">
        <v>35773</v>
      </c>
      <c r="BI61" s="5">
        <v>42676</v>
      </c>
      <c r="BJ61" s="5">
        <v>51822</v>
      </c>
      <c r="BK61" s="5">
        <v>50755</v>
      </c>
      <c r="BL61" s="5">
        <v>39022</v>
      </c>
      <c r="BM61" s="5">
        <v>48188</v>
      </c>
      <c r="BN61" s="5">
        <v>56574</v>
      </c>
    </row>
    <row r="62" spans="2:74" s="11" customFormat="1" x14ac:dyDescent="0.35">
      <c r="B62" s="11" t="s">
        <v>21</v>
      </c>
      <c r="AF62" s="11">
        <v>690</v>
      </c>
      <c r="AH62" s="11">
        <v>703</v>
      </c>
      <c r="AI62" s="11">
        <v>708</v>
      </c>
      <c r="AJ62" s="11">
        <v>716</v>
      </c>
      <c r="AL62" s="32">
        <v>763</v>
      </c>
      <c r="AM62" s="11">
        <v>773</v>
      </c>
      <c r="BB62" s="11">
        <v>2721</v>
      </c>
      <c r="BC62" s="11">
        <v>2746</v>
      </c>
      <c r="BD62" s="11">
        <v>2807</v>
      </c>
      <c r="BE62" s="11">
        <v>2962</v>
      </c>
      <c r="BF62" s="11">
        <v>3042</v>
      </c>
      <c r="BG62" s="11">
        <v>2864</v>
      </c>
      <c r="BH62" s="11">
        <v>2764</v>
      </c>
      <c r="BI62" s="11">
        <v>2786</v>
      </c>
      <c r="BJ62" s="11">
        <v>2900</v>
      </c>
      <c r="BK62" s="11">
        <v>3045</v>
      </c>
      <c r="BL62" s="11">
        <v>2726</v>
      </c>
      <c r="BM62" s="11">
        <v>2783</v>
      </c>
      <c r="BN62" s="11">
        <v>2853</v>
      </c>
    </row>
    <row r="63" spans="2:74" s="12" customFormat="1" x14ac:dyDescent="0.35">
      <c r="B63" s="12" t="s">
        <v>22</v>
      </c>
      <c r="G63" s="12">
        <f>SUM(G61:G62)</f>
        <v>0</v>
      </c>
      <c r="H63" s="12">
        <f t="shared" ref="H63" si="278">SUM(H61:H62)</f>
        <v>0</v>
      </c>
      <c r="I63" s="12">
        <f t="shared" ref="I63" si="279">SUM(I61:I62)</f>
        <v>0</v>
      </c>
      <c r="J63" s="12">
        <f>SUM(J61:J62)</f>
        <v>0</v>
      </c>
      <c r="K63" s="12">
        <f t="shared" ref="K63" si="280">SUM(K61:K62)</f>
        <v>0</v>
      </c>
      <c r="L63" s="12">
        <f t="shared" ref="L63" si="281">SUM(L61:L62)</f>
        <v>0</v>
      </c>
      <c r="M63" s="12">
        <f>SUM(M61:M62)</f>
        <v>0</v>
      </c>
      <c r="N63" s="12">
        <f t="shared" ref="N63" si="282">SUM(N61:N62)</f>
        <v>0</v>
      </c>
      <c r="O63" s="12">
        <f t="shared" ref="O63" si="283">SUM(O61:O62)</f>
        <v>0</v>
      </c>
      <c r="P63" s="12">
        <f>SUM(P61:P62)</f>
        <v>0</v>
      </c>
      <c r="Q63" s="12">
        <f t="shared" ref="Q63" si="284">SUM(Q61:Q62)</f>
        <v>0</v>
      </c>
      <c r="R63" s="12">
        <f t="shared" ref="R63" si="285">SUM(R61:R62)</f>
        <v>0</v>
      </c>
      <c r="S63" s="12">
        <f>SUM(S61:S62)</f>
        <v>0</v>
      </c>
      <c r="T63" s="12">
        <f t="shared" ref="T63" si="286">SUM(T61:T62)</f>
        <v>0</v>
      </c>
      <c r="U63" s="12">
        <f t="shared" ref="U63" si="287">SUM(U61:U62)</f>
        <v>0</v>
      </c>
      <c r="V63" s="12">
        <f>SUM(V61:V62)</f>
        <v>0</v>
      </c>
      <c r="W63" s="12">
        <f t="shared" ref="W63" si="288">SUM(W61:W62)</f>
        <v>0</v>
      </c>
      <c r="X63" s="12">
        <f t="shared" ref="X63" si="289">SUM(X61:X62)</f>
        <v>0</v>
      </c>
      <c r="Y63" s="12">
        <f>SUM(Y61:Y62)</f>
        <v>0</v>
      </c>
      <c r="Z63" s="12">
        <f t="shared" ref="Z63:AC63" si="290">SUM(Z61:Z62)</f>
        <v>0</v>
      </c>
      <c r="AA63" s="12">
        <f t="shared" si="290"/>
        <v>0</v>
      </c>
      <c r="AB63" s="12">
        <f t="shared" si="290"/>
        <v>0</v>
      </c>
      <c r="AC63" s="12">
        <f t="shared" si="290"/>
        <v>0</v>
      </c>
      <c r="AD63" s="12">
        <f>SUM(AD61:AD62)</f>
        <v>0</v>
      </c>
      <c r="AE63" s="12">
        <f t="shared" ref="AE63:AP63" si="291">SUM(AE61:AE62)</f>
        <v>0</v>
      </c>
      <c r="AF63" s="12">
        <f t="shared" si="291"/>
        <v>12397</v>
      </c>
      <c r="AG63" s="12">
        <f t="shared" si="291"/>
        <v>0</v>
      </c>
      <c r="AH63" s="12">
        <f t="shared" si="291"/>
        <v>13589</v>
      </c>
      <c r="AI63" s="12">
        <f t="shared" si="291"/>
        <v>14247</v>
      </c>
      <c r="AJ63" s="12">
        <f t="shared" si="291"/>
        <v>14994</v>
      </c>
      <c r="AK63" s="12">
        <f t="shared" si="291"/>
        <v>0</v>
      </c>
      <c r="AL63" s="31">
        <f t="shared" si="291"/>
        <v>15862</v>
      </c>
      <c r="AM63" s="12">
        <f t="shared" si="291"/>
        <v>17318</v>
      </c>
      <c r="AN63" s="12">
        <f t="shared" si="291"/>
        <v>0</v>
      </c>
      <c r="AO63" s="12">
        <f t="shared" si="291"/>
        <v>0</v>
      </c>
      <c r="AP63" s="12">
        <f t="shared" si="291"/>
        <v>0</v>
      </c>
      <c r="AY63" s="12">
        <f>SUM(AY61:AY62)</f>
        <v>0</v>
      </c>
      <c r="AZ63" s="12">
        <f t="shared" ref="AZ63:BV63" si="292">SUM(AZ61:AZ62)</f>
        <v>0</v>
      </c>
      <c r="BA63" s="12">
        <f t="shared" si="292"/>
        <v>0</v>
      </c>
      <c r="BB63" s="12">
        <f t="shared" si="292"/>
        <v>42588</v>
      </c>
      <c r="BC63" s="12">
        <f t="shared" si="292"/>
        <v>60138</v>
      </c>
      <c r="BD63" s="12">
        <f t="shared" si="292"/>
        <v>65875</v>
      </c>
      <c r="BE63" s="12">
        <f t="shared" si="292"/>
        <v>55656</v>
      </c>
      <c r="BF63" s="12">
        <f t="shared" si="292"/>
        <v>55184</v>
      </c>
      <c r="BG63" s="12">
        <f t="shared" si="292"/>
        <v>47011</v>
      </c>
      <c r="BH63" s="12">
        <f t="shared" si="292"/>
        <v>38537</v>
      </c>
      <c r="BI63" s="12">
        <f t="shared" si="292"/>
        <v>45462</v>
      </c>
      <c r="BJ63" s="12">
        <f t="shared" si="292"/>
        <v>54722</v>
      </c>
      <c r="BK63" s="12">
        <f t="shared" si="292"/>
        <v>53800</v>
      </c>
      <c r="BL63" s="12">
        <f t="shared" si="292"/>
        <v>41748</v>
      </c>
      <c r="BM63" s="12">
        <f t="shared" si="292"/>
        <v>50971</v>
      </c>
      <c r="BN63" s="12">
        <f t="shared" si="292"/>
        <v>59427</v>
      </c>
      <c r="BO63" s="12">
        <f t="shared" si="292"/>
        <v>0</v>
      </c>
      <c r="BP63" s="12">
        <f t="shared" si="292"/>
        <v>0</v>
      </c>
      <c r="BQ63" s="12">
        <f t="shared" si="292"/>
        <v>0</v>
      </c>
      <c r="BR63" s="12">
        <f t="shared" si="292"/>
        <v>0</v>
      </c>
      <c r="BS63" s="12">
        <f t="shared" si="292"/>
        <v>0</v>
      </c>
      <c r="BT63" s="12">
        <f t="shared" si="292"/>
        <v>0</v>
      </c>
      <c r="BU63" s="12">
        <f t="shared" si="292"/>
        <v>0</v>
      </c>
      <c r="BV63" s="12">
        <f t="shared" si="292"/>
        <v>0</v>
      </c>
    </row>
    <row r="64" spans="2:74" s="11" customFormat="1" x14ac:dyDescent="0.35">
      <c r="B64" s="11" t="s">
        <v>23</v>
      </c>
      <c r="AF64" s="11">
        <v>8617</v>
      </c>
      <c r="AH64" s="11">
        <v>9559</v>
      </c>
      <c r="AI64" s="11">
        <v>9975</v>
      </c>
      <c r="AJ64" s="11">
        <v>10202</v>
      </c>
      <c r="AL64" s="32">
        <v>10103</v>
      </c>
      <c r="AM64" s="11">
        <v>11065</v>
      </c>
      <c r="BB64" s="11">
        <v>30367</v>
      </c>
      <c r="BC64" s="11">
        <v>43578</v>
      </c>
      <c r="BD64" s="11">
        <v>47055</v>
      </c>
      <c r="BE64" s="11">
        <v>40727</v>
      </c>
      <c r="BF64" s="11">
        <v>40718</v>
      </c>
      <c r="BG64" s="11">
        <v>33546</v>
      </c>
      <c r="BH64" s="11">
        <v>28044</v>
      </c>
      <c r="BI64" s="11">
        <v>31260</v>
      </c>
      <c r="BJ64" s="11">
        <v>36997</v>
      </c>
      <c r="BK64" s="11">
        <v>36630</v>
      </c>
      <c r="BL64" s="11">
        <v>29082</v>
      </c>
      <c r="BM64" s="11">
        <v>35513</v>
      </c>
      <c r="BN64" s="11">
        <v>41350</v>
      </c>
    </row>
    <row r="65" spans="2:74" s="12" customFormat="1" x14ac:dyDescent="0.35">
      <c r="B65" s="12" t="s">
        <v>24</v>
      </c>
      <c r="G65" s="12">
        <f>G63-G64</f>
        <v>0</v>
      </c>
      <c r="H65" s="12">
        <f t="shared" ref="H65" si="293">H63-H64</f>
        <v>0</v>
      </c>
      <c r="I65" s="12">
        <f t="shared" ref="I65" si="294">I63-I64</f>
        <v>0</v>
      </c>
      <c r="J65" s="12">
        <f>J63-J64</f>
        <v>0</v>
      </c>
      <c r="K65" s="12">
        <f t="shared" ref="K65" si="295">K63-K64</f>
        <v>0</v>
      </c>
      <c r="L65" s="12">
        <f t="shared" ref="L65" si="296">L63-L64</f>
        <v>0</v>
      </c>
      <c r="M65" s="12">
        <f>M63-M64</f>
        <v>0</v>
      </c>
      <c r="N65" s="12">
        <f t="shared" ref="N65" si="297">N63-N64</f>
        <v>0</v>
      </c>
      <c r="O65" s="12">
        <f t="shared" ref="O65" si="298">O63-O64</f>
        <v>0</v>
      </c>
      <c r="P65" s="12">
        <f>P63-P64</f>
        <v>0</v>
      </c>
      <c r="Q65" s="12">
        <f t="shared" ref="Q65" si="299">Q63-Q64</f>
        <v>0</v>
      </c>
      <c r="R65" s="12">
        <f t="shared" ref="R65" si="300">R63-R64</f>
        <v>0</v>
      </c>
      <c r="S65" s="12">
        <f>S63-S64</f>
        <v>0</v>
      </c>
      <c r="T65" s="12">
        <f t="shared" ref="T65" si="301">T63-T64</f>
        <v>0</v>
      </c>
      <c r="U65" s="12">
        <f t="shared" ref="U65" si="302">U63-U64</f>
        <v>0</v>
      </c>
      <c r="V65" s="12">
        <f>V63-V64</f>
        <v>0</v>
      </c>
      <c r="W65" s="12">
        <f t="shared" ref="W65" si="303">W63-W64</f>
        <v>0</v>
      </c>
      <c r="X65" s="12">
        <f t="shared" ref="X65" si="304">X63-X64</f>
        <v>0</v>
      </c>
      <c r="Y65" s="12">
        <f>Y63-Y64</f>
        <v>0</v>
      </c>
      <c r="Z65" s="12">
        <f t="shared" ref="Z65:AC65" si="305">Z63-Z64</f>
        <v>0</v>
      </c>
      <c r="AA65" s="12">
        <f t="shared" si="305"/>
        <v>0</v>
      </c>
      <c r="AB65" s="12">
        <f t="shared" si="305"/>
        <v>0</v>
      </c>
      <c r="AC65" s="12">
        <f t="shared" si="305"/>
        <v>0</v>
      </c>
      <c r="AD65" s="12">
        <f>AD63-AD64</f>
        <v>0</v>
      </c>
      <c r="AE65" s="12">
        <f t="shared" ref="AE65:AP65" si="306">AE63-AE64</f>
        <v>0</v>
      </c>
      <c r="AF65" s="12">
        <f t="shared" si="306"/>
        <v>3780</v>
      </c>
      <c r="AG65" s="12">
        <f t="shared" si="306"/>
        <v>0</v>
      </c>
      <c r="AH65" s="12">
        <f t="shared" si="306"/>
        <v>4030</v>
      </c>
      <c r="AI65" s="12">
        <f t="shared" si="306"/>
        <v>4272</v>
      </c>
      <c r="AJ65" s="12">
        <f t="shared" si="306"/>
        <v>4792</v>
      </c>
      <c r="AK65" s="12">
        <f t="shared" si="306"/>
        <v>0</v>
      </c>
      <c r="AL65" s="31">
        <f t="shared" si="306"/>
        <v>5759</v>
      </c>
      <c r="AM65" s="12">
        <f t="shared" si="306"/>
        <v>6253</v>
      </c>
      <c r="AN65" s="12">
        <f t="shared" si="306"/>
        <v>0</v>
      </c>
      <c r="AO65" s="12">
        <f t="shared" si="306"/>
        <v>0</v>
      </c>
      <c r="AP65" s="12">
        <f t="shared" si="306"/>
        <v>0</v>
      </c>
      <c r="AY65" s="12">
        <f>AY63-AY64</f>
        <v>0</v>
      </c>
      <c r="AZ65" s="12">
        <f t="shared" ref="AZ65:BV65" si="307">AZ63-AZ64</f>
        <v>0</v>
      </c>
      <c r="BA65" s="12">
        <f t="shared" si="307"/>
        <v>0</v>
      </c>
      <c r="BB65" s="12">
        <f t="shared" si="307"/>
        <v>12221</v>
      </c>
      <c r="BC65" s="12">
        <f t="shared" si="307"/>
        <v>16560</v>
      </c>
      <c r="BD65" s="12">
        <f t="shared" si="307"/>
        <v>18820</v>
      </c>
      <c r="BE65" s="12">
        <f t="shared" si="307"/>
        <v>14929</v>
      </c>
      <c r="BF65" s="12">
        <f t="shared" si="307"/>
        <v>14466</v>
      </c>
      <c r="BG65" s="12">
        <f t="shared" si="307"/>
        <v>13465</v>
      </c>
      <c r="BH65" s="12">
        <f t="shared" si="307"/>
        <v>10493</v>
      </c>
      <c r="BI65" s="12">
        <f t="shared" si="307"/>
        <v>14202</v>
      </c>
      <c r="BJ65" s="12">
        <f t="shared" si="307"/>
        <v>17725</v>
      </c>
      <c r="BK65" s="12">
        <f t="shared" si="307"/>
        <v>17170</v>
      </c>
      <c r="BL65" s="12">
        <f t="shared" si="307"/>
        <v>12666</v>
      </c>
      <c r="BM65" s="12">
        <f t="shared" si="307"/>
        <v>15458</v>
      </c>
      <c r="BN65" s="12">
        <f t="shared" si="307"/>
        <v>18077</v>
      </c>
      <c r="BO65" s="12">
        <f t="shared" si="307"/>
        <v>0</v>
      </c>
      <c r="BP65" s="12">
        <f t="shared" si="307"/>
        <v>0</v>
      </c>
      <c r="BQ65" s="12">
        <f t="shared" si="307"/>
        <v>0</v>
      </c>
      <c r="BR65" s="12">
        <f t="shared" si="307"/>
        <v>0</v>
      </c>
      <c r="BS65" s="12">
        <f t="shared" si="307"/>
        <v>0</v>
      </c>
      <c r="BT65" s="12">
        <f t="shared" si="307"/>
        <v>0</v>
      </c>
      <c r="BU65" s="12">
        <f t="shared" si="307"/>
        <v>0</v>
      </c>
      <c r="BV65" s="12">
        <f t="shared" si="307"/>
        <v>0</v>
      </c>
    </row>
    <row r="66" spans="2:74" s="19" customFormat="1" x14ac:dyDescent="0.35">
      <c r="B66" s="19" t="s">
        <v>2790</v>
      </c>
      <c r="G66" s="19" t="e">
        <f>G65/G63</f>
        <v>#DIV/0!</v>
      </c>
      <c r="H66" s="19" t="e">
        <f t="shared" ref="H66" si="308">H65/H63</f>
        <v>#DIV/0!</v>
      </c>
      <c r="I66" s="19" t="e">
        <f t="shared" ref="I66" si="309">I65/I63</f>
        <v>#DIV/0!</v>
      </c>
      <c r="J66" s="19" t="e">
        <f>J65/J63</f>
        <v>#DIV/0!</v>
      </c>
      <c r="K66" s="19" t="e">
        <f t="shared" ref="K66" si="310">K65/K63</f>
        <v>#DIV/0!</v>
      </c>
      <c r="L66" s="19" t="e">
        <f t="shared" ref="L66" si="311">L65/L63</f>
        <v>#DIV/0!</v>
      </c>
      <c r="M66" s="19" t="e">
        <f>M65/M63</f>
        <v>#DIV/0!</v>
      </c>
      <c r="N66" s="19" t="e">
        <f t="shared" ref="N66" si="312">N65/N63</f>
        <v>#DIV/0!</v>
      </c>
      <c r="O66" s="19" t="e">
        <f t="shared" ref="O66" si="313">O65/O63</f>
        <v>#DIV/0!</v>
      </c>
      <c r="P66" s="19" t="e">
        <f>P65/P63</f>
        <v>#DIV/0!</v>
      </c>
      <c r="Q66" s="19" t="e">
        <f t="shared" ref="Q66" si="314">Q65/Q63</f>
        <v>#DIV/0!</v>
      </c>
      <c r="R66" s="19" t="e">
        <f t="shared" ref="R66" si="315">R65/R63</f>
        <v>#DIV/0!</v>
      </c>
      <c r="S66" s="19" t="e">
        <f>S65/S63</f>
        <v>#DIV/0!</v>
      </c>
      <c r="T66" s="19" t="e">
        <f t="shared" ref="T66" si="316">T65/T63</f>
        <v>#DIV/0!</v>
      </c>
      <c r="U66" s="19" t="e">
        <f t="shared" ref="U66" si="317">U65/U63</f>
        <v>#DIV/0!</v>
      </c>
      <c r="V66" s="19" t="e">
        <f>V65/V63</f>
        <v>#DIV/0!</v>
      </c>
      <c r="W66" s="19" t="e">
        <f t="shared" ref="W66" si="318">W65/W63</f>
        <v>#DIV/0!</v>
      </c>
      <c r="X66" s="19" t="e">
        <f t="shared" ref="X66" si="319">X65/X63</f>
        <v>#DIV/0!</v>
      </c>
      <c r="Y66" s="19" t="e">
        <f>Y65/Y63</f>
        <v>#DIV/0!</v>
      </c>
      <c r="Z66" s="19" t="e">
        <f t="shared" ref="Z66:AC66" si="320">Z65/Z63</f>
        <v>#DIV/0!</v>
      </c>
      <c r="AA66" s="19" t="e">
        <f t="shared" si="320"/>
        <v>#DIV/0!</v>
      </c>
      <c r="AB66" s="19" t="e">
        <f t="shared" si="320"/>
        <v>#DIV/0!</v>
      </c>
      <c r="AC66" s="19" t="e">
        <f t="shared" si="320"/>
        <v>#DIV/0!</v>
      </c>
      <c r="AD66" s="19" t="e">
        <f>AD65/AD63</f>
        <v>#DIV/0!</v>
      </c>
      <c r="AE66" s="19" t="e">
        <f t="shared" ref="AE66:AP66" si="321">AE65/AE63</f>
        <v>#DIV/0!</v>
      </c>
      <c r="AF66" s="19">
        <f t="shared" si="321"/>
        <v>0.3049124788255223</v>
      </c>
      <c r="AG66" s="19" t="e">
        <f t="shared" si="321"/>
        <v>#DIV/0!</v>
      </c>
      <c r="AH66" s="19">
        <f t="shared" si="321"/>
        <v>0.29656339686511146</v>
      </c>
      <c r="AI66" s="19">
        <f t="shared" si="321"/>
        <v>0.29985260054748369</v>
      </c>
      <c r="AJ66" s="19">
        <f t="shared" si="321"/>
        <v>0.31959450446845405</v>
      </c>
      <c r="AK66" s="19" t="e">
        <f t="shared" si="321"/>
        <v>#DIV/0!</v>
      </c>
      <c r="AL66" s="29">
        <f t="shared" si="321"/>
        <v>0.36306896986508636</v>
      </c>
      <c r="AM66" s="19">
        <f t="shared" si="321"/>
        <v>0.36106940755283518</v>
      </c>
      <c r="AN66" s="19" t="e">
        <f t="shared" si="321"/>
        <v>#DIV/0!</v>
      </c>
      <c r="AO66" s="19" t="e">
        <f t="shared" si="321"/>
        <v>#DIV/0!</v>
      </c>
      <c r="AP66" s="19" t="e">
        <f t="shared" si="321"/>
        <v>#DIV/0!</v>
      </c>
      <c r="AY66" s="19" t="e">
        <f>AY65/AY63</f>
        <v>#DIV/0!</v>
      </c>
      <c r="AZ66" s="19" t="e">
        <f t="shared" ref="AZ66:BV66" si="322">AZ65/AZ63</f>
        <v>#DIV/0!</v>
      </c>
      <c r="BA66" s="19" t="e">
        <f t="shared" si="322"/>
        <v>#DIV/0!</v>
      </c>
      <c r="BB66" s="19">
        <f t="shared" si="322"/>
        <v>0.2869587677279985</v>
      </c>
      <c r="BC66" s="19">
        <f t="shared" si="322"/>
        <v>0.27536665668961391</v>
      </c>
      <c r="BD66" s="19">
        <f t="shared" si="322"/>
        <v>0.28569259962049337</v>
      </c>
      <c r="BE66" s="19">
        <f t="shared" si="322"/>
        <v>0.26823702745436251</v>
      </c>
      <c r="BF66" s="19">
        <f t="shared" si="322"/>
        <v>0.26214120034792693</v>
      </c>
      <c r="BG66" s="19">
        <f t="shared" si="322"/>
        <v>0.28642232668949819</v>
      </c>
      <c r="BH66" s="19">
        <f t="shared" si="322"/>
        <v>0.27228377922516023</v>
      </c>
      <c r="BI66" s="19">
        <f t="shared" si="322"/>
        <v>0.31239276758611589</v>
      </c>
      <c r="BJ66" s="19">
        <f t="shared" si="322"/>
        <v>0.32390994481195862</v>
      </c>
      <c r="BK66" s="19">
        <f t="shared" si="322"/>
        <v>0.31914498141263942</v>
      </c>
      <c r="BL66" s="19">
        <f t="shared" si="322"/>
        <v>0.30339177924691002</v>
      </c>
      <c r="BM66" s="19">
        <f t="shared" si="322"/>
        <v>0.30327048713974614</v>
      </c>
      <c r="BN66" s="19">
        <f t="shared" si="322"/>
        <v>0.30418833190300704</v>
      </c>
      <c r="BO66" s="19" t="e">
        <f t="shared" si="322"/>
        <v>#DIV/0!</v>
      </c>
      <c r="BP66" s="19" t="e">
        <f t="shared" si="322"/>
        <v>#DIV/0!</v>
      </c>
      <c r="BQ66" s="19" t="e">
        <f t="shared" si="322"/>
        <v>#DIV/0!</v>
      </c>
      <c r="BR66" s="19" t="e">
        <f t="shared" si="322"/>
        <v>#DIV/0!</v>
      </c>
      <c r="BS66" s="19" t="e">
        <f t="shared" si="322"/>
        <v>#DIV/0!</v>
      </c>
      <c r="BT66" s="19" t="e">
        <f t="shared" si="322"/>
        <v>#DIV/0!</v>
      </c>
      <c r="BU66" s="19" t="e">
        <f t="shared" si="322"/>
        <v>#DIV/0!</v>
      </c>
      <c r="BV66" s="19" t="e">
        <f t="shared" si="322"/>
        <v>#DIV/0!</v>
      </c>
    </row>
    <row r="67" spans="2:74" s="14" customFormat="1" x14ac:dyDescent="0.35">
      <c r="B67" s="14" t="s">
        <v>25</v>
      </c>
      <c r="AL67" s="30"/>
    </row>
    <row r="68" spans="2:74" s="5" customFormat="1" x14ac:dyDescent="0.35">
      <c r="B68" s="5" t="s">
        <v>26</v>
      </c>
      <c r="AF68" s="5">
        <v>1340</v>
      </c>
      <c r="AH68" s="5">
        <v>1346</v>
      </c>
      <c r="AI68" s="5">
        <v>1425</v>
      </c>
      <c r="AJ68" s="5">
        <v>1401</v>
      </c>
      <c r="AL68" s="28">
        <v>1463</v>
      </c>
      <c r="AM68" s="5">
        <v>1528</v>
      </c>
      <c r="BB68" s="5">
        <v>4248</v>
      </c>
      <c r="BC68" s="5">
        <v>5203</v>
      </c>
      <c r="BD68" s="5">
        <v>5919</v>
      </c>
      <c r="BE68" s="5">
        <v>5547</v>
      </c>
      <c r="BF68" s="5">
        <v>6529</v>
      </c>
      <c r="BG68" s="5">
        <v>4951</v>
      </c>
      <c r="BH68" s="5">
        <v>4383</v>
      </c>
      <c r="BI68" s="5">
        <v>4999</v>
      </c>
      <c r="BJ68" s="5">
        <v>5478</v>
      </c>
      <c r="BK68" s="5">
        <v>5162</v>
      </c>
      <c r="BL68" s="5">
        <v>4642</v>
      </c>
      <c r="BM68" s="5">
        <v>5365</v>
      </c>
      <c r="BN68" s="5">
        <v>5651</v>
      </c>
    </row>
    <row r="69" spans="2:74" s="5" customFormat="1" x14ac:dyDescent="0.35">
      <c r="B69" s="5" t="s">
        <v>27</v>
      </c>
      <c r="AF69" s="5">
        <v>427</v>
      </c>
      <c r="AH69" s="5">
        <v>457</v>
      </c>
      <c r="AI69" s="5">
        <v>480</v>
      </c>
      <c r="AJ69" s="5">
        <v>476</v>
      </c>
      <c r="AL69" s="28">
        <v>472</v>
      </c>
      <c r="AM69" s="5">
        <v>528</v>
      </c>
      <c r="BB69" s="5">
        <v>1905</v>
      </c>
      <c r="BC69" s="5">
        <v>2297</v>
      </c>
      <c r="BD69" s="5">
        <v>2466</v>
      </c>
      <c r="BE69" s="5">
        <v>2046</v>
      </c>
      <c r="BF69" s="5">
        <v>2380</v>
      </c>
      <c r="BG69" s="5">
        <v>2119</v>
      </c>
      <c r="BH69" s="5">
        <v>1853</v>
      </c>
      <c r="BI69" s="5">
        <v>1842</v>
      </c>
      <c r="BJ69" s="5">
        <v>1850</v>
      </c>
      <c r="BK69" s="5">
        <v>1693</v>
      </c>
      <c r="BL69" s="5">
        <v>1415</v>
      </c>
      <c r="BM69" s="5">
        <v>1686</v>
      </c>
      <c r="BN69" s="5">
        <v>1814</v>
      </c>
    </row>
    <row r="70" spans="2:74" s="5" customFormat="1" x14ac:dyDescent="0.35">
      <c r="B70" s="5" t="s">
        <v>28</v>
      </c>
      <c r="AF70" s="5">
        <v>111</v>
      </c>
      <c r="AH70" s="5">
        <v>106</v>
      </c>
      <c r="AI70" s="5">
        <v>120</v>
      </c>
      <c r="AJ70" s="5">
        <v>151</v>
      </c>
      <c r="AL70" s="28">
        <v>217</v>
      </c>
      <c r="AM70" s="5">
        <v>245</v>
      </c>
      <c r="BB70" s="5">
        <v>914</v>
      </c>
      <c r="BC70" s="5">
        <v>826</v>
      </c>
      <c r="BD70" s="5">
        <v>797</v>
      </c>
      <c r="BE70" s="5">
        <v>727</v>
      </c>
      <c r="BF70" s="5">
        <v>624</v>
      </c>
      <c r="BG70" s="5">
        <v>587</v>
      </c>
      <c r="BH70" s="5">
        <v>596</v>
      </c>
      <c r="BI70" s="5">
        <v>646</v>
      </c>
      <c r="BJ70" s="5">
        <v>722</v>
      </c>
      <c r="BK70" s="5">
        <v>754</v>
      </c>
      <c r="BL70" s="5">
        <v>589</v>
      </c>
      <c r="BM70" s="5">
        <v>455</v>
      </c>
      <c r="BN70" s="5">
        <v>565</v>
      </c>
    </row>
    <row r="71" spans="2:74" s="5" customFormat="1" x14ac:dyDescent="0.35">
      <c r="B71" s="5" t="s">
        <v>29</v>
      </c>
      <c r="AF71" s="5">
        <v>0</v>
      </c>
      <c r="AH71" s="5">
        <v>0</v>
      </c>
      <c r="AI71" s="5">
        <v>0</v>
      </c>
      <c r="AJ71" s="5">
        <v>0</v>
      </c>
      <c r="AL71" s="28">
        <v>0</v>
      </c>
      <c r="AM71" s="5">
        <v>0</v>
      </c>
      <c r="BB71" s="5">
        <v>0</v>
      </c>
      <c r="BC71" s="5">
        <v>0</v>
      </c>
      <c r="BD71" s="5">
        <v>580</v>
      </c>
      <c r="BE71" s="5">
        <v>0</v>
      </c>
      <c r="BF71" s="5">
        <v>0</v>
      </c>
      <c r="BG71" s="5">
        <v>0</v>
      </c>
      <c r="BH71" s="5">
        <v>595</v>
      </c>
      <c r="BI71" s="5">
        <v>0</v>
      </c>
      <c r="BJ71" s="5">
        <v>0</v>
      </c>
      <c r="BK71" s="5">
        <v>0</v>
      </c>
      <c r="BL71" s="5">
        <v>0</v>
      </c>
      <c r="BM71" s="5">
        <v>0</v>
      </c>
      <c r="BN71" s="5">
        <v>925</v>
      </c>
    </row>
    <row r="72" spans="2:74" s="11" customFormat="1" x14ac:dyDescent="0.35">
      <c r="B72" s="11" t="s">
        <v>30</v>
      </c>
      <c r="AF72" s="11">
        <v>238</v>
      </c>
      <c r="AH72" s="11">
        <v>266</v>
      </c>
      <c r="AI72" s="11">
        <v>303</v>
      </c>
      <c r="AJ72" s="11">
        <v>339</v>
      </c>
      <c r="AL72" s="32">
        <v>876</v>
      </c>
      <c r="AM72" s="11">
        <v>300</v>
      </c>
      <c r="BB72" s="11">
        <v>1191</v>
      </c>
      <c r="BC72" s="11">
        <v>1081</v>
      </c>
      <c r="BD72" s="11">
        <v>485</v>
      </c>
      <c r="BE72" s="11">
        <v>981</v>
      </c>
      <c r="BF72" s="11">
        <v>1619</v>
      </c>
      <c r="BG72" s="11">
        <v>2023</v>
      </c>
      <c r="BH72" s="11">
        <v>1904</v>
      </c>
      <c r="BI72" s="11">
        <v>2255</v>
      </c>
      <c r="BJ72" s="11">
        <v>1382</v>
      </c>
      <c r="BK72" s="11">
        <v>1271</v>
      </c>
      <c r="BL72" s="11">
        <v>1467</v>
      </c>
      <c r="BM72" s="11">
        <v>1074</v>
      </c>
      <c r="BN72" s="11">
        <v>1218</v>
      </c>
    </row>
    <row r="73" spans="2:74" s="15" customFormat="1" x14ac:dyDescent="0.35">
      <c r="B73" s="15" t="s">
        <v>31</v>
      </c>
      <c r="G73" s="15">
        <f>SUM(G68:G72)</f>
        <v>0</v>
      </c>
      <c r="H73" s="15">
        <f t="shared" ref="H73" si="323">SUM(H68:H72)</f>
        <v>0</v>
      </c>
      <c r="I73" s="15">
        <f t="shared" ref="I73" si="324">SUM(I68:I72)</f>
        <v>0</v>
      </c>
      <c r="J73" s="15">
        <f>SUM(J68:J72)</f>
        <v>0</v>
      </c>
      <c r="K73" s="15">
        <f t="shared" ref="K73" si="325">SUM(K68:K72)</f>
        <v>0</v>
      </c>
      <c r="L73" s="15">
        <f t="shared" ref="L73" si="326">SUM(L68:L72)</f>
        <v>0</v>
      </c>
      <c r="M73" s="15">
        <f>SUM(M68:M72)</f>
        <v>0</v>
      </c>
      <c r="N73" s="15">
        <f t="shared" ref="N73" si="327">SUM(N68:N72)</f>
        <v>0</v>
      </c>
      <c r="O73" s="15">
        <f t="shared" ref="O73" si="328">SUM(O68:O72)</f>
        <v>0</v>
      </c>
      <c r="P73" s="15">
        <f>SUM(P68:P72)</f>
        <v>0</v>
      </c>
      <c r="Q73" s="15">
        <f t="shared" ref="Q73" si="329">SUM(Q68:Q72)</f>
        <v>0</v>
      </c>
      <c r="R73" s="15">
        <f t="shared" ref="R73" si="330">SUM(R68:R72)</f>
        <v>0</v>
      </c>
      <c r="S73" s="15">
        <f>SUM(S68:S72)</f>
        <v>0</v>
      </c>
      <c r="T73" s="15">
        <f t="shared" ref="T73" si="331">SUM(T68:T72)</f>
        <v>0</v>
      </c>
      <c r="U73" s="15">
        <f t="shared" ref="U73" si="332">SUM(U68:U72)</f>
        <v>0</v>
      </c>
      <c r="V73" s="15">
        <f>SUM(V68:V72)</f>
        <v>0</v>
      </c>
      <c r="W73" s="15">
        <f t="shared" ref="W73" si="333">SUM(W68:W72)</f>
        <v>0</v>
      </c>
      <c r="X73" s="15">
        <f t="shared" ref="X73" si="334">SUM(X68:X72)</f>
        <v>0</v>
      </c>
      <c r="Y73" s="15">
        <f>SUM(Y68:Y72)</f>
        <v>0</v>
      </c>
      <c r="Z73" s="15">
        <f t="shared" ref="Z73:AC73" si="335">SUM(Z68:Z72)</f>
        <v>0</v>
      </c>
      <c r="AA73" s="15">
        <f t="shared" si="335"/>
        <v>0</v>
      </c>
      <c r="AB73" s="15">
        <f t="shared" si="335"/>
        <v>0</v>
      </c>
      <c r="AC73" s="15">
        <f t="shared" si="335"/>
        <v>0</v>
      </c>
      <c r="AD73" s="15">
        <f>SUM(AD68:AD72)</f>
        <v>0</v>
      </c>
      <c r="AE73" s="15">
        <f t="shared" ref="AE73:AP73" si="336">SUM(AE68:AE72)</f>
        <v>0</v>
      </c>
      <c r="AF73" s="15">
        <f t="shared" si="336"/>
        <v>2116</v>
      </c>
      <c r="AG73" s="15">
        <f t="shared" si="336"/>
        <v>0</v>
      </c>
      <c r="AH73" s="15">
        <f t="shared" si="336"/>
        <v>2175</v>
      </c>
      <c r="AI73" s="15">
        <f t="shared" si="336"/>
        <v>2328</v>
      </c>
      <c r="AJ73" s="15">
        <f t="shared" si="336"/>
        <v>2367</v>
      </c>
      <c r="AK73" s="15">
        <f t="shared" si="336"/>
        <v>0</v>
      </c>
      <c r="AL73" s="34">
        <f t="shared" si="336"/>
        <v>3028</v>
      </c>
      <c r="AM73" s="15">
        <f t="shared" si="336"/>
        <v>2601</v>
      </c>
      <c r="AN73" s="15">
        <f t="shared" si="336"/>
        <v>0</v>
      </c>
      <c r="AO73" s="15">
        <f t="shared" si="336"/>
        <v>0</v>
      </c>
      <c r="AP73" s="15">
        <f t="shared" si="336"/>
        <v>0</v>
      </c>
      <c r="AY73" s="15">
        <f>SUM(AY68:AY72)</f>
        <v>0</v>
      </c>
      <c r="AZ73" s="15">
        <f t="shared" ref="AZ73:BV73" si="337">SUM(AZ68:AZ72)</f>
        <v>0</v>
      </c>
      <c r="BA73" s="15">
        <f t="shared" si="337"/>
        <v>0</v>
      </c>
      <c r="BB73" s="15">
        <f t="shared" si="337"/>
        <v>8258</v>
      </c>
      <c r="BC73" s="15">
        <f t="shared" si="337"/>
        <v>9407</v>
      </c>
      <c r="BD73" s="15">
        <f t="shared" si="337"/>
        <v>10247</v>
      </c>
      <c r="BE73" s="15">
        <f t="shared" si="337"/>
        <v>9301</v>
      </c>
      <c r="BF73" s="15">
        <f t="shared" si="337"/>
        <v>11152</v>
      </c>
      <c r="BG73" s="15">
        <f t="shared" si="337"/>
        <v>9680</v>
      </c>
      <c r="BH73" s="15">
        <f t="shared" si="337"/>
        <v>9331</v>
      </c>
      <c r="BI73" s="15">
        <f t="shared" si="337"/>
        <v>9742</v>
      </c>
      <c r="BJ73" s="15">
        <f t="shared" si="337"/>
        <v>9432</v>
      </c>
      <c r="BK73" s="15">
        <f t="shared" si="337"/>
        <v>8880</v>
      </c>
      <c r="BL73" s="15">
        <f t="shared" si="337"/>
        <v>8113</v>
      </c>
      <c r="BM73" s="15">
        <f t="shared" si="337"/>
        <v>8580</v>
      </c>
      <c r="BN73" s="15">
        <f t="shared" si="337"/>
        <v>10173</v>
      </c>
      <c r="BO73" s="15">
        <f t="shared" si="337"/>
        <v>0</v>
      </c>
      <c r="BP73" s="15">
        <f t="shared" si="337"/>
        <v>0</v>
      </c>
      <c r="BQ73" s="15">
        <f t="shared" si="337"/>
        <v>0</v>
      </c>
      <c r="BR73" s="15">
        <f t="shared" si="337"/>
        <v>0</v>
      </c>
      <c r="BS73" s="15">
        <f t="shared" si="337"/>
        <v>0</v>
      </c>
      <c r="BT73" s="15">
        <f t="shared" si="337"/>
        <v>0</v>
      </c>
      <c r="BU73" s="15">
        <f t="shared" si="337"/>
        <v>0</v>
      </c>
      <c r="BV73" s="15">
        <f t="shared" si="337"/>
        <v>0</v>
      </c>
    </row>
    <row r="74" spans="2:74" s="12" customFormat="1" x14ac:dyDescent="0.35">
      <c r="B74" s="12" t="s">
        <v>32</v>
      </c>
      <c r="G74" s="12">
        <f>G65-G73</f>
        <v>0</v>
      </c>
      <c r="H74" s="12">
        <f t="shared" ref="H74" si="338">H65-H73</f>
        <v>0</v>
      </c>
      <c r="I74" s="12">
        <f t="shared" ref="I74" si="339">I65-I73</f>
        <v>0</v>
      </c>
      <c r="J74" s="12">
        <f>J65-J73</f>
        <v>0</v>
      </c>
      <c r="K74" s="12">
        <f t="shared" ref="K74" si="340">K65-K73</f>
        <v>0</v>
      </c>
      <c r="L74" s="12">
        <f t="shared" ref="L74" si="341">L65-L73</f>
        <v>0</v>
      </c>
      <c r="M74" s="12">
        <f>M65-M73</f>
        <v>0</v>
      </c>
      <c r="N74" s="12">
        <f t="shared" ref="N74" si="342">N65-N73</f>
        <v>0</v>
      </c>
      <c r="O74" s="12">
        <f t="shared" ref="O74" si="343">O65-O73</f>
        <v>0</v>
      </c>
      <c r="P74" s="12">
        <f>P65-P73</f>
        <v>0</v>
      </c>
      <c r="Q74" s="12">
        <f t="shared" ref="Q74" si="344">Q65-Q73</f>
        <v>0</v>
      </c>
      <c r="R74" s="12">
        <f t="shared" ref="R74" si="345">R65-R73</f>
        <v>0</v>
      </c>
      <c r="S74" s="12">
        <f>S65-S73</f>
        <v>0</v>
      </c>
      <c r="T74" s="12">
        <f t="shared" ref="T74" si="346">T65-T73</f>
        <v>0</v>
      </c>
      <c r="U74" s="12">
        <f t="shared" ref="U74" si="347">U65-U73</f>
        <v>0</v>
      </c>
      <c r="V74" s="12">
        <f>V65-V73</f>
        <v>0</v>
      </c>
      <c r="W74" s="12">
        <f t="shared" ref="W74" si="348">W65-W73</f>
        <v>0</v>
      </c>
      <c r="X74" s="12">
        <f t="shared" ref="X74" si="349">X65-X73</f>
        <v>0</v>
      </c>
      <c r="Y74" s="12">
        <f>Y65-Y73</f>
        <v>0</v>
      </c>
      <c r="Z74" s="12">
        <f t="shared" ref="Z74:AC74" si="350">Z65-Z73</f>
        <v>0</v>
      </c>
      <c r="AA74" s="12">
        <f t="shared" si="350"/>
        <v>0</v>
      </c>
      <c r="AB74" s="12">
        <f t="shared" si="350"/>
        <v>0</v>
      </c>
      <c r="AC74" s="12">
        <f t="shared" si="350"/>
        <v>0</v>
      </c>
      <c r="AD74" s="12">
        <f>AD65-AD73</f>
        <v>0</v>
      </c>
      <c r="AE74" s="12">
        <f t="shared" ref="AE74:AP74" si="351">AE65-AE73</f>
        <v>0</v>
      </c>
      <c r="AF74" s="12">
        <f t="shared" si="351"/>
        <v>1664</v>
      </c>
      <c r="AG74" s="12">
        <f t="shared" si="351"/>
        <v>0</v>
      </c>
      <c r="AH74" s="12">
        <f t="shared" si="351"/>
        <v>1855</v>
      </c>
      <c r="AI74" s="12">
        <f t="shared" si="351"/>
        <v>1944</v>
      </c>
      <c r="AJ74" s="12">
        <f t="shared" si="351"/>
        <v>2425</v>
      </c>
      <c r="AK74" s="12">
        <f t="shared" si="351"/>
        <v>0</v>
      </c>
      <c r="AL74" s="31">
        <f t="shared" si="351"/>
        <v>2731</v>
      </c>
      <c r="AM74" s="12">
        <f t="shared" si="351"/>
        <v>3652</v>
      </c>
      <c r="AN74" s="12">
        <f t="shared" si="351"/>
        <v>0</v>
      </c>
      <c r="AO74" s="12">
        <f t="shared" si="351"/>
        <v>0</v>
      </c>
      <c r="AP74" s="12">
        <f t="shared" si="351"/>
        <v>0</v>
      </c>
      <c r="AY74" s="12">
        <f>AY65-AY73</f>
        <v>0</v>
      </c>
      <c r="AZ74" s="12">
        <f t="shared" ref="AZ74:BV74" si="352">AZ65-AZ73</f>
        <v>0</v>
      </c>
      <c r="BA74" s="12">
        <f t="shared" si="352"/>
        <v>0</v>
      </c>
      <c r="BB74" s="12">
        <f t="shared" si="352"/>
        <v>3963</v>
      </c>
      <c r="BC74" s="12">
        <f t="shared" si="352"/>
        <v>7153</v>
      </c>
      <c r="BD74" s="12">
        <f t="shared" si="352"/>
        <v>8573</v>
      </c>
      <c r="BE74" s="12">
        <f t="shared" si="352"/>
        <v>5628</v>
      </c>
      <c r="BF74" s="12">
        <f t="shared" si="352"/>
        <v>3314</v>
      </c>
      <c r="BG74" s="12">
        <f t="shared" si="352"/>
        <v>3785</v>
      </c>
      <c r="BH74" s="12">
        <f t="shared" si="352"/>
        <v>1162</v>
      </c>
      <c r="BI74" s="12">
        <f t="shared" si="352"/>
        <v>4460</v>
      </c>
      <c r="BJ74" s="12">
        <f t="shared" si="352"/>
        <v>8293</v>
      </c>
      <c r="BK74" s="12">
        <f t="shared" si="352"/>
        <v>8290</v>
      </c>
      <c r="BL74" s="12">
        <f t="shared" si="352"/>
        <v>4553</v>
      </c>
      <c r="BM74" s="12">
        <f t="shared" si="352"/>
        <v>6878</v>
      </c>
      <c r="BN74" s="12">
        <f t="shared" si="352"/>
        <v>7904</v>
      </c>
      <c r="BO74" s="12">
        <f t="shared" si="352"/>
        <v>0</v>
      </c>
      <c r="BP74" s="12">
        <f t="shared" si="352"/>
        <v>0</v>
      </c>
      <c r="BQ74" s="12">
        <f t="shared" si="352"/>
        <v>0</v>
      </c>
      <c r="BR74" s="12">
        <f t="shared" si="352"/>
        <v>0</v>
      </c>
      <c r="BS74" s="12">
        <f t="shared" si="352"/>
        <v>0</v>
      </c>
      <c r="BT74" s="12">
        <f t="shared" si="352"/>
        <v>0</v>
      </c>
      <c r="BU74" s="12">
        <f t="shared" si="352"/>
        <v>0</v>
      </c>
      <c r="BV74" s="12">
        <f t="shared" si="352"/>
        <v>0</v>
      </c>
    </row>
    <row r="75" spans="2:74" s="19" customFormat="1" x14ac:dyDescent="0.35">
      <c r="B75" s="19" t="s">
        <v>2821</v>
      </c>
      <c r="G75" s="19" t="e">
        <f>G74/G63</f>
        <v>#DIV/0!</v>
      </c>
      <c r="H75" s="19" t="e">
        <f t="shared" ref="H75" si="353">H74/H63</f>
        <v>#DIV/0!</v>
      </c>
      <c r="I75" s="19" t="e">
        <f t="shared" ref="I75" si="354">I74/I63</f>
        <v>#DIV/0!</v>
      </c>
      <c r="J75" s="19" t="e">
        <f>J74/J63</f>
        <v>#DIV/0!</v>
      </c>
      <c r="K75" s="19" t="e">
        <f t="shared" ref="K75" si="355">K74/K63</f>
        <v>#DIV/0!</v>
      </c>
      <c r="L75" s="19" t="e">
        <f t="shared" ref="L75" si="356">L74/L63</f>
        <v>#DIV/0!</v>
      </c>
      <c r="M75" s="19" t="e">
        <f>M74/M63</f>
        <v>#DIV/0!</v>
      </c>
      <c r="N75" s="19" t="e">
        <f t="shared" ref="N75" si="357">N74/N63</f>
        <v>#DIV/0!</v>
      </c>
      <c r="O75" s="19" t="e">
        <f t="shared" ref="O75" si="358">O74/O63</f>
        <v>#DIV/0!</v>
      </c>
      <c r="P75" s="19" t="e">
        <f>P74/P63</f>
        <v>#DIV/0!</v>
      </c>
      <c r="Q75" s="19" t="e">
        <f t="shared" ref="Q75" si="359">Q74/Q63</f>
        <v>#DIV/0!</v>
      </c>
      <c r="R75" s="19" t="e">
        <f t="shared" ref="R75" si="360">R74/R63</f>
        <v>#DIV/0!</v>
      </c>
      <c r="S75" s="19" t="e">
        <f>S74/S63</f>
        <v>#DIV/0!</v>
      </c>
      <c r="T75" s="19" t="e">
        <f t="shared" ref="T75" si="361">T74/T63</f>
        <v>#DIV/0!</v>
      </c>
      <c r="U75" s="19" t="e">
        <f t="shared" ref="U75" si="362">U74/U63</f>
        <v>#DIV/0!</v>
      </c>
      <c r="V75" s="19" t="e">
        <f>V74/V63</f>
        <v>#DIV/0!</v>
      </c>
      <c r="W75" s="19" t="e">
        <f t="shared" ref="W75" si="363">W74/W63</f>
        <v>#DIV/0!</v>
      </c>
      <c r="X75" s="19" t="e">
        <f t="shared" ref="X75" si="364">X74/X63</f>
        <v>#DIV/0!</v>
      </c>
      <c r="Y75" s="19" t="e">
        <f>Y74/Y63</f>
        <v>#DIV/0!</v>
      </c>
      <c r="Z75" s="19" t="e">
        <f t="shared" ref="Z75:AC75" si="365">Z74/Z63</f>
        <v>#DIV/0!</v>
      </c>
      <c r="AA75" s="19" t="e">
        <f t="shared" si="365"/>
        <v>#DIV/0!</v>
      </c>
      <c r="AB75" s="19" t="e">
        <f t="shared" si="365"/>
        <v>#DIV/0!</v>
      </c>
      <c r="AC75" s="19" t="e">
        <f t="shared" si="365"/>
        <v>#DIV/0!</v>
      </c>
      <c r="AD75" s="19" t="e">
        <f>AD74/AD63</f>
        <v>#DIV/0!</v>
      </c>
      <c r="AE75" s="19" t="e">
        <f t="shared" ref="AE75:AP75" si="366">AE74/AE63</f>
        <v>#DIV/0!</v>
      </c>
      <c r="AF75" s="19">
        <f t="shared" si="366"/>
        <v>0.13422602242478018</v>
      </c>
      <c r="AG75" s="19" t="e">
        <f t="shared" si="366"/>
        <v>#DIV/0!</v>
      </c>
      <c r="AH75" s="19">
        <f t="shared" si="366"/>
        <v>0.1365074692766208</v>
      </c>
      <c r="AI75" s="19">
        <f t="shared" si="366"/>
        <v>0.13644977890082122</v>
      </c>
      <c r="AJ75" s="19">
        <f t="shared" si="366"/>
        <v>0.16173135921035081</v>
      </c>
      <c r="AK75" s="19" t="e">
        <f t="shared" si="366"/>
        <v>#DIV/0!</v>
      </c>
      <c r="AL75" s="29">
        <f t="shared" si="366"/>
        <v>0.17217248770646829</v>
      </c>
      <c r="AM75" s="19">
        <f t="shared" si="366"/>
        <v>0.21087885437117451</v>
      </c>
      <c r="AN75" s="19" t="e">
        <f t="shared" si="366"/>
        <v>#DIV/0!</v>
      </c>
      <c r="AO75" s="19" t="e">
        <f t="shared" si="366"/>
        <v>#DIV/0!</v>
      </c>
      <c r="AP75" s="19" t="e">
        <f t="shared" si="366"/>
        <v>#DIV/0!</v>
      </c>
      <c r="AY75" s="19" t="e">
        <f>AY74/AY63</f>
        <v>#DIV/0!</v>
      </c>
      <c r="AZ75" s="19" t="e">
        <f t="shared" ref="AZ75:BV75" si="367">AZ74/AZ63</f>
        <v>#DIV/0!</v>
      </c>
      <c r="BA75" s="19" t="e">
        <f t="shared" si="367"/>
        <v>#DIV/0!</v>
      </c>
      <c r="BB75" s="19">
        <f t="shared" si="367"/>
        <v>9.3054381515919979E-2</v>
      </c>
      <c r="BC75" s="19">
        <f t="shared" si="367"/>
        <v>0.11894309754231933</v>
      </c>
      <c r="BD75" s="19">
        <f t="shared" si="367"/>
        <v>0.13014041745730551</v>
      </c>
      <c r="BE75" s="19">
        <f t="shared" si="367"/>
        <v>0.10112117291936179</v>
      </c>
      <c r="BF75" s="19">
        <f t="shared" si="367"/>
        <v>6.0053638735865465E-2</v>
      </c>
      <c r="BG75" s="19">
        <f t="shared" si="367"/>
        <v>8.0513071408819206E-2</v>
      </c>
      <c r="BH75" s="19">
        <f t="shared" si="367"/>
        <v>3.0152840127669514E-2</v>
      </c>
      <c r="BI75" s="19">
        <f t="shared" si="367"/>
        <v>9.8103910958602783E-2</v>
      </c>
      <c r="BJ75" s="19">
        <f t="shared" si="367"/>
        <v>0.15154782354446109</v>
      </c>
      <c r="BK75" s="19">
        <f t="shared" si="367"/>
        <v>0.15408921933085501</v>
      </c>
      <c r="BL75" s="19">
        <f t="shared" si="367"/>
        <v>0.10905911660438823</v>
      </c>
      <c r="BM75" s="19">
        <f t="shared" si="367"/>
        <v>0.13493947538796572</v>
      </c>
      <c r="BN75" s="19">
        <f t="shared" si="367"/>
        <v>0.13300351691991855</v>
      </c>
      <c r="BO75" s="19" t="e">
        <f t="shared" si="367"/>
        <v>#DIV/0!</v>
      </c>
      <c r="BP75" s="19" t="e">
        <f t="shared" si="367"/>
        <v>#DIV/0!</v>
      </c>
      <c r="BQ75" s="19" t="e">
        <f t="shared" si="367"/>
        <v>#DIV/0!</v>
      </c>
      <c r="BR75" s="19" t="e">
        <f t="shared" si="367"/>
        <v>#DIV/0!</v>
      </c>
      <c r="BS75" s="19" t="e">
        <f t="shared" si="367"/>
        <v>#DIV/0!</v>
      </c>
      <c r="BT75" s="19" t="e">
        <f t="shared" si="367"/>
        <v>#DIV/0!</v>
      </c>
      <c r="BU75" s="19" t="e">
        <f t="shared" si="367"/>
        <v>#DIV/0!</v>
      </c>
      <c r="BV75" s="19" t="e">
        <f t="shared" si="367"/>
        <v>#DIV/0!</v>
      </c>
    </row>
    <row r="76" spans="2:74" s="14" customFormat="1" x14ac:dyDescent="0.35">
      <c r="B76" s="14" t="s">
        <v>2791</v>
      </c>
      <c r="AL76" s="30"/>
    </row>
    <row r="77" spans="2:74" s="5" customFormat="1" x14ac:dyDescent="0.35">
      <c r="B77" s="5" t="s">
        <v>33</v>
      </c>
      <c r="AF77" s="5">
        <v>114</v>
      </c>
      <c r="AH77" s="5">
        <v>109</v>
      </c>
      <c r="AI77" s="5">
        <v>108</v>
      </c>
      <c r="AJ77" s="5">
        <v>109</v>
      </c>
      <c r="AL77" s="28">
        <v>129</v>
      </c>
      <c r="AM77" s="5">
        <v>127</v>
      </c>
      <c r="BB77" s="5">
        <v>343</v>
      </c>
      <c r="BC77" s="5">
        <v>396</v>
      </c>
      <c r="BD77" s="5">
        <v>467</v>
      </c>
      <c r="BE77" s="5">
        <v>465</v>
      </c>
      <c r="BF77" s="5">
        <v>484</v>
      </c>
      <c r="BG77" s="5">
        <v>507</v>
      </c>
      <c r="BH77" s="5">
        <v>505</v>
      </c>
      <c r="BI77" s="5">
        <v>531</v>
      </c>
      <c r="BJ77" s="5">
        <v>404</v>
      </c>
      <c r="BK77" s="5">
        <v>421</v>
      </c>
      <c r="BL77" s="5">
        <v>514</v>
      </c>
      <c r="BM77" s="5">
        <v>488</v>
      </c>
      <c r="BN77" s="5">
        <v>443</v>
      </c>
    </row>
    <row r="78" spans="2:74" s="11" customFormat="1" x14ac:dyDescent="0.35">
      <c r="B78" s="11" t="s">
        <v>34</v>
      </c>
      <c r="AF78" s="11">
        <v>225</v>
      </c>
      <c r="AH78" s="11">
        <v>253</v>
      </c>
      <c r="AI78" s="11">
        <v>260</v>
      </c>
      <c r="AJ78" s="11">
        <v>242</v>
      </c>
      <c r="AL78" s="32">
        <v>32</v>
      </c>
      <c r="AM78" s="11">
        <v>127</v>
      </c>
      <c r="BB78" s="11">
        <v>130</v>
      </c>
      <c r="BC78" s="11">
        <v>-32</v>
      </c>
      <c r="BD78" s="11">
        <v>130</v>
      </c>
      <c r="BE78" s="11">
        <v>-35</v>
      </c>
      <c r="BF78" s="11">
        <v>322</v>
      </c>
      <c r="BG78" s="11">
        <v>161</v>
      </c>
      <c r="BH78" s="11">
        <v>-518</v>
      </c>
      <c r="BI78" s="11">
        <v>153</v>
      </c>
      <c r="BJ78" s="11">
        <v>-67</v>
      </c>
      <c r="BK78" s="11">
        <v>-57</v>
      </c>
      <c r="BL78" s="11">
        <v>-44</v>
      </c>
      <c r="BM78" s="11">
        <v>1814</v>
      </c>
      <c r="BN78" s="11">
        <v>1291</v>
      </c>
    </row>
    <row r="79" spans="2:74" s="12" customFormat="1" x14ac:dyDescent="0.35">
      <c r="B79" s="12" t="s">
        <v>35</v>
      </c>
      <c r="G79" s="12">
        <f>G74-G77+G78</f>
        <v>0</v>
      </c>
      <c r="H79" s="12">
        <f t="shared" ref="H79" si="368">H74-H77+H78</f>
        <v>0</v>
      </c>
      <c r="I79" s="12">
        <f t="shared" ref="I79" si="369">I74-I77+I78</f>
        <v>0</v>
      </c>
      <c r="J79" s="12">
        <f>J74-J77+J78</f>
        <v>0</v>
      </c>
      <c r="K79" s="12">
        <f t="shared" ref="K79" si="370">K74-K77+K78</f>
        <v>0</v>
      </c>
      <c r="L79" s="12">
        <f t="shared" ref="L79" si="371">L74-L77+L78</f>
        <v>0</v>
      </c>
      <c r="M79" s="12">
        <f>M74-M77+M78</f>
        <v>0</v>
      </c>
      <c r="N79" s="12">
        <f t="shared" ref="N79" si="372">N74-N77+N78</f>
        <v>0</v>
      </c>
      <c r="O79" s="12">
        <f t="shared" ref="O79" si="373">O74-O77+O78</f>
        <v>0</v>
      </c>
      <c r="P79" s="12">
        <f>P74-P77+P78</f>
        <v>0</v>
      </c>
      <c r="Q79" s="12">
        <f t="shared" ref="Q79" si="374">Q74-Q77+Q78</f>
        <v>0</v>
      </c>
      <c r="R79" s="12">
        <f t="shared" ref="R79" si="375">R74-R77+R78</f>
        <v>0</v>
      </c>
      <c r="S79" s="12">
        <f>S74-S77+S78</f>
        <v>0</v>
      </c>
      <c r="T79" s="12">
        <f t="shared" ref="T79" si="376">T74-T77+T78</f>
        <v>0</v>
      </c>
      <c r="U79" s="12">
        <f t="shared" ref="U79" si="377">U74-U77+U78</f>
        <v>0</v>
      </c>
      <c r="V79" s="12">
        <f>V74-V77+V78</f>
        <v>0</v>
      </c>
      <c r="W79" s="12">
        <f t="shared" ref="W79" si="378">W74-W77+W78</f>
        <v>0</v>
      </c>
      <c r="X79" s="12">
        <f t="shared" ref="X79" si="379">X74-X77+X78</f>
        <v>0</v>
      </c>
      <c r="Y79" s="12">
        <f>Y74-Y77+Y78</f>
        <v>0</v>
      </c>
      <c r="Z79" s="12">
        <f t="shared" ref="Z79:AC79" si="380">Z74-Z77+Z78</f>
        <v>0</v>
      </c>
      <c r="AA79" s="12">
        <f t="shared" si="380"/>
        <v>0</v>
      </c>
      <c r="AB79" s="12">
        <f t="shared" si="380"/>
        <v>0</v>
      </c>
      <c r="AC79" s="12">
        <f t="shared" si="380"/>
        <v>0</v>
      </c>
      <c r="AD79" s="12">
        <f>AD74-AD77+AD78</f>
        <v>0</v>
      </c>
      <c r="AE79" s="12">
        <f t="shared" ref="AE79:AP79" si="381">AE74-AE77+AE78</f>
        <v>0</v>
      </c>
      <c r="AF79" s="12">
        <f t="shared" si="381"/>
        <v>1775</v>
      </c>
      <c r="AG79" s="12">
        <f t="shared" si="381"/>
        <v>0</v>
      </c>
      <c r="AH79" s="12">
        <f t="shared" si="381"/>
        <v>1999</v>
      </c>
      <c r="AI79" s="12">
        <f t="shared" si="381"/>
        <v>2096</v>
      </c>
      <c r="AJ79" s="12">
        <f t="shared" si="381"/>
        <v>2558</v>
      </c>
      <c r="AK79" s="12">
        <f t="shared" si="381"/>
        <v>0</v>
      </c>
      <c r="AL79" s="31">
        <f t="shared" si="381"/>
        <v>2634</v>
      </c>
      <c r="AM79" s="12">
        <f t="shared" si="381"/>
        <v>3652</v>
      </c>
      <c r="AN79" s="12">
        <f t="shared" si="381"/>
        <v>0</v>
      </c>
      <c r="AO79" s="12">
        <f t="shared" si="381"/>
        <v>0</v>
      </c>
      <c r="AP79" s="12">
        <f t="shared" si="381"/>
        <v>0</v>
      </c>
      <c r="AY79" s="12">
        <f>AY74-AY77+AY78</f>
        <v>0</v>
      </c>
      <c r="AZ79" s="12">
        <f t="shared" ref="AZ79:BV79" si="382">AZ74-AZ77+AZ78</f>
        <v>0</v>
      </c>
      <c r="BA79" s="12">
        <f t="shared" si="382"/>
        <v>0</v>
      </c>
      <c r="BB79" s="12">
        <f t="shared" si="382"/>
        <v>3750</v>
      </c>
      <c r="BC79" s="12">
        <f t="shared" si="382"/>
        <v>6725</v>
      </c>
      <c r="BD79" s="12">
        <f t="shared" si="382"/>
        <v>8236</v>
      </c>
      <c r="BE79" s="12">
        <f t="shared" si="382"/>
        <v>5128</v>
      </c>
      <c r="BF79" s="12">
        <f t="shared" si="382"/>
        <v>3152</v>
      </c>
      <c r="BG79" s="12">
        <f t="shared" si="382"/>
        <v>3439</v>
      </c>
      <c r="BH79" s="12">
        <f t="shared" si="382"/>
        <v>139</v>
      </c>
      <c r="BI79" s="12">
        <f t="shared" si="382"/>
        <v>4082</v>
      </c>
      <c r="BJ79" s="12">
        <f t="shared" si="382"/>
        <v>7822</v>
      </c>
      <c r="BK79" s="12">
        <f t="shared" si="382"/>
        <v>7812</v>
      </c>
      <c r="BL79" s="12">
        <f t="shared" si="382"/>
        <v>3995</v>
      </c>
      <c r="BM79" s="12">
        <f t="shared" si="382"/>
        <v>8204</v>
      </c>
      <c r="BN79" s="12">
        <f t="shared" si="382"/>
        <v>8752</v>
      </c>
      <c r="BO79" s="12">
        <f t="shared" si="382"/>
        <v>0</v>
      </c>
      <c r="BP79" s="12">
        <f t="shared" si="382"/>
        <v>0</v>
      </c>
      <c r="BQ79" s="12">
        <f t="shared" si="382"/>
        <v>0</v>
      </c>
      <c r="BR79" s="12">
        <f t="shared" si="382"/>
        <v>0</v>
      </c>
      <c r="BS79" s="12">
        <f t="shared" si="382"/>
        <v>0</v>
      </c>
      <c r="BT79" s="12">
        <f t="shared" si="382"/>
        <v>0</v>
      </c>
      <c r="BU79" s="12">
        <f t="shared" si="382"/>
        <v>0</v>
      </c>
      <c r="BV79" s="12">
        <f t="shared" si="382"/>
        <v>0</v>
      </c>
    </row>
    <row r="80" spans="2:74" s="11" customFormat="1" x14ac:dyDescent="0.35">
      <c r="B80" s="11" t="s">
        <v>36</v>
      </c>
      <c r="AF80" s="11">
        <v>368</v>
      </c>
      <c r="AH80" s="11">
        <v>469</v>
      </c>
      <c r="AI80" s="11">
        <v>427</v>
      </c>
      <c r="AJ80" s="11">
        <v>527</v>
      </c>
      <c r="AL80" s="32">
        <v>708</v>
      </c>
      <c r="AM80" s="11">
        <v>752</v>
      </c>
      <c r="BB80" s="11">
        <v>968</v>
      </c>
      <c r="BC80" s="11">
        <v>1720</v>
      </c>
      <c r="BD80" s="11">
        <v>2528</v>
      </c>
      <c r="BE80" s="11">
        <v>1319</v>
      </c>
      <c r="BF80" s="11">
        <v>692</v>
      </c>
      <c r="BG80" s="11">
        <v>916</v>
      </c>
      <c r="BH80" s="11">
        <v>192</v>
      </c>
      <c r="BI80" s="11">
        <v>3339</v>
      </c>
      <c r="BJ80" s="11">
        <v>1698</v>
      </c>
      <c r="BK80" s="11">
        <v>1746</v>
      </c>
      <c r="BL80" s="11">
        <v>1006</v>
      </c>
      <c r="BM80" s="11">
        <v>1742</v>
      </c>
      <c r="BN80" s="11">
        <v>2067</v>
      </c>
    </row>
    <row r="81" spans="2:74" s="5" customFormat="1" x14ac:dyDescent="0.35">
      <c r="B81" s="5" t="s">
        <v>37</v>
      </c>
      <c r="G81" s="5">
        <f>G79-G80</f>
        <v>0</v>
      </c>
      <c r="H81" s="5">
        <f t="shared" ref="H81" si="383">H79-H80</f>
        <v>0</v>
      </c>
      <c r="I81" s="5">
        <f t="shared" ref="I81" si="384">I79-I80</f>
        <v>0</v>
      </c>
      <c r="J81" s="5">
        <f>J79-J80</f>
        <v>0</v>
      </c>
      <c r="K81" s="5">
        <f t="shared" ref="K81" si="385">K79-K80</f>
        <v>0</v>
      </c>
      <c r="L81" s="5">
        <f t="shared" ref="L81" si="386">L79-L80</f>
        <v>0</v>
      </c>
      <c r="M81" s="5">
        <f>M79-M80</f>
        <v>0</v>
      </c>
      <c r="N81" s="5">
        <f t="shared" ref="N81" si="387">N79-N80</f>
        <v>0</v>
      </c>
      <c r="O81" s="5">
        <f t="shared" ref="O81" si="388">O79-O80</f>
        <v>0</v>
      </c>
      <c r="P81" s="5">
        <f>P79-P80</f>
        <v>0</v>
      </c>
      <c r="Q81" s="5">
        <f t="shared" ref="Q81" si="389">Q79-Q80</f>
        <v>0</v>
      </c>
      <c r="R81" s="5">
        <f t="shared" ref="R81" si="390">R79-R80</f>
        <v>0</v>
      </c>
      <c r="S81" s="5">
        <f>S79-S80</f>
        <v>0</v>
      </c>
      <c r="T81" s="5">
        <f t="shared" ref="T81" si="391">T79-T80</f>
        <v>0</v>
      </c>
      <c r="U81" s="5">
        <f t="shared" ref="U81" si="392">U79-U80</f>
        <v>0</v>
      </c>
      <c r="V81" s="5">
        <f>V79-V80</f>
        <v>0</v>
      </c>
      <c r="W81" s="5">
        <f t="shared" ref="W81" si="393">W79-W80</f>
        <v>0</v>
      </c>
      <c r="X81" s="5">
        <f t="shared" ref="X81" si="394">X79-X80</f>
        <v>0</v>
      </c>
      <c r="Y81" s="5">
        <f>Y79-Y80</f>
        <v>0</v>
      </c>
      <c r="Z81" s="5">
        <f t="shared" ref="Z81:AC81" si="395">Z79-Z80</f>
        <v>0</v>
      </c>
      <c r="AA81" s="5">
        <f t="shared" si="395"/>
        <v>0</v>
      </c>
      <c r="AB81" s="5">
        <f t="shared" si="395"/>
        <v>0</v>
      </c>
      <c r="AC81" s="5">
        <f t="shared" si="395"/>
        <v>0</v>
      </c>
      <c r="AD81" s="5">
        <f>AD79-AD80</f>
        <v>0</v>
      </c>
      <c r="AE81" s="5">
        <f t="shared" ref="AE81:AP81" si="396">AE79-AE80</f>
        <v>0</v>
      </c>
      <c r="AF81" s="5">
        <f t="shared" si="396"/>
        <v>1407</v>
      </c>
      <c r="AG81" s="5">
        <f t="shared" si="396"/>
        <v>0</v>
      </c>
      <c r="AH81" s="5">
        <f t="shared" si="396"/>
        <v>1530</v>
      </c>
      <c r="AI81" s="5">
        <f t="shared" si="396"/>
        <v>1669</v>
      </c>
      <c r="AJ81" s="5">
        <f t="shared" si="396"/>
        <v>2031</v>
      </c>
      <c r="AK81" s="5">
        <f t="shared" si="396"/>
        <v>0</v>
      </c>
      <c r="AL81" s="28">
        <f t="shared" si="396"/>
        <v>1926</v>
      </c>
      <c r="AM81" s="5">
        <f t="shared" si="396"/>
        <v>2900</v>
      </c>
      <c r="AN81" s="5">
        <f t="shared" si="396"/>
        <v>0</v>
      </c>
      <c r="AO81" s="5">
        <f t="shared" si="396"/>
        <v>0</v>
      </c>
      <c r="AP81" s="5">
        <f t="shared" si="396"/>
        <v>0</v>
      </c>
      <c r="AY81" s="5">
        <f>AY79-AY80</f>
        <v>0</v>
      </c>
      <c r="AZ81" s="5">
        <f t="shared" ref="AZ81:BV81" si="397">AZ79-AZ80</f>
        <v>0</v>
      </c>
      <c r="BA81" s="5">
        <f t="shared" si="397"/>
        <v>0</v>
      </c>
      <c r="BB81" s="5">
        <f t="shared" si="397"/>
        <v>2782</v>
      </c>
      <c r="BC81" s="5">
        <f t="shared" si="397"/>
        <v>5005</v>
      </c>
      <c r="BD81" s="5">
        <f t="shared" si="397"/>
        <v>5708</v>
      </c>
      <c r="BE81" s="5">
        <f t="shared" si="397"/>
        <v>3809</v>
      </c>
      <c r="BF81" s="5">
        <f t="shared" si="397"/>
        <v>2460</v>
      </c>
      <c r="BG81" s="5">
        <f t="shared" si="397"/>
        <v>2523</v>
      </c>
      <c r="BH81" s="5">
        <f t="shared" si="397"/>
        <v>-53</v>
      </c>
      <c r="BI81" s="5">
        <f t="shared" si="397"/>
        <v>743</v>
      </c>
      <c r="BJ81" s="5">
        <f t="shared" si="397"/>
        <v>6124</v>
      </c>
      <c r="BK81" s="5">
        <f t="shared" si="397"/>
        <v>6066</v>
      </c>
      <c r="BL81" s="5">
        <f t="shared" si="397"/>
        <v>2989</v>
      </c>
      <c r="BM81" s="5">
        <f t="shared" si="397"/>
        <v>6462</v>
      </c>
      <c r="BN81" s="5">
        <f t="shared" si="397"/>
        <v>6685</v>
      </c>
      <c r="BO81" s="5">
        <f t="shared" si="397"/>
        <v>0</v>
      </c>
      <c r="BP81" s="5">
        <f t="shared" si="397"/>
        <v>0</v>
      </c>
      <c r="BQ81" s="5">
        <f t="shared" si="397"/>
        <v>0</v>
      </c>
      <c r="BR81" s="5">
        <f t="shared" si="397"/>
        <v>0</v>
      </c>
      <c r="BS81" s="5">
        <f t="shared" si="397"/>
        <v>0</v>
      </c>
      <c r="BT81" s="5">
        <f t="shared" si="397"/>
        <v>0</v>
      </c>
      <c r="BU81" s="5">
        <f t="shared" si="397"/>
        <v>0</v>
      </c>
      <c r="BV81" s="5">
        <f t="shared" si="397"/>
        <v>0</v>
      </c>
    </row>
    <row r="82" spans="2:74" s="11" customFormat="1" x14ac:dyDescent="0.35">
      <c r="B82" s="11" t="s">
        <v>38</v>
      </c>
      <c r="AF82" s="11">
        <v>21</v>
      </c>
      <c r="AH82" s="11">
        <v>7</v>
      </c>
      <c r="AI82" s="11">
        <v>4</v>
      </c>
      <c r="AJ82" s="11">
        <v>9</v>
      </c>
      <c r="AL82" s="32">
        <v>16</v>
      </c>
      <c r="AM82" s="11">
        <v>24</v>
      </c>
      <c r="BB82" s="11">
        <v>-24</v>
      </c>
      <c r="BC82" s="11">
        <v>-24</v>
      </c>
      <c r="BD82" s="11">
        <v>14</v>
      </c>
      <c r="BE82" s="11">
        <v>-6</v>
      </c>
      <c r="BF82" s="11">
        <v>8</v>
      </c>
      <c r="BG82" s="11">
        <v>0</v>
      </c>
      <c r="BH82" s="11">
        <v>-6</v>
      </c>
      <c r="BI82" s="11">
        <v>16</v>
      </c>
      <c r="BJ82" s="11">
        <v>24</v>
      </c>
      <c r="BK82" s="11">
        <v>28</v>
      </c>
      <c r="BL82" s="11">
        <v>14</v>
      </c>
      <c r="BM82" s="11">
        <v>31</v>
      </c>
      <c r="BN82" s="11">
        <v>19</v>
      </c>
    </row>
    <row r="83" spans="2:74" s="12" customFormat="1" x14ac:dyDescent="0.35">
      <c r="B83" s="12" t="s">
        <v>39</v>
      </c>
      <c r="G83" s="12">
        <f>G81+G82</f>
        <v>0</v>
      </c>
      <c r="H83" s="12">
        <f t="shared" ref="H83" si="398">H81+H82</f>
        <v>0</v>
      </c>
      <c r="I83" s="12">
        <f t="shared" ref="I83" si="399">I81+I82</f>
        <v>0</v>
      </c>
      <c r="J83" s="12">
        <f>J81+J82</f>
        <v>0</v>
      </c>
      <c r="K83" s="12">
        <f t="shared" ref="K83" si="400">K81+K82</f>
        <v>0</v>
      </c>
      <c r="L83" s="12">
        <f t="shared" ref="L83" si="401">L81+L82</f>
        <v>0</v>
      </c>
      <c r="M83" s="12">
        <f>M81+M82</f>
        <v>0</v>
      </c>
      <c r="N83" s="12">
        <f t="shared" ref="N83" si="402">N81+N82</f>
        <v>0</v>
      </c>
      <c r="O83" s="12">
        <f t="shared" ref="O83" si="403">O81+O82</f>
        <v>0</v>
      </c>
      <c r="P83" s="12">
        <f>P81+P82</f>
        <v>0</v>
      </c>
      <c r="Q83" s="12">
        <f t="shared" ref="Q83" si="404">Q81+Q82</f>
        <v>0</v>
      </c>
      <c r="R83" s="12">
        <f t="shared" ref="R83" si="405">R81+R82</f>
        <v>0</v>
      </c>
      <c r="S83" s="12">
        <f>S81+S82</f>
        <v>0</v>
      </c>
      <c r="T83" s="12">
        <f t="shared" ref="T83" si="406">T81+T82</f>
        <v>0</v>
      </c>
      <c r="U83" s="12">
        <f t="shared" ref="U83" si="407">U81+U82</f>
        <v>0</v>
      </c>
      <c r="V83" s="12">
        <f>V81+V82</f>
        <v>0</v>
      </c>
      <c r="W83" s="12">
        <f t="shared" ref="W83" si="408">W81+W82</f>
        <v>0</v>
      </c>
      <c r="X83" s="12">
        <f t="shared" ref="X83" si="409">X81+X82</f>
        <v>0</v>
      </c>
      <c r="Y83" s="12">
        <f>Y81+Y82</f>
        <v>0</v>
      </c>
      <c r="Z83" s="12">
        <f t="shared" ref="Z83:AC83" si="410">Z81+Z82</f>
        <v>0</v>
      </c>
      <c r="AA83" s="12">
        <f t="shared" si="410"/>
        <v>0</v>
      </c>
      <c r="AB83" s="12">
        <f t="shared" si="410"/>
        <v>0</v>
      </c>
      <c r="AC83" s="12">
        <f t="shared" si="410"/>
        <v>0</v>
      </c>
      <c r="AD83" s="12">
        <f>AD81+AD82</f>
        <v>0</v>
      </c>
      <c r="AE83" s="12">
        <f t="shared" ref="AE83:AP83" si="411">AE81+AE82</f>
        <v>0</v>
      </c>
      <c r="AF83" s="12">
        <f t="shared" si="411"/>
        <v>1428</v>
      </c>
      <c r="AG83" s="12">
        <f t="shared" si="411"/>
        <v>0</v>
      </c>
      <c r="AH83" s="12">
        <f t="shared" si="411"/>
        <v>1537</v>
      </c>
      <c r="AI83" s="12">
        <f t="shared" si="411"/>
        <v>1673</v>
      </c>
      <c r="AJ83" s="12">
        <f t="shared" si="411"/>
        <v>2040</v>
      </c>
      <c r="AK83" s="12">
        <f t="shared" si="411"/>
        <v>0</v>
      </c>
      <c r="AL83" s="31">
        <f t="shared" si="411"/>
        <v>1942</v>
      </c>
      <c r="AM83" s="12">
        <f t="shared" si="411"/>
        <v>2924</v>
      </c>
      <c r="AN83" s="12">
        <f t="shared" si="411"/>
        <v>0</v>
      </c>
      <c r="AO83" s="12">
        <f t="shared" si="411"/>
        <v>0</v>
      </c>
      <c r="AP83" s="12">
        <f t="shared" si="411"/>
        <v>0</v>
      </c>
      <c r="AY83" s="12">
        <f>AY81+AY82</f>
        <v>0</v>
      </c>
      <c r="AZ83" s="12">
        <f t="shared" ref="AZ83:BV83" si="412">AZ81+AZ82</f>
        <v>0</v>
      </c>
      <c r="BA83" s="12">
        <f t="shared" si="412"/>
        <v>0</v>
      </c>
      <c r="BB83" s="12">
        <f t="shared" si="412"/>
        <v>2758</v>
      </c>
      <c r="BC83" s="12">
        <f t="shared" si="412"/>
        <v>4981</v>
      </c>
      <c r="BD83" s="12">
        <f t="shared" si="412"/>
        <v>5722</v>
      </c>
      <c r="BE83" s="12">
        <f t="shared" si="412"/>
        <v>3803</v>
      </c>
      <c r="BF83" s="12">
        <f t="shared" si="412"/>
        <v>2468</v>
      </c>
      <c r="BG83" s="12">
        <f t="shared" si="412"/>
        <v>2523</v>
      </c>
      <c r="BH83" s="12">
        <f t="shared" si="412"/>
        <v>-59</v>
      </c>
      <c r="BI83" s="12">
        <f t="shared" si="412"/>
        <v>759</v>
      </c>
      <c r="BJ83" s="12">
        <f t="shared" si="412"/>
        <v>6148</v>
      </c>
      <c r="BK83" s="12">
        <f t="shared" si="412"/>
        <v>6094</v>
      </c>
      <c r="BL83" s="12">
        <f t="shared" si="412"/>
        <v>3003</v>
      </c>
      <c r="BM83" s="12">
        <f t="shared" si="412"/>
        <v>6493</v>
      </c>
      <c r="BN83" s="12">
        <f t="shared" si="412"/>
        <v>6704</v>
      </c>
      <c r="BO83" s="12">
        <f t="shared" si="412"/>
        <v>0</v>
      </c>
      <c r="BP83" s="12">
        <f t="shared" si="412"/>
        <v>0</v>
      </c>
      <c r="BQ83" s="12">
        <f t="shared" si="412"/>
        <v>0</v>
      </c>
      <c r="BR83" s="12">
        <f t="shared" si="412"/>
        <v>0</v>
      </c>
      <c r="BS83" s="12">
        <f t="shared" si="412"/>
        <v>0</v>
      </c>
      <c r="BT83" s="12">
        <f t="shared" si="412"/>
        <v>0</v>
      </c>
      <c r="BU83" s="12">
        <f t="shared" si="412"/>
        <v>0</v>
      </c>
      <c r="BV83" s="12">
        <f t="shared" si="412"/>
        <v>0</v>
      </c>
    </row>
    <row r="84" spans="2:74" s="11" customFormat="1" x14ac:dyDescent="0.35">
      <c r="B84" s="11" t="s">
        <v>40</v>
      </c>
      <c r="AF84" s="11">
        <v>-1</v>
      </c>
      <c r="AH84" s="11">
        <v>0</v>
      </c>
      <c r="AI84" s="11">
        <v>0</v>
      </c>
      <c r="AJ84" s="11">
        <v>-1</v>
      </c>
      <c r="AL84" s="32">
        <v>-1</v>
      </c>
      <c r="AM84" s="11">
        <v>2</v>
      </c>
      <c r="BB84" s="11">
        <v>58</v>
      </c>
      <c r="BC84" s="11">
        <v>53</v>
      </c>
      <c r="BD84" s="11">
        <v>41</v>
      </c>
      <c r="BE84" s="11">
        <v>14</v>
      </c>
      <c r="BF84" s="11">
        <v>16</v>
      </c>
      <c r="BG84" s="11">
        <v>11</v>
      </c>
      <c r="BH84" s="11">
        <v>8</v>
      </c>
      <c r="BI84" s="11">
        <v>5</v>
      </c>
      <c r="BJ84" s="11">
        <v>1</v>
      </c>
      <c r="BK84" s="11">
        <v>1</v>
      </c>
      <c r="BL84" s="11">
        <v>5</v>
      </c>
      <c r="BM84" s="11">
        <v>4</v>
      </c>
      <c r="BN84" s="11">
        <v>-1</v>
      </c>
    </row>
    <row r="85" spans="2:74" s="12" customFormat="1" x14ac:dyDescent="0.35">
      <c r="B85" s="12" t="s">
        <v>41</v>
      </c>
      <c r="G85" s="12">
        <f>G83-G84</f>
        <v>0</v>
      </c>
      <c r="H85" s="12">
        <f t="shared" ref="H85" si="413">H83-H84</f>
        <v>0</v>
      </c>
      <c r="I85" s="12">
        <f t="shared" ref="I85" si="414">I83-I84</f>
        <v>0</v>
      </c>
      <c r="J85" s="12">
        <f>J83-J84</f>
        <v>0</v>
      </c>
      <c r="K85" s="12">
        <f t="shared" ref="K85" si="415">K83-K84</f>
        <v>0</v>
      </c>
      <c r="L85" s="12">
        <f t="shared" ref="L85" si="416">L83-L84</f>
        <v>0</v>
      </c>
      <c r="M85" s="12">
        <f>M83-M84</f>
        <v>0</v>
      </c>
      <c r="N85" s="12">
        <f t="shared" ref="N85" si="417">N83-N84</f>
        <v>0</v>
      </c>
      <c r="O85" s="12">
        <f t="shared" ref="O85" si="418">O83-O84</f>
        <v>0</v>
      </c>
      <c r="P85" s="12">
        <f>P83-P84</f>
        <v>0</v>
      </c>
      <c r="Q85" s="12">
        <f t="shared" ref="Q85" si="419">Q83-Q84</f>
        <v>0</v>
      </c>
      <c r="R85" s="12">
        <f t="shared" ref="R85" si="420">R83-R84</f>
        <v>0</v>
      </c>
      <c r="S85" s="12">
        <f>S83-S84</f>
        <v>0</v>
      </c>
      <c r="T85" s="12">
        <f t="shared" ref="T85" si="421">T83-T84</f>
        <v>0</v>
      </c>
      <c r="U85" s="12">
        <f t="shared" ref="U85" si="422">U83-U84</f>
        <v>0</v>
      </c>
      <c r="V85" s="12">
        <f>V83-V84</f>
        <v>0</v>
      </c>
      <c r="W85" s="12">
        <f t="shared" ref="W85" si="423">W83-W84</f>
        <v>0</v>
      </c>
      <c r="X85" s="12">
        <f t="shared" ref="X85" si="424">X83-X84</f>
        <v>0</v>
      </c>
      <c r="Y85" s="12">
        <f>Y83-Y84</f>
        <v>0</v>
      </c>
      <c r="Z85" s="12">
        <f t="shared" ref="Z85:AC85" si="425">Z83-Z84</f>
        <v>0</v>
      </c>
      <c r="AA85" s="12">
        <f t="shared" si="425"/>
        <v>0</v>
      </c>
      <c r="AB85" s="12">
        <f t="shared" si="425"/>
        <v>0</v>
      </c>
      <c r="AC85" s="12">
        <f t="shared" si="425"/>
        <v>0</v>
      </c>
      <c r="AD85" s="12">
        <f>AD83-AD84</f>
        <v>0</v>
      </c>
      <c r="AE85" s="12">
        <f t="shared" ref="AE85:AP85" si="426">AE83-AE84</f>
        <v>0</v>
      </c>
      <c r="AF85" s="12">
        <f t="shared" si="426"/>
        <v>1429</v>
      </c>
      <c r="AG85" s="12">
        <f t="shared" si="426"/>
        <v>0</v>
      </c>
      <c r="AH85" s="12">
        <f t="shared" si="426"/>
        <v>1537</v>
      </c>
      <c r="AI85" s="12">
        <f t="shared" si="426"/>
        <v>1673</v>
      </c>
      <c r="AJ85" s="12">
        <f t="shared" si="426"/>
        <v>2041</v>
      </c>
      <c r="AK85" s="12">
        <f t="shared" si="426"/>
        <v>0</v>
      </c>
      <c r="AL85" s="31">
        <f t="shared" si="426"/>
        <v>1943</v>
      </c>
      <c r="AM85" s="12">
        <f t="shared" si="426"/>
        <v>2922</v>
      </c>
      <c r="AN85" s="12">
        <f t="shared" si="426"/>
        <v>0</v>
      </c>
      <c r="AO85" s="12">
        <f t="shared" si="426"/>
        <v>0</v>
      </c>
      <c r="AP85" s="12">
        <f t="shared" si="426"/>
        <v>0</v>
      </c>
      <c r="AY85" s="12">
        <f>AY83-AY84</f>
        <v>0</v>
      </c>
      <c r="AZ85" s="12">
        <f t="shared" ref="AZ85:BV85" si="427">AZ83-AZ84</f>
        <v>0</v>
      </c>
      <c r="BA85" s="12">
        <f t="shared" si="427"/>
        <v>0</v>
      </c>
      <c r="BB85" s="12">
        <f t="shared" si="427"/>
        <v>2700</v>
      </c>
      <c r="BC85" s="12">
        <f t="shared" si="427"/>
        <v>4928</v>
      </c>
      <c r="BD85" s="12">
        <f t="shared" si="427"/>
        <v>5681</v>
      </c>
      <c r="BE85" s="12">
        <f t="shared" si="427"/>
        <v>3789</v>
      </c>
      <c r="BF85" s="12">
        <f t="shared" si="427"/>
        <v>2452</v>
      </c>
      <c r="BG85" s="12">
        <f t="shared" si="427"/>
        <v>2512</v>
      </c>
      <c r="BH85" s="12">
        <f t="shared" si="427"/>
        <v>-67</v>
      </c>
      <c r="BI85" s="12">
        <f t="shared" si="427"/>
        <v>754</v>
      </c>
      <c r="BJ85" s="12">
        <f t="shared" si="427"/>
        <v>6147</v>
      </c>
      <c r="BK85" s="12">
        <f t="shared" si="427"/>
        <v>6093</v>
      </c>
      <c r="BL85" s="12">
        <f t="shared" si="427"/>
        <v>2998</v>
      </c>
      <c r="BM85" s="12">
        <f t="shared" si="427"/>
        <v>6489</v>
      </c>
      <c r="BN85" s="12">
        <f t="shared" si="427"/>
        <v>6705</v>
      </c>
      <c r="BO85" s="12">
        <f t="shared" si="427"/>
        <v>0</v>
      </c>
      <c r="BP85" s="12">
        <f t="shared" si="427"/>
        <v>0</v>
      </c>
      <c r="BQ85" s="12">
        <f t="shared" si="427"/>
        <v>0</v>
      </c>
      <c r="BR85" s="12">
        <f t="shared" si="427"/>
        <v>0</v>
      </c>
      <c r="BS85" s="12">
        <f t="shared" si="427"/>
        <v>0</v>
      </c>
      <c r="BT85" s="12">
        <f t="shared" si="427"/>
        <v>0</v>
      </c>
      <c r="BU85" s="12">
        <f t="shared" si="427"/>
        <v>0</v>
      </c>
      <c r="BV85" s="12">
        <f t="shared" si="427"/>
        <v>0</v>
      </c>
    </row>
    <row r="86" spans="2:74" s="19" customFormat="1" x14ac:dyDescent="0.35">
      <c r="B86" s="19" t="s">
        <v>2792</v>
      </c>
      <c r="G86" s="19" t="e">
        <f>G85/G63</f>
        <v>#DIV/0!</v>
      </c>
      <c r="H86" s="19" t="e">
        <f t="shared" ref="H86" si="428">H85/H63</f>
        <v>#DIV/0!</v>
      </c>
      <c r="I86" s="19" t="e">
        <f t="shared" ref="I86" si="429">I85/I63</f>
        <v>#DIV/0!</v>
      </c>
      <c r="J86" s="19" t="e">
        <f>J85/J63</f>
        <v>#DIV/0!</v>
      </c>
      <c r="K86" s="19" t="e">
        <f t="shared" ref="K86" si="430">K85/K63</f>
        <v>#DIV/0!</v>
      </c>
      <c r="L86" s="19" t="e">
        <f t="shared" ref="L86" si="431">L85/L63</f>
        <v>#DIV/0!</v>
      </c>
      <c r="M86" s="19" t="e">
        <f>M85/M63</f>
        <v>#DIV/0!</v>
      </c>
      <c r="N86" s="19" t="e">
        <f t="shared" ref="N86" si="432">N85/N63</f>
        <v>#DIV/0!</v>
      </c>
      <c r="O86" s="19" t="e">
        <f t="shared" ref="O86" si="433">O85/O63</f>
        <v>#DIV/0!</v>
      </c>
      <c r="P86" s="19" t="e">
        <f>P85/P63</f>
        <v>#DIV/0!</v>
      </c>
      <c r="Q86" s="19" t="e">
        <f t="shared" ref="Q86" si="434">Q85/Q63</f>
        <v>#DIV/0!</v>
      </c>
      <c r="R86" s="19" t="e">
        <f t="shared" ref="R86" si="435">R85/R63</f>
        <v>#DIV/0!</v>
      </c>
      <c r="S86" s="19" t="e">
        <f>S85/S63</f>
        <v>#DIV/0!</v>
      </c>
      <c r="T86" s="19" t="e">
        <f t="shared" ref="T86" si="436">T85/T63</f>
        <v>#DIV/0!</v>
      </c>
      <c r="U86" s="19" t="e">
        <f t="shared" ref="U86" si="437">U85/U63</f>
        <v>#DIV/0!</v>
      </c>
      <c r="V86" s="19" t="e">
        <f>V85/V63</f>
        <v>#DIV/0!</v>
      </c>
      <c r="W86" s="19" t="e">
        <f t="shared" ref="W86" si="438">W85/W63</f>
        <v>#DIV/0!</v>
      </c>
      <c r="X86" s="19" t="e">
        <f t="shared" ref="X86" si="439">X85/X63</f>
        <v>#DIV/0!</v>
      </c>
      <c r="Y86" s="19" t="e">
        <f>Y85/Y63</f>
        <v>#DIV/0!</v>
      </c>
      <c r="Z86" s="19" t="e">
        <f t="shared" ref="Z86:AC86" si="440">Z85/Z63</f>
        <v>#DIV/0!</v>
      </c>
      <c r="AA86" s="19" t="e">
        <f t="shared" si="440"/>
        <v>#DIV/0!</v>
      </c>
      <c r="AB86" s="19" t="e">
        <f t="shared" si="440"/>
        <v>#DIV/0!</v>
      </c>
      <c r="AC86" s="19" t="e">
        <f t="shared" si="440"/>
        <v>#DIV/0!</v>
      </c>
      <c r="AD86" s="19" t="e">
        <f>AD85/AD63</f>
        <v>#DIV/0!</v>
      </c>
      <c r="AE86" s="19" t="e">
        <f t="shared" ref="AE86:AP86" si="441">AE85/AE63</f>
        <v>#DIV/0!</v>
      </c>
      <c r="AF86" s="19">
        <f t="shared" si="441"/>
        <v>0.11526982334435751</v>
      </c>
      <c r="AG86" s="19" t="e">
        <f t="shared" si="441"/>
        <v>#DIV/0!</v>
      </c>
      <c r="AH86" s="19">
        <f t="shared" si="441"/>
        <v>0.11310618882920009</v>
      </c>
      <c r="AI86" s="19">
        <f t="shared" si="441"/>
        <v>0.11742823050466765</v>
      </c>
      <c r="AJ86" s="19">
        <f t="shared" si="441"/>
        <v>0.13612111511271174</v>
      </c>
      <c r="AK86" s="19" t="e">
        <f t="shared" si="441"/>
        <v>#DIV/0!</v>
      </c>
      <c r="AL86" s="29">
        <f t="shared" si="441"/>
        <v>0.1224940108435254</v>
      </c>
      <c r="AM86" s="19">
        <f t="shared" si="441"/>
        <v>0.16872618085229241</v>
      </c>
      <c r="AN86" s="19" t="e">
        <f t="shared" si="441"/>
        <v>#DIV/0!</v>
      </c>
      <c r="AO86" s="19" t="e">
        <f t="shared" si="441"/>
        <v>#DIV/0!</v>
      </c>
      <c r="AP86" s="19" t="e">
        <f t="shared" si="441"/>
        <v>#DIV/0!</v>
      </c>
      <c r="AY86" s="19" t="e">
        <f>AY85/AY63</f>
        <v>#DIV/0!</v>
      </c>
      <c r="AZ86" s="19" t="e">
        <f t="shared" ref="AZ86:BV86" si="442">AZ85/AZ63</f>
        <v>#DIV/0!</v>
      </c>
      <c r="BA86" s="19" t="e">
        <f t="shared" si="442"/>
        <v>#DIV/0!</v>
      </c>
      <c r="BB86" s="19">
        <f t="shared" si="442"/>
        <v>6.3398140321217239E-2</v>
      </c>
      <c r="BC86" s="19">
        <f t="shared" si="442"/>
        <v>8.1944860154976887E-2</v>
      </c>
      <c r="BD86" s="19">
        <f t="shared" si="442"/>
        <v>8.6239089184060716E-2</v>
      </c>
      <c r="BE86" s="19">
        <f t="shared" si="442"/>
        <v>6.8078913324708931E-2</v>
      </c>
      <c r="BF86" s="19">
        <f t="shared" si="442"/>
        <v>4.4433169034502756E-2</v>
      </c>
      <c r="BG86" s="19">
        <f t="shared" si="442"/>
        <v>5.3434302610027441E-2</v>
      </c>
      <c r="BH86" s="19">
        <f t="shared" si="442"/>
        <v>-1.7385888886005656E-3</v>
      </c>
      <c r="BI86" s="19">
        <f t="shared" si="442"/>
        <v>1.6585280014077691E-2</v>
      </c>
      <c r="BJ86" s="19">
        <f t="shared" si="442"/>
        <v>0.1123314206352107</v>
      </c>
      <c r="BK86" s="19">
        <f t="shared" si="442"/>
        <v>0.11325278810408922</v>
      </c>
      <c r="BL86" s="19">
        <f t="shared" si="442"/>
        <v>7.1811823320877641E-2</v>
      </c>
      <c r="BM86" s="19">
        <f t="shared" si="442"/>
        <v>0.12730768476192345</v>
      </c>
      <c r="BN86" s="19">
        <f t="shared" si="442"/>
        <v>0.11282750265031047</v>
      </c>
      <c r="BO86" s="19" t="e">
        <f t="shared" si="442"/>
        <v>#DIV/0!</v>
      </c>
      <c r="BP86" s="19" t="e">
        <f t="shared" si="442"/>
        <v>#DIV/0!</v>
      </c>
      <c r="BQ86" s="19" t="e">
        <f t="shared" si="442"/>
        <v>#DIV/0!</v>
      </c>
      <c r="BR86" s="19" t="e">
        <f t="shared" si="442"/>
        <v>#DIV/0!</v>
      </c>
      <c r="BS86" s="19" t="e">
        <f t="shared" si="442"/>
        <v>#DIV/0!</v>
      </c>
      <c r="BT86" s="19" t="e">
        <f t="shared" si="442"/>
        <v>#DIV/0!</v>
      </c>
      <c r="BU86" s="19" t="e">
        <f t="shared" si="442"/>
        <v>#DIV/0!</v>
      </c>
      <c r="BV86" s="19" t="e">
        <f t="shared" si="442"/>
        <v>#DIV/0!</v>
      </c>
    </row>
    <row r="87" spans="2:74" s="5" customFormat="1" x14ac:dyDescent="0.35">
      <c r="AL87" s="28"/>
    </row>
    <row r="88" spans="2:74" s="21" customFormat="1" x14ac:dyDescent="0.35">
      <c r="B88" s="21" t="s">
        <v>42</v>
      </c>
      <c r="G88" s="21" t="e">
        <f>G85/G90</f>
        <v>#DIV/0!</v>
      </c>
      <c r="H88" s="21" t="e">
        <f t="shared" ref="H88:I88" si="443">H85/H90</f>
        <v>#DIV/0!</v>
      </c>
      <c r="I88" s="21" t="e">
        <f t="shared" si="443"/>
        <v>#DIV/0!</v>
      </c>
      <c r="J88" s="21" t="e">
        <f>J85/J90</f>
        <v>#DIV/0!</v>
      </c>
      <c r="K88" s="21" t="e">
        <f t="shared" ref="K88:L88" si="444">K85/K90</f>
        <v>#DIV/0!</v>
      </c>
      <c r="L88" s="21" t="e">
        <f t="shared" si="444"/>
        <v>#DIV/0!</v>
      </c>
      <c r="M88" s="21" t="e">
        <f>M85/M90</f>
        <v>#DIV/0!</v>
      </c>
      <c r="N88" s="21" t="e">
        <f t="shared" ref="N88:O88" si="445">N85/N90</f>
        <v>#DIV/0!</v>
      </c>
      <c r="O88" s="21" t="e">
        <f t="shared" si="445"/>
        <v>#DIV/0!</v>
      </c>
      <c r="P88" s="21" t="e">
        <f>P85/P90</f>
        <v>#DIV/0!</v>
      </c>
      <c r="Q88" s="21" t="e">
        <f t="shared" ref="Q88:R88" si="446">Q85/Q90</f>
        <v>#DIV/0!</v>
      </c>
      <c r="R88" s="21" t="e">
        <f t="shared" si="446"/>
        <v>#DIV/0!</v>
      </c>
      <c r="S88" s="21" t="e">
        <f>S85/S90</f>
        <v>#DIV/0!</v>
      </c>
      <c r="T88" s="21" t="e">
        <f t="shared" ref="T88:U88" si="447">T85/T90</f>
        <v>#DIV/0!</v>
      </c>
      <c r="U88" s="21" t="e">
        <f t="shared" si="447"/>
        <v>#DIV/0!</v>
      </c>
      <c r="V88" s="21" t="e">
        <f>V85/V90</f>
        <v>#DIV/0!</v>
      </c>
      <c r="W88" s="21" t="e">
        <f t="shared" ref="W88:X88" si="448">W85/W90</f>
        <v>#DIV/0!</v>
      </c>
      <c r="X88" s="21" t="e">
        <f t="shared" si="448"/>
        <v>#DIV/0!</v>
      </c>
      <c r="Y88" s="21" t="e">
        <f>Y85/Y90</f>
        <v>#DIV/0!</v>
      </c>
      <c r="Z88" s="21" t="e">
        <f t="shared" ref="Z88:AC88" si="449">Z85/Z90</f>
        <v>#DIV/0!</v>
      </c>
      <c r="AA88" s="21" t="e">
        <f t="shared" si="449"/>
        <v>#DIV/0!</v>
      </c>
      <c r="AB88" s="21" t="e">
        <f t="shared" si="449"/>
        <v>#DIV/0!</v>
      </c>
      <c r="AC88" s="21" t="e">
        <f t="shared" si="449"/>
        <v>#DIV/0!</v>
      </c>
      <c r="AD88" s="21" t="e">
        <f>AD85/AD90</f>
        <v>#DIV/0!</v>
      </c>
      <c r="AE88" s="21" t="e">
        <f t="shared" ref="AE88:AP88" si="450">AE85/AE90</f>
        <v>#DIV/0!</v>
      </c>
      <c r="AF88" s="21">
        <f t="shared" si="450"/>
        <v>2.6268382352941178</v>
      </c>
      <c r="AG88" s="21" t="e">
        <f t="shared" si="450"/>
        <v>#DIV/0!</v>
      </c>
      <c r="AH88" s="21">
        <f t="shared" si="450"/>
        <v>2.8755846585594012</v>
      </c>
      <c r="AI88" s="21">
        <f t="shared" si="450"/>
        <v>3.150659133709981</v>
      </c>
      <c r="AJ88" s="21">
        <f t="shared" si="450"/>
        <v>3.8876190476190478</v>
      </c>
      <c r="AK88" s="21" t="e">
        <f t="shared" si="450"/>
        <v>#DIV/0!</v>
      </c>
      <c r="AL88" s="35">
        <f t="shared" si="450"/>
        <v>3.7640449438202244</v>
      </c>
      <c r="AM88" s="21">
        <f t="shared" si="450"/>
        <v>5.6970169623708324</v>
      </c>
      <c r="AN88" s="21" t="e">
        <f t="shared" si="450"/>
        <v>#DIV/0!</v>
      </c>
      <c r="AO88" s="21" t="e">
        <f t="shared" si="450"/>
        <v>#DIV/0!</v>
      </c>
      <c r="AP88" s="21" t="e">
        <f t="shared" si="450"/>
        <v>#DIV/0!</v>
      </c>
      <c r="AY88" s="21" t="e">
        <f>AY85/AY90</f>
        <v>#DIV/0!</v>
      </c>
      <c r="AZ88" s="21" t="e">
        <f t="shared" ref="AZ88:BV88" si="451">AZ85/AZ90</f>
        <v>#DIV/0!</v>
      </c>
      <c r="BA88" s="21" t="e">
        <f t="shared" si="451"/>
        <v>#DIV/0!</v>
      </c>
      <c r="BB88" s="21">
        <f t="shared" si="451"/>
        <v>4.388816644993498</v>
      </c>
      <c r="BC88" s="21">
        <f t="shared" si="451"/>
        <v>7.8036421219319081</v>
      </c>
      <c r="BD88" s="21">
        <f t="shared" si="451"/>
        <v>8.7051792828685262</v>
      </c>
      <c r="BE88" s="21">
        <f t="shared" si="451"/>
        <v>5.8725976441413508</v>
      </c>
      <c r="BF88" s="21">
        <f t="shared" si="451"/>
        <v>3.972780298120544</v>
      </c>
      <c r="BG88" s="21">
        <f t="shared" si="451"/>
        <v>4.2268214706377254</v>
      </c>
      <c r="BH88" s="21">
        <f t="shared" si="451"/>
        <v>-0.11466712305322609</v>
      </c>
      <c r="BI88" s="21">
        <f t="shared" si="451"/>
        <v>1.2740790807705307</v>
      </c>
      <c r="BJ88" s="21">
        <f t="shared" si="451"/>
        <v>10.393980385525872</v>
      </c>
      <c r="BK88" s="21">
        <f t="shared" si="451"/>
        <v>10.849358974358974</v>
      </c>
      <c r="BL88" s="21">
        <f t="shared" si="451"/>
        <v>5.5100165410770074</v>
      </c>
      <c r="BM88" s="21">
        <f t="shared" si="451"/>
        <v>11.928308823529411</v>
      </c>
      <c r="BN88" s="21">
        <f t="shared" si="451"/>
        <v>12.725374833934334</v>
      </c>
      <c r="BO88" s="21" t="e">
        <f t="shared" si="451"/>
        <v>#DIV/0!</v>
      </c>
      <c r="BP88" s="21" t="e">
        <f t="shared" si="451"/>
        <v>#DIV/0!</v>
      </c>
      <c r="BQ88" s="21" t="e">
        <f t="shared" si="451"/>
        <v>#DIV/0!</v>
      </c>
      <c r="BR88" s="21" t="e">
        <f t="shared" si="451"/>
        <v>#DIV/0!</v>
      </c>
      <c r="BS88" s="21" t="e">
        <f t="shared" si="451"/>
        <v>#DIV/0!</v>
      </c>
      <c r="BT88" s="21" t="e">
        <f t="shared" si="451"/>
        <v>#DIV/0!</v>
      </c>
      <c r="BU88" s="21" t="e">
        <f t="shared" si="451"/>
        <v>#DIV/0!</v>
      </c>
      <c r="BV88" s="21" t="e">
        <f t="shared" si="451"/>
        <v>#DIV/0!</v>
      </c>
    </row>
    <row r="89" spans="2:74" s="21" customFormat="1" x14ac:dyDescent="0.35">
      <c r="B89" s="21" t="s">
        <v>43</v>
      </c>
      <c r="G89" s="21" t="e">
        <f>G85/G91</f>
        <v>#DIV/0!</v>
      </c>
      <c r="H89" s="21" t="e">
        <f t="shared" ref="H89:I89" si="452">H85/H91</f>
        <v>#DIV/0!</v>
      </c>
      <c r="I89" s="21" t="e">
        <f t="shared" si="452"/>
        <v>#DIV/0!</v>
      </c>
      <c r="J89" s="21" t="e">
        <f>J85/J91</f>
        <v>#DIV/0!</v>
      </c>
      <c r="K89" s="21" t="e">
        <f t="shared" ref="K89:L89" si="453">K85/K91</f>
        <v>#DIV/0!</v>
      </c>
      <c r="L89" s="21" t="e">
        <f t="shared" si="453"/>
        <v>#DIV/0!</v>
      </c>
      <c r="M89" s="21" t="e">
        <f>M85/M91</f>
        <v>#DIV/0!</v>
      </c>
      <c r="N89" s="21" t="e">
        <f t="shared" ref="N89:O89" si="454">N85/N91</f>
        <v>#DIV/0!</v>
      </c>
      <c r="O89" s="21" t="e">
        <f t="shared" si="454"/>
        <v>#DIV/0!</v>
      </c>
      <c r="P89" s="21" t="e">
        <f>P85/P91</f>
        <v>#DIV/0!</v>
      </c>
      <c r="Q89" s="21" t="e">
        <f t="shared" ref="Q89:R89" si="455">Q85/Q91</f>
        <v>#DIV/0!</v>
      </c>
      <c r="R89" s="21" t="e">
        <f t="shared" si="455"/>
        <v>#DIV/0!</v>
      </c>
      <c r="S89" s="21" t="e">
        <f>S85/S91</f>
        <v>#DIV/0!</v>
      </c>
      <c r="T89" s="21" t="e">
        <f t="shared" ref="T89:U89" si="456">T85/T91</f>
        <v>#DIV/0!</v>
      </c>
      <c r="U89" s="21" t="e">
        <f t="shared" si="456"/>
        <v>#DIV/0!</v>
      </c>
      <c r="V89" s="21" t="e">
        <f>V85/V91</f>
        <v>#DIV/0!</v>
      </c>
      <c r="W89" s="21" t="e">
        <f t="shared" ref="W89:X89" si="457">W85/W91</f>
        <v>#DIV/0!</v>
      </c>
      <c r="X89" s="21" t="e">
        <f t="shared" si="457"/>
        <v>#DIV/0!</v>
      </c>
      <c r="Y89" s="21" t="e">
        <f>Y85/Y91</f>
        <v>#DIV/0!</v>
      </c>
      <c r="Z89" s="21" t="e">
        <f t="shared" ref="Z89:AC89" si="458">Z85/Z91</f>
        <v>#DIV/0!</v>
      </c>
      <c r="AA89" s="21" t="e">
        <f t="shared" si="458"/>
        <v>#DIV/0!</v>
      </c>
      <c r="AB89" s="21" t="e">
        <f t="shared" si="458"/>
        <v>#DIV/0!</v>
      </c>
      <c r="AC89" s="21" t="e">
        <f t="shared" si="458"/>
        <v>#DIV/0!</v>
      </c>
      <c r="AD89" s="21" t="e">
        <f>AD85/AD91</f>
        <v>#DIV/0!</v>
      </c>
      <c r="AE89" s="21" t="e">
        <f t="shared" ref="AE89:AP89" si="459">AE85/AE91</f>
        <v>#DIV/0!</v>
      </c>
      <c r="AF89" s="21">
        <f t="shared" si="459"/>
        <v>2.6095690284879471</v>
      </c>
      <c r="AG89" s="21" t="e">
        <f t="shared" si="459"/>
        <v>#DIV/0!</v>
      </c>
      <c r="AH89" s="21">
        <f t="shared" si="459"/>
        <v>2.8552851569756643</v>
      </c>
      <c r="AI89" s="21">
        <f t="shared" si="459"/>
        <v>3.132372214941022</v>
      </c>
      <c r="AJ89" s="21">
        <f t="shared" si="459"/>
        <v>3.8684609552691431</v>
      </c>
      <c r="AK89" s="21" t="e">
        <f t="shared" si="459"/>
        <v>#DIV/0!</v>
      </c>
      <c r="AL89" s="35">
        <f t="shared" si="459"/>
        <v>3.7408548324990374</v>
      </c>
      <c r="AM89" s="21">
        <f t="shared" si="459"/>
        <v>5.6737864077669906</v>
      </c>
      <c r="AN89" s="21" t="e">
        <f t="shared" si="459"/>
        <v>#DIV/0!</v>
      </c>
      <c r="AO89" s="21" t="e">
        <f t="shared" si="459"/>
        <v>#DIV/0!</v>
      </c>
      <c r="AP89" s="21" t="e">
        <f t="shared" si="459"/>
        <v>#DIV/0!</v>
      </c>
      <c r="AY89" s="21" t="e">
        <f>AY85/AY91</f>
        <v>#DIV/0!</v>
      </c>
      <c r="AZ89" s="21" t="e">
        <f t="shared" ref="AZ89:BV89" si="460">AZ85/AZ91</f>
        <v>#DIV/0!</v>
      </c>
      <c r="BA89" s="21" t="e">
        <f t="shared" si="460"/>
        <v>#DIV/0!</v>
      </c>
      <c r="BB89" s="21">
        <f t="shared" si="460"/>
        <v>4.3130990415335466</v>
      </c>
      <c r="BC89" s="21">
        <f t="shared" si="460"/>
        <v>7.576875768757688</v>
      </c>
      <c r="BD89" s="21">
        <f t="shared" si="460"/>
        <v>8.4841696535244928</v>
      </c>
      <c r="BE89" s="21">
        <f t="shared" si="460"/>
        <v>5.7531126632250222</v>
      </c>
      <c r="BF89" s="21">
        <f t="shared" si="460"/>
        <v>3.8988710446811896</v>
      </c>
      <c r="BG89" s="21">
        <f t="shared" si="460"/>
        <v>4.1776151671378683</v>
      </c>
      <c r="BH89" s="21">
        <f t="shared" si="460"/>
        <v>-0.11466712305322609</v>
      </c>
      <c r="BI89" s="21">
        <f t="shared" si="460"/>
        <v>1.2581344902386118</v>
      </c>
      <c r="BJ89" s="21">
        <f t="shared" si="460"/>
        <v>10.255255255255255</v>
      </c>
      <c r="BK89" s="21">
        <f t="shared" si="460"/>
        <v>10.736563876651982</v>
      </c>
      <c r="BL89" s="21">
        <f t="shared" si="460"/>
        <v>5.4648195406489242</v>
      </c>
      <c r="BM89" s="21">
        <f t="shared" si="460"/>
        <v>11.830446672743847</v>
      </c>
      <c r="BN89" s="21">
        <f t="shared" si="460"/>
        <v>12.641402714932127</v>
      </c>
      <c r="BO89" s="21" t="e">
        <f t="shared" si="460"/>
        <v>#DIV/0!</v>
      </c>
      <c r="BP89" s="21" t="e">
        <f t="shared" si="460"/>
        <v>#DIV/0!</v>
      </c>
      <c r="BQ89" s="21" t="e">
        <f t="shared" si="460"/>
        <v>#DIV/0!</v>
      </c>
      <c r="BR89" s="21" t="e">
        <f t="shared" si="460"/>
        <v>#DIV/0!</v>
      </c>
      <c r="BS89" s="21" t="e">
        <f t="shared" si="460"/>
        <v>#DIV/0!</v>
      </c>
      <c r="BT89" s="21" t="e">
        <f t="shared" si="460"/>
        <v>#DIV/0!</v>
      </c>
      <c r="BU89" s="21" t="e">
        <f t="shared" si="460"/>
        <v>#DIV/0!</v>
      </c>
      <c r="BV89" s="21" t="e">
        <f t="shared" si="460"/>
        <v>#DIV/0!</v>
      </c>
    </row>
    <row r="90" spans="2:74" s="21" customFormat="1" x14ac:dyDescent="0.35">
      <c r="B90" s="21" t="s">
        <v>44</v>
      </c>
      <c r="AF90" s="21">
        <v>544</v>
      </c>
      <c r="AH90" s="21">
        <v>534.5</v>
      </c>
      <c r="AI90" s="21">
        <v>531</v>
      </c>
      <c r="AJ90" s="21">
        <v>525</v>
      </c>
      <c r="AL90" s="35">
        <v>516.20000000000005</v>
      </c>
      <c r="AM90" s="21">
        <v>512.9</v>
      </c>
      <c r="BB90" s="21">
        <v>615.20000000000005</v>
      </c>
      <c r="BC90" s="21">
        <v>631.5</v>
      </c>
      <c r="BD90" s="21">
        <v>652.6</v>
      </c>
      <c r="BE90" s="21">
        <v>645.20000000000005</v>
      </c>
      <c r="BF90" s="21">
        <v>617.20000000000005</v>
      </c>
      <c r="BG90" s="21">
        <v>594.29999999999995</v>
      </c>
      <c r="BH90" s="21">
        <v>584.29999999999995</v>
      </c>
      <c r="BI90" s="21">
        <v>591.79999999999995</v>
      </c>
      <c r="BJ90" s="21">
        <v>591.4</v>
      </c>
      <c r="BK90" s="21">
        <v>561.6</v>
      </c>
      <c r="BL90" s="21">
        <v>544.1</v>
      </c>
      <c r="BM90" s="21">
        <v>544</v>
      </c>
      <c r="BN90" s="21">
        <v>526.9</v>
      </c>
    </row>
    <row r="91" spans="2:74" s="21" customFormat="1" x14ac:dyDescent="0.35">
      <c r="B91" s="21" t="s">
        <v>45</v>
      </c>
      <c r="AF91" s="21">
        <v>547.6</v>
      </c>
      <c r="AH91" s="21">
        <v>538.29999999999995</v>
      </c>
      <c r="AI91" s="21">
        <v>534.1</v>
      </c>
      <c r="AJ91" s="21">
        <v>527.6</v>
      </c>
      <c r="AL91" s="35">
        <v>519.4</v>
      </c>
      <c r="AM91" s="21">
        <v>515</v>
      </c>
      <c r="BB91" s="21">
        <v>626</v>
      </c>
      <c r="BC91" s="21">
        <v>650.4</v>
      </c>
      <c r="BD91" s="21">
        <v>669.6</v>
      </c>
      <c r="BE91" s="21">
        <v>658.6</v>
      </c>
      <c r="BF91" s="21">
        <v>628.9</v>
      </c>
      <c r="BG91" s="21">
        <v>601.29999999999995</v>
      </c>
      <c r="BH91" s="21">
        <v>584.29999999999995</v>
      </c>
      <c r="BI91" s="21">
        <v>599.29999999999995</v>
      </c>
      <c r="BJ91" s="21">
        <v>599.4</v>
      </c>
      <c r="BK91" s="21">
        <v>567.5</v>
      </c>
      <c r="BL91" s="21">
        <v>548.6</v>
      </c>
      <c r="BM91" s="21">
        <v>548.5</v>
      </c>
      <c r="BN91" s="21">
        <v>530.4</v>
      </c>
    </row>
    <row r="92" spans="2:74" s="5" customFormat="1" x14ac:dyDescent="0.35">
      <c r="AL92" s="28"/>
    </row>
    <row r="93" spans="2:74" s="5" customFormat="1" x14ac:dyDescent="0.35">
      <c r="AL93" s="28"/>
    </row>
    <row r="94" spans="2:74" s="5" customFormat="1" x14ac:dyDescent="0.35">
      <c r="AL94" s="28"/>
    </row>
    <row r="95" spans="2:74" s="5" customFormat="1" x14ac:dyDescent="0.35">
      <c r="AL95" s="28"/>
    </row>
    <row r="96" spans="2:74" s="8" customFormat="1" x14ac:dyDescent="0.35">
      <c r="B96" s="13" t="s">
        <v>46</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33"/>
      <c r="AM96" s="13"/>
      <c r="AN96" s="13"/>
      <c r="AO96" s="13"/>
      <c r="AP96" s="13"/>
      <c r="AQ96" s="13"/>
      <c r="AR96" s="13"/>
      <c r="AS96" s="13"/>
      <c r="AT96" s="13"/>
      <c r="AU96" s="13"/>
      <c r="AV96" s="13"/>
      <c r="AW96" s="13"/>
      <c r="AX96" s="13"/>
      <c r="AY96" s="13"/>
      <c r="AZ96" s="13"/>
      <c r="BA96" s="13"/>
      <c r="BB96" s="13"/>
      <c r="BC96" s="13"/>
      <c r="BD96" s="13"/>
      <c r="BE96" s="13"/>
      <c r="BF96" s="13"/>
      <c r="BG96" s="13"/>
      <c r="BH96" s="13"/>
    </row>
    <row r="97" spans="2:74" s="14" customFormat="1" x14ac:dyDescent="0.35">
      <c r="B97" s="14" t="s">
        <v>47</v>
      </c>
      <c r="AL97" s="30"/>
    </row>
    <row r="98" spans="2:74" s="5" customFormat="1" x14ac:dyDescent="0.35">
      <c r="B98" s="5" t="s">
        <v>48</v>
      </c>
      <c r="Y98" s="5">
        <f>BK98</f>
        <v>8284</v>
      </c>
      <c r="AC98" s="5">
        <f>BL98</f>
        <v>9352</v>
      </c>
      <c r="AG98" s="5">
        <f>BM98</f>
        <v>9254</v>
      </c>
      <c r="AJ98" s="5">
        <v>6346</v>
      </c>
      <c r="AK98" s="5">
        <f>BN98</f>
        <v>7004</v>
      </c>
      <c r="AL98" s="28">
        <v>6789</v>
      </c>
      <c r="AM98" s="5">
        <v>7387</v>
      </c>
      <c r="BB98" s="5">
        <v>3592</v>
      </c>
      <c r="BC98" s="5">
        <v>3057</v>
      </c>
      <c r="BD98" s="5">
        <v>5490</v>
      </c>
      <c r="BE98" s="5">
        <v>6081</v>
      </c>
      <c r="BF98" s="5">
        <v>7341</v>
      </c>
      <c r="BG98" s="5">
        <v>6460</v>
      </c>
      <c r="BH98" s="5">
        <v>7168</v>
      </c>
      <c r="BI98" s="5">
        <v>8261</v>
      </c>
      <c r="BJ98" s="5">
        <v>7857</v>
      </c>
      <c r="BK98" s="5">
        <v>8284</v>
      </c>
      <c r="BL98" s="5">
        <v>9352</v>
      </c>
      <c r="BM98" s="5">
        <v>9254</v>
      </c>
      <c r="BN98" s="5">
        <v>7004</v>
      </c>
    </row>
    <row r="99" spans="2:74" s="5" customFormat="1" x14ac:dyDescent="0.35">
      <c r="B99" s="5" t="s">
        <v>2748</v>
      </c>
      <c r="Y99" s="5">
        <f>BK99</f>
        <v>8568</v>
      </c>
      <c r="AC99" s="5">
        <f>BL99</f>
        <v>7317</v>
      </c>
      <c r="AG99" s="5">
        <f>BM99</f>
        <v>8477</v>
      </c>
      <c r="AJ99" s="5">
        <v>8158</v>
      </c>
      <c r="AK99" s="5">
        <f>BN99</f>
        <v>8856</v>
      </c>
      <c r="AL99" s="28">
        <v>9230</v>
      </c>
      <c r="AM99" s="5">
        <v>9416</v>
      </c>
      <c r="BB99" s="5">
        <v>8494</v>
      </c>
      <c r="BC99" s="5">
        <v>10285</v>
      </c>
      <c r="BD99" s="5">
        <v>9706</v>
      </c>
      <c r="BE99" s="5">
        <v>8413</v>
      </c>
      <c r="BF99" s="5">
        <v>7737</v>
      </c>
      <c r="BG99" s="5">
        <v>6695</v>
      </c>
      <c r="BH99" s="5">
        <v>5981</v>
      </c>
      <c r="BI99" s="5">
        <v>7436</v>
      </c>
      <c r="BJ99" s="5">
        <v>8802</v>
      </c>
      <c r="BK99" s="5">
        <v>8568</v>
      </c>
      <c r="BL99" s="5">
        <v>7317</v>
      </c>
      <c r="BM99" s="5">
        <v>8477</v>
      </c>
      <c r="BN99" s="5">
        <v>8856</v>
      </c>
    </row>
    <row r="100" spans="2:74" s="5" customFormat="1" x14ac:dyDescent="0.35">
      <c r="B100" s="5" t="s">
        <v>2749</v>
      </c>
      <c r="Y100" s="5">
        <f>BK100</f>
        <v>9336</v>
      </c>
      <c r="AC100" s="5">
        <f>BL100</f>
        <v>9463</v>
      </c>
      <c r="AG100" s="5">
        <f>BM100</f>
        <v>8898</v>
      </c>
      <c r="AJ100" s="5">
        <v>8918</v>
      </c>
      <c r="AK100" s="5">
        <f>BN100</f>
        <v>9013</v>
      </c>
      <c r="AL100" s="28">
        <v>9119</v>
      </c>
      <c r="AM100" s="5">
        <v>9288</v>
      </c>
      <c r="BB100" s="5">
        <v>8298</v>
      </c>
      <c r="BC100" s="5">
        <v>7668</v>
      </c>
      <c r="BD100" s="5">
        <v>8860</v>
      </c>
      <c r="BE100" s="5">
        <v>8763</v>
      </c>
      <c r="BF100" s="5">
        <v>9027</v>
      </c>
      <c r="BG100" s="5">
        <v>8991</v>
      </c>
      <c r="BH100" s="5">
        <v>8522</v>
      </c>
      <c r="BI100" s="5">
        <v>8757</v>
      </c>
      <c r="BJ100" s="5">
        <v>8650</v>
      </c>
      <c r="BK100" s="5">
        <v>9336</v>
      </c>
      <c r="BL100" s="5">
        <v>9463</v>
      </c>
      <c r="BM100" s="5">
        <v>8898</v>
      </c>
      <c r="BN100" s="5">
        <v>9013</v>
      </c>
    </row>
    <row r="101" spans="2:74" s="5" customFormat="1" x14ac:dyDescent="0.35">
      <c r="B101" s="5" t="s">
        <v>2750</v>
      </c>
      <c r="Y101" s="5">
        <f>BK101</f>
        <v>1739</v>
      </c>
      <c r="AC101" s="5">
        <f>BL101</f>
        <v>1930</v>
      </c>
      <c r="AG101" s="5">
        <f>BM101</f>
        <v>2788</v>
      </c>
      <c r="AJ101" s="5">
        <v>2295</v>
      </c>
      <c r="AK101" s="5">
        <f>BN101</f>
        <v>2642</v>
      </c>
      <c r="AL101" s="28">
        <v>2889</v>
      </c>
      <c r="AM101" s="5">
        <v>3163</v>
      </c>
      <c r="BB101" s="5">
        <f>931+908</f>
        <v>1839</v>
      </c>
      <c r="BC101" s="5">
        <f>1580+994</f>
        <v>2574</v>
      </c>
      <c r="BD101" s="5">
        <f>1547+988</f>
        <v>2535</v>
      </c>
      <c r="BE101" s="5">
        <f>1553+900</f>
        <v>2453</v>
      </c>
      <c r="BF101" s="5">
        <f>1739+818</f>
        <v>2557</v>
      </c>
      <c r="BG101" s="5">
        <v>1662</v>
      </c>
      <c r="BH101" s="5">
        <v>1682</v>
      </c>
      <c r="BI101" s="5">
        <v>1772</v>
      </c>
      <c r="BJ101" s="5">
        <v>1765</v>
      </c>
      <c r="BK101" s="5">
        <v>1739</v>
      </c>
      <c r="BL101" s="5">
        <v>1930</v>
      </c>
      <c r="BM101" s="5">
        <v>2788</v>
      </c>
      <c r="BN101" s="5">
        <v>2642</v>
      </c>
    </row>
    <row r="102" spans="2:74" s="11" customFormat="1" x14ac:dyDescent="0.35">
      <c r="B102" s="11" t="s">
        <v>2751</v>
      </c>
      <c r="Y102" s="11">
        <f>BK102</f>
        <v>11266</v>
      </c>
      <c r="AC102" s="11">
        <f>BL102</f>
        <v>11402</v>
      </c>
      <c r="AG102" s="11">
        <f>BM102</f>
        <v>14038</v>
      </c>
      <c r="AJ102" s="11">
        <v>16860</v>
      </c>
      <c r="AK102" s="11">
        <f>BN102</f>
        <v>16270</v>
      </c>
      <c r="AL102" s="32">
        <v>17633</v>
      </c>
      <c r="AM102" s="11">
        <v>17746</v>
      </c>
      <c r="BB102" s="11">
        <v>9587</v>
      </c>
      <c r="BC102" s="11">
        <v>14544</v>
      </c>
      <c r="BD102" s="11">
        <v>15547</v>
      </c>
      <c r="BE102" s="11">
        <v>12625</v>
      </c>
      <c r="BF102" s="11">
        <v>12205</v>
      </c>
      <c r="BG102" s="11">
        <v>9700</v>
      </c>
      <c r="BH102" s="11">
        <v>8614</v>
      </c>
      <c r="BI102" s="11">
        <v>10018</v>
      </c>
      <c r="BJ102" s="11">
        <v>11529</v>
      </c>
      <c r="BK102" s="11">
        <v>11266</v>
      </c>
      <c r="BL102" s="11">
        <v>11402</v>
      </c>
      <c r="BM102" s="11">
        <v>14038</v>
      </c>
      <c r="BN102" s="11">
        <v>16270</v>
      </c>
    </row>
    <row r="103" spans="2:74" s="5" customFormat="1" x14ac:dyDescent="0.35">
      <c r="B103" s="5" t="s">
        <v>1392</v>
      </c>
      <c r="G103" s="5">
        <f>SUM(G98:G102)</f>
        <v>0</v>
      </c>
      <c r="H103" s="5">
        <f t="shared" ref="H103" si="461">SUM(H98:H102)</f>
        <v>0</v>
      </c>
      <c r="I103" s="5">
        <f t="shared" ref="I103" si="462">SUM(I98:I102)</f>
        <v>0</v>
      </c>
      <c r="J103" s="5">
        <f>SUM(J98:J102)</f>
        <v>0</v>
      </c>
      <c r="K103" s="5">
        <f t="shared" ref="K103" si="463">SUM(K98:K102)</f>
        <v>0</v>
      </c>
      <c r="L103" s="5">
        <f t="shared" ref="L103" si="464">SUM(L98:L102)</f>
        <v>0</v>
      </c>
      <c r="M103" s="5">
        <f>SUM(M98:M102)</f>
        <v>0</v>
      </c>
      <c r="N103" s="5">
        <f t="shared" ref="N103" si="465">SUM(N98:N102)</f>
        <v>0</v>
      </c>
      <c r="O103" s="5">
        <f t="shared" ref="O103" si="466">SUM(O98:O102)</f>
        <v>0</v>
      </c>
      <c r="P103" s="5">
        <f>SUM(P98:P102)</f>
        <v>0</v>
      </c>
      <c r="Q103" s="5">
        <f t="shared" ref="Q103" si="467">SUM(Q98:Q102)</f>
        <v>0</v>
      </c>
      <c r="R103" s="5">
        <f t="shared" ref="R103" si="468">SUM(R98:R102)</f>
        <v>0</v>
      </c>
      <c r="S103" s="5">
        <f>SUM(S98:S102)</f>
        <v>0</v>
      </c>
      <c r="T103" s="5">
        <f t="shared" ref="T103" si="469">SUM(T98:T102)</f>
        <v>0</v>
      </c>
      <c r="U103" s="5">
        <f t="shared" ref="U103" si="470">SUM(U98:U102)</f>
        <v>0</v>
      </c>
      <c r="V103" s="5">
        <f>SUM(V98:V102)</f>
        <v>0</v>
      </c>
      <c r="W103" s="5">
        <f t="shared" ref="W103" si="471">SUM(W98:W102)</f>
        <v>0</v>
      </c>
      <c r="X103" s="5">
        <f t="shared" ref="X103" si="472">SUM(X98:X102)</f>
        <v>0</v>
      </c>
      <c r="Y103" s="5">
        <f>SUM(Y98:Y102)</f>
        <v>39193</v>
      </c>
      <c r="Z103" s="5">
        <f t="shared" ref="Z103:AC103" si="473">SUM(Z98:Z102)</f>
        <v>0</v>
      </c>
      <c r="AA103" s="5">
        <f t="shared" si="473"/>
        <v>0</v>
      </c>
      <c r="AB103" s="5">
        <f t="shared" si="473"/>
        <v>0</v>
      </c>
      <c r="AC103" s="5">
        <f t="shared" si="473"/>
        <v>39464</v>
      </c>
      <c r="AD103" s="5">
        <f>SUM(AD98:AD102)</f>
        <v>0</v>
      </c>
      <c r="AE103" s="5">
        <f t="shared" ref="AE103:AP103" si="474">SUM(AE98:AE102)</f>
        <v>0</v>
      </c>
      <c r="AF103" s="5">
        <f t="shared" si="474"/>
        <v>0</v>
      </c>
      <c r="AG103" s="5">
        <f t="shared" si="474"/>
        <v>43455</v>
      </c>
      <c r="AH103" s="5">
        <f t="shared" si="474"/>
        <v>0</v>
      </c>
      <c r="AI103" s="5">
        <f t="shared" si="474"/>
        <v>0</v>
      </c>
      <c r="AJ103" s="5">
        <f t="shared" si="474"/>
        <v>42577</v>
      </c>
      <c r="AK103" s="5">
        <f t="shared" si="474"/>
        <v>43785</v>
      </c>
      <c r="AL103" s="28">
        <f t="shared" si="474"/>
        <v>45660</v>
      </c>
      <c r="AM103" s="5">
        <f t="shared" si="474"/>
        <v>47000</v>
      </c>
      <c r="AN103" s="5">
        <f t="shared" si="474"/>
        <v>0</v>
      </c>
      <c r="AO103" s="5">
        <f t="shared" si="474"/>
        <v>0</v>
      </c>
      <c r="AP103" s="5">
        <f t="shared" si="474"/>
        <v>0</v>
      </c>
      <c r="AY103" s="5">
        <f>SUM(AY98:AY102)</f>
        <v>0</v>
      </c>
      <c r="AZ103" s="5">
        <f t="shared" ref="AZ103:BV103" si="475">SUM(AZ98:AZ102)</f>
        <v>0</v>
      </c>
      <c r="BA103" s="5">
        <f t="shared" si="475"/>
        <v>0</v>
      </c>
      <c r="BB103" s="5">
        <f t="shared" si="475"/>
        <v>31810</v>
      </c>
      <c r="BC103" s="5">
        <f t="shared" si="475"/>
        <v>38128</v>
      </c>
      <c r="BD103" s="5">
        <f t="shared" si="475"/>
        <v>42138</v>
      </c>
      <c r="BE103" s="5">
        <f t="shared" si="475"/>
        <v>38335</v>
      </c>
      <c r="BF103" s="5">
        <f t="shared" si="475"/>
        <v>38867</v>
      </c>
      <c r="BG103" s="5">
        <f t="shared" si="475"/>
        <v>33508</v>
      </c>
      <c r="BH103" s="5">
        <f t="shared" si="475"/>
        <v>31967</v>
      </c>
      <c r="BI103" s="5">
        <f t="shared" si="475"/>
        <v>36244</v>
      </c>
      <c r="BJ103" s="5">
        <f t="shared" si="475"/>
        <v>38603</v>
      </c>
      <c r="BK103" s="5">
        <f t="shared" si="475"/>
        <v>39193</v>
      </c>
      <c r="BL103" s="5">
        <f t="shared" si="475"/>
        <v>39464</v>
      </c>
      <c r="BM103" s="5">
        <f t="shared" si="475"/>
        <v>43455</v>
      </c>
      <c r="BN103" s="5">
        <f t="shared" si="475"/>
        <v>43785</v>
      </c>
      <c r="BO103" s="5">
        <f t="shared" si="475"/>
        <v>0</v>
      </c>
      <c r="BP103" s="5">
        <f t="shared" si="475"/>
        <v>0</v>
      </c>
      <c r="BQ103" s="5">
        <f t="shared" si="475"/>
        <v>0</v>
      </c>
      <c r="BR103" s="5">
        <f t="shared" si="475"/>
        <v>0</v>
      </c>
      <c r="BS103" s="5">
        <f t="shared" si="475"/>
        <v>0</v>
      </c>
      <c r="BT103" s="5">
        <f t="shared" si="475"/>
        <v>0</v>
      </c>
      <c r="BU103" s="5">
        <f t="shared" si="475"/>
        <v>0</v>
      </c>
      <c r="BV103" s="5">
        <f t="shared" si="475"/>
        <v>0</v>
      </c>
    </row>
    <row r="104" spans="2:74" s="14" customFormat="1" x14ac:dyDescent="0.35">
      <c r="B104" s="14" t="s">
        <v>2752</v>
      </c>
      <c r="AL104" s="30"/>
    </row>
    <row r="105" spans="2:74" s="5" customFormat="1" x14ac:dyDescent="0.35">
      <c r="B105" s="5" t="s">
        <v>2753</v>
      </c>
      <c r="Y105" s="5">
        <f t="shared" ref="Y105:Y111" si="476">BK105</f>
        <v>12904</v>
      </c>
      <c r="AC105" s="5">
        <f t="shared" ref="AC105:AC111" si="477">BL105</f>
        <v>12401</v>
      </c>
      <c r="AG105" s="5">
        <f t="shared" ref="AG105:AG111" si="478">BM105</f>
        <v>12090</v>
      </c>
      <c r="AJ105" s="5">
        <v>11643</v>
      </c>
      <c r="AK105" s="5">
        <f t="shared" ref="AK105:AK111" si="479">BN105</f>
        <v>12028</v>
      </c>
      <c r="AL105" s="28">
        <v>11973</v>
      </c>
      <c r="AM105" s="5">
        <v>12124</v>
      </c>
      <c r="BB105" s="5">
        <v>12539</v>
      </c>
      <c r="BC105" s="5">
        <v>14395</v>
      </c>
      <c r="BD105" s="5">
        <v>16461</v>
      </c>
      <c r="BE105" s="5">
        <v>17075</v>
      </c>
      <c r="BF105" s="5">
        <v>16577</v>
      </c>
      <c r="BG105" s="5">
        <v>16090</v>
      </c>
      <c r="BH105" s="5">
        <v>15322</v>
      </c>
      <c r="BI105" s="5">
        <v>14155</v>
      </c>
      <c r="BJ105" s="5">
        <v>13574</v>
      </c>
      <c r="BK105" s="5">
        <v>12904</v>
      </c>
      <c r="BL105" s="5">
        <v>12401</v>
      </c>
      <c r="BM105" s="5">
        <v>12090</v>
      </c>
      <c r="BN105" s="5">
        <v>12028</v>
      </c>
    </row>
    <row r="106" spans="2:74" s="5" customFormat="1" x14ac:dyDescent="0.35">
      <c r="B106" s="5" t="s">
        <v>2754</v>
      </c>
      <c r="Y106" s="5">
        <f t="shared" si="476"/>
        <v>1193</v>
      </c>
      <c r="AC106" s="5">
        <f t="shared" si="477"/>
        <v>1185</v>
      </c>
      <c r="AG106" s="5">
        <f t="shared" si="478"/>
        <v>1204</v>
      </c>
      <c r="AJ106" s="5">
        <v>1278</v>
      </c>
      <c r="AK106" s="5">
        <f t="shared" si="479"/>
        <v>1265</v>
      </c>
      <c r="AL106" s="28">
        <v>1209</v>
      </c>
      <c r="AM106" s="5">
        <v>1161</v>
      </c>
      <c r="BB106" s="5">
        <v>793</v>
      </c>
      <c r="BC106" s="5">
        <v>1130</v>
      </c>
      <c r="BD106" s="5">
        <v>1316</v>
      </c>
      <c r="BE106" s="5">
        <v>1397</v>
      </c>
      <c r="BF106" s="5">
        <v>1364</v>
      </c>
      <c r="BG106" s="5">
        <v>1170</v>
      </c>
      <c r="BH106" s="5">
        <v>1029</v>
      </c>
      <c r="BI106" s="5">
        <v>990</v>
      </c>
      <c r="BJ106" s="5">
        <v>1161</v>
      </c>
      <c r="BK106" s="5">
        <v>1193</v>
      </c>
      <c r="BL106" s="5">
        <v>1185</v>
      </c>
      <c r="BM106" s="5">
        <v>1204</v>
      </c>
      <c r="BN106" s="5">
        <v>1265</v>
      </c>
    </row>
    <row r="107" spans="2:74" s="5" customFormat="1" x14ac:dyDescent="0.35">
      <c r="B107" s="5" t="s">
        <v>2755</v>
      </c>
      <c r="Y107" s="5">
        <f t="shared" si="476"/>
        <v>12651</v>
      </c>
      <c r="AC107" s="5">
        <f t="shared" si="477"/>
        <v>12222</v>
      </c>
      <c r="AG107" s="5">
        <f t="shared" si="478"/>
        <v>12707</v>
      </c>
      <c r="AJ107" s="5">
        <v>11859</v>
      </c>
      <c r="AK107" s="5">
        <f t="shared" si="479"/>
        <v>12013</v>
      </c>
      <c r="AL107" s="28">
        <v>11845</v>
      </c>
      <c r="AM107" s="5">
        <v>12022</v>
      </c>
      <c r="BB107" s="5">
        <v>11264</v>
      </c>
      <c r="BC107" s="5">
        <v>11948</v>
      </c>
      <c r="BD107" s="5">
        <v>14029</v>
      </c>
      <c r="BE107" s="5">
        <v>14926</v>
      </c>
      <c r="BF107" s="5">
        <v>14644</v>
      </c>
      <c r="BG107" s="5">
        <v>13651</v>
      </c>
      <c r="BH107" s="5">
        <v>13556</v>
      </c>
      <c r="BI107" s="5">
        <v>13542</v>
      </c>
      <c r="BJ107" s="5">
        <v>13286</v>
      </c>
      <c r="BK107" s="5">
        <v>12651</v>
      </c>
      <c r="BL107" s="5">
        <v>12222</v>
      </c>
      <c r="BM107" s="5">
        <v>12707</v>
      </c>
      <c r="BN107" s="5">
        <v>12013</v>
      </c>
    </row>
    <row r="108" spans="2:74" s="5" customFormat="1" x14ac:dyDescent="0.35">
      <c r="B108" s="5" t="s">
        <v>2756</v>
      </c>
      <c r="Y108" s="5">
        <f t="shared" si="476"/>
        <v>1411</v>
      </c>
      <c r="AC108" s="5">
        <f t="shared" si="477"/>
        <v>1523</v>
      </c>
      <c r="AG108" s="5">
        <f t="shared" si="478"/>
        <v>1840</v>
      </c>
      <c r="AJ108" s="5">
        <v>2218</v>
      </c>
      <c r="AK108" s="5">
        <f t="shared" si="479"/>
        <v>2213</v>
      </c>
      <c r="AL108" s="28">
        <v>2405</v>
      </c>
      <c r="AM108" s="5">
        <v>2607</v>
      </c>
      <c r="BB108" s="5">
        <v>2493</v>
      </c>
      <c r="BC108" s="5">
        <v>2157</v>
      </c>
      <c r="BD108" s="5">
        <f>2011+272</f>
        <v>2283</v>
      </c>
      <c r="BE108" s="5">
        <f>594+272</f>
        <v>866</v>
      </c>
      <c r="BF108" s="5">
        <f>1404+257</f>
        <v>1661</v>
      </c>
      <c r="BG108" s="5">
        <v>2489</v>
      </c>
      <c r="BH108" s="5">
        <v>2790</v>
      </c>
      <c r="BI108" s="5">
        <v>1693</v>
      </c>
      <c r="BJ108" s="5">
        <v>1439</v>
      </c>
      <c r="BK108" s="5">
        <v>1411</v>
      </c>
      <c r="BL108" s="5">
        <v>1523</v>
      </c>
      <c r="BM108" s="5">
        <v>1840</v>
      </c>
      <c r="BN108" s="5">
        <v>2213</v>
      </c>
    </row>
    <row r="109" spans="2:74" s="5" customFormat="1" x14ac:dyDescent="0.35">
      <c r="B109" s="5" t="s">
        <v>2757</v>
      </c>
      <c r="Y109" s="5">
        <f t="shared" si="476"/>
        <v>1565</v>
      </c>
      <c r="AC109" s="5">
        <f t="shared" si="477"/>
        <v>1308</v>
      </c>
      <c r="AG109" s="5">
        <f t="shared" si="478"/>
        <v>1042</v>
      </c>
      <c r="AJ109" s="5">
        <v>806</v>
      </c>
      <c r="AK109" s="5">
        <f t="shared" si="479"/>
        <v>758</v>
      </c>
      <c r="AL109" s="28">
        <v>694</v>
      </c>
      <c r="AM109" s="5">
        <v>630</v>
      </c>
      <c r="BB109" s="5">
        <v>805</v>
      </c>
      <c r="BC109" s="5">
        <v>4368</v>
      </c>
      <c r="BD109" s="5">
        <v>4016</v>
      </c>
      <c r="BE109" s="5">
        <v>3596</v>
      </c>
      <c r="BF109" s="5">
        <v>3076</v>
      </c>
      <c r="BG109" s="5">
        <v>2821</v>
      </c>
      <c r="BH109" s="5">
        <v>2349</v>
      </c>
      <c r="BI109" s="5">
        <v>2111</v>
      </c>
      <c r="BJ109" s="5">
        <v>1897</v>
      </c>
      <c r="BK109" s="5">
        <v>1565</v>
      </c>
      <c r="BL109" s="5">
        <v>1308</v>
      </c>
      <c r="BM109" s="5">
        <v>1042</v>
      </c>
      <c r="BN109" s="5">
        <v>758</v>
      </c>
    </row>
    <row r="110" spans="2:74" s="5" customFormat="1" x14ac:dyDescent="0.35">
      <c r="B110" s="5" t="s">
        <v>1470</v>
      </c>
      <c r="Y110" s="5">
        <f t="shared" si="476"/>
        <v>6196</v>
      </c>
      <c r="AC110" s="5">
        <f t="shared" si="477"/>
        <v>6394</v>
      </c>
      <c r="AG110" s="5">
        <f t="shared" si="478"/>
        <v>6324</v>
      </c>
      <c r="AJ110" s="5">
        <v>6092</v>
      </c>
      <c r="AK110" s="5">
        <f t="shared" si="479"/>
        <v>5288</v>
      </c>
      <c r="AL110" s="28">
        <v>5309</v>
      </c>
      <c r="AM110" s="5">
        <v>5293</v>
      </c>
      <c r="BB110" s="5">
        <v>2614</v>
      </c>
      <c r="BC110" s="5">
        <v>7080</v>
      </c>
      <c r="BD110" s="5">
        <v>6942</v>
      </c>
      <c r="BE110" s="5">
        <v>6956</v>
      </c>
      <c r="BF110" s="5">
        <v>6694</v>
      </c>
      <c r="BG110" s="5">
        <v>6615</v>
      </c>
      <c r="BH110" s="5">
        <v>6020</v>
      </c>
      <c r="BI110" s="5">
        <v>6200</v>
      </c>
      <c r="BJ110" s="5">
        <v>6217</v>
      </c>
      <c r="BK110" s="5">
        <v>6196</v>
      </c>
      <c r="BL110" s="5">
        <v>6394</v>
      </c>
      <c r="BM110" s="5">
        <v>6324</v>
      </c>
      <c r="BN110" s="5">
        <v>5288</v>
      </c>
    </row>
    <row r="111" spans="2:74" s="11" customFormat="1" x14ac:dyDescent="0.35">
      <c r="B111" s="11" t="s">
        <v>1648</v>
      </c>
      <c r="Y111" s="11">
        <f t="shared" si="476"/>
        <v>3340</v>
      </c>
      <c r="AC111" s="11">
        <f t="shared" si="477"/>
        <v>3827</v>
      </c>
      <c r="AG111" s="11">
        <f t="shared" si="478"/>
        <v>4131</v>
      </c>
      <c r="AJ111" s="11">
        <v>4434</v>
      </c>
      <c r="AK111" s="11">
        <f t="shared" si="479"/>
        <v>4593</v>
      </c>
      <c r="AL111" s="32">
        <v>4554</v>
      </c>
      <c r="AM111" s="11">
        <v>4590</v>
      </c>
      <c r="BB111" s="11">
        <f>1538+164</f>
        <v>1702</v>
      </c>
      <c r="BC111" s="11">
        <f>2107+133</f>
        <v>2240</v>
      </c>
      <c r="BD111" s="11">
        <v>1785</v>
      </c>
      <c r="BE111" s="11">
        <v>1745</v>
      </c>
      <c r="BF111" s="11">
        <v>1798</v>
      </c>
      <c r="BG111" s="11">
        <v>1998</v>
      </c>
      <c r="BH111" s="11">
        <v>1671</v>
      </c>
      <c r="BI111" s="11">
        <v>2027</v>
      </c>
      <c r="BJ111" s="11">
        <v>2332</v>
      </c>
      <c r="BK111" s="11">
        <v>3340</v>
      </c>
      <c r="BL111" s="11">
        <v>3827</v>
      </c>
      <c r="BM111" s="11">
        <v>4131</v>
      </c>
      <c r="BN111" s="11">
        <v>4593</v>
      </c>
    </row>
    <row r="112" spans="2:74" s="11" customFormat="1" x14ac:dyDescent="0.35">
      <c r="B112" s="11" t="s">
        <v>2758</v>
      </c>
      <c r="G112" s="11">
        <f>SUM(G105:G111)</f>
        <v>0</v>
      </c>
      <c r="H112" s="11">
        <f t="shared" ref="H112" si="480">SUM(H105:H111)</f>
        <v>0</v>
      </c>
      <c r="I112" s="11">
        <f t="shared" ref="I112" si="481">SUM(I105:I111)</f>
        <v>0</v>
      </c>
      <c r="J112" s="11">
        <f>SUM(J105:J111)</f>
        <v>0</v>
      </c>
      <c r="K112" s="11">
        <f t="shared" ref="K112" si="482">SUM(K105:K111)</f>
        <v>0</v>
      </c>
      <c r="L112" s="11">
        <f t="shared" ref="L112" si="483">SUM(L105:L111)</f>
        <v>0</v>
      </c>
      <c r="M112" s="11">
        <f>SUM(M105:M111)</f>
        <v>0</v>
      </c>
      <c r="N112" s="11">
        <f t="shared" ref="N112" si="484">SUM(N105:N111)</f>
        <v>0</v>
      </c>
      <c r="O112" s="11">
        <f t="shared" ref="O112" si="485">SUM(O105:O111)</f>
        <v>0</v>
      </c>
      <c r="P112" s="11">
        <f>SUM(P105:P111)</f>
        <v>0</v>
      </c>
      <c r="Q112" s="11">
        <f t="shared" ref="Q112" si="486">SUM(Q105:Q111)</f>
        <v>0</v>
      </c>
      <c r="R112" s="11">
        <f t="shared" ref="R112" si="487">SUM(R105:R111)</f>
        <v>0</v>
      </c>
      <c r="S112" s="11">
        <f>SUM(S105:S111)</f>
        <v>0</v>
      </c>
      <c r="T112" s="11">
        <f t="shared" ref="T112" si="488">SUM(T105:T111)</f>
        <v>0</v>
      </c>
      <c r="U112" s="11">
        <f t="shared" ref="U112" si="489">SUM(U105:U111)</f>
        <v>0</v>
      </c>
      <c r="V112" s="11">
        <f>SUM(V105:V111)</f>
        <v>0</v>
      </c>
      <c r="W112" s="11">
        <f t="shared" ref="W112" si="490">SUM(W105:W111)</f>
        <v>0</v>
      </c>
      <c r="X112" s="11">
        <f t="shared" ref="X112" si="491">SUM(X105:X111)</f>
        <v>0</v>
      </c>
      <c r="Y112" s="11">
        <f>SUM(Y105:Y111)</f>
        <v>39260</v>
      </c>
      <c r="Z112" s="11">
        <f t="shared" ref="Z112:AC112" si="492">SUM(Z105:Z111)</f>
        <v>0</v>
      </c>
      <c r="AA112" s="11">
        <f t="shared" si="492"/>
        <v>0</v>
      </c>
      <c r="AB112" s="11">
        <f t="shared" si="492"/>
        <v>0</v>
      </c>
      <c r="AC112" s="11">
        <f t="shared" si="492"/>
        <v>38860</v>
      </c>
      <c r="AD112" s="11">
        <f>SUM(AD105:AD111)</f>
        <v>0</v>
      </c>
      <c r="AE112" s="11">
        <f t="shared" ref="AE112:AP112" si="493">SUM(AE105:AE111)</f>
        <v>0</v>
      </c>
      <c r="AF112" s="11">
        <f t="shared" si="493"/>
        <v>0</v>
      </c>
      <c r="AG112" s="11">
        <f t="shared" si="493"/>
        <v>39338</v>
      </c>
      <c r="AH112" s="11">
        <f t="shared" si="493"/>
        <v>0</v>
      </c>
      <c r="AI112" s="11">
        <f t="shared" si="493"/>
        <v>0</v>
      </c>
      <c r="AJ112" s="11">
        <f t="shared" si="493"/>
        <v>38330</v>
      </c>
      <c r="AK112" s="11">
        <f t="shared" si="493"/>
        <v>38158</v>
      </c>
      <c r="AL112" s="32">
        <f t="shared" si="493"/>
        <v>37989</v>
      </c>
      <c r="AM112" s="11">
        <f t="shared" si="493"/>
        <v>38427</v>
      </c>
      <c r="AN112" s="11">
        <f t="shared" si="493"/>
        <v>0</v>
      </c>
      <c r="AO112" s="11">
        <f t="shared" si="493"/>
        <v>0</v>
      </c>
      <c r="AP112" s="11">
        <f t="shared" si="493"/>
        <v>0</v>
      </c>
      <c r="AY112" s="11">
        <f>SUM(AY105:AY111)</f>
        <v>0</v>
      </c>
      <c r="AZ112" s="11">
        <f t="shared" ref="AZ112:BV112" si="494">SUM(AZ105:AZ111)</f>
        <v>0</v>
      </c>
      <c r="BA112" s="11">
        <f t="shared" si="494"/>
        <v>0</v>
      </c>
      <c r="BB112" s="11">
        <f t="shared" si="494"/>
        <v>32210</v>
      </c>
      <c r="BC112" s="11">
        <f t="shared" si="494"/>
        <v>43318</v>
      </c>
      <c r="BD112" s="11">
        <f t="shared" si="494"/>
        <v>46832</v>
      </c>
      <c r="BE112" s="11">
        <f t="shared" si="494"/>
        <v>46561</v>
      </c>
      <c r="BF112" s="11">
        <f t="shared" si="494"/>
        <v>45814</v>
      </c>
      <c r="BG112" s="11">
        <f t="shared" si="494"/>
        <v>44834</v>
      </c>
      <c r="BH112" s="11">
        <f t="shared" si="494"/>
        <v>42737</v>
      </c>
      <c r="BI112" s="11">
        <f t="shared" si="494"/>
        <v>40718</v>
      </c>
      <c r="BJ112" s="11">
        <f t="shared" si="494"/>
        <v>39906</v>
      </c>
      <c r="BK112" s="11">
        <f t="shared" si="494"/>
        <v>39260</v>
      </c>
      <c r="BL112" s="11">
        <f t="shared" si="494"/>
        <v>38860</v>
      </c>
      <c r="BM112" s="11">
        <f t="shared" si="494"/>
        <v>39338</v>
      </c>
      <c r="BN112" s="11">
        <f t="shared" si="494"/>
        <v>38158</v>
      </c>
      <c r="BO112" s="11">
        <f t="shared" si="494"/>
        <v>0</v>
      </c>
      <c r="BP112" s="11">
        <f t="shared" si="494"/>
        <v>0</v>
      </c>
      <c r="BQ112" s="11">
        <f t="shared" si="494"/>
        <v>0</v>
      </c>
      <c r="BR112" s="11">
        <f t="shared" si="494"/>
        <v>0</v>
      </c>
      <c r="BS112" s="11">
        <f t="shared" si="494"/>
        <v>0</v>
      </c>
      <c r="BT112" s="11">
        <f t="shared" si="494"/>
        <v>0</v>
      </c>
      <c r="BU112" s="11">
        <f t="shared" si="494"/>
        <v>0</v>
      </c>
      <c r="BV112" s="11">
        <f t="shared" si="494"/>
        <v>0</v>
      </c>
    </row>
    <row r="113" spans="2:74" s="12" customFormat="1" x14ac:dyDescent="0.35">
      <c r="B113" s="12" t="s">
        <v>1649</v>
      </c>
      <c r="G113" s="12">
        <f>G112+G103</f>
        <v>0</v>
      </c>
      <c r="H113" s="12">
        <f t="shared" ref="H113" si="495">H112+H103</f>
        <v>0</v>
      </c>
      <c r="I113" s="12">
        <f t="shared" ref="I113" si="496">I112+I103</f>
        <v>0</v>
      </c>
      <c r="J113" s="12">
        <f>J112+J103</f>
        <v>0</v>
      </c>
      <c r="K113" s="12">
        <f t="shared" ref="K113" si="497">K112+K103</f>
        <v>0</v>
      </c>
      <c r="L113" s="12">
        <f t="shared" ref="L113" si="498">L112+L103</f>
        <v>0</v>
      </c>
      <c r="M113" s="12">
        <f>M112+M103</f>
        <v>0</v>
      </c>
      <c r="N113" s="12">
        <f t="shared" ref="N113" si="499">N112+N103</f>
        <v>0</v>
      </c>
      <c r="O113" s="12">
        <f t="shared" ref="O113" si="500">O112+O103</f>
        <v>0</v>
      </c>
      <c r="P113" s="12">
        <f>P112+P103</f>
        <v>0</v>
      </c>
      <c r="Q113" s="12">
        <f t="shared" ref="Q113" si="501">Q112+Q103</f>
        <v>0</v>
      </c>
      <c r="R113" s="12">
        <f t="shared" ref="R113" si="502">R112+R103</f>
        <v>0</v>
      </c>
      <c r="S113" s="12">
        <f>S112+S103</f>
        <v>0</v>
      </c>
      <c r="T113" s="12">
        <f t="shared" ref="T113" si="503">T112+T103</f>
        <v>0</v>
      </c>
      <c r="U113" s="12">
        <f t="shared" ref="U113" si="504">U112+U103</f>
        <v>0</v>
      </c>
      <c r="V113" s="12">
        <f>V112+V103</f>
        <v>0</v>
      </c>
      <c r="W113" s="12">
        <f t="shared" ref="W113" si="505">W112+W103</f>
        <v>0</v>
      </c>
      <c r="X113" s="12">
        <f t="shared" ref="X113" si="506">X112+X103</f>
        <v>0</v>
      </c>
      <c r="Y113" s="12">
        <f>Y112+Y103</f>
        <v>78453</v>
      </c>
      <c r="Z113" s="12">
        <f t="shared" ref="Z113:AC113" si="507">Z112+Z103</f>
        <v>0</v>
      </c>
      <c r="AA113" s="12">
        <f t="shared" si="507"/>
        <v>0</v>
      </c>
      <c r="AB113" s="12">
        <f t="shared" si="507"/>
        <v>0</v>
      </c>
      <c r="AC113" s="12">
        <f t="shared" si="507"/>
        <v>78324</v>
      </c>
      <c r="AD113" s="12">
        <f>AD112+AD103</f>
        <v>0</v>
      </c>
      <c r="AE113" s="12">
        <f t="shared" ref="AE113:AP113" si="508">AE112+AE103</f>
        <v>0</v>
      </c>
      <c r="AF113" s="12">
        <f t="shared" si="508"/>
        <v>0</v>
      </c>
      <c r="AG113" s="12">
        <f t="shared" si="508"/>
        <v>82793</v>
      </c>
      <c r="AH113" s="12">
        <f t="shared" si="508"/>
        <v>0</v>
      </c>
      <c r="AI113" s="12">
        <f t="shared" si="508"/>
        <v>0</v>
      </c>
      <c r="AJ113" s="12">
        <f t="shared" si="508"/>
        <v>80907</v>
      </c>
      <c r="AK113" s="12">
        <f t="shared" si="508"/>
        <v>81943</v>
      </c>
      <c r="AL113" s="31">
        <f t="shared" si="508"/>
        <v>83649</v>
      </c>
      <c r="AM113" s="12">
        <f t="shared" si="508"/>
        <v>85427</v>
      </c>
      <c r="AN113" s="12">
        <f t="shared" si="508"/>
        <v>0</v>
      </c>
      <c r="AO113" s="12">
        <f t="shared" si="508"/>
        <v>0</v>
      </c>
      <c r="AP113" s="12">
        <f t="shared" si="508"/>
        <v>0</v>
      </c>
      <c r="AY113" s="12">
        <f>AY112+AY103</f>
        <v>0</v>
      </c>
      <c r="AZ113" s="12">
        <f t="shared" ref="AZ113:BV113" si="509">AZ112+AZ103</f>
        <v>0</v>
      </c>
      <c r="BA113" s="12">
        <f t="shared" si="509"/>
        <v>0</v>
      </c>
      <c r="BB113" s="12">
        <f t="shared" si="509"/>
        <v>64020</v>
      </c>
      <c r="BC113" s="12">
        <f t="shared" si="509"/>
        <v>81446</v>
      </c>
      <c r="BD113" s="12">
        <f t="shared" si="509"/>
        <v>88970</v>
      </c>
      <c r="BE113" s="12">
        <f t="shared" si="509"/>
        <v>84896</v>
      </c>
      <c r="BF113" s="12">
        <f t="shared" si="509"/>
        <v>84681</v>
      </c>
      <c r="BG113" s="12">
        <f t="shared" si="509"/>
        <v>78342</v>
      </c>
      <c r="BH113" s="12">
        <f t="shared" si="509"/>
        <v>74704</v>
      </c>
      <c r="BI113" s="12">
        <f t="shared" si="509"/>
        <v>76962</v>
      </c>
      <c r="BJ113" s="12">
        <f t="shared" si="509"/>
        <v>78509</v>
      </c>
      <c r="BK113" s="12">
        <f t="shared" si="509"/>
        <v>78453</v>
      </c>
      <c r="BL113" s="12">
        <f t="shared" si="509"/>
        <v>78324</v>
      </c>
      <c r="BM113" s="12">
        <f t="shared" si="509"/>
        <v>82793</v>
      </c>
      <c r="BN113" s="12">
        <f t="shared" si="509"/>
        <v>81943</v>
      </c>
      <c r="BO113" s="12">
        <f t="shared" si="509"/>
        <v>0</v>
      </c>
      <c r="BP113" s="12">
        <f t="shared" si="509"/>
        <v>0</v>
      </c>
      <c r="BQ113" s="12">
        <f t="shared" si="509"/>
        <v>0</v>
      </c>
      <c r="BR113" s="12">
        <f t="shared" si="509"/>
        <v>0</v>
      </c>
      <c r="BS113" s="12">
        <f t="shared" si="509"/>
        <v>0</v>
      </c>
      <c r="BT113" s="12">
        <f t="shared" si="509"/>
        <v>0</v>
      </c>
      <c r="BU113" s="12">
        <f t="shared" si="509"/>
        <v>0</v>
      </c>
      <c r="BV113" s="12">
        <f t="shared" si="509"/>
        <v>0</v>
      </c>
    </row>
    <row r="114" spans="2:74" s="14" customFormat="1" x14ac:dyDescent="0.35">
      <c r="B114" s="14" t="s">
        <v>2759</v>
      </c>
      <c r="AL114" s="30"/>
    </row>
    <row r="115" spans="2:74" s="5" customFormat="1" x14ac:dyDescent="0.35">
      <c r="B115" s="5" t="s">
        <v>2760</v>
      </c>
      <c r="Y115" s="5">
        <f t="shared" ref="Y115:Y124" si="510">BK115</f>
        <v>5</v>
      </c>
      <c r="AC115" s="5">
        <f t="shared" ref="AC115:AC124" si="511">BL115</f>
        <v>10</v>
      </c>
      <c r="AG115" s="5">
        <f t="shared" ref="AG115:AG124" si="512">BM115</f>
        <v>9</v>
      </c>
      <c r="AJ115" s="5">
        <v>3</v>
      </c>
      <c r="AK115" s="5">
        <f t="shared" ref="AK115:AK124" si="513">BN115</f>
        <v>3</v>
      </c>
      <c r="AL115" s="28">
        <v>0</v>
      </c>
      <c r="AM115" s="5">
        <v>0</v>
      </c>
      <c r="BB115" s="5">
        <v>204</v>
      </c>
      <c r="BC115" s="5">
        <v>93</v>
      </c>
      <c r="BD115" s="5">
        <v>636</v>
      </c>
      <c r="BE115" s="5">
        <v>16</v>
      </c>
      <c r="BF115" s="5">
        <v>9</v>
      </c>
      <c r="BG115" s="5">
        <v>9</v>
      </c>
      <c r="BH115" s="5">
        <v>209</v>
      </c>
      <c r="BI115" s="5">
        <v>1</v>
      </c>
      <c r="BJ115" s="5">
        <v>0</v>
      </c>
      <c r="BK115" s="5">
        <v>5</v>
      </c>
      <c r="BL115" s="5">
        <v>10</v>
      </c>
      <c r="BM115" s="5">
        <v>9</v>
      </c>
      <c r="BN115" s="5">
        <v>3</v>
      </c>
    </row>
    <row r="116" spans="2:74" s="5" customFormat="1" x14ac:dyDescent="0.35">
      <c r="B116" s="5" t="s">
        <v>2761</v>
      </c>
      <c r="Y116" s="5">
        <f t="shared" si="510"/>
        <v>5161</v>
      </c>
      <c r="AC116" s="5">
        <f t="shared" si="511"/>
        <v>2005</v>
      </c>
      <c r="AG116" s="5">
        <f t="shared" si="512"/>
        <v>5395</v>
      </c>
      <c r="AJ116" s="5">
        <v>4199</v>
      </c>
      <c r="AK116" s="5">
        <f t="shared" si="513"/>
        <v>5954</v>
      </c>
      <c r="AL116" s="28">
        <v>5841</v>
      </c>
      <c r="AM116" s="5">
        <v>5548</v>
      </c>
      <c r="BB116" s="5">
        <v>3852</v>
      </c>
      <c r="BC116" s="5">
        <v>3895</v>
      </c>
      <c r="BD116" s="5">
        <v>4651</v>
      </c>
      <c r="BE116" s="5">
        <v>3663</v>
      </c>
      <c r="BF116" s="5">
        <v>4699</v>
      </c>
      <c r="BG116" s="5">
        <v>6958</v>
      </c>
      <c r="BH116" s="5">
        <v>7094</v>
      </c>
      <c r="BI116" s="5">
        <v>4836</v>
      </c>
      <c r="BJ116" s="5">
        <v>5723</v>
      </c>
      <c r="BK116" s="5">
        <v>5161</v>
      </c>
      <c r="BL116" s="5">
        <v>2005</v>
      </c>
      <c r="BM116" s="5">
        <v>5395</v>
      </c>
      <c r="BN116" s="5">
        <v>5954</v>
      </c>
    </row>
    <row r="117" spans="2:74" s="5" customFormat="1" x14ac:dyDescent="0.35">
      <c r="B117" s="5" t="s">
        <v>2762</v>
      </c>
      <c r="Y117" s="5">
        <f t="shared" si="510"/>
        <v>5957</v>
      </c>
      <c r="AC117" s="5">
        <f t="shared" si="511"/>
        <v>6128</v>
      </c>
      <c r="AG117" s="5">
        <f t="shared" si="512"/>
        <v>8154</v>
      </c>
      <c r="AJ117" s="5">
        <v>8260</v>
      </c>
      <c r="AK117" s="5">
        <f t="shared" si="513"/>
        <v>8689</v>
      </c>
      <c r="AL117" s="28">
        <v>8951</v>
      </c>
      <c r="AM117" s="5">
        <v>8443</v>
      </c>
      <c r="BB117" s="5">
        <v>5856</v>
      </c>
      <c r="BC117" s="5">
        <v>8161</v>
      </c>
      <c r="BD117" s="5">
        <v>6753</v>
      </c>
      <c r="BE117" s="5">
        <v>6560</v>
      </c>
      <c r="BF117" s="5">
        <v>6515</v>
      </c>
      <c r="BG117" s="5">
        <v>5023</v>
      </c>
      <c r="BH117" s="5">
        <v>4614</v>
      </c>
      <c r="BI117" s="5">
        <v>6487</v>
      </c>
      <c r="BJ117" s="5">
        <v>7051</v>
      </c>
      <c r="BK117" s="5">
        <v>5957</v>
      </c>
      <c r="BL117" s="5">
        <v>6128</v>
      </c>
      <c r="BM117" s="5">
        <v>8154</v>
      </c>
      <c r="BN117" s="5">
        <v>8689</v>
      </c>
    </row>
    <row r="118" spans="2:74" s="5" customFormat="1" x14ac:dyDescent="0.35">
      <c r="B118" s="5" t="s">
        <v>2763</v>
      </c>
      <c r="Y118" s="5">
        <f t="shared" si="510"/>
        <v>3750</v>
      </c>
      <c r="AC118" s="5">
        <f t="shared" si="511"/>
        <v>3642</v>
      </c>
      <c r="AG118" s="5">
        <f t="shared" si="512"/>
        <v>3757</v>
      </c>
      <c r="AJ118" s="5">
        <v>4013</v>
      </c>
      <c r="AK118" s="5">
        <f t="shared" si="513"/>
        <v>4080</v>
      </c>
      <c r="AL118" s="28">
        <v>4121</v>
      </c>
      <c r="AM118" s="5">
        <v>4493</v>
      </c>
      <c r="BB118" s="5">
        <v>2880</v>
      </c>
      <c r="BC118" s="5">
        <v>3386</v>
      </c>
      <c r="BD118" s="5">
        <v>3667</v>
      </c>
      <c r="BE118" s="5">
        <v>3493</v>
      </c>
      <c r="BF118" s="5">
        <v>3548</v>
      </c>
      <c r="BG118" s="5">
        <v>3116</v>
      </c>
      <c r="BH118" s="5">
        <v>3003</v>
      </c>
      <c r="BI118" s="5">
        <v>3220</v>
      </c>
      <c r="BJ118" s="5">
        <v>3573</v>
      </c>
      <c r="BK118" s="5">
        <v>3750</v>
      </c>
      <c r="BL118" s="5">
        <v>3642</v>
      </c>
      <c r="BM118" s="5">
        <v>3757</v>
      </c>
      <c r="BN118" s="5">
        <v>4080</v>
      </c>
    </row>
    <row r="119" spans="2:74" s="5" customFormat="1" x14ac:dyDescent="0.35">
      <c r="B119" s="5" t="s">
        <v>2764</v>
      </c>
      <c r="Y119" s="5">
        <f t="shared" si="510"/>
        <v>1629</v>
      </c>
      <c r="AC119" s="5">
        <f t="shared" si="511"/>
        <v>1096</v>
      </c>
      <c r="AG119" s="5">
        <f t="shared" si="512"/>
        <v>2242</v>
      </c>
      <c r="AJ119" s="5">
        <v>2204</v>
      </c>
      <c r="AK119" s="5">
        <f t="shared" si="513"/>
        <v>2313</v>
      </c>
      <c r="AL119" s="28">
        <v>1368</v>
      </c>
      <c r="AM119" s="5">
        <v>1755</v>
      </c>
      <c r="BB119" s="5">
        <v>1670</v>
      </c>
      <c r="BC119" s="5">
        <v>2410</v>
      </c>
      <c r="BD119" s="5">
        <v>1911</v>
      </c>
      <c r="BE119" s="5">
        <v>1622</v>
      </c>
      <c r="BF119" s="5">
        <v>2438</v>
      </c>
      <c r="BG119" s="5">
        <v>1994</v>
      </c>
      <c r="BH119" s="5">
        <v>1296</v>
      </c>
      <c r="BI119" s="5">
        <v>2559</v>
      </c>
      <c r="BJ119" s="5">
        <v>2384</v>
      </c>
      <c r="BK119" s="5">
        <v>1629</v>
      </c>
      <c r="BL119" s="5">
        <v>1096</v>
      </c>
      <c r="BM119" s="5">
        <v>2242</v>
      </c>
      <c r="BN119" s="5">
        <v>2313</v>
      </c>
    </row>
    <row r="120" spans="2:74" s="5" customFormat="1" x14ac:dyDescent="0.35">
      <c r="B120" s="5" t="s">
        <v>2765</v>
      </c>
      <c r="Y120" s="5">
        <f t="shared" si="510"/>
        <v>1187</v>
      </c>
      <c r="AC120" s="5">
        <f t="shared" si="511"/>
        <v>1108</v>
      </c>
      <c r="AG120" s="5">
        <f t="shared" si="512"/>
        <v>1087</v>
      </c>
      <c r="AJ120" s="5">
        <v>1831</v>
      </c>
      <c r="AK120" s="5">
        <f t="shared" si="513"/>
        <v>1860</v>
      </c>
      <c r="AL120" s="28">
        <v>2202</v>
      </c>
      <c r="AM120" s="5">
        <v>2137</v>
      </c>
      <c r="BB120" s="5">
        <v>1831</v>
      </c>
      <c r="BC120" s="5">
        <v>2691</v>
      </c>
      <c r="BD120" s="5">
        <v>2638</v>
      </c>
      <c r="BE120" s="5">
        <v>2360</v>
      </c>
      <c r="BF120" s="5">
        <v>1697</v>
      </c>
      <c r="BG120" s="5">
        <v>1146</v>
      </c>
      <c r="BH120" s="5">
        <v>1167</v>
      </c>
      <c r="BI120" s="5">
        <v>1426</v>
      </c>
      <c r="BJ120" s="5">
        <v>1243</v>
      </c>
      <c r="BK120" s="5">
        <v>1187</v>
      </c>
      <c r="BL120" s="5">
        <v>1108</v>
      </c>
      <c r="BM120" s="5">
        <v>1087</v>
      </c>
      <c r="BN120" s="5">
        <v>1860</v>
      </c>
    </row>
    <row r="121" spans="2:74" s="5" customFormat="1" x14ac:dyDescent="0.35">
      <c r="B121" s="5" t="s">
        <v>2766</v>
      </c>
      <c r="Y121" s="5">
        <f t="shared" si="510"/>
        <v>567</v>
      </c>
      <c r="AC121" s="5">
        <f t="shared" si="511"/>
        <v>562</v>
      </c>
      <c r="AG121" s="5">
        <f t="shared" si="512"/>
        <v>595</v>
      </c>
      <c r="AJ121" s="5">
        <v>0</v>
      </c>
      <c r="AK121" s="5">
        <f t="shared" si="513"/>
        <v>620</v>
      </c>
      <c r="AL121" s="28">
        <v>0</v>
      </c>
      <c r="AM121" s="5">
        <v>663</v>
      </c>
      <c r="BB121" s="5">
        <v>281</v>
      </c>
      <c r="BC121" s="5">
        <v>298</v>
      </c>
      <c r="BD121" s="5">
        <v>0</v>
      </c>
      <c r="BE121" s="5">
        <v>382</v>
      </c>
      <c r="BF121" s="5">
        <v>424</v>
      </c>
      <c r="BG121" s="5">
        <v>448</v>
      </c>
      <c r="BH121" s="5">
        <v>452</v>
      </c>
      <c r="BI121" s="5">
        <v>466</v>
      </c>
      <c r="BJ121" s="5">
        <v>495</v>
      </c>
      <c r="BK121" s="5">
        <v>567</v>
      </c>
      <c r="BL121" s="5">
        <v>562</v>
      </c>
      <c r="BM121" s="5">
        <v>595</v>
      </c>
      <c r="BN121" s="5">
        <v>620</v>
      </c>
    </row>
    <row r="122" spans="2:74" s="5" customFormat="1" x14ac:dyDescent="0.35">
      <c r="B122" s="5" t="s">
        <v>2767</v>
      </c>
      <c r="Y122" s="5">
        <f t="shared" si="510"/>
        <v>2155</v>
      </c>
      <c r="AC122" s="5">
        <f t="shared" si="511"/>
        <v>2017</v>
      </c>
      <c r="AG122" s="5">
        <f t="shared" si="512"/>
        <v>2256</v>
      </c>
      <c r="AJ122" s="5">
        <v>2878</v>
      </c>
      <c r="AK122" s="5">
        <f t="shared" si="513"/>
        <v>2690</v>
      </c>
      <c r="AL122" s="28">
        <v>3035</v>
      </c>
      <c r="AM122" s="5">
        <v>3109</v>
      </c>
      <c r="BB122" s="5">
        <v>1521</v>
      </c>
      <c r="BC122" s="5">
        <v>1967</v>
      </c>
      <c r="BD122" s="5">
        <v>2055</v>
      </c>
      <c r="BE122" s="5">
        <v>1849</v>
      </c>
      <c r="BF122" s="5">
        <v>1754</v>
      </c>
      <c r="BG122" s="5">
        <v>1671</v>
      </c>
      <c r="BH122" s="5">
        <v>1635</v>
      </c>
      <c r="BI122" s="5">
        <v>1742</v>
      </c>
      <c r="BJ122" s="5">
        <v>1919</v>
      </c>
      <c r="BK122" s="5">
        <v>2155</v>
      </c>
      <c r="BL122" s="5">
        <v>2017</v>
      </c>
      <c r="BM122" s="5">
        <v>2256</v>
      </c>
      <c r="BN122" s="5">
        <v>2690</v>
      </c>
    </row>
    <row r="123" spans="2:74" s="5" customFormat="1" x14ac:dyDescent="0.35">
      <c r="B123" s="5" t="s">
        <v>2768</v>
      </c>
      <c r="Y123" s="5">
        <f t="shared" si="510"/>
        <v>16</v>
      </c>
      <c r="AC123" s="5">
        <f t="shared" si="511"/>
        <v>1420</v>
      </c>
      <c r="AG123" s="5">
        <f t="shared" si="512"/>
        <v>45</v>
      </c>
      <c r="AJ123" s="5">
        <v>120</v>
      </c>
      <c r="AK123" s="5">
        <f t="shared" si="513"/>
        <v>120</v>
      </c>
      <c r="AL123" s="28">
        <v>37</v>
      </c>
      <c r="AM123" s="5">
        <v>1043</v>
      </c>
      <c r="BB123" s="5">
        <v>495</v>
      </c>
      <c r="BC123" s="5">
        <v>558</v>
      </c>
      <c r="BD123" s="5">
        <v>1113</v>
      </c>
      <c r="BE123" s="5">
        <v>760</v>
      </c>
      <c r="BF123" s="5">
        <v>510</v>
      </c>
      <c r="BG123" s="5">
        <v>517</v>
      </c>
      <c r="BH123" s="5">
        <v>507</v>
      </c>
      <c r="BI123" s="5">
        <v>6</v>
      </c>
      <c r="BJ123" s="5">
        <v>10</v>
      </c>
      <c r="BK123" s="5">
        <v>16</v>
      </c>
      <c r="BL123" s="5">
        <v>1420</v>
      </c>
      <c r="BM123" s="5">
        <v>45</v>
      </c>
      <c r="BN123" s="5">
        <v>120</v>
      </c>
    </row>
    <row r="124" spans="2:74" s="11" customFormat="1" x14ac:dyDescent="0.35">
      <c r="B124" s="11" t="s">
        <v>2769</v>
      </c>
      <c r="Y124" s="11">
        <f t="shared" si="510"/>
        <v>6194</v>
      </c>
      <c r="AC124" s="11">
        <f t="shared" si="511"/>
        <v>7729</v>
      </c>
      <c r="AG124" s="11">
        <f t="shared" si="512"/>
        <v>6307</v>
      </c>
      <c r="AJ124" s="11">
        <v>6694</v>
      </c>
      <c r="AK124" s="11">
        <f t="shared" si="513"/>
        <v>5202</v>
      </c>
      <c r="AL124" s="32">
        <v>6287</v>
      </c>
      <c r="AM124" s="11">
        <v>8123</v>
      </c>
      <c r="BB124" s="11">
        <v>3430</v>
      </c>
      <c r="BC124" s="11">
        <v>5102</v>
      </c>
      <c r="BD124" s="11">
        <v>5991</v>
      </c>
      <c r="BE124" s="11">
        <v>6592</v>
      </c>
      <c r="BF124" s="11">
        <v>6283</v>
      </c>
      <c r="BG124" s="11">
        <v>5360</v>
      </c>
      <c r="BH124" s="11">
        <v>6155</v>
      </c>
      <c r="BI124" s="11">
        <v>6188</v>
      </c>
      <c r="BJ124" s="11">
        <v>5820</v>
      </c>
      <c r="BK124" s="11">
        <v>6194</v>
      </c>
      <c r="BL124" s="11">
        <v>7729</v>
      </c>
      <c r="BM124" s="11">
        <v>6307</v>
      </c>
      <c r="BN124" s="11">
        <v>5202</v>
      </c>
    </row>
    <row r="125" spans="2:74" s="5" customFormat="1" x14ac:dyDescent="0.35">
      <c r="B125" s="5" t="s">
        <v>1792</v>
      </c>
      <c r="G125" s="5">
        <f>SUM(G115:G124)</f>
        <v>0</v>
      </c>
      <c r="H125" s="5">
        <f t="shared" ref="H125" si="514">SUM(H115:H124)</f>
        <v>0</v>
      </c>
      <c r="I125" s="5">
        <f t="shared" ref="I125" si="515">SUM(I115:I124)</f>
        <v>0</v>
      </c>
      <c r="J125" s="5">
        <f>SUM(J115:J124)</f>
        <v>0</v>
      </c>
      <c r="K125" s="5">
        <f t="shared" ref="K125" si="516">SUM(K115:K124)</f>
        <v>0</v>
      </c>
      <c r="L125" s="5">
        <f t="shared" ref="L125" si="517">SUM(L115:L124)</f>
        <v>0</v>
      </c>
      <c r="M125" s="5">
        <f>SUM(M115:M124)</f>
        <v>0</v>
      </c>
      <c r="N125" s="5">
        <f t="shared" ref="N125" si="518">SUM(N115:N124)</f>
        <v>0</v>
      </c>
      <c r="O125" s="5">
        <f t="shared" ref="O125" si="519">SUM(O115:O124)</f>
        <v>0</v>
      </c>
      <c r="P125" s="5">
        <f>SUM(P115:P124)</f>
        <v>0</v>
      </c>
      <c r="Q125" s="5">
        <f t="shared" ref="Q125" si="520">SUM(Q115:Q124)</f>
        <v>0</v>
      </c>
      <c r="R125" s="5">
        <f t="shared" ref="R125" si="521">SUM(R115:R124)</f>
        <v>0</v>
      </c>
      <c r="S125" s="5">
        <f>SUM(S115:S124)</f>
        <v>0</v>
      </c>
      <c r="T125" s="5">
        <f t="shared" ref="T125" si="522">SUM(T115:T124)</f>
        <v>0</v>
      </c>
      <c r="U125" s="5">
        <f t="shared" ref="U125" si="523">SUM(U115:U124)</f>
        <v>0</v>
      </c>
      <c r="V125" s="5">
        <f>SUM(V115:V124)</f>
        <v>0</v>
      </c>
      <c r="W125" s="5">
        <f t="shared" ref="W125" si="524">SUM(W115:W124)</f>
        <v>0</v>
      </c>
      <c r="X125" s="5">
        <f t="shared" ref="X125" si="525">SUM(X115:X124)</f>
        <v>0</v>
      </c>
      <c r="Y125" s="5">
        <f>SUM(Y115:Y124)</f>
        <v>26621</v>
      </c>
      <c r="Z125" s="5">
        <f t="shared" ref="Z125:AC125" si="526">SUM(Z115:Z124)</f>
        <v>0</v>
      </c>
      <c r="AA125" s="5">
        <f t="shared" si="526"/>
        <v>0</v>
      </c>
      <c r="AB125" s="5">
        <f t="shared" si="526"/>
        <v>0</v>
      </c>
      <c r="AC125" s="5">
        <f t="shared" si="526"/>
        <v>25717</v>
      </c>
      <c r="AD125" s="5">
        <f>SUM(AD115:AD124)</f>
        <v>0</v>
      </c>
      <c r="AE125" s="5">
        <f t="shared" ref="AE125:AP125" si="527">SUM(AE115:AE124)</f>
        <v>0</v>
      </c>
      <c r="AF125" s="5">
        <f t="shared" si="527"/>
        <v>0</v>
      </c>
      <c r="AG125" s="5">
        <f t="shared" si="527"/>
        <v>29847</v>
      </c>
      <c r="AH125" s="5">
        <f t="shared" si="527"/>
        <v>0</v>
      </c>
      <c r="AI125" s="5">
        <f t="shared" si="527"/>
        <v>0</v>
      </c>
      <c r="AJ125" s="5">
        <f t="shared" si="527"/>
        <v>30202</v>
      </c>
      <c r="AK125" s="5">
        <f t="shared" si="527"/>
        <v>31531</v>
      </c>
      <c r="AL125" s="28">
        <f t="shared" si="527"/>
        <v>31842</v>
      </c>
      <c r="AM125" s="5">
        <f t="shared" si="527"/>
        <v>35314</v>
      </c>
      <c r="AN125" s="5">
        <f t="shared" si="527"/>
        <v>0</v>
      </c>
      <c r="AO125" s="5">
        <f t="shared" si="527"/>
        <v>0</v>
      </c>
      <c r="AP125" s="5">
        <f t="shared" si="527"/>
        <v>0</v>
      </c>
      <c r="AY125" s="5">
        <f>SUM(AY115:AY124)</f>
        <v>0</v>
      </c>
      <c r="AZ125" s="5">
        <f t="shared" ref="AZ125:BV125" si="528">SUM(AZ115:AZ124)</f>
        <v>0</v>
      </c>
      <c r="BA125" s="5">
        <f t="shared" si="528"/>
        <v>0</v>
      </c>
      <c r="BB125" s="5">
        <f t="shared" si="528"/>
        <v>22020</v>
      </c>
      <c r="BC125" s="5">
        <f t="shared" si="528"/>
        <v>28561</v>
      </c>
      <c r="BD125" s="5">
        <f t="shared" si="528"/>
        <v>29415</v>
      </c>
      <c r="BE125" s="5">
        <f t="shared" si="528"/>
        <v>27297</v>
      </c>
      <c r="BF125" s="5">
        <f t="shared" si="528"/>
        <v>27877</v>
      </c>
      <c r="BG125" s="5">
        <f t="shared" si="528"/>
        <v>26242</v>
      </c>
      <c r="BH125" s="5">
        <f t="shared" si="528"/>
        <v>26132</v>
      </c>
      <c r="BI125" s="5">
        <f t="shared" si="528"/>
        <v>26931</v>
      </c>
      <c r="BJ125" s="5">
        <f t="shared" si="528"/>
        <v>28218</v>
      </c>
      <c r="BK125" s="5">
        <f t="shared" si="528"/>
        <v>26621</v>
      </c>
      <c r="BL125" s="5">
        <f t="shared" si="528"/>
        <v>25717</v>
      </c>
      <c r="BM125" s="5">
        <f t="shared" si="528"/>
        <v>29847</v>
      </c>
      <c r="BN125" s="5">
        <f t="shared" si="528"/>
        <v>31531</v>
      </c>
      <c r="BO125" s="5">
        <f t="shared" si="528"/>
        <v>0</v>
      </c>
      <c r="BP125" s="5">
        <f t="shared" si="528"/>
        <v>0</v>
      </c>
      <c r="BQ125" s="5">
        <f t="shared" si="528"/>
        <v>0</v>
      </c>
      <c r="BR125" s="5">
        <f t="shared" si="528"/>
        <v>0</v>
      </c>
      <c r="BS125" s="5">
        <f t="shared" si="528"/>
        <v>0</v>
      </c>
      <c r="BT125" s="5">
        <f t="shared" si="528"/>
        <v>0</v>
      </c>
      <c r="BU125" s="5">
        <f t="shared" si="528"/>
        <v>0</v>
      </c>
      <c r="BV125" s="5">
        <f t="shared" si="528"/>
        <v>0</v>
      </c>
    </row>
    <row r="126" spans="2:74" s="14" customFormat="1" x14ac:dyDescent="0.35">
      <c r="B126" s="14" t="s">
        <v>2770</v>
      </c>
      <c r="AL126" s="30"/>
    </row>
    <row r="127" spans="2:74" s="5" customFormat="1" x14ac:dyDescent="0.35">
      <c r="B127" s="5" t="s">
        <v>2771</v>
      </c>
      <c r="Y127" s="5">
        <f>BK127</f>
        <v>9141</v>
      </c>
      <c r="AC127" s="5">
        <f>BL127</f>
        <v>9749</v>
      </c>
      <c r="AG127" s="5">
        <f>BM127</f>
        <v>9746</v>
      </c>
      <c r="AJ127" s="5">
        <v>9479</v>
      </c>
      <c r="AK127" s="5">
        <f>BN127</f>
        <v>9498</v>
      </c>
      <c r="AL127" s="28">
        <v>9558</v>
      </c>
      <c r="AM127" s="5">
        <v>8535</v>
      </c>
      <c r="BB127" s="5">
        <v>4505</v>
      </c>
      <c r="BC127" s="5">
        <v>8415</v>
      </c>
      <c r="BD127" s="5">
        <v>8666</v>
      </c>
      <c r="BE127" s="5">
        <v>7999</v>
      </c>
      <c r="BF127" s="5">
        <v>9493</v>
      </c>
      <c r="BG127" s="5">
        <v>8960</v>
      </c>
      <c r="BH127" s="5">
        <v>8436</v>
      </c>
      <c r="BI127" s="5">
        <v>7929</v>
      </c>
      <c r="BJ127" s="5">
        <v>8005</v>
      </c>
      <c r="BK127" s="5">
        <v>9141</v>
      </c>
      <c r="BL127" s="5">
        <v>9749</v>
      </c>
      <c r="BM127" s="5">
        <v>9746</v>
      </c>
      <c r="BN127" s="5">
        <v>9498</v>
      </c>
    </row>
    <row r="128" spans="2:74" s="5" customFormat="1" x14ac:dyDescent="0.35">
      <c r="B128" s="5" t="s">
        <v>2772</v>
      </c>
      <c r="Y128" s="5">
        <f>BK128</f>
        <v>17140</v>
      </c>
      <c r="AC128" s="5">
        <f>BL128</f>
        <v>16250</v>
      </c>
      <c r="AG128" s="5">
        <f>BM128</f>
        <v>16287</v>
      </c>
      <c r="AJ128" s="5">
        <v>16030</v>
      </c>
      <c r="AK128" s="5">
        <f>BN128</f>
        <v>16216</v>
      </c>
      <c r="AL128" s="28">
        <v>15315</v>
      </c>
      <c r="AM128" s="5">
        <v>14450</v>
      </c>
      <c r="BB128" s="5">
        <v>15932</v>
      </c>
      <c r="BC128" s="5">
        <v>16529</v>
      </c>
      <c r="BD128" s="5">
        <v>19086</v>
      </c>
      <c r="BE128" s="5">
        <v>18720</v>
      </c>
      <c r="BF128" s="5">
        <v>18291</v>
      </c>
      <c r="BG128" s="5">
        <v>16209</v>
      </c>
      <c r="BH128" s="5">
        <v>14382</v>
      </c>
      <c r="BI128" s="5">
        <v>15918</v>
      </c>
      <c r="BJ128" s="5">
        <v>16995</v>
      </c>
      <c r="BK128" s="5">
        <v>17140</v>
      </c>
      <c r="BL128" s="5">
        <v>16250</v>
      </c>
      <c r="BM128" s="5">
        <v>16287</v>
      </c>
      <c r="BN128" s="5">
        <v>16216</v>
      </c>
    </row>
    <row r="129" spans="2:74" s="5" customFormat="1" x14ac:dyDescent="0.35">
      <c r="B129" s="5" t="s">
        <v>2773</v>
      </c>
      <c r="Y129" s="5">
        <f>BK129</f>
        <v>6599</v>
      </c>
      <c r="AC129" s="5">
        <f>BL129</f>
        <v>6872</v>
      </c>
      <c r="AG129" s="5">
        <f>BM129</f>
        <v>5592</v>
      </c>
      <c r="AJ129" s="5">
        <v>5038</v>
      </c>
      <c r="AK129" s="5">
        <f>BN129</f>
        <v>4203</v>
      </c>
      <c r="AL129" s="28">
        <v>4069</v>
      </c>
      <c r="AM129" s="5">
        <v>4084</v>
      </c>
      <c r="BB129" s="5">
        <v>7584</v>
      </c>
      <c r="BC129" s="5">
        <v>10956</v>
      </c>
      <c r="BD129" s="5">
        <v>11085</v>
      </c>
      <c r="BE129" s="5">
        <v>6973</v>
      </c>
      <c r="BF129" s="5">
        <v>8963</v>
      </c>
      <c r="BG129" s="5">
        <v>8843</v>
      </c>
      <c r="BH129" s="5">
        <v>9357</v>
      </c>
      <c r="BI129" s="5">
        <v>8365</v>
      </c>
      <c r="BJ129" s="5">
        <v>7455</v>
      </c>
      <c r="BK129" s="5">
        <v>6599</v>
      </c>
      <c r="BL129" s="5">
        <v>6872</v>
      </c>
      <c r="BM129" s="5">
        <v>5592</v>
      </c>
      <c r="BN129" s="5">
        <v>4203</v>
      </c>
    </row>
    <row r="130" spans="2:74" s="11" customFormat="1" x14ac:dyDescent="0.35">
      <c r="B130" s="11" t="s">
        <v>1938</v>
      </c>
      <c r="Y130" s="11">
        <f>BK130</f>
        <v>4323</v>
      </c>
      <c r="AC130" s="11">
        <f>BL130</f>
        <v>4358</v>
      </c>
      <c r="AG130" s="11">
        <f>BM130</f>
        <v>4805</v>
      </c>
      <c r="AJ130" s="11">
        <v>4536</v>
      </c>
      <c r="AK130" s="11">
        <f>BN130</f>
        <v>4604</v>
      </c>
      <c r="AL130" s="32">
        <v>4695</v>
      </c>
      <c r="AM130" s="11">
        <v>4788</v>
      </c>
      <c r="BB130" s="11">
        <v>2654</v>
      </c>
      <c r="BC130" s="11">
        <v>3583</v>
      </c>
      <c r="BD130" s="11">
        <v>3136</v>
      </c>
      <c r="BE130" s="11">
        <v>3029</v>
      </c>
      <c r="BF130" s="11">
        <v>3231</v>
      </c>
      <c r="BG130" s="11">
        <v>3203</v>
      </c>
      <c r="BH130" s="11">
        <v>3184</v>
      </c>
      <c r="BI130" s="11">
        <v>4053</v>
      </c>
      <c r="BJ130" s="11">
        <v>3756</v>
      </c>
      <c r="BK130" s="11">
        <v>4323</v>
      </c>
      <c r="BL130" s="11">
        <v>4358</v>
      </c>
      <c r="BM130" s="11">
        <v>4805</v>
      </c>
      <c r="BN130" s="11">
        <v>4604</v>
      </c>
    </row>
    <row r="131" spans="2:74" s="11" customFormat="1" x14ac:dyDescent="0.35">
      <c r="B131" s="11" t="s">
        <v>2774</v>
      </c>
      <c r="G131" s="11">
        <f>SUM(G127:G130)</f>
        <v>0</v>
      </c>
      <c r="H131" s="11">
        <f t="shared" ref="H131" si="529">SUM(H127:H130)</f>
        <v>0</v>
      </c>
      <c r="I131" s="11">
        <f t="shared" ref="I131" si="530">SUM(I127:I130)</f>
        <v>0</v>
      </c>
      <c r="J131" s="11">
        <f>SUM(J127:J130)</f>
        <v>0</v>
      </c>
      <c r="K131" s="11">
        <f t="shared" ref="K131" si="531">SUM(K127:K130)</f>
        <v>0</v>
      </c>
      <c r="L131" s="11">
        <f t="shared" ref="L131" si="532">SUM(L127:L130)</f>
        <v>0</v>
      </c>
      <c r="M131" s="11">
        <f>SUM(M127:M130)</f>
        <v>0</v>
      </c>
      <c r="N131" s="11">
        <f t="shared" ref="N131" si="533">SUM(N127:N130)</f>
        <v>0</v>
      </c>
      <c r="O131" s="11">
        <f t="shared" ref="O131" si="534">SUM(O127:O130)</f>
        <v>0</v>
      </c>
      <c r="P131" s="11">
        <f>SUM(P127:P130)</f>
        <v>0</v>
      </c>
      <c r="Q131" s="11">
        <f t="shared" ref="Q131" si="535">SUM(Q127:Q130)</f>
        <v>0</v>
      </c>
      <c r="R131" s="11">
        <f t="shared" ref="R131" si="536">SUM(R127:R130)</f>
        <v>0</v>
      </c>
      <c r="S131" s="11">
        <f>SUM(S127:S130)</f>
        <v>0</v>
      </c>
      <c r="T131" s="11">
        <f t="shared" ref="T131" si="537">SUM(T127:T130)</f>
        <v>0</v>
      </c>
      <c r="U131" s="11">
        <f t="shared" ref="U131" si="538">SUM(U127:U130)</f>
        <v>0</v>
      </c>
      <c r="V131" s="11">
        <f>SUM(V127:V130)</f>
        <v>0</v>
      </c>
      <c r="W131" s="11">
        <f t="shared" ref="W131" si="539">SUM(W127:W130)</f>
        <v>0</v>
      </c>
      <c r="X131" s="11">
        <f t="shared" ref="X131" si="540">SUM(X127:X130)</f>
        <v>0</v>
      </c>
      <c r="Y131" s="11">
        <f>SUM(Y127:Y130)</f>
        <v>37203</v>
      </c>
      <c r="Z131" s="11">
        <f t="shared" ref="Z131:AC131" si="541">SUM(Z127:Z130)</f>
        <v>0</v>
      </c>
      <c r="AA131" s="11">
        <f t="shared" si="541"/>
        <v>0</v>
      </c>
      <c r="AB131" s="11">
        <f t="shared" si="541"/>
        <v>0</v>
      </c>
      <c r="AC131" s="11">
        <f t="shared" si="541"/>
        <v>37229</v>
      </c>
      <c r="AD131" s="11">
        <f>SUM(AD127:AD130)</f>
        <v>0</v>
      </c>
      <c r="AE131" s="11">
        <f t="shared" ref="AE131:AP131" si="542">SUM(AE127:AE130)</f>
        <v>0</v>
      </c>
      <c r="AF131" s="11">
        <f t="shared" si="542"/>
        <v>0</v>
      </c>
      <c r="AG131" s="11">
        <f t="shared" si="542"/>
        <v>36430</v>
      </c>
      <c r="AH131" s="11">
        <f t="shared" si="542"/>
        <v>0</v>
      </c>
      <c r="AI131" s="11">
        <f t="shared" si="542"/>
        <v>0</v>
      </c>
      <c r="AJ131" s="11">
        <f t="shared" si="542"/>
        <v>35083</v>
      </c>
      <c r="AK131" s="11">
        <f t="shared" si="542"/>
        <v>34521</v>
      </c>
      <c r="AL131" s="32">
        <f t="shared" si="542"/>
        <v>33637</v>
      </c>
      <c r="AM131" s="11">
        <f t="shared" si="542"/>
        <v>31857</v>
      </c>
      <c r="AN131" s="11">
        <f t="shared" si="542"/>
        <v>0</v>
      </c>
      <c r="AO131" s="11">
        <f t="shared" si="542"/>
        <v>0</v>
      </c>
      <c r="AP131" s="11">
        <f t="shared" si="542"/>
        <v>0</v>
      </c>
      <c r="AY131" s="11">
        <f>SUM(AY127:AY130)</f>
        <v>0</v>
      </c>
      <c r="AZ131" s="11">
        <f t="shared" ref="AZ131:BV131" si="543">SUM(AZ127:AZ130)</f>
        <v>0</v>
      </c>
      <c r="BA131" s="11">
        <f t="shared" si="543"/>
        <v>0</v>
      </c>
      <c r="BB131" s="11">
        <f t="shared" si="543"/>
        <v>30675</v>
      </c>
      <c r="BC131" s="11">
        <f t="shared" si="543"/>
        <v>39483</v>
      </c>
      <c r="BD131" s="11">
        <f t="shared" si="543"/>
        <v>41973</v>
      </c>
      <c r="BE131" s="11">
        <f t="shared" si="543"/>
        <v>36721</v>
      </c>
      <c r="BF131" s="11">
        <f t="shared" si="543"/>
        <v>39978</v>
      </c>
      <c r="BG131" s="11">
        <f t="shared" si="543"/>
        <v>37215</v>
      </c>
      <c r="BH131" s="11">
        <f t="shared" si="543"/>
        <v>35359</v>
      </c>
      <c r="BI131" s="11">
        <f t="shared" si="543"/>
        <v>36265</v>
      </c>
      <c r="BJ131" s="11">
        <f t="shared" si="543"/>
        <v>36211</v>
      </c>
      <c r="BK131" s="11">
        <f t="shared" si="543"/>
        <v>37203</v>
      </c>
      <c r="BL131" s="11">
        <f t="shared" si="543"/>
        <v>37229</v>
      </c>
      <c r="BM131" s="11">
        <f t="shared" si="543"/>
        <v>36430</v>
      </c>
      <c r="BN131" s="11">
        <f t="shared" si="543"/>
        <v>34521</v>
      </c>
      <c r="BO131" s="11">
        <f t="shared" si="543"/>
        <v>0</v>
      </c>
      <c r="BP131" s="11">
        <f t="shared" si="543"/>
        <v>0</v>
      </c>
      <c r="BQ131" s="11">
        <f t="shared" si="543"/>
        <v>0</v>
      </c>
      <c r="BR131" s="11">
        <f t="shared" si="543"/>
        <v>0</v>
      </c>
      <c r="BS131" s="11">
        <f t="shared" si="543"/>
        <v>0</v>
      </c>
      <c r="BT131" s="11">
        <f t="shared" si="543"/>
        <v>0</v>
      </c>
      <c r="BU131" s="11">
        <f t="shared" si="543"/>
        <v>0</v>
      </c>
      <c r="BV131" s="11">
        <f t="shared" si="543"/>
        <v>0</v>
      </c>
    </row>
    <row r="132" spans="2:74" s="12" customFormat="1" x14ac:dyDescent="0.35">
      <c r="B132" s="12" t="s">
        <v>1948</v>
      </c>
      <c r="G132" s="12">
        <f>G131+G125</f>
        <v>0</v>
      </c>
      <c r="H132" s="12">
        <f t="shared" ref="H132" si="544">H131+H125</f>
        <v>0</v>
      </c>
      <c r="I132" s="12">
        <f t="shared" ref="I132" si="545">I131+I125</f>
        <v>0</v>
      </c>
      <c r="J132" s="12">
        <f>J131+J125</f>
        <v>0</v>
      </c>
      <c r="K132" s="12">
        <f t="shared" ref="K132" si="546">K131+K125</f>
        <v>0</v>
      </c>
      <c r="L132" s="12">
        <f t="shared" ref="L132" si="547">L131+L125</f>
        <v>0</v>
      </c>
      <c r="M132" s="12">
        <f>M131+M125</f>
        <v>0</v>
      </c>
      <c r="N132" s="12">
        <f t="shared" ref="N132" si="548">N131+N125</f>
        <v>0</v>
      </c>
      <c r="O132" s="12">
        <f t="shared" ref="O132" si="549">O131+O125</f>
        <v>0</v>
      </c>
      <c r="P132" s="12">
        <f>P131+P125</f>
        <v>0</v>
      </c>
      <c r="Q132" s="12">
        <f t="shared" ref="Q132" si="550">Q131+Q125</f>
        <v>0</v>
      </c>
      <c r="R132" s="12">
        <f t="shared" ref="R132" si="551">R131+R125</f>
        <v>0</v>
      </c>
      <c r="S132" s="12">
        <f>S131+S125</f>
        <v>0</v>
      </c>
      <c r="T132" s="12">
        <f t="shared" ref="T132" si="552">T131+T125</f>
        <v>0</v>
      </c>
      <c r="U132" s="12">
        <f t="shared" ref="U132" si="553">U131+U125</f>
        <v>0</v>
      </c>
      <c r="V132" s="12">
        <f>V131+V125</f>
        <v>0</v>
      </c>
      <c r="W132" s="12">
        <f t="shared" ref="W132" si="554">W131+W125</f>
        <v>0</v>
      </c>
      <c r="X132" s="12">
        <f t="shared" ref="X132" si="555">X131+X125</f>
        <v>0</v>
      </c>
      <c r="Y132" s="12">
        <f>Y131+Y125</f>
        <v>63824</v>
      </c>
      <c r="Z132" s="12">
        <f t="shared" ref="Z132:AC132" si="556">Z131+Z125</f>
        <v>0</v>
      </c>
      <c r="AA132" s="12">
        <f t="shared" si="556"/>
        <v>0</v>
      </c>
      <c r="AB132" s="12">
        <f t="shared" si="556"/>
        <v>0</v>
      </c>
      <c r="AC132" s="12">
        <f t="shared" si="556"/>
        <v>62946</v>
      </c>
      <c r="AD132" s="12">
        <f>AD131+AD125</f>
        <v>0</v>
      </c>
      <c r="AE132" s="12">
        <f t="shared" ref="AE132:AP132" si="557">AE131+AE125</f>
        <v>0</v>
      </c>
      <c r="AF132" s="12">
        <f t="shared" si="557"/>
        <v>0</v>
      </c>
      <c r="AG132" s="12">
        <f t="shared" si="557"/>
        <v>66277</v>
      </c>
      <c r="AH132" s="12">
        <f t="shared" si="557"/>
        <v>0</v>
      </c>
      <c r="AI132" s="12">
        <f t="shared" si="557"/>
        <v>0</v>
      </c>
      <c r="AJ132" s="12">
        <f t="shared" si="557"/>
        <v>65285</v>
      </c>
      <c r="AK132" s="12">
        <f t="shared" si="557"/>
        <v>66052</v>
      </c>
      <c r="AL132" s="31">
        <f t="shared" si="557"/>
        <v>65479</v>
      </c>
      <c r="AM132" s="12">
        <f t="shared" si="557"/>
        <v>67171</v>
      </c>
      <c r="AN132" s="12">
        <f t="shared" si="557"/>
        <v>0</v>
      </c>
      <c r="AO132" s="12">
        <f t="shared" si="557"/>
        <v>0</v>
      </c>
      <c r="AP132" s="12">
        <f t="shared" si="557"/>
        <v>0</v>
      </c>
      <c r="AY132" s="12">
        <f>AY131+AY125</f>
        <v>0</v>
      </c>
      <c r="AZ132" s="12">
        <f t="shared" ref="AZ132:BV132" si="558">AZ131+AZ125</f>
        <v>0</v>
      </c>
      <c r="BA132" s="12">
        <f t="shared" si="558"/>
        <v>0</v>
      </c>
      <c r="BB132" s="12">
        <f t="shared" si="558"/>
        <v>52695</v>
      </c>
      <c r="BC132" s="12">
        <f t="shared" si="558"/>
        <v>68044</v>
      </c>
      <c r="BD132" s="12">
        <f t="shared" si="558"/>
        <v>71388</v>
      </c>
      <c r="BE132" s="12">
        <f t="shared" si="558"/>
        <v>64018</v>
      </c>
      <c r="BF132" s="12">
        <f t="shared" si="558"/>
        <v>67855</v>
      </c>
      <c r="BG132" s="12">
        <f t="shared" si="558"/>
        <v>63457</v>
      </c>
      <c r="BH132" s="12">
        <f t="shared" si="558"/>
        <v>61491</v>
      </c>
      <c r="BI132" s="12">
        <f t="shared" si="558"/>
        <v>63196</v>
      </c>
      <c r="BJ132" s="12">
        <f t="shared" si="558"/>
        <v>64429</v>
      </c>
      <c r="BK132" s="12">
        <f t="shared" si="558"/>
        <v>63824</v>
      </c>
      <c r="BL132" s="12">
        <f t="shared" si="558"/>
        <v>62946</v>
      </c>
      <c r="BM132" s="12">
        <f t="shared" si="558"/>
        <v>66277</v>
      </c>
      <c r="BN132" s="12">
        <f t="shared" si="558"/>
        <v>66052</v>
      </c>
      <c r="BO132" s="12">
        <f t="shared" si="558"/>
        <v>0</v>
      </c>
      <c r="BP132" s="12">
        <f t="shared" si="558"/>
        <v>0</v>
      </c>
      <c r="BQ132" s="12">
        <f t="shared" si="558"/>
        <v>0</v>
      </c>
      <c r="BR132" s="12">
        <f t="shared" si="558"/>
        <v>0</v>
      </c>
      <c r="BS132" s="12">
        <f t="shared" si="558"/>
        <v>0</v>
      </c>
      <c r="BT132" s="12">
        <f t="shared" si="558"/>
        <v>0</v>
      </c>
      <c r="BU132" s="12">
        <f t="shared" si="558"/>
        <v>0</v>
      </c>
      <c r="BV132" s="12">
        <f t="shared" si="558"/>
        <v>0</v>
      </c>
    </row>
    <row r="133" spans="2:74" s="5" customFormat="1" x14ac:dyDescent="0.35">
      <c r="B133" s="5" t="s">
        <v>2794</v>
      </c>
      <c r="Y133" s="5">
        <f>BK133</f>
        <v>0</v>
      </c>
      <c r="AC133" s="5">
        <f>BL133</f>
        <v>0</v>
      </c>
      <c r="AG133" s="5">
        <f>BM133</f>
        <v>0</v>
      </c>
      <c r="AJ133" s="5">
        <v>0</v>
      </c>
      <c r="AK133" s="5">
        <f>BN133</f>
        <v>0</v>
      </c>
      <c r="AL133" s="28">
        <v>0</v>
      </c>
      <c r="BB133" s="5">
        <v>461</v>
      </c>
      <c r="BC133" s="5">
        <v>473</v>
      </c>
    </row>
    <row r="134" spans="2:74" s="14" customFormat="1" x14ac:dyDescent="0.35">
      <c r="B134" s="14" t="s">
        <v>2775</v>
      </c>
      <c r="AL134" s="30"/>
    </row>
    <row r="135" spans="2:74" s="5" customFormat="1" x14ac:dyDescent="0.35">
      <c r="B135" s="5" t="s">
        <v>2776</v>
      </c>
      <c r="Y135" s="5">
        <f>BK135</f>
        <v>5935</v>
      </c>
      <c r="AC135" s="5">
        <f>BL135</f>
        <v>6230</v>
      </c>
      <c r="AG135" s="5">
        <f>BM135</f>
        <v>6398</v>
      </c>
      <c r="AJ135" s="5">
        <v>6523</v>
      </c>
      <c r="AK135" s="5">
        <f>BN135</f>
        <v>6560</v>
      </c>
      <c r="AL135" s="28">
        <v>6546</v>
      </c>
      <c r="AM135" s="5">
        <v>6478</v>
      </c>
      <c r="BB135" s="5">
        <v>3888</v>
      </c>
      <c r="BC135" s="5">
        <v>4273</v>
      </c>
      <c r="BD135" s="5">
        <v>4481</v>
      </c>
      <c r="BE135" s="5">
        <v>4709</v>
      </c>
      <c r="BF135" s="5">
        <v>5016</v>
      </c>
      <c r="BG135" s="5">
        <v>5238</v>
      </c>
      <c r="BH135" s="5">
        <v>5277</v>
      </c>
      <c r="BI135" s="5">
        <v>5593</v>
      </c>
      <c r="BJ135" s="5">
        <v>5827</v>
      </c>
      <c r="BK135" s="5">
        <v>5935</v>
      </c>
      <c r="BL135" s="5">
        <v>6230</v>
      </c>
      <c r="BM135" s="5">
        <v>6398</v>
      </c>
      <c r="BN135" s="5">
        <v>6560</v>
      </c>
    </row>
    <row r="136" spans="2:74" s="5" customFormat="1" x14ac:dyDescent="0.35">
      <c r="B136" s="5" t="s">
        <v>2777</v>
      </c>
      <c r="Y136" s="5">
        <f>BK136</f>
        <v>-24217</v>
      </c>
      <c r="AC136" s="5">
        <f>BL136</f>
        <v>-25178</v>
      </c>
      <c r="AG136" s="5">
        <f>BM136</f>
        <v>-27643</v>
      </c>
      <c r="AJ136" s="5">
        <v>-30883</v>
      </c>
      <c r="AK136" s="5">
        <f>BN136</f>
        <v>-31748</v>
      </c>
      <c r="AL136" s="28">
        <v>-32108</v>
      </c>
      <c r="AM136" s="5">
        <v>-33391</v>
      </c>
      <c r="BB136" s="5">
        <v>-10397</v>
      </c>
      <c r="BC136" s="5">
        <v>-10281</v>
      </c>
      <c r="BD136" s="5">
        <v>-10074</v>
      </c>
      <c r="BE136" s="5">
        <v>-11854</v>
      </c>
      <c r="BF136" s="5">
        <v>-15726</v>
      </c>
      <c r="BG136" s="5">
        <v>-17640</v>
      </c>
      <c r="BH136" s="5">
        <v>-17478</v>
      </c>
      <c r="BI136" s="5">
        <v>-17005</v>
      </c>
      <c r="BJ136" s="5">
        <v>-20531</v>
      </c>
      <c r="BK136" s="5">
        <v>-24217</v>
      </c>
      <c r="BL136" s="5">
        <v>-25178</v>
      </c>
      <c r="BM136" s="5">
        <v>-27643</v>
      </c>
      <c r="BN136" s="5">
        <v>-31748</v>
      </c>
    </row>
    <row r="137" spans="2:74" s="5" customFormat="1" x14ac:dyDescent="0.35">
      <c r="B137" s="5" t="s">
        <v>2778</v>
      </c>
      <c r="Y137" s="5">
        <f>BK137</f>
        <v>34437</v>
      </c>
      <c r="AC137" s="5">
        <f>BL137</f>
        <v>35167</v>
      </c>
      <c r="AG137" s="5">
        <f>BM137</f>
        <v>39282</v>
      </c>
      <c r="AJ137" s="5">
        <v>43304</v>
      </c>
      <c r="AK137" s="5">
        <f>BN137</f>
        <v>43514</v>
      </c>
      <c r="AL137" s="28">
        <v>45457</v>
      </c>
      <c r="AM137" s="5">
        <v>47094</v>
      </c>
      <c r="BB137" s="5">
        <v>21384</v>
      </c>
      <c r="BC137" s="5">
        <v>25219</v>
      </c>
      <c r="BD137" s="5">
        <v>29558</v>
      </c>
      <c r="BE137" s="5">
        <v>31854</v>
      </c>
      <c r="BF137" s="5">
        <v>33887</v>
      </c>
      <c r="BG137" s="5">
        <v>29246</v>
      </c>
      <c r="BH137" s="5">
        <v>27377</v>
      </c>
      <c r="BI137" s="5">
        <v>26301</v>
      </c>
      <c r="BJ137" s="5">
        <v>30427</v>
      </c>
      <c r="BK137" s="5">
        <v>34437</v>
      </c>
      <c r="BL137" s="5">
        <v>35167</v>
      </c>
      <c r="BM137" s="5">
        <v>39282</v>
      </c>
      <c r="BN137" s="5">
        <v>43514</v>
      </c>
    </row>
    <row r="138" spans="2:74" s="5" customFormat="1" x14ac:dyDescent="0.35">
      <c r="B138" s="5" t="s">
        <v>2779</v>
      </c>
      <c r="Y138" s="5">
        <f>BK138</f>
        <v>-1567</v>
      </c>
      <c r="AC138" s="5">
        <f>BL138</f>
        <v>-888</v>
      </c>
      <c r="AG138" s="5">
        <f>BM138</f>
        <v>-1553</v>
      </c>
      <c r="AJ138" s="5">
        <v>-3353</v>
      </c>
      <c r="AK138" s="5">
        <f>BN138</f>
        <v>-2457</v>
      </c>
      <c r="AL138" s="28">
        <v>-1746</v>
      </c>
      <c r="AM138" s="5">
        <v>-1946</v>
      </c>
      <c r="BB138" s="5">
        <v>-4051</v>
      </c>
      <c r="BC138" s="5">
        <v>-6328</v>
      </c>
      <c r="BD138" s="5">
        <v>-6433</v>
      </c>
      <c r="BE138" s="5">
        <v>-3898</v>
      </c>
      <c r="BF138" s="5">
        <v>-6431</v>
      </c>
      <c r="BG138" s="5">
        <v>-2035</v>
      </c>
      <c r="BH138" s="5">
        <v>-2039</v>
      </c>
      <c r="BI138" s="5">
        <v>-1192</v>
      </c>
      <c r="BJ138" s="5">
        <v>-1684</v>
      </c>
      <c r="BK138" s="5">
        <v>-1567</v>
      </c>
      <c r="BL138" s="5">
        <v>-888</v>
      </c>
      <c r="BM138" s="5">
        <v>-1553</v>
      </c>
      <c r="BN138" s="5">
        <v>-2457</v>
      </c>
    </row>
    <row r="139" spans="2:74" s="11" customFormat="1" x14ac:dyDescent="0.35">
      <c r="B139" s="11" t="s">
        <v>2780</v>
      </c>
      <c r="Y139" s="11">
        <f>BK139</f>
        <v>41</v>
      </c>
      <c r="AC139" s="11">
        <f>BL139</f>
        <v>47</v>
      </c>
      <c r="AG139" s="11">
        <f>BM139</f>
        <v>32</v>
      </c>
      <c r="AJ139" s="11">
        <v>31</v>
      </c>
      <c r="AK139" s="11">
        <f>BN139</f>
        <v>22</v>
      </c>
      <c r="AL139" s="32">
        <v>21</v>
      </c>
      <c r="AM139" s="11">
        <v>21</v>
      </c>
      <c r="BB139" s="11">
        <v>40</v>
      </c>
      <c r="BC139" s="11">
        <v>46</v>
      </c>
      <c r="BD139" s="11">
        <v>50</v>
      </c>
      <c r="BE139" s="11">
        <v>67</v>
      </c>
      <c r="BF139" s="11">
        <v>80</v>
      </c>
      <c r="BG139" s="11">
        <v>76</v>
      </c>
      <c r="BH139" s="11">
        <v>76</v>
      </c>
      <c r="BI139" s="11">
        <v>69</v>
      </c>
      <c r="BJ139" s="11">
        <v>41</v>
      </c>
      <c r="BK139" s="11">
        <v>41</v>
      </c>
      <c r="BL139" s="11">
        <v>47</v>
      </c>
      <c r="BM139" s="11">
        <v>32</v>
      </c>
      <c r="BN139" s="11">
        <v>22</v>
      </c>
    </row>
    <row r="140" spans="2:74" s="20" customFormat="1" x14ac:dyDescent="0.35">
      <c r="B140" s="20" t="s">
        <v>2781</v>
      </c>
      <c r="G140" s="20">
        <f>SUM(G135:G139)</f>
        <v>0</v>
      </c>
      <c r="H140" s="20">
        <f t="shared" ref="H140" si="559">SUM(H135:H139)</f>
        <v>0</v>
      </c>
      <c r="I140" s="20">
        <f t="shared" ref="I140" si="560">SUM(I135:I139)</f>
        <v>0</v>
      </c>
      <c r="J140" s="20">
        <f>SUM(J135:J139)</f>
        <v>0</v>
      </c>
      <c r="K140" s="20">
        <f t="shared" ref="K140" si="561">SUM(K135:K139)</f>
        <v>0</v>
      </c>
      <c r="L140" s="20">
        <f t="shared" ref="L140" si="562">SUM(L135:L139)</f>
        <v>0</v>
      </c>
      <c r="M140" s="20">
        <f>SUM(M135:M139)</f>
        <v>0</v>
      </c>
      <c r="N140" s="20">
        <f t="shared" ref="N140" si="563">SUM(N135:N139)</f>
        <v>0</v>
      </c>
      <c r="O140" s="20">
        <f t="shared" ref="O140" si="564">SUM(O135:O139)</f>
        <v>0</v>
      </c>
      <c r="P140" s="20">
        <f>SUM(P135:P139)</f>
        <v>0</v>
      </c>
      <c r="Q140" s="20">
        <f t="shared" ref="Q140" si="565">SUM(Q135:Q139)</f>
        <v>0</v>
      </c>
      <c r="R140" s="20">
        <f t="shared" ref="R140" si="566">SUM(R135:R139)</f>
        <v>0</v>
      </c>
      <c r="S140" s="20">
        <f>SUM(S135:S139)</f>
        <v>0</v>
      </c>
      <c r="T140" s="20">
        <f t="shared" ref="T140" si="567">SUM(T135:T139)</f>
        <v>0</v>
      </c>
      <c r="U140" s="20">
        <f t="shared" ref="U140" si="568">SUM(U135:U139)</f>
        <v>0</v>
      </c>
      <c r="V140" s="20">
        <f>SUM(V135:V139)</f>
        <v>0</v>
      </c>
      <c r="W140" s="20">
        <f t="shared" ref="W140" si="569">SUM(W135:W139)</f>
        <v>0</v>
      </c>
      <c r="X140" s="20">
        <f t="shared" ref="X140" si="570">SUM(X135:X139)</f>
        <v>0</v>
      </c>
      <c r="Y140" s="20">
        <f>SUM(Y135:Y139)</f>
        <v>14629</v>
      </c>
      <c r="Z140" s="20">
        <f t="shared" ref="Z140:AC140" si="571">SUM(Z135:Z139)</f>
        <v>0</v>
      </c>
      <c r="AA140" s="20">
        <f t="shared" si="571"/>
        <v>0</v>
      </c>
      <c r="AB140" s="20">
        <f t="shared" si="571"/>
        <v>0</v>
      </c>
      <c r="AC140" s="20">
        <f t="shared" si="571"/>
        <v>15378</v>
      </c>
      <c r="AD140" s="20">
        <f>SUM(AD135:AD139)</f>
        <v>0</v>
      </c>
      <c r="AE140" s="20">
        <f t="shared" ref="AE140:AP140" si="572">SUM(AE135:AE139)</f>
        <v>0</v>
      </c>
      <c r="AF140" s="20">
        <f t="shared" si="572"/>
        <v>0</v>
      </c>
      <c r="AG140" s="20">
        <f t="shared" si="572"/>
        <v>16516</v>
      </c>
      <c r="AH140" s="20">
        <f t="shared" si="572"/>
        <v>0</v>
      </c>
      <c r="AI140" s="20">
        <f t="shared" si="572"/>
        <v>0</v>
      </c>
      <c r="AJ140" s="20">
        <f t="shared" si="572"/>
        <v>15622</v>
      </c>
      <c r="AK140" s="20">
        <f t="shared" si="572"/>
        <v>15891</v>
      </c>
      <c r="AL140" s="36">
        <f t="shared" si="572"/>
        <v>18170</v>
      </c>
      <c r="AM140" s="20">
        <f t="shared" si="572"/>
        <v>18256</v>
      </c>
      <c r="AN140" s="20">
        <f t="shared" si="572"/>
        <v>0</v>
      </c>
      <c r="AO140" s="20">
        <f t="shared" si="572"/>
        <v>0</v>
      </c>
      <c r="AP140" s="20">
        <f t="shared" si="572"/>
        <v>0</v>
      </c>
      <c r="AY140" s="20">
        <f>SUM(AY135:AY139)</f>
        <v>0</v>
      </c>
      <c r="AZ140" s="20">
        <f t="shared" ref="AZ140:BV140" si="573">SUM(AZ135:AZ139)</f>
        <v>0</v>
      </c>
      <c r="BA140" s="20">
        <f t="shared" si="573"/>
        <v>0</v>
      </c>
      <c r="BB140" s="20">
        <f t="shared" si="573"/>
        <v>10864</v>
      </c>
      <c r="BC140" s="20">
        <f t="shared" si="573"/>
        <v>12929</v>
      </c>
      <c r="BD140" s="20">
        <f t="shared" si="573"/>
        <v>17582</v>
      </c>
      <c r="BE140" s="20">
        <f t="shared" si="573"/>
        <v>20878</v>
      </c>
      <c r="BF140" s="20">
        <f t="shared" si="573"/>
        <v>16826</v>
      </c>
      <c r="BG140" s="20">
        <f t="shared" si="573"/>
        <v>14885</v>
      </c>
      <c r="BH140" s="20">
        <f t="shared" si="573"/>
        <v>13213</v>
      </c>
      <c r="BI140" s="20">
        <f t="shared" si="573"/>
        <v>13766</v>
      </c>
      <c r="BJ140" s="20">
        <f t="shared" si="573"/>
        <v>14080</v>
      </c>
      <c r="BK140" s="20">
        <f t="shared" si="573"/>
        <v>14629</v>
      </c>
      <c r="BL140" s="20">
        <f t="shared" si="573"/>
        <v>15378</v>
      </c>
      <c r="BM140" s="20">
        <f t="shared" si="573"/>
        <v>16516</v>
      </c>
      <c r="BN140" s="20">
        <f t="shared" si="573"/>
        <v>15891</v>
      </c>
      <c r="BO140" s="20">
        <f t="shared" si="573"/>
        <v>0</v>
      </c>
      <c r="BP140" s="20">
        <f t="shared" si="573"/>
        <v>0</v>
      </c>
      <c r="BQ140" s="20">
        <f t="shared" si="573"/>
        <v>0</v>
      </c>
      <c r="BR140" s="20">
        <f t="shared" si="573"/>
        <v>0</v>
      </c>
      <c r="BS140" s="20">
        <f t="shared" si="573"/>
        <v>0</v>
      </c>
      <c r="BT140" s="20">
        <f t="shared" si="573"/>
        <v>0</v>
      </c>
      <c r="BU140" s="20">
        <f t="shared" si="573"/>
        <v>0</v>
      </c>
      <c r="BV140" s="20">
        <f t="shared" si="573"/>
        <v>0</v>
      </c>
    </row>
    <row r="141" spans="2:74" s="12" customFormat="1" x14ac:dyDescent="0.35">
      <c r="B141" s="12" t="s">
        <v>2782</v>
      </c>
      <c r="G141" s="12">
        <f>G133+G140+G132</f>
        <v>0</v>
      </c>
      <c r="H141" s="12">
        <f t="shared" ref="H141" si="574">H133+H140+H132</f>
        <v>0</v>
      </c>
      <c r="I141" s="12">
        <f t="shared" ref="I141" si="575">I133+I140+I132</f>
        <v>0</v>
      </c>
      <c r="J141" s="12">
        <f>J133+J140+J132</f>
        <v>0</v>
      </c>
      <c r="K141" s="12">
        <f t="shared" ref="K141" si="576">K133+K140+K132</f>
        <v>0</v>
      </c>
      <c r="L141" s="12">
        <f t="shared" ref="L141" si="577">L133+L140+L132</f>
        <v>0</v>
      </c>
      <c r="M141" s="12">
        <f>M133+M140+M132</f>
        <v>0</v>
      </c>
      <c r="N141" s="12">
        <f t="shared" ref="N141" si="578">N133+N140+N132</f>
        <v>0</v>
      </c>
      <c r="O141" s="12">
        <f t="shared" ref="O141" si="579">O133+O140+O132</f>
        <v>0</v>
      </c>
      <c r="P141" s="12">
        <f>P133+P140+P132</f>
        <v>0</v>
      </c>
      <c r="Q141" s="12">
        <f t="shared" ref="Q141" si="580">Q133+Q140+Q132</f>
        <v>0</v>
      </c>
      <c r="R141" s="12">
        <f t="shared" ref="R141" si="581">R133+R140+R132</f>
        <v>0</v>
      </c>
      <c r="S141" s="12">
        <f>S133+S140+S132</f>
        <v>0</v>
      </c>
      <c r="T141" s="12">
        <f t="shared" ref="T141" si="582">T133+T140+T132</f>
        <v>0</v>
      </c>
      <c r="U141" s="12">
        <f t="shared" ref="U141" si="583">U133+U140+U132</f>
        <v>0</v>
      </c>
      <c r="V141" s="12">
        <f>V133+V140+V132</f>
        <v>0</v>
      </c>
      <c r="W141" s="12">
        <f t="shared" ref="W141" si="584">W133+W140+W132</f>
        <v>0</v>
      </c>
      <c r="X141" s="12">
        <f t="shared" ref="X141" si="585">X133+X140+X132</f>
        <v>0</v>
      </c>
      <c r="Y141" s="12">
        <f>Y133+Y140+Y132</f>
        <v>78453</v>
      </c>
      <c r="Z141" s="12">
        <f t="shared" ref="Z141:AC141" si="586">Z133+Z140+Z132</f>
        <v>0</v>
      </c>
      <c r="AA141" s="12">
        <f t="shared" si="586"/>
        <v>0</v>
      </c>
      <c r="AB141" s="12">
        <f t="shared" si="586"/>
        <v>0</v>
      </c>
      <c r="AC141" s="12">
        <f t="shared" si="586"/>
        <v>78324</v>
      </c>
      <c r="AD141" s="12">
        <f>AD133+AD140+AD132</f>
        <v>0</v>
      </c>
      <c r="AE141" s="12">
        <f t="shared" ref="AE141:AP141" si="587">AE133+AE140+AE132</f>
        <v>0</v>
      </c>
      <c r="AF141" s="12">
        <f t="shared" si="587"/>
        <v>0</v>
      </c>
      <c r="AG141" s="12">
        <f t="shared" si="587"/>
        <v>82793</v>
      </c>
      <c r="AH141" s="12">
        <f t="shared" si="587"/>
        <v>0</v>
      </c>
      <c r="AI141" s="12">
        <f t="shared" si="587"/>
        <v>0</v>
      </c>
      <c r="AJ141" s="12">
        <f t="shared" si="587"/>
        <v>80907</v>
      </c>
      <c r="AK141" s="12">
        <f t="shared" si="587"/>
        <v>81943</v>
      </c>
      <c r="AL141" s="31">
        <f t="shared" si="587"/>
        <v>83649</v>
      </c>
      <c r="AM141" s="12">
        <f t="shared" si="587"/>
        <v>85427</v>
      </c>
      <c r="AN141" s="12">
        <f t="shared" si="587"/>
        <v>0</v>
      </c>
      <c r="AO141" s="12">
        <f t="shared" si="587"/>
        <v>0</v>
      </c>
      <c r="AP141" s="12">
        <f t="shared" si="587"/>
        <v>0</v>
      </c>
      <c r="AY141" s="12">
        <f>AY133+AY140+AY132</f>
        <v>0</v>
      </c>
      <c r="AZ141" s="12">
        <f t="shared" ref="AZ141:BV141" si="588">AZ133+AZ140+AZ132</f>
        <v>0</v>
      </c>
      <c r="BA141" s="12">
        <f t="shared" si="588"/>
        <v>0</v>
      </c>
      <c r="BB141" s="12">
        <f t="shared" si="588"/>
        <v>64020</v>
      </c>
      <c r="BC141" s="12">
        <f t="shared" si="588"/>
        <v>81446</v>
      </c>
      <c r="BD141" s="12">
        <f t="shared" si="588"/>
        <v>88970</v>
      </c>
      <c r="BE141" s="12">
        <f t="shared" si="588"/>
        <v>84896</v>
      </c>
      <c r="BF141" s="12">
        <f t="shared" si="588"/>
        <v>84681</v>
      </c>
      <c r="BG141" s="12">
        <f t="shared" si="588"/>
        <v>78342</v>
      </c>
      <c r="BH141" s="12">
        <f t="shared" si="588"/>
        <v>74704</v>
      </c>
      <c r="BI141" s="12">
        <f t="shared" si="588"/>
        <v>76962</v>
      </c>
      <c r="BJ141" s="12">
        <f t="shared" si="588"/>
        <v>78509</v>
      </c>
      <c r="BK141" s="12">
        <f t="shared" si="588"/>
        <v>78453</v>
      </c>
      <c r="BL141" s="12">
        <f t="shared" si="588"/>
        <v>78324</v>
      </c>
      <c r="BM141" s="12">
        <f t="shared" si="588"/>
        <v>82793</v>
      </c>
      <c r="BN141" s="12">
        <f t="shared" si="588"/>
        <v>81943</v>
      </c>
      <c r="BO141" s="12">
        <f t="shared" si="588"/>
        <v>0</v>
      </c>
      <c r="BP141" s="12">
        <f t="shared" si="588"/>
        <v>0</v>
      </c>
      <c r="BQ141" s="12">
        <f t="shared" si="588"/>
        <v>0</v>
      </c>
      <c r="BR141" s="12">
        <f t="shared" si="588"/>
        <v>0</v>
      </c>
      <c r="BS141" s="12">
        <f t="shared" si="588"/>
        <v>0</v>
      </c>
      <c r="BT141" s="12">
        <f t="shared" si="588"/>
        <v>0</v>
      </c>
      <c r="BU141" s="12">
        <f t="shared" si="588"/>
        <v>0</v>
      </c>
      <c r="BV141" s="12">
        <f t="shared" si="588"/>
        <v>0</v>
      </c>
    </row>
    <row r="142" spans="2:74" s="5" customFormat="1" x14ac:dyDescent="0.35">
      <c r="AL142" s="28"/>
    </row>
    <row r="143" spans="2:74" s="8" customFormat="1" x14ac:dyDescent="0.35">
      <c r="B143" s="13" t="s">
        <v>49</v>
      </c>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3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row>
    <row r="144" spans="2:74" s="5" customFormat="1" x14ac:dyDescent="0.35">
      <c r="B144" s="5" t="s">
        <v>2783</v>
      </c>
      <c r="AH144" s="5">
        <v>313</v>
      </c>
      <c r="AI144" s="5">
        <v>2546</v>
      </c>
      <c r="AL144" s="28">
        <v>1573</v>
      </c>
      <c r="AM144" s="5">
        <v>4822</v>
      </c>
      <c r="BB144" s="5">
        <v>5009</v>
      </c>
      <c r="BC144" s="5">
        <v>7010</v>
      </c>
      <c r="BD144" s="5">
        <v>5184</v>
      </c>
      <c r="BE144" s="5">
        <v>10191</v>
      </c>
      <c r="BF144" s="5">
        <v>8057</v>
      </c>
      <c r="BG144" s="5">
        <v>6675</v>
      </c>
      <c r="BH144" s="5">
        <v>5639</v>
      </c>
      <c r="BI144" s="5">
        <v>5706</v>
      </c>
      <c r="BJ144" s="5">
        <v>6558</v>
      </c>
      <c r="BK144" s="5">
        <v>6912</v>
      </c>
      <c r="BL144" s="5">
        <v>6327</v>
      </c>
      <c r="BM144" s="5">
        <v>7198</v>
      </c>
      <c r="BN144" s="5">
        <v>7766</v>
      </c>
    </row>
    <row r="145" spans="2:74" s="11" customFormat="1" x14ac:dyDescent="0.35">
      <c r="B145" s="11" t="s">
        <v>2784</v>
      </c>
      <c r="AH145" s="11">
        <f>-346-333</f>
        <v>-679</v>
      </c>
      <c r="AI145" s="11">
        <f>-586-688</f>
        <v>-1274</v>
      </c>
      <c r="AL145" s="32">
        <f>-422-328</f>
        <v>-750</v>
      </c>
      <c r="AM145" s="11">
        <f>-683-774</f>
        <v>-1457</v>
      </c>
      <c r="BB145" s="11">
        <f>--1575-1011</f>
        <v>564</v>
      </c>
      <c r="BC145" s="11">
        <f>-2515--1409</f>
        <v>-1106</v>
      </c>
      <c r="BD145" s="11">
        <f>-3350-1726</f>
        <v>-5076</v>
      </c>
      <c r="BE145" s="11">
        <f>-2522-1924</f>
        <v>-4446</v>
      </c>
      <c r="BF145" s="11">
        <f>-1539-1840</f>
        <v>-3379</v>
      </c>
      <c r="BG145" s="11">
        <f>-1388-1873</f>
        <v>-3261</v>
      </c>
      <c r="BH145" s="11">
        <f>-1109-1819</f>
        <v>-2928</v>
      </c>
      <c r="BI145" s="11">
        <f>-898-1438</f>
        <v>-2336</v>
      </c>
      <c r="BJ145" s="11">
        <f>-1276-1640</f>
        <v>-2916</v>
      </c>
      <c r="BK145" s="11">
        <f>-1056-1613</f>
        <v>-2669</v>
      </c>
      <c r="BL145" s="11">
        <f>-978-1137</f>
        <v>-2115</v>
      </c>
      <c r="BM145" s="11">
        <f>-1093-1379</f>
        <v>-2472</v>
      </c>
      <c r="BN145" s="11">
        <f>-1296-1303</f>
        <v>-2599</v>
      </c>
    </row>
    <row r="146" spans="2:74" s="5" customFormat="1" x14ac:dyDescent="0.35">
      <c r="B146" s="5" t="s">
        <v>2785</v>
      </c>
      <c r="G146" s="5">
        <f>SUM(G144:G145)</f>
        <v>0</v>
      </c>
      <c r="H146" s="5">
        <f t="shared" ref="H146" si="589">SUM(H144:H145)</f>
        <v>0</v>
      </c>
      <c r="I146" s="5">
        <f t="shared" ref="I146" si="590">SUM(I144:I145)</f>
        <v>0</v>
      </c>
      <c r="J146" s="5">
        <f>SUM(J144:J145)</f>
        <v>0</v>
      </c>
      <c r="K146" s="5">
        <f t="shared" ref="K146" si="591">SUM(K144:K145)</f>
        <v>0</v>
      </c>
      <c r="L146" s="5">
        <f t="shared" ref="L146" si="592">SUM(L144:L145)</f>
        <v>0</v>
      </c>
      <c r="M146" s="5">
        <f>SUM(M144:M145)</f>
        <v>0</v>
      </c>
      <c r="N146" s="5">
        <f t="shared" ref="N146" si="593">SUM(N144:N145)</f>
        <v>0</v>
      </c>
      <c r="O146" s="5">
        <f t="shared" ref="O146" si="594">SUM(O144:O145)</f>
        <v>0</v>
      </c>
      <c r="P146" s="5">
        <f>SUM(P144:P145)</f>
        <v>0</v>
      </c>
      <c r="Q146" s="5">
        <f t="shared" ref="Q146" si="595">SUM(Q144:Q145)</f>
        <v>0</v>
      </c>
      <c r="R146" s="5">
        <f t="shared" ref="R146" si="596">SUM(R144:R145)</f>
        <v>0</v>
      </c>
      <c r="S146" s="5">
        <f>SUM(S144:S145)</f>
        <v>0</v>
      </c>
      <c r="T146" s="5">
        <f t="shared" ref="T146" si="597">SUM(T144:T145)</f>
        <v>0</v>
      </c>
      <c r="U146" s="5">
        <f t="shared" ref="U146" si="598">SUM(U144:U145)</f>
        <v>0</v>
      </c>
      <c r="V146" s="5">
        <f>SUM(V144:V145)</f>
        <v>0</v>
      </c>
      <c r="W146" s="5">
        <f t="shared" ref="W146" si="599">SUM(W144:W145)</f>
        <v>0</v>
      </c>
      <c r="X146" s="5">
        <f t="shared" ref="X146" si="600">SUM(X144:X145)</f>
        <v>0</v>
      </c>
      <c r="Y146" s="5">
        <f>SUM(Y144:Y145)</f>
        <v>0</v>
      </c>
      <c r="Z146" s="5">
        <f t="shared" ref="Z146:AC146" si="601">SUM(Z144:Z145)</f>
        <v>0</v>
      </c>
      <c r="AA146" s="5">
        <f t="shared" si="601"/>
        <v>0</v>
      </c>
      <c r="AB146" s="5">
        <f t="shared" si="601"/>
        <v>0</v>
      </c>
      <c r="AC146" s="5">
        <f t="shared" si="601"/>
        <v>0</v>
      </c>
      <c r="AD146" s="5">
        <f>SUM(AD144:AD145)</f>
        <v>0</v>
      </c>
      <c r="AE146" s="5">
        <f t="shared" ref="AE146:AP146" si="602">SUM(AE144:AE145)</f>
        <v>0</v>
      </c>
      <c r="AF146" s="5">
        <f t="shared" si="602"/>
        <v>0</v>
      </c>
      <c r="AG146" s="5">
        <f t="shared" si="602"/>
        <v>0</v>
      </c>
      <c r="AH146" s="5">
        <f t="shared" si="602"/>
        <v>-366</v>
      </c>
      <c r="AI146" s="5">
        <f t="shared" si="602"/>
        <v>1272</v>
      </c>
      <c r="AJ146" s="5">
        <f t="shared" si="602"/>
        <v>0</v>
      </c>
      <c r="AK146" s="5">
        <f t="shared" si="602"/>
        <v>0</v>
      </c>
      <c r="AL146" s="28">
        <f t="shared" si="602"/>
        <v>823</v>
      </c>
      <c r="AM146" s="5">
        <f t="shared" si="602"/>
        <v>3365</v>
      </c>
      <c r="AN146" s="5">
        <f t="shared" si="602"/>
        <v>0</v>
      </c>
      <c r="AO146" s="5">
        <f t="shared" si="602"/>
        <v>0</v>
      </c>
      <c r="AP146" s="5">
        <f t="shared" si="602"/>
        <v>0</v>
      </c>
      <c r="AY146" s="5">
        <f>SUM(AY144:AY145)</f>
        <v>0</v>
      </c>
      <c r="AZ146" s="5">
        <f t="shared" ref="AZ146:BV146" si="603">SUM(AZ144:AZ145)</f>
        <v>0</v>
      </c>
      <c r="BA146" s="5">
        <f t="shared" si="603"/>
        <v>0</v>
      </c>
      <c r="BB146" s="5">
        <f t="shared" si="603"/>
        <v>5573</v>
      </c>
      <c r="BC146" s="5">
        <f t="shared" si="603"/>
        <v>5904</v>
      </c>
      <c r="BD146" s="5">
        <f t="shared" si="603"/>
        <v>108</v>
      </c>
      <c r="BE146" s="5">
        <f t="shared" si="603"/>
        <v>5745</v>
      </c>
      <c r="BF146" s="5">
        <f t="shared" si="603"/>
        <v>4678</v>
      </c>
      <c r="BG146" s="5">
        <f t="shared" si="603"/>
        <v>3414</v>
      </c>
      <c r="BH146" s="5">
        <f t="shared" si="603"/>
        <v>2711</v>
      </c>
      <c r="BI146" s="5">
        <f t="shared" si="603"/>
        <v>3370</v>
      </c>
      <c r="BJ146" s="5">
        <f t="shared" si="603"/>
        <v>3642</v>
      </c>
      <c r="BK146" s="5">
        <f t="shared" si="603"/>
        <v>4243</v>
      </c>
      <c r="BL146" s="5">
        <f t="shared" si="603"/>
        <v>4212</v>
      </c>
      <c r="BM146" s="5">
        <f t="shared" si="603"/>
        <v>4726</v>
      </c>
      <c r="BN146" s="5">
        <f t="shared" si="603"/>
        <v>5167</v>
      </c>
      <c r="BO146" s="5">
        <f t="shared" si="603"/>
        <v>0</v>
      </c>
      <c r="BP146" s="5">
        <f t="shared" si="603"/>
        <v>0</v>
      </c>
      <c r="BQ146" s="5">
        <f t="shared" si="603"/>
        <v>0</v>
      </c>
      <c r="BR146" s="5">
        <f t="shared" si="603"/>
        <v>0</v>
      </c>
      <c r="BS146" s="5">
        <f t="shared" si="603"/>
        <v>0</v>
      </c>
      <c r="BT146" s="5">
        <f t="shared" si="603"/>
        <v>0</v>
      </c>
      <c r="BU146" s="5">
        <f t="shared" si="603"/>
        <v>0</v>
      </c>
      <c r="BV146" s="5">
        <f t="shared" si="603"/>
        <v>0</v>
      </c>
    </row>
    <row r="147" spans="2:74" s="5" customFormat="1" x14ac:dyDescent="0.35">
      <c r="AL147" s="28"/>
    </row>
    <row r="148" spans="2:74" s="5" customFormat="1" x14ac:dyDescent="0.35">
      <c r="B148" s="5" t="s">
        <v>2786</v>
      </c>
      <c r="AH148" s="5">
        <v>-28</v>
      </c>
      <c r="AI148" s="5">
        <v>4</v>
      </c>
      <c r="AL148" s="28">
        <v>-25</v>
      </c>
      <c r="AM148" s="5">
        <v>-22</v>
      </c>
      <c r="BB148" s="5">
        <v>296</v>
      </c>
      <c r="BC148" s="5">
        <v>123</v>
      </c>
      <c r="BD148" s="5">
        <v>52</v>
      </c>
      <c r="BE148" s="5">
        <v>128</v>
      </c>
      <c r="BF148" s="5">
        <v>239</v>
      </c>
      <c r="BG148" s="5">
        <v>33</v>
      </c>
      <c r="BH148" s="5">
        <v>-23</v>
      </c>
      <c r="BI148" s="5">
        <v>566</v>
      </c>
      <c r="BJ148" s="5">
        <v>313</v>
      </c>
      <c r="BK148" s="5">
        <v>238</v>
      </c>
      <c r="BL148" s="5">
        <v>229</v>
      </c>
      <c r="BM148" s="5">
        <v>135</v>
      </c>
      <c r="BN148" s="5">
        <v>51</v>
      </c>
    </row>
    <row r="149" spans="2:74" s="5" customFormat="1" x14ac:dyDescent="0.35">
      <c r="B149" s="5" t="s">
        <v>2787</v>
      </c>
      <c r="AH149" s="5">
        <v>0</v>
      </c>
      <c r="AI149" s="5">
        <v>0</v>
      </c>
      <c r="AL149" s="28">
        <v>0</v>
      </c>
      <c r="AM149" s="5">
        <v>0</v>
      </c>
      <c r="BB149" s="5">
        <v>0</v>
      </c>
      <c r="BC149" s="5">
        <v>0</v>
      </c>
      <c r="BD149" s="5">
        <v>0</v>
      </c>
      <c r="BE149" s="5">
        <v>0</v>
      </c>
      <c r="BF149" s="5">
        <v>0</v>
      </c>
      <c r="BG149" s="5">
        <v>0</v>
      </c>
      <c r="BH149" s="5">
        <v>0</v>
      </c>
      <c r="BI149" s="5">
        <v>0</v>
      </c>
      <c r="BJ149" s="5">
        <v>0</v>
      </c>
      <c r="BK149" s="5">
        <v>0</v>
      </c>
      <c r="BL149" s="5">
        <v>0</v>
      </c>
      <c r="BM149" s="5">
        <v>0</v>
      </c>
      <c r="BN149" s="5">
        <v>0</v>
      </c>
    </row>
    <row r="150" spans="2:74" s="5" customFormat="1" x14ac:dyDescent="0.35">
      <c r="B150" s="5" t="s">
        <v>2788</v>
      </c>
      <c r="AH150" s="5">
        <v>-820</v>
      </c>
      <c r="AI150" s="5">
        <v>-1924</v>
      </c>
      <c r="AL150" s="28">
        <v>-400</v>
      </c>
      <c r="AM150" s="5">
        <v>-1829</v>
      </c>
      <c r="BB150" s="5">
        <v>0</v>
      </c>
      <c r="BC150" s="5">
        <v>0</v>
      </c>
      <c r="BD150" s="5">
        <v>0</v>
      </c>
      <c r="BE150" s="5">
        <v>-2000</v>
      </c>
      <c r="BF150" s="5">
        <v>-4238</v>
      </c>
      <c r="BG150" s="5">
        <v>-2025</v>
      </c>
      <c r="BH150" s="5">
        <v>0</v>
      </c>
      <c r="BI150" s="5">
        <v>0</v>
      </c>
      <c r="BJ150" s="5">
        <v>-3798</v>
      </c>
      <c r="BK150" s="5">
        <v>-4047</v>
      </c>
      <c r="BL150" s="5">
        <v>-1130</v>
      </c>
      <c r="BM150" s="5">
        <v>-2668</v>
      </c>
      <c r="BN150" s="5">
        <v>-4230</v>
      </c>
    </row>
    <row r="151" spans="2:74" s="5" customFormat="1" x14ac:dyDescent="0.35">
      <c r="B151" s="5" t="s">
        <v>2789</v>
      </c>
      <c r="AH151" s="5">
        <v>-595</v>
      </c>
      <c r="AI151" s="5">
        <v>-1187</v>
      </c>
      <c r="AL151" s="28">
        <v>-620</v>
      </c>
      <c r="AM151" s="5">
        <v>-1238</v>
      </c>
      <c r="BB151" s="5">
        <v>-1084</v>
      </c>
      <c r="BC151" s="5">
        <v>-1159</v>
      </c>
      <c r="BD151" s="5">
        <v>-1617</v>
      </c>
      <c r="BE151" s="5">
        <v>-1111</v>
      </c>
      <c r="BF151" s="5">
        <v>-1620</v>
      </c>
      <c r="BG151" s="5">
        <v>-1757</v>
      </c>
      <c r="BH151" s="5">
        <v>-1799</v>
      </c>
      <c r="BI151" s="5">
        <v>-1831</v>
      </c>
      <c r="BJ151" s="5">
        <v>-1951</v>
      </c>
      <c r="BK151" s="5">
        <v>-2132</v>
      </c>
      <c r="BL151" s="5">
        <v>-2243</v>
      </c>
      <c r="BM151" s="5">
        <v>-2332</v>
      </c>
      <c r="BN151" s="5">
        <v>-2440</v>
      </c>
    </row>
    <row r="152" spans="2:74" s="5" customFormat="1" x14ac:dyDescent="0.35">
      <c r="AL152" s="28"/>
    </row>
    <row r="153" spans="2:74" s="5" customFormat="1" x14ac:dyDescent="0.35">
      <c r="AL153" s="28"/>
    </row>
    <row r="154" spans="2:74" s="5" customFormat="1" x14ac:dyDescent="0.35">
      <c r="AL154" s="28"/>
    </row>
    <row r="155" spans="2:74" s="13" customFormat="1" x14ac:dyDescent="0.35">
      <c r="B155" s="13" t="s">
        <v>2822</v>
      </c>
      <c r="AL155" s="33"/>
    </row>
    <row r="156" spans="2:74" s="41" customFormat="1" x14ac:dyDescent="0.35">
      <c r="B156" s="41" t="s">
        <v>2823</v>
      </c>
      <c r="AL156" s="42"/>
      <c r="BB156" s="41">
        <f>BB7*BB157</f>
        <v>33768.328000000001</v>
      </c>
      <c r="BC156" s="41">
        <f t="shared" ref="BC156:BV156" si="604">BC7*BC157</f>
        <v>43687.170000000006</v>
      </c>
      <c r="BD156" s="41">
        <f t="shared" si="604"/>
        <v>51065.950000000004</v>
      </c>
      <c r="BE156" s="41">
        <f t="shared" si="604"/>
        <v>51286.947999999997</v>
      </c>
      <c r="BF156" s="41">
        <f t="shared" si="604"/>
        <v>49203.184000000001</v>
      </c>
      <c r="BG156" s="41">
        <f t="shared" si="604"/>
        <v>36882.258000000002</v>
      </c>
      <c r="BH156" s="41">
        <f t="shared" si="604"/>
        <v>40252.426999999996</v>
      </c>
      <c r="BI156" s="41">
        <f t="shared" si="604"/>
        <v>60541.139999999992</v>
      </c>
      <c r="BJ156" s="41">
        <f t="shared" si="604"/>
        <v>73333.599999999991</v>
      </c>
      <c r="BK156" s="41">
        <f t="shared" si="604"/>
        <v>67650.335999999996</v>
      </c>
      <c r="BL156" s="41">
        <f t="shared" si="604"/>
        <v>72642.790999999997</v>
      </c>
      <c r="BM156" s="41">
        <f t="shared" si="604"/>
        <v>111046.72</v>
      </c>
      <c r="BN156" s="41">
        <f t="shared" si="604"/>
        <v>104868.90699999999</v>
      </c>
      <c r="BO156" s="41">
        <f t="shared" si="604"/>
        <v>0</v>
      </c>
      <c r="BP156" s="41">
        <f t="shared" si="604"/>
        <v>0</v>
      </c>
      <c r="BQ156" s="41">
        <f t="shared" si="604"/>
        <v>0</v>
      </c>
      <c r="BR156" s="41">
        <f t="shared" si="604"/>
        <v>0</v>
      </c>
      <c r="BS156" s="41">
        <f t="shared" si="604"/>
        <v>0</v>
      </c>
      <c r="BT156" s="41">
        <f t="shared" si="604"/>
        <v>0</v>
      </c>
      <c r="BU156" s="41">
        <f t="shared" si="604"/>
        <v>0</v>
      </c>
      <c r="BV156" s="41">
        <f t="shared" si="604"/>
        <v>0</v>
      </c>
    </row>
    <row r="157" spans="2:74" x14ac:dyDescent="0.35">
      <c r="B157" t="s">
        <v>1</v>
      </c>
      <c r="BB157" s="21">
        <f>BB90</f>
        <v>615.20000000000005</v>
      </c>
      <c r="BC157" s="21">
        <f t="shared" ref="BC157:BV157" si="605">BC90</f>
        <v>631.5</v>
      </c>
      <c r="BD157" s="21">
        <f t="shared" si="605"/>
        <v>652.6</v>
      </c>
      <c r="BE157" s="21">
        <f t="shared" si="605"/>
        <v>645.20000000000005</v>
      </c>
      <c r="BF157" s="21">
        <f t="shared" si="605"/>
        <v>617.20000000000005</v>
      </c>
      <c r="BG157" s="21">
        <f t="shared" si="605"/>
        <v>594.29999999999995</v>
      </c>
      <c r="BH157" s="21">
        <f t="shared" si="605"/>
        <v>584.29999999999995</v>
      </c>
      <c r="BI157" s="21">
        <f t="shared" si="605"/>
        <v>591.79999999999995</v>
      </c>
      <c r="BJ157" s="21">
        <f t="shared" si="605"/>
        <v>591.4</v>
      </c>
      <c r="BK157" s="21">
        <f t="shared" si="605"/>
        <v>561.6</v>
      </c>
      <c r="BL157" s="21">
        <f t="shared" si="605"/>
        <v>544.1</v>
      </c>
      <c r="BM157" s="21">
        <f t="shared" si="605"/>
        <v>544</v>
      </c>
      <c r="BN157" s="21">
        <f t="shared" si="605"/>
        <v>526.9</v>
      </c>
      <c r="BO157" s="21">
        <f t="shared" si="605"/>
        <v>0</v>
      </c>
      <c r="BP157" s="21">
        <f t="shared" si="605"/>
        <v>0</v>
      </c>
      <c r="BQ157" s="21">
        <f t="shared" si="605"/>
        <v>0</v>
      </c>
      <c r="BR157" s="21">
        <f t="shared" si="605"/>
        <v>0</v>
      </c>
      <c r="BS157" s="21">
        <f t="shared" si="605"/>
        <v>0</v>
      </c>
      <c r="BT157" s="21">
        <f t="shared" si="605"/>
        <v>0</v>
      </c>
      <c r="BU157" s="21">
        <f t="shared" si="605"/>
        <v>0</v>
      </c>
      <c r="BV157" s="21">
        <f t="shared" si="605"/>
        <v>0</v>
      </c>
    </row>
    <row r="158" spans="2:74" x14ac:dyDescent="0.35">
      <c r="B158" t="s">
        <v>2824</v>
      </c>
      <c r="BB158" s="37">
        <f>BB156/BB63</f>
        <v>0.79290710998403313</v>
      </c>
      <c r="BC158" s="37">
        <f t="shared" ref="BC158:BV158" si="606">BC156/BC63</f>
        <v>0.72644866806345409</v>
      </c>
      <c r="BD158" s="37">
        <f t="shared" si="606"/>
        <v>0.77519468690702098</v>
      </c>
      <c r="BE158" s="37">
        <f t="shared" si="606"/>
        <v>0.92149899381917488</v>
      </c>
      <c r="BF158" s="37">
        <f t="shared" si="606"/>
        <v>0.89162046970136277</v>
      </c>
      <c r="BG158" s="37">
        <f t="shared" si="606"/>
        <v>0.78454527663738283</v>
      </c>
      <c r="BH158" s="37">
        <f t="shared" si="606"/>
        <v>1.0445137659911252</v>
      </c>
      <c r="BI158" s="37">
        <f t="shared" si="606"/>
        <v>1.3316866833839249</v>
      </c>
      <c r="BJ158" s="37">
        <f t="shared" si="606"/>
        <v>1.3401118380176162</v>
      </c>
      <c r="BK158" s="37">
        <f t="shared" si="606"/>
        <v>1.257441189591078</v>
      </c>
      <c r="BL158" s="37">
        <f t="shared" si="606"/>
        <v>1.740030444572195</v>
      </c>
      <c r="BM158" s="37">
        <f t="shared" si="606"/>
        <v>2.1786254929273507</v>
      </c>
      <c r="BN158" s="37">
        <f t="shared" si="606"/>
        <v>1.7646676931361165</v>
      </c>
      <c r="BO158" s="37" t="e">
        <f t="shared" si="606"/>
        <v>#DIV/0!</v>
      </c>
      <c r="BP158" s="37" t="e">
        <f t="shared" si="606"/>
        <v>#DIV/0!</v>
      </c>
      <c r="BQ158" s="37" t="e">
        <f t="shared" si="606"/>
        <v>#DIV/0!</v>
      </c>
      <c r="BR158" s="37" t="e">
        <f t="shared" si="606"/>
        <v>#DIV/0!</v>
      </c>
      <c r="BS158" s="37" t="e">
        <f t="shared" si="606"/>
        <v>#DIV/0!</v>
      </c>
      <c r="BT158" s="37" t="e">
        <f t="shared" si="606"/>
        <v>#DIV/0!</v>
      </c>
      <c r="BU158" s="37" t="e">
        <f t="shared" si="606"/>
        <v>#DIV/0!</v>
      </c>
      <c r="BV158" s="37" t="e">
        <f t="shared" si="606"/>
        <v>#DIV/0!</v>
      </c>
    </row>
    <row r="159" spans="2:74" x14ac:dyDescent="0.35">
      <c r="B159" t="s">
        <v>2825</v>
      </c>
      <c r="BB159" s="37">
        <f>BB156/BB85</f>
        <v>12.506788148148148</v>
      </c>
      <c r="BC159" s="37">
        <f t="shared" ref="BC159:BV159" si="607">BC156/BC85</f>
        <v>8.8650913149350661</v>
      </c>
      <c r="BD159" s="37">
        <f t="shared" si="607"/>
        <v>8.9889016018306638</v>
      </c>
      <c r="BE159" s="37">
        <f t="shared" si="607"/>
        <v>13.535747690683557</v>
      </c>
      <c r="BF159" s="37">
        <f t="shared" si="607"/>
        <v>20.066551386623164</v>
      </c>
      <c r="BG159" s="37">
        <f t="shared" si="607"/>
        <v>14.6824275477707</v>
      </c>
      <c r="BH159" s="37">
        <f t="shared" si="607"/>
        <v>-600.78249253731337</v>
      </c>
      <c r="BI159" s="37">
        <f t="shared" si="607"/>
        <v>80.293289124668419</v>
      </c>
      <c r="BJ159" s="37">
        <f t="shared" si="607"/>
        <v>11.929982105091913</v>
      </c>
      <c r="BK159" s="37">
        <f t="shared" si="607"/>
        <v>11.10296011816839</v>
      </c>
      <c r="BL159" s="37">
        <f t="shared" si="607"/>
        <v>24.230417278185456</v>
      </c>
      <c r="BM159" s="37">
        <f t="shared" si="607"/>
        <v>17.113071351517952</v>
      </c>
      <c r="BN159" s="37">
        <f t="shared" si="607"/>
        <v>15.640403728560774</v>
      </c>
      <c r="BO159" s="37" t="e">
        <f t="shared" si="607"/>
        <v>#DIV/0!</v>
      </c>
      <c r="BP159" s="37" t="e">
        <f t="shared" si="607"/>
        <v>#DIV/0!</v>
      </c>
      <c r="BQ159" s="37" t="e">
        <f t="shared" si="607"/>
        <v>#DIV/0!</v>
      </c>
      <c r="BR159" s="37" t="e">
        <f t="shared" si="607"/>
        <v>#DIV/0!</v>
      </c>
      <c r="BS159" s="37" t="e">
        <f t="shared" si="607"/>
        <v>#DIV/0!</v>
      </c>
      <c r="BT159" s="37" t="e">
        <f t="shared" si="607"/>
        <v>#DIV/0!</v>
      </c>
      <c r="BU159" s="37" t="e">
        <f t="shared" si="607"/>
        <v>#DIV/0!</v>
      </c>
      <c r="BV159" s="37" t="e">
        <f t="shared" si="607"/>
        <v>#DIV/0!</v>
      </c>
    </row>
    <row r="160" spans="2:74" x14ac:dyDescent="0.35">
      <c r="B160" t="s">
        <v>2826</v>
      </c>
      <c r="BB160" s="37">
        <f>BB156/BB140</f>
        <v>3.1082776141384389</v>
      </c>
      <c r="BC160" s="37">
        <f t="shared" ref="BC160:BV160" si="608">BC156/BC140</f>
        <v>3.3790061102946867</v>
      </c>
      <c r="BD160" s="37">
        <f t="shared" si="608"/>
        <v>2.9044448868160622</v>
      </c>
      <c r="BE160" s="37">
        <f t="shared" si="608"/>
        <v>2.4565067535204519</v>
      </c>
      <c r="BF160" s="37">
        <f t="shared" si="608"/>
        <v>2.9242353500534888</v>
      </c>
      <c r="BG160" s="37">
        <f t="shared" si="608"/>
        <v>2.4778137722539468</v>
      </c>
      <c r="BH160" s="37">
        <f t="shared" si="608"/>
        <v>3.0464260198289561</v>
      </c>
      <c r="BI160" s="37">
        <f t="shared" si="608"/>
        <v>4.3978744733401127</v>
      </c>
      <c r="BJ160" s="37">
        <f t="shared" si="608"/>
        <v>5.2083522727272724</v>
      </c>
      <c r="BK160" s="37">
        <f t="shared" si="608"/>
        <v>4.6243992070544806</v>
      </c>
      <c r="BL160" s="37">
        <f t="shared" si="608"/>
        <v>4.7238126544414101</v>
      </c>
      <c r="BM160" s="37">
        <f t="shared" si="608"/>
        <v>6.7235844030031489</v>
      </c>
      <c r="BN160" s="37">
        <f t="shared" si="608"/>
        <v>6.5992641746900755</v>
      </c>
      <c r="BO160" s="37" t="e">
        <f t="shared" si="608"/>
        <v>#DIV/0!</v>
      </c>
      <c r="BP160" s="37" t="e">
        <f t="shared" si="608"/>
        <v>#DIV/0!</v>
      </c>
      <c r="BQ160" s="37" t="e">
        <f t="shared" si="608"/>
        <v>#DIV/0!</v>
      </c>
      <c r="BR160" s="37" t="e">
        <f t="shared" si="608"/>
        <v>#DIV/0!</v>
      </c>
      <c r="BS160" s="37" t="e">
        <f t="shared" si="608"/>
        <v>#DIV/0!</v>
      </c>
      <c r="BT160" s="37" t="e">
        <f t="shared" si="608"/>
        <v>#DIV/0!</v>
      </c>
      <c r="BU160" s="37" t="e">
        <f t="shared" si="608"/>
        <v>#DIV/0!</v>
      </c>
      <c r="BV160" s="37" t="e">
        <f t="shared" si="608"/>
        <v>#DIV/0!</v>
      </c>
    </row>
    <row r="161" spans="2:74" x14ac:dyDescent="0.35">
      <c r="B161" t="s">
        <v>2827</v>
      </c>
      <c r="BB161" s="37">
        <f>BB156/BB146</f>
        <v>6.0592729230217124</v>
      </c>
      <c r="BC161" s="37">
        <f t="shared" ref="BC161:BV161" si="609">BC156/BC146</f>
        <v>7.3995884146341471</v>
      </c>
      <c r="BD161" s="37">
        <f t="shared" si="609"/>
        <v>472.83287037037042</v>
      </c>
      <c r="BE161" s="37">
        <f t="shared" si="609"/>
        <v>8.9272320278503035</v>
      </c>
      <c r="BF161" s="37">
        <f t="shared" si="609"/>
        <v>10.517995724668662</v>
      </c>
      <c r="BG161" s="37">
        <f t="shared" si="609"/>
        <v>10.803239015817224</v>
      </c>
      <c r="BH161" s="37">
        <f t="shared" si="609"/>
        <v>14.847815197344152</v>
      </c>
      <c r="BI161" s="37">
        <f t="shared" si="609"/>
        <v>17.964729970326406</v>
      </c>
      <c r="BJ161" s="37">
        <f t="shared" si="609"/>
        <v>20.135529928610651</v>
      </c>
      <c r="BK161" s="37">
        <f t="shared" si="609"/>
        <v>15.943986801791185</v>
      </c>
      <c r="BL161" s="37">
        <f t="shared" si="609"/>
        <v>17.246626543209874</v>
      </c>
      <c r="BM161" s="37">
        <f t="shared" si="609"/>
        <v>23.496978417266188</v>
      </c>
      <c r="BN161" s="37">
        <f t="shared" si="609"/>
        <v>20.295898393652021</v>
      </c>
      <c r="BO161" s="37" t="e">
        <f t="shared" si="609"/>
        <v>#DIV/0!</v>
      </c>
      <c r="BP161" s="37" t="e">
        <f t="shared" si="609"/>
        <v>#DIV/0!</v>
      </c>
      <c r="BQ161" s="37" t="e">
        <f t="shared" si="609"/>
        <v>#DIV/0!</v>
      </c>
      <c r="BR161" s="37" t="e">
        <f t="shared" si="609"/>
        <v>#DIV/0!</v>
      </c>
      <c r="BS161" s="37" t="e">
        <f t="shared" si="609"/>
        <v>#DIV/0!</v>
      </c>
      <c r="BT161" s="37" t="e">
        <f t="shared" si="609"/>
        <v>#DIV/0!</v>
      </c>
      <c r="BU161" s="37" t="e">
        <f t="shared" si="609"/>
        <v>#DIV/0!</v>
      </c>
      <c r="BV161" s="37" t="e">
        <f t="shared" si="609"/>
        <v>#DIV/0!</v>
      </c>
    </row>
    <row r="163" spans="2:74" s="9" customFormat="1" x14ac:dyDescent="0.35">
      <c r="B163" s="9" t="s">
        <v>2828</v>
      </c>
      <c r="AL163" s="43"/>
    </row>
    <row r="164" spans="2:74" x14ac:dyDescent="0.35">
      <c r="B164" t="s">
        <v>19</v>
      </c>
      <c r="BB164" s="19" t="e">
        <f>(BB63-BA63)/ABS(BA63)</f>
        <v>#DIV/0!</v>
      </c>
      <c r="BC164" s="19">
        <f t="shared" ref="BC164:BV164" si="610">(BC63-BB63)/ABS(BB63)</f>
        <v>0.41208791208791207</v>
      </c>
      <c r="BD164" s="19">
        <f t="shared" si="610"/>
        <v>9.5397252984801617E-2</v>
      </c>
      <c r="BE164" s="19">
        <f t="shared" si="610"/>
        <v>-0.15512713472485767</v>
      </c>
      <c r="BF164" s="19">
        <f t="shared" si="610"/>
        <v>-8.4806669541469017E-3</v>
      </c>
      <c r="BG164" s="19">
        <f t="shared" si="610"/>
        <v>-0.14810452305015948</v>
      </c>
      <c r="BH164" s="19">
        <f t="shared" si="610"/>
        <v>-0.18025568483971838</v>
      </c>
      <c r="BI164" s="19">
        <f t="shared" si="610"/>
        <v>0.17969743363520771</v>
      </c>
      <c r="BJ164" s="19">
        <f t="shared" si="610"/>
        <v>0.20368659539835468</v>
      </c>
      <c r="BK164" s="19">
        <f t="shared" si="610"/>
        <v>-1.6848799385987354E-2</v>
      </c>
      <c r="BL164" s="19">
        <f t="shared" si="610"/>
        <v>-0.22401486988847583</v>
      </c>
      <c r="BM164" s="19">
        <f t="shared" si="610"/>
        <v>0.2209207626712657</v>
      </c>
      <c r="BN164" s="19">
        <f t="shared" si="610"/>
        <v>0.16589825587098547</v>
      </c>
      <c r="BO164" s="19">
        <f t="shared" si="610"/>
        <v>-1</v>
      </c>
      <c r="BP164" s="19" t="e">
        <f t="shared" si="610"/>
        <v>#DIV/0!</v>
      </c>
      <c r="BQ164" s="19" t="e">
        <f t="shared" si="610"/>
        <v>#DIV/0!</v>
      </c>
      <c r="BR164" s="19" t="e">
        <f t="shared" si="610"/>
        <v>#DIV/0!</v>
      </c>
      <c r="BS164" s="19" t="e">
        <f t="shared" si="610"/>
        <v>#DIV/0!</v>
      </c>
      <c r="BT164" s="19" t="e">
        <f t="shared" si="610"/>
        <v>#DIV/0!</v>
      </c>
      <c r="BU164" s="19" t="e">
        <f t="shared" si="610"/>
        <v>#DIV/0!</v>
      </c>
      <c r="BV164" s="19" t="e">
        <f t="shared" si="610"/>
        <v>#DIV/0!</v>
      </c>
    </row>
    <row r="165" spans="2:74" x14ac:dyDescent="0.35">
      <c r="B165" t="s">
        <v>2829</v>
      </c>
      <c r="BB165" s="19" t="e">
        <f>(BB85-BA85)/ABS(BA85)</f>
        <v>#DIV/0!</v>
      </c>
      <c r="BC165" s="19">
        <f t="shared" ref="BC165:BV165" si="611">(BC85-BB85)/ABS(BB85)</f>
        <v>0.82518518518518513</v>
      </c>
      <c r="BD165" s="19">
        <f t="shared" si="611"/>
        <v>0.15280032467532467</v>
      </c>
      <c r="BE165" s="19">
        <f t="shared" si="611"/>
        <v>-0.33303995775391654</v>
      </c>
      <c r="BF165" s="19">
        <f t="shared" si="611"/>
        <v>-0.35286355238849298</v>
      </c>
      <c r="BG165" s="19">
        <f t="shared" si="611"/>
        <v>2.4469820554649267E-2</v>
      </c>
      <c r="BH165" s="19">
        <f t="shared" si="611"/>
        <v>-1.026671974522293</v>
      </c>
      <c r="BI165" s="19">
        <f t="shared" si="611"/>
        <v>12.253731343283581</v>
      </c>
      <c r="BJ165" s="19">
        <f t="shared" si="611"/>
        <v>7.1525198938992043</v>
      </c>
      <c r="BK165" s="19">
        <f t="shared" si="611"/>
        <v>-8.7847730600292828E-3</v>
      </c>
      <c r="BL165" s="19">
        <f t="shared" si="611"/>
        <v>-0.50795995404562611</v>
      </c>
      <c r="BM165" s="19">
        <f t="shared" si="611"/>
        <v>1.1644429619746497</v>
      </c>
      <c r="BN165" s="19">
        <f t="shared" si="611"/>
        <v>3.3287101248266296E-2</v>
      </c>
      <c r="BO165" s="19">
        <f t="shared" si="611"/>
        <v>-1</v>
      </c>
      <c r="BP165" s="19" t="e">
        <f t="shared" si="611"/>
        <v>#DIV/0!</v>
      </c>
      <c r="BQ165" s="19" t="e">
        <f t="shared" si="611"/>
        <v>#DIV/0!</v>
      </c>
      <c r="BR165" s="19" t="e">
        <f t="shared" si="611"/>
        <v>#DIV/0!</v>
      </c>
      <c r="BS165" s="19" t="e">
        <f t="shared" si="611"/>
        <v>#DIV/0!</v>
      </c>
      <c r="BT165" s="19" t="e">
        <f t="shared" si="611"/>
        <v>#DIV/0!</v>
      </c>
      <c r="BU165" s="19" t="e">
        <f t="shared" si="611"/>
        <v>#DIV/0!</v>
      </c>
      <c r="BV165" s="19" t="e">
        <f t="shared" si="611"/>
        <v>#DIV/0!</v>
      </c>
    </row>
    <row r="166" spans="2:74" x14ac:dyDescent="0.35">
      <c r="B166" t="s">
        <v>2785</v>
      </c>
      <c r="BB166" s="19" t="e">
        <f>(BB146-BA146)/ABS(BA146)</f>
        <v>#DIV/0!</v>
      </c>
      <c r="BC166" s="19">
        <f t="shared" ref="BC166:BV166" si="612">(BC146-BB146)/ABS(BB146)</f>
        <v>5.9393504396195944E-2</v>
      </c>
      <c r="BD166" s="19">
        <f t="shared" si="612"/>
        <v>-0.98170731707317072</v>
      </c>
      <c r="BE166" s="19">
        <f t="shared" si="612"/>
        <v>52.194444444444443</v>
      </c>
      <c r="BF166" s="19">
        <f t="shared" si="612"/>
        <v>-0.18572671888598782</v>
      </c>
      <c r="BG166" s="19">
        <f t="shared" si="612"/>
        <v>-0.2702009405728944</v>
      </c>
      <c r="BH166" s="19">
        <f t="shared" si="612"/>
        <v>-0.20591681312243704</v>
      </c>
      <c r="BI166" s="19">
        <f t="shared" si="612"/>
        <v>0.24308373293987459</v>
      </c>
      <c r="BJ166" s="19">
        <f t="shared" si="612"/>
        <v>8.0712166172106831E-2</v>
      </c>
      <c r="BK166" s="19">
        <f t="shared" si="612"/>
        <v>0.16501922020867654</v>
      </c>
      <c r="BL166" s="19">
        <f t="shared" si="612"/>
        <v>-7.3061513080367665E-3</v>
      </c>
      <c r="BM166" s="19">
        <f t="shared" si="612"/>
        <v>0.12203228869895537</v>
      </c>
      <c r="BN166" s="19">
        <f t="shared" si="612"/>
        <v>9.331358442657639E-2</v>
      </c>
      <c r="BO166" s="19">
        <f t="shared" si="612"/>
        <v>-1</v>
      </c>
      <c r="BP166" s="19" t="e">
        <f t="shared" si="612"/>
        <v>#DIV/0!</v>
      </c>
      <c r="BQ166" s="19" t="e">
        <f t="shared" si="612"/>
        <v>#DIV/0!</v>
      </c>
      <c r="BR166" s="19" t="e">
        <f t="shared" si="612"/>
        <v>#DIV/0!</v>
      </c>
      <c r="BS166" s="19" t="e">
        <f t="shared" si="612"/>
        <v>#DIV/0!</v>
      </c>
      <c r="BT166" s="19" t="e">
        <f t="shared" si="612"/>
        <v>#DIV/0!</v>
      </c>
      <c r="BU166" s="19" t="e">
        <f t="shared" si="612"/>
        <v>#DIV/0!</v>
      </c>
      <c r="BV166" s="19" t="e">
        <f t="shared" si="612"/>
        <v>#DIV/0!</v>
      </c>
    </row>
  </sheetData>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22582-D9CB-4640-B830-FD3EE182C8A6}">
  <dimension ref="B1:BM38"/>
  <sheetViews>
    <sheetView tabSelected="1" workbookViewId="0">
      <pane xSplit="2" ySplit="5" topLeftCell="H6" activePane="bottomRight" state="frozen"/>
      <selection pane="topRight" activeCell="C1" sqref="C1"/>
      <selection pane="bottomLeft" activeCell="A6" sqref="A6"/>
      <selection pane="bottomRight" activeCell="AB31" sqref="AB31"/>
    </sheetView>
  </sheetViews>
  <sheetFormatPr defaultRowHeight="14.5" x14ac:dyDescent="0.35"/>
  <cols>
    <col min="2" max="2" width="17.54296875" customWidth="1"/>
    <col min="30" max="30" width="9.453125" bestFit="1" customWidth="1"/>
    <col min="32" max="32" width="10.453125" bestFit="1" customWidth="1"/>
    <col min="34" max="36" width="9.453125" bestFit="1" customWidth="1"/>
    <col min="38" max="40" width="9.453125" bestFit="1" customWidth="1"/>
    <col min="42" max="44" width="9.453125" bestFit="1" customWidth="1"/>
    <col min="46" max="48" width="9.453125" bestFit="1" customWidth="1"/>
    <col min="50" max="50" width="9.453125" bestFit="1" customWidth="1"/>
  </cols>
  <sheetData>
    <row r="1" spans="2:65" x14ac:dyDescent="0.35">
      <c r="B1" t="s">
        <v>16</v>
      </c>
      <c r="N1" t="s">
        <v>2870</v>
      </c>
      <c r="O1" t="s">
        <v>2869</v>
      </c>
      <c r="P1" t="s">
        <v>2868</v>
      </c>
      <c r="Q1" t="s">
        <v>2867</v>
      </c>
      <c r="R1" t="s">
        <v>2866</v>
      </c>
      <c r="S1" t="s">
        <v>2865</v>
      </c>
      <c r="T1" t="s">
        <v>2864</v>
      </c>
      <c r="U1" t="s">
        <v>2863</v>
      </c>
      <c r="V1" t="s">
        <v>2862</v>
      </c>
      <c r="W1" t="s">
        <v>2861</v>
      </c>
      <c r="X1" t="s">
        <v>2860</v>
      </c>
      <c r="Y1" t="s">
        <v>2859</v>
      </c>
      <c r="Z1" t="s">
        <v>2858</v>
      </c>
      <c r="AA1" t="s">
        <v>2857</v>
      </c>
      <c r="AB1" t="s">
        <v>2856</v>
      </c>
      <c r="AC1" t="s">
        <v>2855</v>
      </c>
      <c r="AD1" t="s">
        <v>2820</v>
      </c>
      <c r="AE1" t="s">
        <v>2819</v>
      </c>
      <c r="AF1" t="s">
        <v>2818</v>
      </c>
      <c r="AG1" t="s">
        <v>2817</v>
      </c>
      <c r="AH1" t="s">
        <v>2816</v>
      </c>
      <c r="AI1" t="s">
        <v>2815</v>
      </c>
      <c r="AJ1" t="s">
        <v>2814</v>
      </c>
      <c r="AK1" t="s">
        <v>2813</v>
      </c>
      <c r="AL1" t="s">
        <v>2812</v>
      </c>
      <c r="AM1" t="s">
        <v>2811</v>
      </c>
      <c r="AN1" t="s">
        <v>2810</v>
      </c>
      <c r="AO1" t="s">
        <v>2809</v>
      </c>
      <c r="AP1" t="s">
        <v>2808</v>
      </c>
      <c r="AQ1" t="s">
        <v>2807</v>
      </c>
      <c r="AR1" t="s">
        <v>2806</v>
      </c>
      <c r="AS1" t="s">
        <v>2805</v>
      </c>
      <c r="AT1" t="s">
        <v>2830</v>
      </c>
      <c r="AU1" t="s">
        <v>2831</v>
      </c>
      <c r="AV1" t="s">
        <v>2832</v>
      </c>
      <c r="AW1" t="s">
        <v>2833</v>
      </c>
      <c r="AX1" t="s">
        <v>2834</v>
      </c>
      <c r="AY1" t="s">
        <v>2835</v>
      </c>
      <c r="AZ1" t="s">
        <v>2836</v>
      </c>
      <c r="BA1" t="s">
        <v>2837</v>
      </c>
      <c r="BB1" t="s">
        <v>2838</v>
      </c>
      <c r="BC1" t="s">
        <v>2839</v>
      </c>
      <c r="BD1" t="s">
        <v>2840</v>
      </c>
      <c r="BE1" t="s">
        <v>2841</v>
      </c>
    </row>
    <row r="2" spans="2:65" x14ac:dyDescent="0.35">
      <c r="B2" t="s">
        <v>2715</v>
      </c>
      <c r="AF2" s="10">
        <v>43769</v>
      </c>
      <c r="AH2" s="10">
        <v>43957</v>
      </c>
      <c r="AI2" s="10">
        <v>44048</v>
      </c>
      <c r="AJ2" s="10">
        <v>44139</v>
      </c>
      <c r="AL2" s="10">
        <v>44321</v>
      </c>
      <c r="AM2" s="10">
        <v>44412</v>
      </c>
      <c r="AN2" s="10">
        <v>44503</v>
      </c>
      <c r="AP2" s="10">
        <v>44685</v>
      </c>
      <c r="AQ2" s="10">
        <v>44776</v>
      </c>
      <c r="AR2" s="10">
        <v>44867</v>
      </c>
      <c r="AT2" s="10">
        <v>45049</v>
      </c>
      <c r="AU2" s="10">
        <v>45140</v>
      </c>
      <c r="AV2" s="10">
        <v>45231</v>
      </c>
      <c r="AX2" s="10">
        <v>45413</v>
      </c>
    </row>
    <row r="3" spans="2:65" x14ac:dyDescent="0.35">
      <c r="B3" t="s">
        <v>17</v>
      </c>
      <c r="AD3" s="10">
        <v>43555</v>
      </c>
      <c r="AF3" s="10">
        <v>43738</v>
      </c>
      <c r="AH3" s="10">
        <v>43921</v>
      </c>
      <c r="AI3" s="10">
        <v>44012</v>
      </c>
      <c r="AJ3" s="10">
        <v>44104</v>
      </c>
      <c r="AL3" s="10">
        <v>44286</v>
      </c>
      <c r="AM3" s="10">
        <v>44377</v>
      </c>
      <c r="AN3" s="10">
        <v>44469</v>
      </c>
      <c r="AP3" s="10">
        <v>44651</v>
      </c>
      <c r="AQ3" s="10">
        <v>44742</v>
      </c>
      <c r="AR3" s="10">
        <v>44834</v>
      </c>
      <c r="AT3" s="10">
        <v>45016</v>
      </c>
      <c r="AU3" s="10">
        <v>45107</v>
      </c>
      <c r="AV3" s="10">
        <v>45199</v>
      </c>
      <c r="AX3" s="10">
        <v>45382</v>
      </c>
    </row>
    <row r="7" spans="2:65" s="5" customFormat="1" x14ac:dyDescent="0.35">
      <c r="B7" s="5" t="s">
        <v>2842</v>
      </c>
      <c r="AB7" s="5">
        <v>12763</v>
      </c>
      <c r="AD7" s="5">
        <v>12724</v>
      </c>
      <c r="AF7" s="5">
        <v>11974</v>
      </c>
      <c r="AH7" s="5">
        <v>9914</v>
      </c>
      <c r="AI7" s="5">
        <v>9310</v>
      </c>
      <c r="AJ7" s="5">
        <v>9228</v>
      </c>
      <c r="AL7" s="5">
        <v>11191</v>
      </c>
      <c r="AM7" s="5">
        <v>12193</v>
      </c>
      <c r="AN7" s="5">
        <v>11707</v>
      </c>
      <c r="AP7" s="5">
        <v>12886</v>
      </c>
      <c r="AQ7" s="5">
        <v>13539</v>
      </c>
      <c r="AR7" s="5">
        <v>14278</v>
      </c>
      <c r="AT7" s="5">
        <v>15099</v>
      </c>
      <c r="AU7" s="5">
        <v>16545</v>
      </c>
      <c r="AV7" s="5">
        <v>15988</v>
      </c>
      <c r="AX7" s="5">
        <v>14960</v>
      </c>
    </row>
    <row r="8" spans="2:65" s="11" customFormat="1" x14ac:dyDescent="0.35">
      <c r="B8" s="11" t="s">
        <v>2843</v>
      </c>
      <c r="AB8" s="11">
        <v>747</v>
      </c>
      <c r="AD8" s="11">
        <v>742</v>
      </c>
      <c r="AF8" s="11">
        <v>784</v>
      </c>
      <c r="AH8" s="11">
        <v>721</v>
      </c>
      <c r="AI8" s="11">
        <v>687</v>
      </c>
      <c r="AJ8" s="11">
        <v>653</v>
      </c>
      <c r="AL8" s="11">
        <v>696</v>
      </c>
      <c r="AM8" s="11">
        <v>696</v>
      </c>
      <c r="AN8" s="11">
        <v>690</v>
      </c>
      <c r="AP8" s="11">
        <v>703</v>
      </c>
      <c r="AQ8" s="11">
        <v>708</v>
      </c>
      <c r="AR8" s="11">
        <v>716</v>
      </c>
      <c r="AT8" s="11">
        <v>763</v>
      </c>
      <c r="AU8" s="11">
        <v>773</v>
      </c>
      <c r="AV8" s="11">
        <v>822</v>
      </c>
      <c r="AX8" s="11">
        <v>839</v>
      </c>
    </row>
    <row r="9" spans="2:65" s="12" customFormat="1" x14ac:dyDescent="0.35">
      <c r="B9" s="12" t="s">
        <v>2738</v>
      </c>
      <c r="G9" s="12">
        <f t="shared" ref="G9" si="0">SUM(G7:G8)</f>
        <v>0</v>
      </c>
      <c r="H9" s="12">
        <f t="shared" ref="H9" si="1">SUM(H7:H8)</f>
        <v>0</v>
      </c>
      <c r="I9" s="12">
        <f t="shared" ref="I9" si="2">SUM(I7:I8)</f>
        <v>0</v>
      </c>
      <c r="J9" s="12">
        <f t="shared" ref="J9" si="3">SUM(J7:J8)</f>
        <v>0</v>
      </c>
      <c r="K9" s="12">
        <f t="shared" ref="K9" si="4">SUM(K7:K8)</f>
        <v>0</v>
      </c>
      <c r="L9" s="12">
        <f t="shared" ref="L9" si="5">SUM(L7:L8)</f>
        <v>0</v>
      </c>
      <c r="M9" s="12">
        <f t="shared" ref="M9" si="6">SUM(M7:M8)</f>
        <v>0</v>
      </c>
      <c r="N9" s="12">
        <f t="shared" ref="N9" si="7">SUM(N7:N8)</f>
        <v>0</v>
      </c>
      <c r="O9" s="12">
        <f t="shared" ref="O9" si="8">SUM(O7:O8)</f>
        <v>0</v>
      </c>
      <c r="P9" s="12">
        <f t="shared" ref="P9" si="9">SUM(P7:P8)</f>
        <v>0</v>
      </c>
      <c r="Q9" s="12">
        <f t="shared" ref="Q9" si="10">SUM(Q7:Q8)</f>
        <v>0</v>
      </c>
      <c r="R9" s="12">
        <f t="shared" ref="R9" si="11">SUM(R7:R8)</f>
        <v>0</v>
      </c>
      <c r="S9" s="12">
        <f t="shared" ref="S9" si="12">SUM(S7:S8)</f>
        <v>0</v>
      </c>
      <c r="T9" s="12">
        <f t="shared" ref="T9" si="13">SUM(T7:T8)</f>
        <v>0</v>
      </c>
      <c r="U9" s="12">
        <f t="shared" ref="U9" si="14">SUM(U7:U8)</f>
        <v>0</v>
      </c>
      <c r="V9" s="12">
        <f t="shared" ref="V9" si="15">SUM(V7:V8)</f>
        <v>0</v>
      </c>
      <c r="W9" s="12">
        <f t="shared" ref="W9" si="16">SUM(W7:W8)</f>
        <v>0</v>
      </c>
      <c r="X9" s="12">
        <f t="shared" ref="X9" si="17">SUM(X7:X8)</f>
        <v>0</v>
      </c>
      <c r="Y9" s="12">
        <f t="shared" ref="Y9" si="18">SUM(Y7:Y8)</f>
        <v>0</v>
      </c>
      <c r="Z9" s="12">
        <f t="shared" ref="Z9" si="19">SUM(Z7:Z8)</f>
        <v>0</v>
      </c>
      <c r="AA9" s="12">
        <f t="shared" ref="AA9" si="20">SUM(AA7:AA8)</f>
        <v>0</v>
      </c>
      <c r="AB9" s="12">
        <f t="shared" ref="AB9" si="21">SUM(AB7:AB8)</f>
        <v>13510</v>
      </c>
      <c r="AC9" s="12">
        <f t="shared" ref="AC9:BM9" si="22">SUM(AC7:AC8)</f>
        <v>0</v>
      </c>
      <c r="AD9" s="12">
        <f t="shared" ref="AD9" si="23">SUM(AD7:AD8)</f>
        <v>13466</v>
      </c>
      <c r="AE9" s="12">
        <f t="shared" ref="AE9" si="24">SUM(AE7:AE8)</f>
        <v>0</v>
      </c>
      <c r="AF9" s="12">
        <f t="shared" ref="AF9" si="25">SUM(AF7:AF8)</f>
        <v>12758</v>
      </c>
      <c r="AG9" s="12">
        <f t="shared" si="22"/>
        <v>0</v>
      </c>
      <c r="AH9" s="12">
        <f t="shared" si="22"/>
        <v>10635</v>
      </c>
      <c r="AI9" s="12">
        <f t="shared" si="22"/>
        <v>9997</v>
      </c>
      <c r="AJ9" s="12">
        <f t="shared" si="22"/>
        <v>9881</v>
      </c>
      <c r="AK9" s="12">
        <f t="shared" si="22"/>
        <v>0</v>
      </c>
      <c r="AL9" s="12">
        <f t="shared" si="22"/>
        <v>11887</v>
      </c>
      <c r="AM9" s="12">
        <f t="shared" si="22"/>
        <v>12889</v>
      </c>
      <c r="AN9" s="12">
        <f t="shared" si="22"/>
        <v>12397</v>
      </c>
      <c r="AO9" s="12">
        <f t="shared" si="22"/>
        <v>0</v>
      </c>
      <c r="AP9" s="12">
        <f t="shared" si="22"/>
        <v>13589</v>
      </c>
      <c r="AQ9" s="12">
        <f t="shared" si="22"/>
        <v>14247</v>
      </c>
      <c r="AR9" s="12">
        <f t="shared" si="22"/>
        <v>14994</v>
      </c>
      <c r="AS9" s="12">
        <f t="shared" si="22"/>
        <v>0</v>
      </c>
      <c r="AT9" s="12">
        <f t="shared" si="22"/>
        <v>15862</v>
      </c>
      <c r="AU9" s="12">
        <f t="shared" si="22"/>
        <v>17318</v>
      </c>
      <c r="AV9" s="12">
        <f t="shared" si="22"/>
        <v>16810</v>
      </c>
      <c r="AW9" s="12">
        <f t="shared" si="22"/>
        <v>0</v>
      </c>
      <c r="AX9" s="12">
        <f t="shared" si="22"/>
        <v>15799</v>
      </c>
      <c r="AY9" s="12">
        <f t="shared" si="22"/>
        <v>0</v>
      </c>
      <c r="AZ9" s="12">
        <f t="shared" si="22"/>
        <v>0</v>
      </c>
      <c r="BA9" s="12">
        <f t="shared" si="22"/>
        <v>0</v>
      </c>
      <c r="BB9" s="12">
        <f t="shared" si="22"/>
        <v>0</v>
      </c>
      <c r="BC9" s="12">
        <f t="shared" si="22"/>
        <v>0</v>
      </c>
      <c r="BD9" s="12">
        <f t="shared" si="22"/>
        <v>0</v>
      </c>
      <c r="BE9" s="12">
        <f t="shared" si="22"/>
        <v>0</v>
      </c>
      <c r="BF9" s="12">
        <f t="shared" si="22"/>
        <v>0</v>
      </c>
      <c r="BG9" s="12">
        <f t="shared" si="22"/>
        <v>0</v>
      </c>
      <c r="BH9" s="12">
        <f t="shared" si="22"/>
        <v>0</v>
      </c>
      <c r="BI9" s="12">
        <f t="shared" si="22"/>
        <v>0</v>
      </c>
      <c r="BJ9" s="12">
        <f t="shared" si="22"/>
        <v>0</v>
      </c>
      <c r="BK9" s="12">
        <f t="shared" si="22"/>
        <v>0</v>
      </c>
      <c r="BL9" s="12">
        <f t="shared" si="22"/>
        <v>0</v>
      </c>
      <c r="BM9" s="12">
        <f t="shared" si="22"/>
        <v>0</v>
      </c>
    </row>
    <row r="10" spans="2:65" s="11" customFormat="1" x14ac:dyDescent="0.35">
      <c r="B10" s="11" t="s">
        <v>23</v>
      </c>
      <c r="AB10" s="11">
        <v>9022</v>
      </c>
      <c r="AD10" s="11">
        <v>9003</v>
      </c>
      <c r="AF10" s="11">
        <v>8569</v>
      </c>
      <c r="AH10" s="11">
        <v>7266</v>
      </c>
      <c r="AI10" s="11">
        <v>7113</v>
      </c>
      <c r="AJ10" s="11">
        <v>6919</v>
      </c>
      <c r="AL10" s="11">
        <v>8012</v>
      </c>
      <c r="AM10" s="11">
        <v>8881</v>
      </c>
      <c r="AN10" s="11">
        <v>8617</v>
      </c>
      <c r="AP10" s="11">
        <v>9559</v>
      </c>
      <c r="AQ10" s="11">
        <v>9975</v>
      </c>
      <c r="AR10" s="11">
        <v>10202</v>
      </c>
      <c r="AT10" s="11">
        <v>10103</v>
      </c>
      <c r="AU10" s="11">
        <v>11065</v>
      </c>
      <c r="AV10" s="11">
        <v>10583</v>
      </c>
      <c r="AX10" s="11">
        <v>9662</v>
      </c>
    </row>
    <row r="11" spans="2:65" s="12" customFormat="1" x14ac:dyDescent="0.35">
      <c r="B11" s="12" t="s">
        <v>24</v>
      </c>
      <c r="G11" s="12">
        <f t="shared" ref="G11" si="26">G9-G10</f>
        <v>0</v>
      </c>
      <c r="H11" s="12">
        <f t="shared" ref="H11" si="27">H9-H10</f>
        <v>0</v>
      </c>
      <c r="I11" s="12">
        <f t="shared" ref="I11" si="28">I9-I10</f>
        <v>0</v>
      </c>
      <c r="J11" s="12">
        <f t="shared" ref="J11" si="29">J9-J10</f>
        <v>0</v>
      </c>
      <c r="K11" s="12">
        <f t="shared" ref="K11" si="30">K9-K10</f>
        <v>0</v>
      </c>
      <c r="L11" s="12">
        <f t="shared" ref="L11" si="31">L9-L10</f>
        <v>0</v>
      </c>
      <c r="M11" s="12">
        <f t="shared" ref="M11" si="32">M9-M10</f>
        <v>0</v>
      </c>
      <c r="N11" s="12">
        <f t="shared" ref="N11" si="33">N9-N10</f>
        <v>0</v>
      </c>
      <c r="O11" s="12">
        <f t="shared" ref="O11" si="34">O9-O10</f>
        <v>0</v>
      </c>
      <c r="P11" s="12">
        <f t="shared" ref="P11" si="35">P9-P10</f>
        <v>0</v>
      </c>
      <c r="Q11" s="12">
        <f t="shared" ref="Q11" si="36">Q9-Q10</f>
        <v>0</v>
      </c>
      <c r="R11" s="12">
        <f t="shared" ref="R11" si="37">R9-R10</f>
        <v>0</v>
      </c>
      <c r="S11" s="12">
        <f t="shared" ref="S11" si="38">S9-S10</f>
        <v>0</v>
      </c>
      <c r="T11" s="12">
        <f t="shared" ref="T11" si="39">T9-T10</f>
        <v>0</v>
      </c>
      <c r="U11" s="12">
        <f t="shared" ref="U11" si="40">U9-U10</f>
        <v>0</v>
      </c>
      <c r="V11" s="12">
        <f t="shared" ref="V11" si="41">V9-V10</f>
        <v>0</v>
      </c>
      <c r="W11" s="12">
        <f t="shared" ref="W11" si="42">W9-W10</f>
        <v>0</v>
      </c>
      <c r="X11" s="12">
        <f t="shared" ref="X11" si="43">X9-X10</f>
        <v>0</v>
      </c>
      <c r="Y11" s="12">
        <f t="shared" ref="Y11" si="44">Y9-Y10</f>
        <v>0</v>
      </c>
      <c r="Z11" s="12">
        <f t="shared" ref="Z11" si="45">Z9-Z10</f>
        <v>0</v>
      </c>
      <c r="AA11" s="12">
        <f t="shared" ref="AA11" si="46">AA9-AA10</f>
        <v>0</v>
      </c>
      <c r="AB11" s="12">
        <f t="shared" ref="AB11" si="47">AB9-AB10</f>
        <v>4488</v>
      </c>
      <c r="AC11" s="12">
        <f t="shared" ref="AC11:BM11" si="48">AC9-AC10</f>
        <v>0</v>
      </c>
      <c r="AD11" s="12">
        <f t="shared" ref="AD11" si="49">AD9-AD10</f>
        <v>4463</v>
      </c>
      <c r="AE11" s="12">
        <f t="shared" ref="AE11" si="50">AE9-AE10</f>
        <v>0</v>
      </c>
      <c r="AF11" s="12">
        <f t="shared" ref="AF11" si="51">AF9-AF10</f>
        <v>4189</v>
      </c>
      <c r="AG11" s="12">
        <f t="shared" si="48"/>
        <v>0</v>
      </c>
      <c r="AH11" s="12">
        <f t="shared" si="48"/>
        <v>3369</v>
      </c>
      <c r="AI11" s="12">
        <f t="shared" si="48"/>
        <v>2884</v>
      </c>
      <c r="AJ11" s="12">
        <f t="shared" si="48"/>
        <v>2962</v>
      </c>
      <c r="AK11" s="12">
        <f t="shared" si="48"/>
        <v>0</v>
      </c>
      <c r="AL11" s="12">
        <f t="shared" si="48"/>
        <v>3875</v>
      </c>
      <c r="AM11" s="12">
        <f t="shared" si="48"/>
        <v>4008</v>
      </c>
      <c r="AN11" s="12">
        <f t="shared" si="48"/>
        <v>3780</v>
      </c>
      <c r="AO11" s="12">
        <f t="shared" si="48"/>
        <v>0</v>
      </c>
      <c r="AP11" s="12">
        <f t="shared" si="48"/>
        <v>4030</v>
      </c>
      <c r="AQ11" s="12">
        <f t="shared" si="48"/>
        <v>4272</v>
      </c>
      <c r="AR11" s="12">
        <f t="shared" si="48"/>
        <v>4792</v>
      </c>
      <c r="AS11" s="12">
        <f t="shared" si="48"/>
        <v>0</v>
      </c>
      <c r="AT11" s="12">
        <f t="shared" si="48"/>
        <v>5759</v>
      </c>
      <c r="AU11" s="12">
        <f t="shared" si="48"/>
        <v>6253</v>
      </c>
      <c r="AV11" s="12">
        <f t="shared" si="48"/>
        <v>6227</v>
      </c>
      <c r="AW11" s="12">
        <f t="shared" si="48"/>
        <v>0</v>
      </c>
      <c r="AX11" s="12">
        <f t="shared" si="48"/>
        <v>6137</v>
      </c>
      <c r="AY11" s="12">
        <f t="shared" si="48"/>
        <v>0</v>
      </c>
      <c r="AZ11" s="12">
        <f t="shared" si="48"/>
        <v>0</v>
      </c>
      <c r="BA11" s="12">
        <f t="shared" si="48"/>
        <v>0</v>
      </c>
      <c r="BB11" s="12">
        <f t="shared" si="48"/>
        <v>0</v>
      </c>
      <c r="BC11" s="12">
        <f t="shared" si="48"/>
        <v>0</v>
      </c>
      <c r="BD11" s="12">
        <f t="shared" si="48"/>
        <v>0</v>
      </c>
      <c r="BE11" s="12">
        <f t="shared" si="48"/>
        <v>0</v>
      </c>
      <c r="BF11" s="12">
        <f t="shared" si="48"/>
        <v>0</v>
      </c>
      <c r="BG11" s="12">
        <f t="shared" si="48"/>
        <v>0</v>
      </c>
      <c r="BH11" s="12">
        <f t="shared" si="48"/>
        <v>0</v>
      </c>
      <c r="BI11" s="12">
        <f t="shared" si="48"/>
        <v>0</v>
      </c>
      <c r="BJ11" s="12">
        <f t="shared" si="48"/>
        <v>0</v>
      </c>
      <c r="BK11" s="12">
        <f t="shared" si="48"/>
        <v>0</v>
      </c>
      <c r="BL11" s="12">
        <f t="shared" si="48"/>
        <v>0</v>
      </c>
      <c r="BM11" s="12">
        <f t="shared" si="48"/>
        <v>0</v>
      </c>
    </row>
    <row r="12" spans="2:65" s="5" customFormat="1" x14ac:dyDescent="0.35">
      <c r="B12" s="5" t="s">
        <v>26</v>
      </c>
      <c r="AB12" s="5">
        <v>1299</v>
      </c>
      <c r="AD12" s="5">
        <v>1319</v>
      </c>
      <c r="AF12" s="5">
        <v>1251</v>
      </c>
      <c r="AH12" s="5">
        <v>1121</v>
      </c>
      <c r="AI12" s="5">
        <v>1179</v>
      </c>
      <c r="AJ12" s="5">
        <v>1126</v>
      </c>
      <c r="AL12" s="5">
        <v>1239</v>
      </c>
      <c r="AM12" s="5">
        <v>1364</v>
      </c>
      <c r="AN12" s="5">
        <v>1340</v>
      </c>
      <c r="AP12" s="5">
        <v>1346</v>
      </c>
      <c r="AQ12" s="5">
        <v>1425</v>
      </c>
      <c r="AR12" s="5">
        <v>1401</v>
      </c>
      <c r="AT12" s="5">
        <v>1463</v>
      </c>
      <c r="AU12" s="5">
        <v>1528</v>
      </c>
      <c r="AV12" s="5">
        <v>1624</v>
      </c>
      <c r="AX12" s="5">
        <v>1577</v>
      </c>
    </row>
    <row r="13" spans="2:65" s="5" customFormat="1" x14ac:dyDescent="0.35">
      <c r="B13" s="5" t="s">
        <v>27</v>
      </c>
      <c r="AB13" s="5">
        <v>479</v>
      </c>
      <c r="AD13" s="5">
        <v>435</v>
      </c>
      <c r="AF13" s="5">
        <v>431</v>
      </c>
      <c r="AH13" s="5">
        <v>356</v>
      </c>
      <c r="AI13" s="5">
        <v>341</v>
      </c>
      <c r="AJ13" s="5">
        <v>344</v>
      </c>
      <c r="AL13" s="5">
        <v>374</v>
      </c>
      <c r="AM13" s="5">
        <v>446</v>
      </c>
      <c r="AN13" s="5">
        <v>427</v>
      </c>
      <c r="AP13" s="5">
        <v>457</v>
      </c>
      <c r="AQ13" s="5">
        <v>480</v>
      </c>
      <c r="AR13" s="5">
        <v>476</v>
      </c>
      <c r="AT13" s="5">
        <v>472</v>
      </c>
      <c r="AU13" s="5">
        <v>528</v>
      </c>
      <c r="AV13" s="5">
        <v>554</v>
      </c>
      <c r="AX13" s="5">
        <v>520</v>
      </c>
    </row>
    <row r="14" spans="2:65" s="5" customFormat="1" x14ac:dyDescent="0.35">
      <c r="B14" s="5" t="s">
        <v>28</v>
      </c>
      <c r="AB14" s="5">
        <v>185</v>
      </c>
      <c r="AD14" s="5">
        <v>190</v>
      </c>
      <c r="AF14" s="5">
        <v>189</v>
      </c>
      <c r="AH14" s="5">
        <v>175</v>
      </c>
      <c r="AI14" s="5">
        <v>149</v>
      </c>
      <c r="AJ14" s="5">
        <v>137</v>
      </c>
      <c r="AL14" s="5">
        <v>125</v>
      </c>
      <c r="AM14" s="5">
        <v>116</v>
      </c>
      <c r="AN14" s="5">
        <v>111</v>
      </c>
      <c r="AP14" s="5">
        <v>106</v>
      </c>
      <c r="AQ14" s="5">
        <v>120</v>
      </c>
      <c r="AR14" s="5">
        <v>151</v>
      </c>
      <c r="AT14" s="5">
        <v>217</v>
      </c>
      <c r="AU14" s="5">
        <v>245</v>
      </c>
      <c r="AV14" s="5">
        <v>280</v>
      </c>
      <c r="AX14" s="5">
        <v>298</v>
      </c>
    </row>
    <row r="15" spans="2:65" s="11" customFormat="1" x14ac:dyDescent="0.35">
      <c r="B15" s="11" t="s">
        <v>30</v>
      </c>
      <c r="AB15" s="11">
        <v>390</v>
      </c>
      <c r="AD15" s="11">
        <v>312</v>
      </c>
      <c r="AF15" s="11">
        <v>298</v>
      </c>
      <c r="AH15" s="11">
        <v>313</v>
      </c>
      <c r="AI15" s="11">
        <v>431</v>
      </c>
      <c r="AJ15" s="11">
        <v>370</v>
      </c>
      <c r="AL15" s="11">
        <v>323</v>
      </c>
      <c r="AM15" s="11">
        <v>293</v>
      </c>
      <c r="AN15" s="11">
        <v>238</v>
      </c>
      <c r="AP15" s="11">
        <v>266</v>
      </c>
      <c r="AQ15" s="11">
        <v>303</v>
      </c>
      <c r="AR15" s="11">
        <v>339</v>
      </c>
      <c r="AT15" s="11">
        <v>876</v>
      </c>
      <c r="AU15" s="11">
        <v>300</v>
      </c>
      <c r="AV15" s="11">
        <v>320</v>
      </c>
      <c r="AX15" s="11">
        <v>223</v>
      </c>
    </row>
    <row r="16" spans="2:65" s="11" customFormat="1" x14ac:dyDescent="0.35">
      <c r="B16" s="11" t="s">
        <v>2844</v>
      </c>
      <c r="G16" s="11">
        <f t="shared" ref="G16" si="52">SUM(G12:G15)</f>
        <v>0</v>
      </c>
      <c r="H16" s="11">
        <f t="shared" ref="H16" si="53">SUM(H12:H15)</f>
        <v>0</v>
      </c>
      <c r="I16" s="11">
        <f t="shared" ref="I16" si="54">SUM(I12:I15)</f>
        <v>0</v>
      </c>
      <c r="J16" s="11">
        <f t="shared" ref="J16" si="55">SUM(J12:J15)</f>
        <v>0</v>
      </c>
      <c r="K16" s="11">
        <f t="shared" ref="K16" si="56">SUM(K12:K15)</f>
        <v>0</v>
      </c>
      <c r="L16" s="11">
        <f t="shared" ref="L16" si="57">SUM(L12:L15)</f>
        <v>0</v>
      </c>
      <c r="M16" s="11">
        <f t="shared" ref="M16" si="58">SUM(M12:M15)</f>
        <v>0</v>
      </c>
      <c r="N16" s="11">
        <f t="shared" ref="N16" si="59">SUM(N12:N15)</f>
        <v>0</v>
      </c>
      <c r="O16" s="11">
        <f t="shared" ref="O16" si="60">SUM(O12:O15)</f>
        <v>0</v>
      </c>
      <c r="P16" s="11">
        <f t="shared" ref="P16" si="61">SUM(P12:P15)</f>
        <v>0</v>
      </c>
      <c r="Q16" s="11">
        <f t="shared" ref="Q16" si="62">SUM(Q12:Q15)</f>
        <v>0</v>
      </c>
      <c r="R16" s="11">
        <f t="shared" ref="R16" si="63">SUM(R12:R15)</f>
        <v>0</v>
      </c>
      <c r="S16" s="11">
        <f t="shared" ref="S16" si="64">SUM(S12:S15)</f>
        <v>0</v>
      </c>
      <c r="T16" s="11">
        <f t="shared" ref="T16" si="65">SUM(T12:T15)</f>
        <v>0</v>
      </c>
      <c r="U16" s="11">
        <f t="shared" ref="U16" si="66">SUM(U12:U15)</f>
        <v>0</v>
      </c>
      <c r="V16" s="11">
        <f t="shared" ref="V16" si="67">SUM(V12:V15)</f>
        <v>0</v>
      </c>
      <c r="W16" s="11">
        <f t="shared" ref="W16" si="68">SUM(W12:W15)</f>
        <v>0</v>
      </c>
      <c r="X16" s="11">
        <f t="shared" ref="X16" si="69">SUM(X12:X15)</f>
        <v>0</v>
      </c>
      <c r="Y16" s="11">
        <f t="shared" ref="Y16" si="70">SUM(Y12:Y15)</f>
        <v>0</v>
      </c>
      <c r="Z16" s="11">
        <f t="shared" ref="Z16" si="71">SUM(Z12:Z15)</f>
        <v>0</v>
      </c>
      <c r="AA16" s="11">
        <f t="shared" ref="AA16" si="72">SUM(AA12:AA15)</f>
        <v>0</v>
      </c>
      <c r="AB16" s="11">
        <f t="shared" ref="AB16" si="73">SUM(AB12:AB15)</f>
        <v>2353</v>
      </c>
      <c r="AC16" s="11">
        <f t="shared" ref="AC16:BM16" si="74">SUM(AC12:AC15)</f>
        <v>0</v>
      </c>
      <c r="AD16" s="11">
        <f t="shared" ref="AD16" si="75">SUM(AD12:AD15)</f>
        <v>2256</v>
      </c>
      <c r="AE16" s="11">
        <f t="shared" ref="AE16" si="76">SUM(AE12:AE15)</f>
        <v>0</v>
      </c>
      <c r="AF16" s="11">
        <f t="shared" ref="AF16" si="77">SUM(AF12:AF15)</f>
        <v>2169</v>
      </c>
      <c r="AG16" s="11">
        <f t="shared" si="74"/>
        <v>0</v>
      </c>
      <c r="AH16" s="11">
        <f t="shared" si="74"/>
        <v>1965</v>
      </c>
      <c r="AI16" s="11">
        <f t="shared" si="74"/>
        <v>2100</v>
      </c>
      <c r="AJ16" s="11">
        <f t="shared" si="74"/>
        <v>1977</v>
      </c>
      <c r="AK16" s="11">
        <f t="shared" si="74"/>
        <v>0</v>
      </c>
      <c r="AL16" s="11">
        <f t="shared" si="74"/>
        <v>2061</v>
      </c>
      <c r="AM16" s="11">
        <f t="shared" si="74"/>
        <v>2219</v>
      </c>
      <c r="AN16" s="11">
        <f t="shared" si="74"/>
        <v>2116</v>
      </c>
      <c r="AO16" s="11">
        <f t="shared" si="74"/>
        <v>0</v>
      </c>
      <c r="AP16" s="11">
        <f t="shared" si="74"/>
        <v>2175</v>
      </c>
      <c r="AQ16" s="11">
        <f t="shared" si="74"/>
        <v>2328</v>
      </c>
      <c r="AR16" s="11">
        <f t="shared" si="74"/>
        <v>2367</v>
      </c>
      <c r="AS16" s="11">
        <f t="shared" si="74"/>
        <v>0</v>
      </c>
      <c r="AT16" s="11">
        <f t="shared" si="74"/>
        <v>3028</v>
      </c>
      <c r="AU16" s="11">
        <f t="shared" si="74"/>
        <v>2601</v>
      </c>
      <c r="AV16" s="11">
        <f t="shared" si="74"/>
        <v>2778</v>
      </c>
      <c r="AW16" s="11">
        <f t="shared" si="74"/>
        <v>0</v>
      </c>
      <c r="AX16" s="11">
        <f t="shared" si="74"/>
        <v>2618</v>
      </c>
      <c r="AY16" s="11">
        <f t="shared" si="74"/>
        <v>0</v>
      </c>
      <c r="AZ16" s="11">
        <f t="shared" si="74"/>
        <v>0</v>
      </c>
      <c r="BA16" s="11">
        <f t="shared" si="74"/>
        <v>0</v>
      </c>
      <c r="BB16" s="11">
        <f t="shared" si="74"/>
        <v>0</v>
      </c>
      <c r="BC16" s="11">
        <f t="shared" si="74"/>
        <v>0</v>
      </c>
      <c r="BD16" s="11">
        <f t="shared" si="74"/>
        <v>0</v>
      </c>
      <c r="BE16" s="11">
        <f t="shared" si="74"/>
        <v>0</v>
      </c>
      <c r="BF16" s="11">
        <f t="shared" si="74"/>
        <v>0</v>
      </c>
      <c r="BG16" s="11">
        <f t="shared" si="74"/>
        <v>0</v>
      </c>
      <c r="BH16" s="11">
        <f t="shared" si="74"/>
        <v>0</v>
      </c>
      <c r="BI16" s="11">
        <f t="shared" si="74"/>
        <v>0</v>
      </c>
      <c r="BJ16" s="11">
        <f t="shared" si="74"/>
        <v>0</v>
      </c>
      <c r="BK16" s="11">
        <f t="shared" si="74"/>
        <v>0</v>
      </c>
      <c r="BL16" s="11">
        <f t="shared" si="74"/>
        <v>0</v>
      </c>
      <c r="BM16" s="11">
        <f t="shared" si="74"/>
        <v>0</v>
      </c>
    </row>
    <row r="17" spans="2:65" s="12" customFormat="1" x14ac:dyDescent="0.35">
      <c r="B17" s="12" t="s">
        <v>32</v>
      </c>
      <c r="G17" s="12">
        <f t="shared" ref="G17" si="78">G11-G16</f>
        <v>0</v>
      </c>
      <c r="H17" s="12">
        <f t="shared" ref="H17" si="79">H11-H16</f>
        <v>0</v>
      </c>
      <c r="I17" s="12">
        <f t="shared" ref="I17" si="80">I11-I16</f>
        <v>0</v>
      </c>
      <c r="J17" s="12">
        <f t="shared" ref="J17" si="81">J11-J16</f>
        <v>0</v>
      </c>
      <c r="K17" s="12">
        <f t="shared" ref="K17" si="82">K11-K16</f>
        <v>0</v>
      </c>
      <c r="L17" s="12">
        <f t="shared" ref="L17" si="83">L11-L16</f>
        <v>0</v>
      </c>
      <c r="M17" s="12">
        <f t="shared" ref="M17" si="84">M11-M16</f>
        <v>0</v>
      </c>
      <c r="N17" s="12">
        <f t="shared" ref="N17" si="85">N11-N16</f>
        <v>0</v>
      </c>
      <c r="O17" s="12">
        <f t="shared" ref="O17" si="86">O11-O16</f>
        <v>0</v>
      </c>
      <c r="P17" s="12">
        <f t="shared" ref="P17" si="87">P11-P16</f>
        <v>0</v>
      </c>
      <c r="Q17" s="12">
        <f t="shared" ref="Q17" si="88">Q11-Q16</f>
        <v>0</v>
      </c>
      <c r="R17" s="12">
        <f t="shared" ref="R17" si="89">R11-R16</f>
        <v>0</v>
      </c>
      <c r="S17" s="12">
        <f t="shared" ref="S17" si="90">S11-S16</f>
        <v>0</v>
      </c>
      <c r="T17" s="12">
        <f t="shared" ref="T17" si="91">T11-T16</f>
        <v>0</v>
      </c>
      <c r="U17" s="12">
        <f t="shared" ref="U17" si="92">U11-U16</f>
        <v>0</v>
      </c>
      <c r="V17" s="12">
        <f t="shared" ref="V17" si="93">V11-V16</f>
        <v>0</v>
      </c>
      <c r="W17" s="12">
        <f t="shared" ref="W17" si="94">W11-W16</f>
        <v>0</v>
      </c>
      <c r="X17" s="12">
        <f t="shared" ref="X17" si="95">X11-X16</f>
        <v>0</v>
      </c>
      <c r="Y17" s="12">
        <f t="shared" ref="Y17" si="96">Y11-Y16</f>
        <v>0</v>
      </c>
      <c r="Z17" s="12">
        <f t="shared" ref="Z17" si="97">Z11-Z16</f>
        <v>0</v>
      </c>
      <c r="AA17" s="12">
        <f t="shared" ref="AA17" si="98">AA11-AA16</f>
        <v>0</v>
      </c>
      <c r="AB17" s="12">
        <f t="shared" ref="AB17" si="99">AB11-AB16</f>
        <v>2135</v>
      </c>
      <c r="AC17" s="12">
        <f t="shared" ref="AC17:BM17" si="100">AC11-AC16</f>
        <v>0</v>
      </c>
      <c r="AD17" s="12">
        <f t="shared" ref="AD17" si="101">AD11-AD16</f>
        <v>2207</v>
      </c>
      <c r="AE17" s="12">
        <f t="shared" ref="AE17" si="102">AE11-AE16</f>
        <v>0</v>
      </c>
      <c r="AF17" s="12">
        <f t="shared" ref="AF17" si="103">AF11-AF16</f>
        <v>2020</v>
      </c>
      <c r="AG17" s="12">
        <f t="shared" si="100"/>
        <v>0</v>
      </c>
      <c r="AH17" s="12">
        <f t="shared" si="100"/>
        <v>1404</v>
      </c>
      <c r="AI17" s="12">
        <f t="shared" si="100"/>
        <v>784</v>
      </c>
      <c r="AJ17" s="12">
        <f t="shared" si="100"/>
        <v>985</v>
      </c>
      <c r="AK17" s="12">
        <f t="shared" si="100"/>
        <v>0</v>
      </c>
      <c r="AL17" s="12">
        <f t="shared" si="100"/>
        <v>1814</v>
      </c>
      <c r="AM17" s="12">
        <f t="shared" si="100"/>
        <v>1789</v>
      </c>
      <c r="AN17" s="12">
        <f t="shared" si="100"/>
        <v>1664</v>
      </c>
      <c r="AO17" s="12">
        <f t="shared" si="100"/>
        <v>0</v>
      </c>
      <c r="AP17" s="12">
        <f t="shared" si="100"/>
        <v>1855</v>
      </c>
      <c r="AQ17" s="12">
        <f t="shared" si="100"/>
        <v>1944</v>
      </c>
      <c r="AR17" s="12">
        <f t="shared" si="100"/>
        <v>2425</v>
      </c>
      <c r="AS17" s="12">
        <f t="shared" si="100"/>
        <v>0</v>
      </c>
      <c r="AT17" s="12">
        <f t="shared" si="100"/>
        <v>2731</v>
      </c>
      <c r="AU17" s="12">
        <f t="shared" si="100"/>
        <v>3652</v>
      </c>
      <c r="AV17" s="12">
        <f t="shared" si="100"/>
        <v>3449</v>
      </c>
      <c r="AW17" s="12">
        <f t="shared" si="100"/>
        <v>0</v>
      </c>
      <c r="AX17" s="12">
        <f t="shared" si="100"/>
        <v>3519</v>
      </c>
      <c r="AY17" s="12">
        <f t="shared" si="100"/>
        <v>0</v>
      </c>
      <c r="AZ17" s="12">
        <f t="shared" si="100"/>
        <v>0</v>
      </c>
      <c r="BA17" s="12">
        <f t="shared" si="100"/>
        <v>0</v>
      </c>
      <c r="BB17" s="12">
        <f t="shared" si="100"/>
        <v>0</v>
      </c>
      <c r="BC17" s="12">
        <f t="shared" si="100"/>
        <v>0</v>
      </c>
      <c r="BD17" s="12">
        <f t="shared" si="100"/>
        <v>0</v>
      </c>
      <c r="BE17" s="12">
        <f t="shared" si="100"/>
        <v>0</v>
      </c>
      <c r="BF17" s="12">
        <f t="shared" si="100"/>
        <v>0</v>
      </c>
      <c r="BG17" s="12">
        <f t="shared" si="100"/>
        <v>0</v>
      </c>
      <c r="BH17" s="12">
        <f t="shared" si="100"/>
        <v>0</v>
      </c>
      <c r="BI17" s="12">
        <f t="shared" si="100"/>
        <v>0</v>
      </c>
      <c r="BJ17" s="12">
        <f t="shared" si="100"/>
        <v>0</v>
      </c>
      <c r="BK17" s="12">
        <f t="shared" si="100"/>
        <v>0</v>
      </c>
      <c r="BL17" s="12">
        <f t="shared" si="100"/>
        <v>0</v>
      </c>
      <c r="BM17" s="12">
        <f t="shared" si="100"/>
        <v>0</v>
      </c>
    </row>
    <row r="18" spans="2:65" s="5" customFormat="1" x14ac:dyDescent="0.35">
      <c r="B18" s="5" t="s">
        <v>2845</v>
      </c>
      <c r="AB18" s="5">
        <v>102</v>
      </c>
      <c r="AD18" s="5">
        <v>103</v>
      </c>
      <c r="AF18" s="5">
        <v>103</v>
      </c>
      <c r="AH18" s="5">
        <v>113</v>
      </c>
      <c r="AI18" s="5">
        <v>135</v>
      </c>
      <c r="AJ18" s="5">
        <v>136</v>
      </c>
      <c r="AL18" s="5">
        <v>142</v>
      </c>
      <c r="AM18" s="5">
        <v>120</v>
      </c>
      <c r="AN18" s="5">
        <v>114</v>
      </c>
      <c r="AP18" s="5">
        <v>109</v>
      </c>
      <c r="AQ18" s="5">
        <v>108</v>
      </c>
      <c r="AR18" s="5">
        <v>109</v>
      </c>
      <c r="AT18" s="5">
        <v>129</v>
      </c>
      <c r="AU18" s="5">
        <v>127</v>
      </c>
      <c r="AV18" s="5">
        <v>129</v>
      </c>
      <c r="AX18" s="44">
        <v>143</v>
      </c>
    </row>
    <row r="19" spans="2:65" s="11" customFormat="1" x14ac:dyDescent="0.35">
      <c r="B19" s="11" t="s">
        <v>34</v>
      </c>
      <c r="AB19" s="11">
        <v>102</v>
      </c>
      <c r="AD19" s="11">
        <v>160</v>
      </c>
      <c r="AF19" s="11">
        <v>88</v>
      </c>
      <c r="AH19" s="11">
        <v>222</v>
      </c>
      <c r="AI19" s="11">
        <v>29</v>
      </c>
      <c r="AJ19" s="11">
        <v>14</v>
      </c>
      <c r="AL19" s="11">
        <v>325</v>
      </c>
      <c r="AM19" s="11">
        <v>201</v>
      </c>
      <c r="AN19" s="11">
        <v>225</v>
      </c>
      <c r="AP19" s="11">
        <v>253</v>
      </c>
      <c r="AQ19" s="11">
        <v>260</v>
      </c>
      <c r="AR19" s="11">
        <v>242</v>
      </c>
      <c r="AT19" s="11">
        <v>32</v>
      </c>
      <c r="AU19" s="11">
        <v>127</v>
      </c>
      <c r="AV19" s="11">
        <v>195</v>
      </c>
      <c r="AX19" s="11">
        <v>156</v>
      </c>
    </row>
    <row r="20" spans="2:65" s="5" customFormat="1" x14ac:dyDescent="0.35">
      <c r="B20" s="5" t="s">
        <v>2846</v>
      </c>
      <c r="G20" s="5">
        <f t="shared" ref="G20" si="104">G17-G18+G19</f>
        <v>0</v>
      </c>
      <c r="H20" s="5">
        <f t="shared" ref="H20" si="105">H17-H18+H19</f>
        <v>0</v>
      </c>
      <c r="I20" s="5">
        <f t="shared" ref="I20" si="106">I17-I18+I19</f>
        <v>0</v>
      </c>
      <c r="J20" s="5">
        <f t="shared" ref="J20" si="107">J17-J18+J19</f>
        <v>0</v>
      </c>
      <c r="K20" s="5">
        <f t="shared" ref="K20" si="108">K17-K18+K19</f>
        <v>0</v>
      </c>
      <c r="L20" s="5">
        <f t="shared" ref="L20" si="109">L17-L18+L19</f>
        <v>0</v>
      </c>
      <c r="M20" s="5">
        <f t="shared" ref="M20" si="110">M17-M18+M19</f>
        <v>0</v>
      </c>
      <c r="N20" s="5">
        <f t="shared" ref="N20" si="111">N17-N18+N19</f>
        <v>0</v>
      </c>
      <c r="O20" s="5">
        <f t="shared" ref="O20" si="112">O17-O18+O19</f>
        <v>0</v>
      </c>
      <c r="P20" s="5">
        <f t="shared" ref="P20" si="113">P17-P18+P19</f>
        <v>0</v>
      </c>
      <c r="Q20" s="5">
        <f t="shared" ref="Q20" si="114">Q17-Q18+Q19</f>
        <v>0</v>
      </c>
      <c r="R20" s="5">
        <f t="shared" ref="R20" si="115">R17-R18+R19</f>
        <v>0</v>
      </c>
      <c r="S20" s="5">
        <f t="shared" ref="S20" si="116">S17-S18+S19</f>
        <v>0</v>
      </c>
      <c r="T20" s="5">
        <f t="shared" ref="T20" si="117">T17-T18+T19</f>
        <v>0</v>
      </c>
      <c r="U20" s="5">
        <f t="shared" ref="U20" si="118">U17-U18+U19</f>
        <v>0</v>
      </c>
      <c r="V20" s="5">
        <f t="shared" ref="V20" si="119">V17-V18+V19</f>
        <v>0</v>
      </c>
      <c r="W20" s="5">
        <f t="shared" ref="W20" si="120">W17-W18+W19</f>
        <v>0</v>
      </c>
      <c r="X20" s="5">
        <f t="shared" ref="X20" si="121">X17-X18+X19</f>
        <v>0</v>
      </c>
      <c r="Y20" s="5">
        <f t="shared" ref="Y20" si="122">Y17-Y18+Y19</f>
        <v>0</v>
      </c>
      <c r="Z20" s="5">
        <f t="shared" ref="Z20" si="123">Z17-Z18+Z19</f>
        <v>0</v>
      </c>
      <c r="AA20" s="5">
        <f t="shared" ref="AA20" si="124">AA17-AA18+AA19</f>
        <v>0</v>
      </c>
      <c r="AB20" s="5">
        <f t="shared" ref="AB20" si="125">AB17-AB18+AB19</f>
        <v>2135</v>
      </c>
      <c r="AC20" s="5">
        <f t="shared" ref="AC20:BM20" si="126">AC17-AC18+AC19</f>
        <v>0</v>
      </c>
      <c r="AD20" s="5">
        <f t="shared" ref="AD20" si="127">AD17-AD18+AD19</f>
        <v>2264</v>
      </c>
      <c r="AE20" s="5">
        <f t="shared" ref="AE20" si="128">AE17-AE18+AE19</f>
        <v>0</v>
      </c>
      <c r="AF20" s="5">
        <f t="shared" ref="AF20" si="129">AF17-AF18+AF19</f>
        <v>2005</v>
      </c>
      <c r="AG20" s="5">
        <f t="shared" si="126"/>
        <v>0</v>
      </c>
      <c r="AH20" s="5">
        <f t="shared" si="126"/>
        <v>1513</v>
      </c>
      <c r="AI20" s="5">
        <f t="shared" si="126"/>
        <v>678</v>
      </c>
      <c r="AJ20" s="5">
        <f t="shared" si="126"/>
        <v>863</v>
      </c>
      <c r="AK20" s="5">
        <f t="shared" si="126"/>
        <v>0</v>
      </c>
      <c r="AL20" s="5">
        <f t="shared" si="126"/>
        <v>1997</v>
      </c>
      <c r="AM20" s="5">
        <f t="shared" si="126"/>
        <v>1870</v>
      </c>
      <c r="AN20" s="5">
        <f t="shared" si="126"/>
        <v>1775</v>
      </c>
      <c r="AO20" s="5">
        <f t="shared" si="126"/>
        <v>0</v>
      </c>
      <c r="AP20" s="5">
        <f t="shared" si="126"/>
        <v>1999</v>
      </c>
      <c r="AQ20" s="5">
        <f t="shared" si="126"/>
        <v>2096</v>
      </c>
      <c r="AR20" s="5">
        <f t="shared" si="126"/>
        <v>2558</v>
      </c>
      <c r="AS20" s="5">
        <f t="shared" si="126"/>
        <v>0</v>
      </c>
      <c r="AT20" s="5">
        <f t="shared" si="126"/>
        <v>2634</v>
      </c>
      <c r="AU20" s="5">
        <f t="shared" si="126"/>
        <v>3652</v>
      </c>
      <c r="AV20" s="5">
        <f t="shared" si="126"/>
        <v>3515</v>
      </c>
      <c r="AW20" s="5">
        <f t="shared" si="126"/>
        <v>0</v>
      </c>
      <c r="AX20" s="5">
        <f t="shared" si="126"/>
        <v>3532</v>
      </c>
      <c r="AY20" s="5">
        <f t="shared" si="126"/>
        <v>0</v>
      </c>
      <c r="AZ20" s="5">
        <f t="shared" si="126"/>
        <v>0</v>
      </c>
      <c r="BA20" s="5">
        <f t="shared" si="126"/>
        <v>0</v>
      </c>
      <c r="BB20" s="5">
        <f t="shared" si="126"/>
        <v>0</v>
      </c>
      <c r="BC20" s="5">
        <f t="shared" si="126"/>
        <v>0</v>
      </c>
      <c r="BD20" s="5">
        <f t="shared" si="126"/>
        <v>0</v>
      </c>
      <c r="BE20" s="5">
        <f t="shared" si="126"/>
        <v>0</v>
      </c>
      <c r="BF20" s="5">
        <f t="shared" si="126"/>
        <v>0</v>
      </c>
      <c r="BG20" s="5">
        <f t="shared" si="126"/>
        <v>0</v>
      </c>
      <c r="BH20" s="5">
        <f t="shared" si="126"/>
        <v>0</v>
      </c>
      <c r="BI20" s="5">
        <f t="shared" si="126"/>
        <v>0</v>
      </c>
      <c r="BJ20" s="5">
        <f t="shared" si="126"/>
        <v>0</v>
      </c>
      <c r="BK20" s="5">
        <f t="shared" si="126"/>
        <v>0</v>
      </c>
      <c r="BL20" s="5">
        <f t="shared" si="126"/>
        <v>0</v>
      </c>
      <c r="BM20" s="5">
        <f t="shared" si="126"/>
        <v>0</v>
      </c>
    </row>
    <row r="21" spans="2:65" s="11" customFormat="1" x14ac:dyDescent="0.35">
      <c r="B21" s="11" t="s">
        <v>36</v>
      </c>
      <c r="AB21" s="11">
        <v>415</v>
      </c>
      <c r="AD21" s="11">
        <v>387</v>
      </c>
      <c r="AF21" s="11">
        <v>518</v>
      </c>
      <c r="AH21" s="11">
        <v>425</v>
      </c>
      <c r="AI21" s="11">
        <v>227</v>
      </c>
      <c r="AJ21" s="11">
        <v>187</v>
      </c>
      <c r="AL21" s="11">
        <v>475</v>
      </c>
      <c r="AM21" s="11">
        <v>470</v>
      </c>
      <c r="AN21" s="11">
        <v>368</v>
      </c>
      <c r="AP21" s="11">
        <v>469</v>
      </c>
      <c r="AQ21" s="11">
        <v>427</v>
      </c>
      <c r="AR21" s="11">
        <v>527</v>
      </c>
      <c r="AT21" s="11">
        <v>708</v>
      </c>
      <c r="AU21" s="11">
        <v>752</v>
      </c>
      <c r="AV21" s="11">
        <v>734</v>
      </c>
      <c r="AX21" s="11">
        <v>688</v>
      </c>
    </row>
    <row r="22" spans="2:65" s="5" customFormat="1" x14ac:dyDescent="0.35">
      <c r="B22" s="5" t="s">
        <v>2847</v>
      </c>
      <c r="G22" s="5">
        <f t="shared" ref="G22" si="130">G20-G21</f>
        <v>0</v>
      </c>
      <c r="H22" s="5">
        <f t="shared" ref="H22" si="131">H20-H21</f>
        <v>0</v>
      </c>
      <c r="I22" s="5">
        <f t="shared" ref="I22" si="132">I20-I21</f>
        <v>0</v>
      </c>
      <c r="J22" s="5">
        <f t="shared" ref="J22" si="133">J20-J21</f>
        <v>0</v>
      </c>
      <c r="K22" s="5">
        <f t="shared" ref="K22" si="134">K20-K21</f>
        <v>0</v>
      </c>
      <c r="L22" s="5">
        <f t="shared" ref="L22" si="135">L20-L21</f>
        <v>0</v>
      </c>
      <c r="M22" s="5">
        <f t="shared" ref="M22" si="136">M20-M21</f>
        <v>0</v>
      </c>
      <c r="N22" s="5">
        <f t="shared" ref="N22" si="137">N20-N21</f>
        <v>0</v>
      </c>
      <c r="O22" s="5">
        <f t="shared" ref="O22" si="138">O20-O21</f>
        <v>0</v>
      </c>
      <c r="P22" s="5">
        <f t="shared" ref="P22" si="139">P20-P21</f>
        <v>0</v>
      </c>
      <c r="Q22" s="5">
        <f t="shared" ref="Q22" si="140">Q20-Q21</f>
        <v>0</v>
      </c>
      <c r="R22" s="5">
        <f t="shared" ref="R22" si="141">R20-R21</f>
        <v>0</v>
      </c>
      <c r="S22" s="5">
        <f t="shared" ref="S22" si="142">S20-S21</f>
        <v>0</v>
      </c>
      <c r="T22" s="5">
        <f t="shared" ref="T22" si="143">T20-T21</f>
        <v>0</v>
      </c>
      <c r="U22" s="5">
        <f t="shared" ref="U22" si="144">U20-U21</f>
        <v>0</v>
      </c>
      <c r="V22" s="5">
        <f t="shared" ref="V22" si="145">V20-V21</f>
        <v>0</v>
      </c>
      <c r="W22" s="5">
        <f t="shared" ref="W22" si="146">W20-W21</f>
        <v>0</v>
      </c>
      <c r="X22" s="5">
        <f t="shared" ref="X22" si="147">X20-X21</f>
        <v>0</v>
      </c>
      <c r="Y22" s="5">
        <f t="shared" ref="Y22" si="148">Y20-Y21</f>
        <v>0</v>
      </c>
      <c r="Z22" s="5">
        <f t="shared" ref="Z22" si="149">Z20-Z21</f>
        <v>0</v>
      </c>
      <c r="AA22" s="5">
        <f t="shared" ref="AA22" si="150">AA20-AA21</f>
        <v>0</v>
      </c>
      <c r="AB22" s="5">
        <f t="shared" ref="AB22" si="151">AB20-AB21</f>
        <v>1720</v>
      </c>
      <c r="AC22" s="5">
        <f t="shared" ref="AC22:BM22" si="152">AC20-AC21</f>
        <v>0</v>
      </c>
      <c r="AD22" s="5">
        <f t="shared" ref="AD22" si="153">AD20-AD21</f>
        <v>1877</v>
      </c>
      <c r="AE22" s="5">
        <f t="shared" ref="AE22" si="154">AE20-AE21</f>
        <v>0</v>
      </c>
      <c r="AF22" s="5">
        <f t="shared" ref="AF22" si="155">AF20-AF21</f>
        <v>1487</v>
      </c>
      <c r="AG22" s="5">
        <f t="shared" si="152"/>
        <v>0</v>
      </c>
      <c r="AH22" s="5">
        <f t="shared" si="152"/>
        <v>1088</v>
      </c>
      <c r="AI22" s="5">
        <f t="shared" si="152"/>
        <v>451</v>
      </c>
      <c r="AJ22" s="5">
        <f t="shared" si="152"/>
        <v>676</v>
      </c>
      <c r="AK22" s="5">
        <f t="shared" si="152"/>
        <v>0</v>
      </c>
      <c r="AL22" s="5">
        <f t="shared" si="152"/>
        <v>1522</v>
      </c>
      <c r="AM22" s="5">
        <f t="shared" si="152"/>
        <v>1400</v>
      </c>
      <c r="AN22" s="5">
        <f t="shared" si="152"/>
        <v>1407</v>
      </c>
      <c r="AO22" s="5">
        <f t="shared" si="152"/>
        <v>0</v>
      </c>
      <c r="AP22" s="5">
        <f t="shared" si="152"/>
        <v>1530</v>
      </c>
      <c r="AQ22" s="5">
        <f t="shared" si="152"/>
        <v>1669</v>
      </c>
      <c r="AR22" s="5">
        <f t="shared" si="152"/>
        <v>2031</v>
      </c>
      <c r="AS22" s="5">
        <f t="shared" si="152"/>
        <v>0</v>
      </c>
      <c r="AT22" s="5">
        <f t="shared" si="152"/>
        <v>1926</v>
      </c>
      <c r="AU22" s="5">
        <f t="shared" si="152"/>
        <v>2900</v>
      </c>
      <c r="AV22" s="5">
        <f t="shared" si="152"/>
        <v>2781</v>
      </c>
      <c r="AW22" s="5">
        <f t="shared" si="152"/>
        <v>0</v>
      </c>
      <c r="AX22" s="5">
        <f t="shared" si="152"/>
        <v>2844</v>
      </c>
      <c r="AY22" s="5">
        <f t="shared" si="152"/>
        <v>0</v>
      </c>
      <c r="AZ22" s="5">
        <f t="shared" si="152"/>
        <v>0</v>
      </c>
      <c r="BA22" s="5">
        <f t="shared" si="152"/>
        <v>0</v>
      </c>
      <c r="BB22" s="5">
        <f t="shared" si="152"/>
        <v>0</v>
      </c>
      <c r="BC22" s="5">
        <f t="shared" si="152"/>
        <v>0</v>
      </c>
      <c r="BD22" s="5">
        <f t="shared" si="152"/>
        <v>0</v>
      </c>
      <c r="BE22" s="5">
        <f t="shared" si="152"/>
        <v>0</v>
      </c>
      <c r="BF22" s="5">
        <f t="shared" si="152"/>
        <v>0</v>
      </c>
      <c r="BG22" s="5">
        <f t="shared" si="152"/>
        <v>0</v>
      </c>
      <c r="BH22" s="5">
        <f t="shared" si="152"/>
        <v>0</v>
      </c>
      <c r="BI22" s="5">
        <f t="shared" si="152"/>
        <v>0</v>
      </c>
      <c r="BJ22" s="5">
        <f t="shared" si="152"/>
        <v>0</v>
      </c>
      <c r="BK22" s="5">
        <f t="shared" si="152"/>
        <v>0</v>
      </c>
      <c r="BL22" s="5">
        <f t="shared" si="152"/>
        <v>0</v>
      </c>
      <c r="BM22" s="5">
        <f t="shared" si="152"/>
        <v>0</v>
      </c>
    </row>
    <row r="23" spans="2:65" s="11" customFormat="1" x14ac:dyDescent="0.35">
      <c r="B23" s="11" t="s">
        <v>2848</v>
      </c>
      <c r="AB23" s="11">
        <v>7</v>
      </c>
      <c r="AD23" s="11">
        <v>7</v>
      </c>
      <c r="AF23" s="11">
        <v>7</v>
      </c>
      <c r="AH23" s="11">
        <v>5</v>
      </c>
      <c r="AI23" s="11">
        <v>8</v>
      </c>
      <c r="AJ23" s="11">
        <v>-5</v>
      </c>
      <c r="AL23" s="11">
        <v>9</v>
      </c>
      <c r="AM23" s="11">
        <v>14</v>
      </c>
      <c r="AN23" s="11">
        <v>21</v>
      </c>
      <c r="AP23" s="11">
        <v>7</v>
      </c>
      <c r="AQ23" s="11">
        <v>4</v>
      </c>
      <c r="AR23" s="11">
        <v>9</v>
      </c>
      <c r="AT23" s="11">
        <v>16</v>
      </c>
      <c r="AU23" s="11">
        <v>24</v>
      </c>
      <c r="AV23" s="11">
        <v>12</v>
      </c>
      <c r="AX23" s="11">
        <v>10</v>
      </c>
    </row>
    <row r="24" spans="2:65" s="5" customFormat="1" x14ac:dyDescent="0.35">
      <c r="B24" s="5" t="s">
        <v>2849</v>
      </c>
      <c r="G24" s="5">
        <f t="shared" ref="G24" si="156">SUM(G22:G23)</f>
        <v>0</v>
      </c>
      <c r="H24" s="5">
        <f t="shared" ref="H24" si="157">SUM(H22:H23)</f>
        <v>0</v>
      </c>
      <c r="I24" s="5">
        <f t="shared" ref="I24" si="158">SUM(I22:I23)</f>
        <v>0</v>
      </c>
      <c r="J24" s="5">
        <f t="shared" ref="J24" si="159">SUM(J22:J23)</f>
        <v>0</v>
      </c>
      <c r="K24" s="5">
        <f t="shared" ref="K24" si="160">SUM(K22:K23)</f>
        <v>0</v>
      </c>
      <c r="L24" s="5">
        <f t="shared" ref="L24" si="161">SUM(L22:L23)</f>
        <v>0</v>
      </c>
      <c r="M24" s="5">
        <f t="shared" ref="M24" si="162">SUM(M22:M23)</f>
        <v>0</v>
      </c>
      <c r="N24" s="5">
        <f t="shared" ref="N24" si="163">SUM(N22:N23)</f>
        <v>0</v>
      </c>
      <c r="O24" s="5">
        <f t="shared" ref="O24" si="164">SUM(O22:O23)</f>
        <v>0</v>
      </c>
      <c r="P24" s="5">
        <f t="shared" ref="P24" si="165">SUM(P22:P23)</f>
        <v>0</v>
      </c>
      <c r="Q24" s="5">
        <f t="shared" ref="Q24" si="166">SUM(Q22:Q23)</f>
        <v>0</v>
      </c>
      <c r="R24" s="5">
        <f t="shared" ref="R24" si="167">SUM(R22:R23)</f>
        <v>0</v>
      </c>
      <c r="S24" s="5">
        <f t="shared" ref="S24" si="168">SUM(S22:S23)</f>
        <v>0</v>
      </c>
      <c r="T24" s="5">
        <f t="shared" ref="T24" si="169">SUM(T22:T23)</f>
        <v>0</v>
      </c>
      <c r="U24" s="5">
        <f t="shared" ref="U24" si="170">SUM(U22:U23)</f>
        <v>0</v>
      </c>
      <c r="V24" s="5">
        <f t="shared" ref="V24" si="171">SUM(V22:V23)</f>
        <v>0</v>
      </c>
      <c r="W24" s="5">
        <f t="shared" ref="W24" si="172">SUM(W22:W23)</f>
        <v>0</v>
      </c>
      <c r="X24" s="5">
        <f t="shared" ref="X24" si="173">SUM(X22:X23)</f>
        <v>0</v>
      </c>
      <c r="Y24" s="5">
        <f t="shared" ref="Y24" si="174">SUM(Y22:Y23)</f>
        <v>0</v>
      </c>
      <c r="Z24" s="5">
        <f t="shared" ref="Z24" si="175">SUM(Z22:Z23)</f>
        <v>0</v>
      </c>
      <c r="AA24" s="5">
        <f t="shared" ref="AA24" si="176">SUM(AA22:AA23)</f>
        <v>0</v>
      </c>
      <c r="AB24" s="5">
        <f t="shared" ref="AB24" si="177">SUM(AB22:AB23)</f>
        <v>1727</v>
      </c>
      <c r="AC24" s="5">
        <f t="shared" ref="AC24:BM24" si="178">SUM(AC22:AC23)</f>
        <v>0</v>
      </c>
      <c r="AD24" s="5">
        <f t="shared" ref="AD24" si="179">SUM(AD22:AD23)</f>
        <v>1884</v>
      </c>
      <c r="AE24" s="5">
        <f t="shared" ref="AE24" si="180">SUM(AE22:AE23)</f>
        <v>0</v>
      </c>
      <c r="AF24" s="5">
        <f t="shared" ref="AF24" si="181">SUM(AF22:AF23)</f>
        <v>1494</v>
      </c>
      <c r="AG24" s="5">
        <f t="shared" si="178"/>
        <v>0</v>
      </c>
      <c r="AH24" s="5">
        <f t="shared" si="178"/>
        <v>1093</v>
      </c>
      <c r="AI24" s="5">
        <f t="shared" si="178"/>
        <v>459</v>
      </c>
      <c r="AJ24" s="5">
        <f t="shared" si="178"/>
        <v>671</v>
      </c>
      <c r="AK24" s="5">
        <f t="shared" si="178"/>
        <v>0</v>
      </c>
      <c r="AL24" s="5">
        <f t="shared" si="178"/>
        <v>1531</v>
      </c>
      <c r="AM24" s="5">
        <f t="shared" si="178"/>
        <v>1414</v>
      </c>
      <c r="AN24" s="5">
        <f t="shared" si="178"/>
        <v>1428</v>
      </c>
      <c r="AO24" s="5">
        <f t="shared" si="178"/>
        <v>0</v>
      </c>
      <c r="AP24" s="5">
        <f t="shared" si="178"/>
        <v>1537</v>
      </c>
      <c r="AQ24" s="5">
        <f t="shared" si="178"/>
        <v>1673</v>
      </c>
      <c r="AR24" s="5">
        <f t="shared" si="178"/>
        <v>2040</v>
      </c>
      <c r="AS24" s="5">
        <f t="shared" si="178"/>
        <v>0</v>
      </c>
      <c r="AT24" s="5">
        <f t="shared" si="178"/>
        <v>1942</v>
      </c>
      <c r="AU24" s="5">
        <f t="shared" si="178"/>
        <v>2924</v>
      </c>
      <c r="AV24" s="5">
        <f t="shared" si="178"/>
        <v>2793</v>
      </c>
      <c r="AW24" s="5">
        <f t="shared" si="178"/>
        <v>0</v>
      </c>
      <c r="AX24" s="5">
        <f t="shared" si="178"/>
        <v>2854</v>
      </c>
      <c r="AY24" s="5">
        <f t="shared" si="178"/>
        <v>0</v>
      </c>
      <c r="AZ24" s="5">
        <f t="shared" si="178"/>
        <v>0</v>
      </c>
      <c r="BA24" s="5">
        <f t="shared" si="178"/>
        <v>0</v>
      </c>
      <c r="BB24" s="5">
        <f t="shared" si="178"/>
        <v>0</v>
      </c>
      <c r="BC24" s="5">
        <f t="shared" si="178"/>
        <v>0</v>
      </c>
      <c r="BD24" s="5">
        <f t="shared" si="178"/>
        <v>0</v>
      </c>
      <c r="BE24" s="5">
        <f t="shared" si="178"/>
        <v>0</v>
      </c>
      <c r="BF24" s="5">
        <f t="shared" si="178"/>
        <v>0</v>
      </c>
      <c r="BG24" s="5">
        <f t="shared" si="178"/>
        <v>0</v>
      </c>
      <c r="BH24" s="5">
        <f t="shared" si="178"/>
        <v>0</v>
      </c>
      <c r="BI24" s="5">
        <f t="shared" si="178"/>
        <v>0</v>
      </c>
      <c r="BJ24" s="5">
        <f t="shared" si="178"/>
        <v>0</v>
      </c>
      <c r="BK24" s="5">
        <f t="shared" si="178"/>
        <v>0</v>
      </c>
      <c r="BL24" s="5">
        <f t="shared" si="178"/>
        <v>0</v>
      </c>
      <c r="BM24" s="5">
        <f t="shared" si="178"/>
        <v>0</v>
      </c>
    </row>
    <row r="25" spans="2:65" s="11" customFormat="1" x14ac:dyDescent="0.35">
      <c r="B25" s="11" t="s">
        <v>2850</v>
      </c>
      <c r="AB25" s="11">
        <v>0</v>
      </c>
      <c r="AD25" s="11">
        <v>3</v>
      </c>
      <c r="AF25" s="11">
        <v>0</v>
      </c>
      <c r="AH25" s="11">
        <v>1</v>
      </c>
      <c r="AI25" s="11">
        <v>1</v>
      </c>
      <c r="AJ25" s="11">
        <v>3</v>
      </c>
      <c r="AL25" s="11">
        <v>1</v>
      </c>
      <c r="AM25" s="11">
        <v>1</v>
      </c>
      <c r="AN25" s="11">
        <v>2</v>
      </c>
      <c r="AP25" s="11">
        <v>0</v>
      </c>
      <c r="AQ25" s="11">
        <v>0</v>
      </c>
      <c r="AR25" s="11">
        <v>-1</v>
      </c>
      <c r="AT25" s="11">
        <v>-1</v>
      </c>
      <c r="AU25" s="11">
        <v>2</v>
      </c>
      <c r="AV25" s="11">
        <v>-1</v>
      </c>
      <c r="AX25" s="11">
        <v>-2</v>
      </c>
    </row>
    <row r="26" spans="2:65" s="5" customFormat="1" x14ac:dyDescent="0.35">
      <c r="B26" s="5" t="s">
        <v>41</v>
      </c>
      <c r="G26" s="5">
        <f t="shared" ref="G26" si="182">G24-G25</f>
        <v>0</v>
      </c>
      <c r="H26" s="5">
        <f t="shared" ref="H26" si="183">H24-H25</f>
        <v>0</v>
      </c>
      <c r="I26" s="5">
        <f t="shared" ref="I26" si="184">I24-I25</f>
        <v>0</v>
      </c>
      <c r="J26" s="5">
        <f t="shared" ref="J26" si="185">J24-J25</f>
        <v>0</v>
      </c>
      <c r="K26" s="5">
        <f t="shared" ref="K26" si="186">K24-K25</f>
        <v>0</v>
      </c>
      <c r="L26" s="5">
        <f t="shared" ref="L26" si="187">L24-L25</f>
        <v>0</v>
      </c>
      <c r="M26" s="5">
        <f t="shared" ref="M26" si="188">M24-M25</f>
        <v>0</v>
      </c>
      <c r="N26" s="5">
        <f t="shared" ref="N26" si="189">N24-N25</f>
        <v>0</v>
      </c>
      <c r="O26" s="5">
        <f t="shared" ref="O26" si="190">O24-O25</f>
        <v>0</v>
      </c>
      <c r="P26" s="5">
        <f t="shared" ref="P26" si="191">P24-P25</f>
        <v>0</v>
      </c>
      <c r="Q26" s="5">
        <f t="shared" ref="Q26" si="192">Q24-Q25</f>
        <v>0</v>
      </c>
      <c r="R26" s="5">
        <f t="shared" ref="R26" si="193">R24-R25</f>
        <v>0</v>
      </c>
      <c r="S26" s="5">
        <f t="shared" ref="S26" si="194">S24-S25</f>
        <v>0</v>
      </c>
      <c r="T26" s="5">
        <f t="shared" ref="T26" si="195">T24-T25</f>
        <v>0</v>
      </c>
      <c r="U26" s="5">
        <f t="shared" ref="U26" si="196">U24-U25</f>
        <v>0</v>
      </c>
      <c r="V26" s="5">
        <f t="shared" ref="V26" si="197">V24-V25</f>
        <v>0</v>
      </c>
      <c r="W26" s="5">
        <f t="shared" ref="W26" si="198">W24-W25</f>
        <v>0</v>
      </c>
      <c r="X26" s="5">
        <f t="shared" ref="X26" si="199">X24-X25</f>
        <v>0</v>
      </c>
      <c r="Y26" s="5">
        <f t="shared" ref="Y26" si="200">Y24-Y25</f>
        <v>0</v>
      </c>
      <c r="Z26" s="5">
        <f t="shared" ref="Z26" si="201">Z24-Z25</f>
        <v>0</v>
      </c>
      <c r="AA26" s="5">
        <f t="shared" ref="AA26" si="202">AA24-AA25</f>
        <v>0</v>
      </c>
      <c r="AB26" s="5">
        <f t="shared" ref="AB26" si="203">AB24-AB25</f>
        <v>1727</v>
      </c>
      <c r="AC26" s="5">
        <f t="shared" ref="AC26:BM26" si="204">AC24-AC25</f>
        <v>0</v>
      </c>
      <c r="AD26" s="5">
        <f t="shared" ref="AD26" si="205">AD24-AD25</f>
        <v>1881</v>
      </c>
      <c r="AE26" s="5">
        <f t="shared" ref="AE26" si="206">AE24-AE25</f>
        <v>0</v>
      </c>
      <c r="AF26" s="5">
        <f t="shared" ref="AF26" si="207">AF24-AF25</f>
        <v>1494</v>
      </c>
      <c r="AG26" s="5">
        <f t="shared" si="204"/>
        <v>0</v>
      </c>
      <c r="AH26" s="5">
        <f t="shared" si="204"/>
        <v>1092</v>
      </c>
      <c r="AI26" s="5">
        <f t="shared" si="204"/>
        <v>458</v>
      </c>
      <c r="AJ26" s="5">
        <f t="shared" si="204"/>
        <v>668</v>
      </c>
      <c r="AK26" s="5">
        <f t="shared" si="204"/>
        <v>0</v>
      </c>
      <c r="AL26" s="5">
        <f t="shared" si="204"/>
        <v>1530</v>
      </c>
      <c r="AM26" s="5">
        <f t="shared" si="204"/>
        <v>1413</v>
      </c>
      <c r="AN26" s="5">
        <f t="shared" si="204"/>
        <v>1426</v>
      </c>
      <c r="AO26" s="5">
        <f t="shared" si="204"/>
        <v>0</v>
      </c>
      <c r="AP26" s="5">
        <f t="shared" si="204"/>
        <v>1537</v>
      </c>
      <c r="AQ26" s="5">
        <f t="shared" si="204"/>
        <v>1673</v>
      </c>
      <c r="AR26" s="5">
        <f t="shared" si="204"/>
        <v>2041</v>
      </c>
      <c r="AS26" s="5">
        <f t="shared" si="204"/>
        <v>0</v>
      </c>
      <c r="AT26" s="5">
        <f t="shared" si="204"/>
        <v>1943</v>
      </c>
      <c r="AU26" s="5">
        <f t="shared" si="204"/>
        <v>2922</v>
      </c>
      <c r="AV26" s="5">
        <f t="shared" si="204"/>
        <v>2794</v>
      </c>
      <c r="AW26" s="5">
        <f t="shared" si="204"/>
        <v>0</v>
      </c>
      <c r="AX26" s="5">
        <f t="shared" si="204"/>
        <v>2856</v>
      </c>
      <c r="AY26" s="5">
        <f t="shared" si="204"/>
        <v>0</v>
      </c>
      <c r="AZ26" s="5">
        <f t="shared" si="204"/>
        <v>0</v>
      </c>
      <c r="BA26" s="5">
        <f t="shared" si="204"/>
        <v>0</v>
      </c>
      <c r="BB26" s="5">
        <f t="shared" si="204"/>
        <v>0</v>
      </c>
      <c r="BC26" s="5">
        <f t="shared" si="204"/>
        <v>0</v>
      </c>
      <c r="BD26" s="5">
        <f t="shared" si="204"/>
        <v>0</v>
      </c>
      <c r="BE26" s="5">
        <f t="shared" si="204"/>
        <v>0</v>
      </c>
      <c r="BF26" s="5">
        <f t="shared" si="204"/>
        <v>0</v>
      </c>
      <c r="BG26" s="5">
        <f t="shared" si="204"/>
        <v>0</v>
      </c>
      <c r="BH26" s="5">
        <f t="shared" si="204"/>
        <v>0</v>
      </c>
      <c r="BI26" s="5">
        <f t="shared" si="204"/>
        <v>0</v>
      </c>
      <c r="BJ26" s="5">
        <f t="shared" si="204"/>
        <v>0</v>
      </c>
      <c r="BK26" s="5">
        <f t="shared" si="204"/>
        <v>0</v>
      </c>
      <c r="BL26" s="5">
        <f t="shared" si="204"/>
        <v>0</v>
      </c>
      <c r="BM26" s="5">
        <f t="shared" si="204"/>
        <v>0</v>
      </c>
    </row>
    <row r="29" spans="2:65" s="21" customFormat="1" x14ac:dyDescent="0.35">
      <c r="B29" s="21" t="s">
        <v>1159</v>
      </c>
      <c r="G29" s="21" t="e">
        <f t="shared" ref="G29" si="208">G26/G30</f>
        <v>#DIV/0!</v>
      </c>
      <c r="H29" s="21" t="e">
        <f t="shared" ref="H29" si="209">H26/H30</f>
        <v>#DIV/0!</v>
      </c>
      <c r="I29" s="21" t="e">
        <f t="shared" ref="I29" si="210">I26/I30</f>
        <v>#DIV/0!</v>
      </c>
      <c r="J29" s="21" t="e">
        <f t="shared" ref="J29" si="211">J26/J30</f>
        <v>#DIV/0!</v>
      </c>
      <c r="K29" s="21" t="e">
        <f t="shared" ref="K29" si="212">K26/K30</f>
        <v>#DIV/0!</v>
      </c>
      <c r="L29" s="21" t="e">
        <f t="shared" ref="L29" si="213">L26/L30</f>
        <v>#DIV/0!</v>
      </c>
      <c r="M29" s="21" t="e">
        <f t="shared" ref="M29" si="214">M26/M30</f>
        <v>#DIV/0!</v>
      </c>
      <c r="N29" s="21" t="e">
        <f t="shared" ref="N29" si="215">N26/N30</f>
        <v>#DIV/0!</v>
      </c>
      <c r="O29" s="21" t="e">
        <f t="shared" ref="O29" si="216">O26/O30</f>
        <v>#DIV/0!</v>
      </c>
      <c r="P29" s="21" t="e">
        <f t="shared" ref="P29" si="217">P26/P30</f>
        <v>#DIV/0!</v>
      </c>
      <c r="Q29" s="21" t="e">
        <f t="shared" ref="Q29" si="218">Q26/Q30</f>
        <v>#DIV/0!</v>
      </c>
      <c r="R29" s="21" t="e">
        <f t="shared" ref="R29" si="219">R26/R30</f>
        <v>#DIV/0!</v>
      </c>
      <c r="S29" s="21" t="e">
        <f t="shared" ref="S29" si="220">S26/S30</f>
        <v>#DIV/0!</v>
      </c>
      <c r="T29" s="21" t="e">
        <f t="shared" ref="T29" si="221">T26/T30</f>
        <v>#DIV/0!</v>
      </c>
      <c r="U29" s="21" t="e">
        <f t="shared" ref="U29" si="222">U26/U30</f>
        <v>#DIV/0!</v>
      </c>
      <c r="V29" s="21" t="e">
        <f t="shared" ref="V29" si="223">V26/V30</f>
        <v>#DIV/0!</v>
      </c>
      <c r="W29" s="21" t="e">
        <f t="shared" ref="W29" si="224">W26/W30</f>
        <v>#DIV/0!</v>
      </c>
      <c r="X29" s="21" t="e">
        <f t="shared" ref="X29" si="225">X26/X30</f>
        <v>#DIV/0!</v>
      </c>
      <c r="Y29" s="21" t="e">
        <f t="shared" ref="Y29" si="226">Y26/Y30</f>
        <v>#DIV/0!</v>
      </c>
      <c r="Z29" s="21" t="e">
        <f t="shared" ref="Z29" si="227">Z26/Z30</f>
        <v>#DIV/0!</v>
      </c>
      <c r="AA29" s="21" t="e">
        <f t="shared" ref="AA29" si="228">AA26/AA30</f>
        <v>#DIV/0!</v>
      </c>
      <c r="AB29" s="21">
        <f t="shared" ref="AB29" si="229">AB26/AB30</f>
        <v>2.916737037662557</v>
      </c>
      <c r="AC29" s="21" t="e">
        <f t="shared" ref="AC29:BM29" si="230">AC26/AC30</f>
        <v>#DIV/0!</v>
      </c>
      <c r="AD29" s="21">
        <f t="shared" ref="AD29" si="231">AD26/AD30</f>
        <v>3.2861635220125787</v>
      </c>
      <c r="AE29" s="21" t="e">
        <f t="shared" ref="AE29" si="232">AE26/AE30</f>
        <v>#DIV/0!</v>
      </c>
      <c r="AF29" s="21">
        <f t="shared" ref="AF29" si="233">AF26/AF30</f>
        <v>2.6856012942656844</v>
      </c>
      <c r="AG29" s="21" t="e">
        <f t="shared" si="230"/>
        <v>#DIV/0!</v>
      </c>
      <c r="AH29" s="21">
        <f t="shared" si="230"/>
        <v>1.9970738844184346</v>
      </c>
      <c r="AI29" s="21">
        <f t="shared" si="230"/>
        <v>0.8457987072945522</v>
      </c>
      <c r="AJ29" s="21">
        <f t="shared" si="230"/>
        <v>1.2317905218513738</v>
      </c>
      <c r="AK29" s="21" t="e">
        <f t="shared" si="230"/>
        <v>#DIV/0!</v>
      </c>
      <c r="AL29" s="21">
        <f t="shared" si="230"/>
        <v>2.8001464128843341</v>
      </c>
      <c r="AM29" s="21">
        <f t="shared" si="230"/>
        <v>2.5789377623653951</v>
      </c>
      <c r="AN29" s="21">
        <f t="shared" si="230"/>
        <v>2.6213235294117645</v>
      </c>
      <c r="AO29" s="21" t="e">
        <f t="shared" si="230"/>
        <v>#DIV/0!</v>
      </c>
      <c r="AP29" s="21">
        <f t="shared" si="230"/>
        <v>2.8755846585594012</v>
      </c>
      <c r="AQ29" s="21">
        <f t="shared" si="230"/>
        <v>3.150659133709981</v>
      </c>
      <c r="AR29" s="21">
        <f t="shared" si="230"/>
        <v>3.8876190476190478</v>
      </c>
      <c r="AS29" s="21" t="e">
        <f t="shared" si="230"/>
        <v>#DIV/0!</v>
      </c>
      <c r="AT29" s="21">
        <f t="shared" si="230"/>
        <v>3.7640449438202244</v>
      </c>
      <c r="AU29" s="21">
        <f t="shared" si="230"/>
        <v>5.6970169623708324</v>
      </c>
      <c r="AV29" s="21">
        <f t="shared" si="230"/>
        <v>5.4805806198509215</v>
      </c>
      <c r="AW29" s="21" t="e">
        <f t="shared" si="230"/>
        <v>#DIV/0!</v>
      </c>
      <c r="AX29" s="21">
        <f t="shared" si="230"/>
        <v>5.7825470743065397</v>
      </c>
      <c r="AY29" s="21" t="e">
        <f t="shared" si="230"/>
        <v>#DIV/0!</v>
      </c>
      <c r="AZ29" s="21" t="e">
        <f t="shared" si="230"/>
        <v>#DIV/0!</v>
      </c>
      <c r="BA29" s="21" t="e">
        <f t="shared" si="230"/>
        <v>#DIV/0!</v>
      </c>
      <c r="BB29" s="21" t="e">
        <f t="shared" si="230"/>
        <v>#DIV/0!</v>
      </c>
      <c r="BC29" s="21" t="e">
        <f t="shared" si="230"/>
        <v>#DIV/0!</v>
      </c>
      <c r="BD29" s="21" t="e">
        <f t="shared" si="230"/>
        <v>#DIV/0!</v>
      </c>
      <c r="BE29" s="21" t="e">
        <f t="shared" si="230"/>
        <v>#DIV/0!</v>
      </c>
      <c r="BF29" s="21" t="e">
        <f t="shared" si="230"/>
        <v>#DIV/0!</v>
      </c>
      <c r="BG29" s="21" t="e">
        <f t="shared" si="230"/>
        <v>#DIV/0!</v>
      </c>
      <c r="BH29" s="21" t="e">
        <f t="shared" si="230"/>
        <v>#DIV/0!</v>
      </c>
      <c r="BI29" s="21" t="e">
        <f t="shared" si="230"/>
        <v>#DIV/0!</v>
      </c>
      <c r="BJ29" s="21" t="e">
        <f t="shared" si="230"/>
        <v>#DIV/0!</v>
      </c>
      <c r="BK29" s="21" t="e">
        <f t="shared" si="230"/>
        <v>#DIV/0!</v>
      </c>
      <c r="BL29" s="21" t="e">
        <f t="shared" si="230"/>
        <v>#DIV/0!</v>
      </c>
      <c r="BM29" s="21" t="e">
        <f t="shared" si="230"/>
        <v>#DIV/0!</v>
      </c>
    </row>
    <row r="30" spans="2:65" x14ac:dyDescent="0.35">
      <c r="B30" t="s">
        <v>1</v>
      </c>
      <c r="AB30">
        <v>592.1</v>
      </c>
      <c r="AD30">
        <v>572.4</v>
      </c>
      <c r="AF30">
        <v>556.29999999999995</v>
      </c>
      <c r="AH30">
        <v>546.79999999999995</v>
      </c>
      <c r="AI30">
        <v>541.5</v>
      </c>
      <c r="AJ30">
        <v>542.29999999999995</v>
      </c>
      <c r="AL30">
        <v>546.4</v>
      </c>
      <c r="AM30">
        <v>547.9</v>
      </c>
      <c r="AN30">
        <v>544</v>
      </c>
      <c r="AP30">
        <v>534.5</v>
      </c>
      <c r="AQ30">
        <v>531</v>
      </c>
      <c r="AR30">
        <v>525</v>
      </c>
      <c r="AT30">
        <v>516.20000000000005</v>
      </c>
      <c r="AU30">
        <v>512.9</v>
      </c>
      <c r="AV30">
        <v>509.8</v>
      </c>
      <c r="AX30">
        <v>493.9</v>
      </c>
    </row>
    <row r="32" spans="2:65" s="19" customFormat="1" x14ac:dyDescent="0.35">
      <c r="B32" s="19" t="s">
        <v>2852</v>
      </c>
      <c r="G32" s="19" t="e">
        <f t="shared" ref="G32:G34" si="234">G7/C7-1</f>
        <v>#DIV/0!</v>
      </c>
      <c r="H32" s="19" t="e">
        <f t="shared" ref="H32:H34" si="235">H7/D7-1</f>
        <v>#DIV/0!</v>
      </c>
      <c r="I32" s="19" t="e">
        <f t="shared" ref="I32:I34" si="236">I7/E7-1</f>
        <v>#DIV/0!</v>
      </c>
      <c r="J32" s="19" t="e">
        <f t="shared" ref="J32:J34" si="237">J7/F7-1</f>
        <v>#DIV/0!</v>
      </c>
      <c r="K32" s="19" t="e">
        <f t="shared" ref="K32:K34" si="238">K7/G7-1</f>
        <v>#DIV/0!</v>
      </c>
      <c r="L32" s="19" t="e">
        <f t="shared" ref="L32:L34" si="239">L7/H7-1</f>
        <v>#DIV/0!</v>
      </c>
      <c r="M32" s="19" t="e">
        <f t="shared" ref="M32:M34" si="240">M7/I7-1</f>
        <v>#DIV/0!</v>
      </c>
      <c r="N32" s="19" t="e">
        <f t="shared" ref="N32:N34" si="241">N7/J7-1</f>
        <v>#DIV/0!</v>
      </c>
      <c r="O32" s="19" t="e">
        <f t="shared" ref="O32:O34" si="242">O7/K7-1</f>
        <v>#DIV/0!</v>
      </c>
      <c r="P32" s="19" t="e">
        <f t="shared" ref="P32:P34" si="243">P7/L7-1</f>
        <v>#DIV/0!</v>
      </c>
      <c r="Q32" s="19" t="e">
        <f t="shared" ref="Q32:Q34" si="244">Q7/M7-1</f>
        <v>#DIV/0!</v>
      </c>
      <c r="R32" s="19" t="e">
        <f t="shared" ref="R32:R34" si="245">R7/N7-1</f>
        <v>#DIV/0!</v>
      </c>
      <c r="S32" s="19" t="e">
        <f t="shared" ref="S32:S34" si="246">S7/O7-1</f>
        <v>#DIV/0!</v>
      </c>
      <c r="T32" s="19" t="e">
        <f t="shared" ref="T32:T34" si="247">T7/P7-1</f>
        <v>#DIV/0!</v>
      </c>
      <c r="U32" s="19" t="e">
        <f t="shared" ref="U32:U34" si="248">U7/Q7-1</f>
        <v>#DIV/0!</v>
      </c>
      <c r="V32" s="19" t="e">
        <f t="shared" ref="V32:V34" si="249">V7/R7-1</f>
        <v>#DIV/0!</v>
      </c>
      <c r="W32" s="19" t="e">
        <f t="shared" ref="W32:W34" si="250">W7/S7-1</f>
        <v>#DIV/0!</v>
      </c>
      <c r="X32" s="19" t="e">
        <f t="shared" ref="X32:X34" si="251">X7/T7-1</f>
        <v>#DIV/0!</v>
      </c>
      <c r="Y32" s="19" t="e">
        <f t="shared" ref="Y32:Y34" si="252">Y7/U7-1</f>
        <v>#DIV/0!</v>
      </c>
      <c r="Z32" s="19" t="e">
        <f t="shared" ref="Z32:Z34" si="253">Z7/V7-1</f>
        <v>#DIV/0!</v>
      </c>
      <c r="AA32" s="19" t="e">
        <f t="shared" ref="AA32:AA34" si="254">AA7/W7-1</f>
        <v>#DIV/0!</v>
      </c>
      <c r="AB32" s="19" t="e">
        <f t="shared" ref="AB32:AB34" si="255">AB7/X7-1</f>
        <v>#DIV/0!</v>
      </c>
      <c r="AC32" s="19" t="e">
        <f t="shared" ref="AC32:BM32" si="256">AC7/Y7-1</f>
        <v>#DIV/0!</v>
      </c>
      <c r="AD32" s="19" t="e">
        <f t="shared" ref="AD32:AD34" si="257">AD7/Z7-1</f>
        <v>#DIV/0!</v>
      </c>
      <c r="AE32" s="19" t="e">
        <f t="shared" ref="AE32:AE34" si="258">AE7/AA7-1</f>
        <v>#DIV/0!</v>
      </c>
      <c r="AF32" s="19">
        <f t="shared" ref="AF32:AF34" si="259">AF7/AB7-1</f>
        <v>-6.1819321476141997E-2</v>
      </c>
      <c r="AG32" s="19" t="e">
        <f t="shared" si="256"/>
        <v>#DIV/0!</v>
      </c>
      <c r="AH32" s="19">
        <f t="shared" si="256"/>
        <v>-0.22084250235774916</v>
      </c>
      <c r="AI32" s="19" t="e">
        <f t="shared" si="256"/>
        <v>#DIV/0!</v>
      </c>
      <c r="AJ32" s="19">
        <f t="shared" si="256"/>
        <v>-0.22933021546684484</v>
      </c>
      <c r="AK32" s="19" t="e">
        <f t="shared" si="256"/>
        <v>#DIV/0!</v>
      </c>
      <c r="AL32" s="19">
        <f t="shared" si="256"/>
        <v>0.12880774662094008</v>
      </c>
      <c r="AM32" s="19">
        <f t="shared" si="256"/>
        <v>0.30966702470461871</v>
      </c>
      <c r="AN32" s="19">
        <f t="shared" si="256"/>
        <v>0.26863892501083653</v>
      </c>
      <c r="AO32" s="19" t="e">
        <f t="shared" si="256"/>
        <v>#DIV/0!</v>
      </c>
      <c r="AP32" s="19">
        <f t="shared" si="256"/>
        <v>0.15146099544276659</v>
      </c>
      <c r="AQ32" s="19">
        <f t="shared" si="256"/>
        <v>0.11039120807020431</v>
      </c>
      <c r="AR32" s="19">
        <f t="shared" si="256"/>
        <v>0.21961219783035801</v>
      </c>
      <c r="AS32" s="19" t="e">
        <f t="shared" si="256"/>
        <v>#DIV/0!</v>
      </c>
      <c r="AT32" s="19">
        <f t="shared" si="256"/>
        <v>0.17173676858606246</v>
      </c>
      <c r="AU32" s="19">
        <f t="shared" si="256"/>
        <v>0.22202526035896297</v>
      </c>
      <c r="AV32" s="19">
        <f t="shared" si="256"/>
        <v>0.11976467292337856</v>
      </c>
      <c r="AW32" s="19" t="e">
        <f t="shared" si="256"/>
        <v>#DIV/0!</v>
      </c>
      <c r="AX32" s="19">
        <f t="shared" si="256"/>
        <v>-9.2059076760050429E-3</v>
      </c>
      <c r="AY32" s="19">
        <f t="shared" si="256"/>
        <v>-1</v>
      </c>
      <c r="AZ32" s="19">
        <f t="shared" si="256"/>
        <v>-1</v>
      </c>
      <c r="BA32" s="19" t="e">
        <f t="shared" si="256"/>
        <v>#DIV/0!</v>
      </c>
      <c r="BB32" s="19">
        <f t="shared" si="256"/>
        <v>-1</v>
      </c>
      <c r="BC32" s="19" t="e">
        <f t="shared" si="256"/>
        <v>#DIV/0!</v>
      </c>
      <c r="BD32" s="19" t="e">
        <f t="shared" si="256"/>
        <v>#DIV/0!</v>
      </c>
      <c r="BE32" s="19" t="e">
        <f t="shared" si="256"/>
        <v>#DIV/0!</v>
      </c>
      <c r="BF32" s="19" t="e">
        <f t="shared" si="256"/>
        <v>#DIV/0!</v>
      </c>
      <c r="BG32" s="19" t="e">
        <f t="shared" si="256"/>
        <v>#DIV/0!</v>
      </c>
      <c r="BH32" s="19" t="e">
        <f t="shared" si="256"/>
        <v>#DIV/0!</v>
      </c>
      <c r="BI32" s="19" t="e">
        <f t="shared" si="256"/>
        <v>#DIV/0!</v>
      </c>
      <c r="BJ32" s="19" t="e">
        <f t="shared" si="256"/>
        <v>#DIV/0!</v>
      </c>
      <c r="BK32" s="19" t="e">
        <f t="shared" si="256"/>
        <v>#DIV/0!</v>
      </c>
      <c r="BL32" s="19" t="e">
        <f t="shared" si="256"/>
        <v>#DIV/0!</v>
      </c>
      <c r="BM32" s="19" t="e">
        <f t="shared" si="256"/>
        <v>#DIV/0!</v>
      </c>
    </row>
    <row r="33" spans="2:65" s="19" customFormat="1" x14ac:dyDescent="0.35">
      <c r="B33" s="19" t="s">
        <v>2853</v>
      </c>
      <c r="G33" s="19" t="e">
        <f t="shared" si="234"/>
        <v>#DIV/0!</v>
      </c>
      <c r="H33" s="19" t="e">
        <f t="shared" si="235"/>
        <v>#DIV/0!</v>
      </c>
      <c r="I33" s="19" t="e">
        <f t="shared" si="236"/>
        <v>#DIV/0!</v>
      </c>
      <c r="J33" s="19" t="e">
        <f t="shared" si="237"/>
        <v>#DIV/0!</v>
      </c>
      <c r="K33" s="19" t="e">
        <f t="shared" si="238"/>
        <v>#DIV/0!</v>
      </c>
      <c r="L33" s="19" t="e">
        <f t="shared" si="239"/>
        <v>#DIV/0!</v>
      </c>
      <c r="M33" s="19" t="e">
        <f t="shared" si="240"/>
        <v>#DIV/0!</v>
      </c>
      <c r="N33" s="19" t="e">
        <f t="shared" si="241"/>
        <v>#DIV/0!</v>
      </c>
      <c r="O33" s="19" t="e">
        <f t="shared" si="242"/>
        <v>#DIV/0!</v>
      </c>
      <c r="P33" s="19" t="e">
        <f t="shared" si="243"/>
        <v>#DIV/0!</v>
      </c>
      <c r="Q33" s="19" t="e">
        <f t="shared" si="244"/>
        <v>#DIV/0!</v>
      </c>
      <c r="R33" s="19" t="e">
        <f t="shared" si="245"/>
        <v>#DIV/0!</v>
      </c>
      <c r="S33" s="19" t="e">
        <f t="shared" si="246"/>
        <v>#DIV/0!</v>
      </c>
      <c r="T33" s="19" t="e">
        <f t="shared" si="247"/>
        <v>#DIV/0!</v>
      </c>
      <c r="U33" s="19" t="e">
        <f t="shared" si="248"/>
        <v>#DIV/0!</v>
      </c>
      <c r="V33" s="19" t="e">
        <f t="shared" si="249"/>
        <v>#DIV/0!</v>
      </c>
      <c r="W33" s="19" t="e">
        <f t="shared" si="250"/>
        <v>#DIV/0!</v>
      </c>
      <c r="X33" s="19" t="e">
        <f t="shared" si="251"/>
        <v>#DIV/0!</v>
      </c>
      <c r="Y33" s="19" t="e">
        <f t="shared" si="252"/>
        <v>#DIV/0!</v>
      </c>
      <c r="Z33" s="19" t="e">
        <f t="shared" si="253"/>
        <v>#DIV/0!</v>
      </c>
      <c r="AA33" s="19" t="e">
        <f t="shared" si="254"/>
        <v>#DIV/0!</v>
      </c>
      <c r="AB33" s="19" t="e">
        <f t="shared" si="255"/>
        <v>#DIV/0!</v>
      </c>
      <c r="AC33" s="19" t="e">
        <f t="shared" ref="AC33:BM33" si="260">AC8/Y8-1</f>
        <v>#DIV/0!</v>
      </c>
      <c r="AD33" s="19" t="e">
        <f t="shared" si="257"/>
        <v>#DIV/0!</v>
      </c>
      <c r="AE33" s="19" t="e">
        <f t="shared" si="258"/>
        <v>#DIV/0!</v>
      </c>
      <c r="AF33" s="19">
        <f t="shared" si="259"/>
        <v>4.9531459170013337E-2</v>
      </c>
      <c r="AG33" s="19" t="e">
        <f t="shared" si="260"/>
        <v>#DIV/0!</v>
      </c>
      <c r="AH33" s="19">
        <f t="shared" si="260"/>
        <v>-2.8301886792452824E-2</v>
      </c>
      <c r="AI33" s="19" t="e">
        <f t="shared" si="260"/>
        <v>#DIV/0!</v>
      </c>
      <c r="AJ33" s="19">
        <f t="shared" si="260"/>
        <v>-0.16709183673469385</v>
      </c>
      <c r="AK33" s="19" t="e">
        <f t="shared" si="260"/>
        <v>#DIV/0!</v>
      </c>
      <c r="AL33" s="19">
        <f t="shared" si="260"/>
        <v>-3.4674063800277377E-2</v>
      </c>
      <c r="AM33" s="19">
        <f t="shared" si="260"/>
        <v>1.3100436681222627E-2</v>
      </c>
      <c r="AN33" s="19">
        <f t="shared" si="260"/>
        <v>5.666156202143946E-2</v>
      </c>
      <c r="AO33" s="19" t="e">
        <f t="shared" si="260"/>
        <v>#DIV/0!</v>
      </c>
      <c r="AP33" s="19">
        <f t="shared" si="260"/>
        <v>1.0057471264367734E-2</v>
      </c>
      <c r="AQ33" s="19">
        <f t="shared" si="260"/>
        <v>1.7241379310344751E-2</v>
      </c>
      <c r="AR33" s="19">
        <f t="shared" si="260"/>
        <v>3.7681159420289934E-2</v>
      </c>
      <c r="AS33" s="19" t="e">
        <f t="shared" si="260"/>
        <v>#DIV/0!</v>
      </c>
      <c r="AT33" s="19">
        <f t="shared" si="260"/>
        <v>8.5348506401137891E-2</v>
      </c>
      <c r="AU33" s="19">
        <f t="shared" si="260"/>
        <v>9.1807909604519677E-2</v>
      </c>
      <c r="AV33" s="19">
        <f t="shared" si="260"/>
        <v>0.14804469273743015</v>
      </c>
      <c r="AW33" s="19" t="e">
        <f t="shared" si="260"/>
        <v>#DIV/0!</v>
      </c>
      <c r="AX33" s="19">
        <f t="shared" si="260"/>
        <v>9.9606815203145516E-2</v>
      </c>
      <c r="AY33" s="19">
        <f t="shared" si="260"/>
        <v>-1</v>
      </c>
      <c r="AZ33" s="19">
        <f t="shared" si="260"/>
        <v>-1</v>
      </c>
      <c r="BA33" s="19" t="e">
        <f t="shared" si="260"/>
        <v>#DIV/0!</v>
      </c>
      <c r="BB33" s="19">
        <f t="shared" si="260"/>
        <v>-1</v>
      </c>
      <c r="BC33" s="19" t="e">
        <f t="shared" si="260"/>
        <v>#DIV/0!</v>
      </c>
      <c r="BD33" s="19" t="e">
        <f t="shared" si="260"/>
        <v>#DIV/0!</v>
      </c>
      <c r="BE33" s="19" t="e">
        <f t="shared" si="260"/>
        <v>#DIV/0!</v>
      </c>
      <c r="BF33" s="19" t="e">
        <f t="shared" si="260"/>
        <v>#DIV/0!</v>
      </c>
      <c r="BG33" s="19" t="e">
        <f t="shared" si="260"/>
        <v>#DIV/0!</v>
      </c>
      <c r="BH33" s="19" t="e">
        <f t="shared" si="260"/>
        <v>#DIV/0!</v>
      </c>
      <c r="BI33" s="19" t="e">
        <f t="shared" si="260"/>
        <v>#DIV/0!</v>
      </c>
      <c r="BJ33" s="19" t="e">
        <f t="shared" si="260"/>
        <v>#DIV/0!</v>
      </c>
      <c r="BK33" s="19" t="e">
        <f t="shared" si="260"/>
        <v>#DIV/0!</v>
      </c>
      <c r="BL33" s="19" t="e">
        <f t="shared" si="260"/>
        <v>#DIV/0!</v>
      </c>
      <c r="BM33" s="19" t="e">
        <f t="shared" si="260"/>
        <v>#DIV/0!</v>
      </c>
    </row>
    <row r="34" spans="2:65" s="19" customFormat="1" x14ac:dyDescent="0.35">
      <c r="B34" s="19" t="s">
        <v>2854</v>
      </c>
      <c r="G34" s="19" t="e">
        <f t="shared" si="234"/>
        <v>#DIV/0!</v>
      </c>
      <c r="H34" s="19" t="e">
        <f t="shared" si="235"/>
        <v>#DIV/0!</v>
      </c>
      <c r="I34" s="19" t="e">
        <f t="shared" si="236"/>
        <v>#DIV/0!</v>
      </c>
      <c r="J34" s="19" t="e">
        <f t="shared" si="237"/>
        <v>#DIV/0!</v>
      </c>
      <c r="K34" s="19" t="e">
        <f t="shared" si="238"/>
        <v>#DIV/0!</v>
      </c>
      <c r="L34" s="19" t="e">
        <f t="shared" si="239"/>
        <v>#DIV/0!</v>
      </c>
      <c r="M34" s="19" t="e">
        <f t="shared" si="240"/>
        <v>#DIV/0!</v>
      </c>
      <c r="N34" s="19" t="e">
        <f t="shared" si="241"/>
        <v>#DIV/0!</v>
      </c>
      <c r="O34" s="19" t="e">
        <f t="shared" si="242"/>
        <v>#DIV/0!</v>
      </c>
      <c r="P34" s="19" t="e">
        <f t="shared" si="243"/>
        <v>#DIV/0!</v>
      </c>
      <c r="Q34" s="19" t="e">
        <f t="shared" si="244"/>
        <v>#DIV/0!</v>
      </c>
      <c r="R34" s="19" t="e">
        <f t="shared" si="245"/>
        <v>#DIV/0!</v>
      </c>
      <c r="S34" s="19" t="e">
        <f t="shared" si="246"/>
        <v>#DIV/0!</v>
      </c>
      <c r="T34" s="19" t="e">
        <f t="shared" si="247"/>
        <v>#DIV/0!</v>
      </c>
      <c r="U34" s="19" t="e">
        <f t="shared" si="248"/>
        <v>#DIV/0!</v>
      </c>
      <c r="V34" s="19" t="e">
        <f t="shared" si="249"/>
        <v>#DIV/0!</v>
      </c>
      <c r="W34" s="19" t="e">
        <f t="shared" si="250"/>
        <v>#DIV/0!</v>
      </c>
      <c r="X34" s="19" t="e">
        <f t="shared" si="251"/>
        <v>#DIV/0!</v>
      </c>
      <c r="Y34" s="19" t="e">
        <f t="shared" si="252"/>
        <v>#DIV/0!</v>
      </c>
      <c r="Z34" s="19" t="e">
        <f t="shared" si="253"/>
        <v>#DIV/0!</v>
      </c>
      <c r="AA34" s="19" t="e">
        <f t="shared" si="254"/>
        <v>#DIV/0!</v>
      </c>
      <c r="AB34" s="19" t="e">
        <f t="shared" si="255"/>
        <v>#DIV/0!</v>
      </c>
      <c r="AC34" s="19" t="e">
        <f t="shared" ref="AC34:BM34" si="261">AC9/Y9-1</f>
        <v>#DIV/0!</v>
      </c>
      <c r="AD34" s="19" t="e">
        <f t="shared" si="257"/>
        <v>#DIV/0!</v>
      </c>
      <c r="AE34" s="19" t="e">
        <f t="shared" si="258"/>
        <v>#DIV/0!</v>
      </c>
      <c r="AF34" s="19">
        <f t="shared" si="259"/>
        <v>-5.566247224278309E-2</v>
      </c>
      <c r="AG34" s="19" t="e">
        <f t="shared" si="261"/>
        <v>#DIV/0!</v>
      </c>
      <c r="AH34" s="19">
        <f t="shared" si="261"/>
        <v>-0.21023317986038914</v>
      </c>
      <c r="AI34" s="19" t="e">
        <f t="shared" si="261"/>
        <v>#DIV/0!</v>
      </c>
      <c r="AJ34" s="19">
        <f t="shared" si="261"/>
        <v>-0.22550556513560116</v>
      </c>
      <c r="AK34" s="19" t="e">
        <f t="shared" si="261"/>
        <v>#DIV/0!</v>
      </c>
      <c r="AL34" s="19">
        <f t="shared" si="261"/>
        <v>0.11772449459332401</v>
      </c>
      <c r="AM34" s="19">
        <f t="shared" si="261"/>
        <v>0.28928678603581082</v>
      </c>
      <c r="AN34" s="19">
        <f t="shared" si="261"/>
        <v>0.2546300981682017</v>
      </c>
      <c r="AO34" s="19" t="e">
        <f t="shared" si="261"/>
        <v>#DIV/0!</v>
      </c>
      <c r="AP34" s="19">
        <f t="shared" si="261"/>
        <v>0.14318162698746528</v>
      </c>
      <c r="AQ34" s="19">
        <f t="shared" si="261"/>
        <v>0.1053611606796494</v>
      </c>
      <c r="AR34" s="19">
        <f t="shared" si="261"/>
        <v>0.20948616600790504</v>
      </c>
      <c r="AS34" s="19" t="e">
        <f t="shared" si="261"/>
        <v>#DIV/0!</v>
      </c>
      <c r="AT34" s="19">
        <f t="shared" si="261"/>
        <v>0.16726764294650076</v>
      </c>
      <c r="AU34" s="19">
        <f t="shared" si="261"/>
        <v>0.21555415175124581</v>
      </c>
      <c r="AV34" s="19">
        <f t="shared" si="261"/>
        <v>0.12111511271175135</v>
      </c>
      <c r="AW34" s="19" t="e">
        <f t="shared" si="261"/>
        <v>#DIV/0!</v>
      </c>
      <c r="AX34" s="19">
        <f t="shared" si="261"/>
        <v>-3.9717563989408733E-3</v>
      </c>
      <c r="AY34" s="19">
        <f t="shared" si="261"/>
        <v>-1</v>
      </c>
      <c r="AZ34" s="19">
        <f t="shared" si="261"/>
        <v>-1</v>
      </c>
      <c r="BA34" s="19" t="e">
        <f t="shared" si="261"/>
        <v>#DIV/0!</v>
      </c>
      <c r="BB34" s="19">
        <f t="shared" si="261"/>
        <v>-1</v>
      </c>
      <c r="BC34" s="19" t="e">
        <f t="shared" si="261"/>
        <v>#DIV/0!</v>
      </c>
      <c r="BD34" s="19" t="e">
        <f t="shared" si="261"/>
        <v>#DIV/0!</v>
      </c>
      <c r="BE34" s="19" t="e">
        <f t="shared" si="261"/>
        <v>#DIV/0!</v>
      </c>
      <c r="BF34" s="19" t="e">
        <f t="shared" si="261"/>
        <v>#DIV/0!</v>
      </c>
      <c r="BG34" s="19" t="e">
        <f t="shared" si="261"/>
        <v>#DIV/0!</v>
      </c>
      <c r="BH34" s="19" t="e">
        <f t="shared" si="261"/>
        <v>#DIV/0!</v>
      </c>
      <c r="BI34" s="19" t="e">
        <f t="shared" si="261"/>
        <v>#DIV/0!</v>
      </c>
      <c r="BJ34" s="19" t="e">
        <f t="shared" si="261"/>
        <v>#DIV/0!</v>
      </c>
      <c r="BK34" s="19" t="e">
        <f t="shared" si="261"/>
        <v>#DIV/0!</v>
      </c>
      <c r="BL34" s="19" t="e">
        <f t="shared" si="261"/>
        <v>#DIV/0!</v>
      </c>
      <c r="BM34" s="19" t="e">
        <f t="shared" si="261"/>
        <v>#DIV/0!</v>
      </c>
    </row>
    <row r="36" spans="2:65" s="45" customFormat="1" x14ac:dyDescent="0.35">
      <c r="B36" s="45" t="s">
        <v>2790</v>
      </c>
      <c r="G36" s="45" t="e">
        <f t="shared" ref="E36:O36" si="262">G11/G9</f>
        <v>#DIV/0!</v>
      </c>
      <c r="H36" s="45" t="e">
        <f t="shared" si="262"/>
        <v>#DIV/0!</v>
      </c>
      <c r="I36" s="45" t="e">
        <f t="shared" si="262"/>
        <v>#DIV/0!</v>
      </c>
      <c r="J36" s="45" t="e">
        <f t="shared" si="262"/>
        <v>#DIV/0!</v>
      </c>
      <c r="K36" s="45" t="e">
        <f t="shared" si="262"/>
        <v>#DIV/0!</v>
      </c>
      <c r="L36" s="45" t="e">
        <f t="shared" si="262"/>
        <v>#DIV/0!</v>
      </c>
      <c r="M36" s="45" t="e">
        <f t="shared" si="262"/>
        <v>#DIV/0!</v>
      </c>
      <c r="N36" s="45" t="e">
        <f t="shared" si="262"/>
        <v>#DIV/0!</v>
      </c>
      <c r="O36" s="45" t="e">
        <f t="shared" si="262"/>
        <v>#DIV/0!</v>
      </c>
      <c r="P36" s="45" t="e">
        <f t="shared" ref="O36:AB36" si="263">P11/P9</f>
        <v>#DIV/0!</v>
      </c>
      <c r="Q36" s="45" t="e">
        <f t="shared" si="263"/>
        <v>#DIV/0!</v>
      </c>
      <c r="R36" s="45" t="e">
        <f t="shared" si="263"/>
        <v>#DIV/0!</v>
      </c>
      <c r="S36" s="45" t="e">
        <f t="shared" si="263"/>
        <v>#DIV/0!</v>
      </c>
      <c r="T36" s="45" t="e">
        <f t="shared" si="263"/>
        <v>#DIV/0!</v>
      </c>
      <c r="U36" s="45" t="e">
        <f t="shared" si="263"/>
        <v>#DIV/0!</v>
      </c>
      <c r="V36" s="45" t="e">
        <f t="shared" si="263"/>
        <v>#DIV/0!</v>
      </c>
      <c r="W36" s="45" t="e">
        <f t="shared" si="263"/>
        <v>#DIV/0!</v>
      </c>
      <c r="X36" s="45" t="e">
        <f t="shared" si="263"/>
        <v>#DIV/0!</v>
      </c>
      <c r="Y36" s="45" t="e">
        <f t="shared" si="263"/>
        <v>#DIV/0!</v>
      </c>
      <c r="Z36" s="45" t="e">
        <f t="shared" si="263"/>
        <v>#DIV/0!</v>
      </c>
      <c r="AA36" s="45" t="e">
        <f t="shared" si="263"/>
        <v>#DIV/0!</v>
      </c>
      <c r="AB36" s="45">
        <f t="shared" si="263"/>
        <v>0.33219837157660992</v>
      </c>
      <c r="AC36" s="45" t="e">
        <f t="shared" ref="AC36:AF36" si="264">AC11/AC9</f>
        <v>#DIV/0!</v>
      </c>
      <c r="AD36" s="45">
        <f t="shared" si="264"/>
        <v>0.33142729838110796</v>
      </c>
      <c r="AE36" s="45" t="e">
        <f t="shared" si="264"/>
        <v>#DIV/0!</v>
      </c>
      <c r="AF36" s="45">
        <f t="shared" si="264"/>
        <v>0.32834300047029313</v>
      </c>
      <c r="AG36" s="45" t="e">
        <f t="shared" ref="AG36:BM36" si="265">AG11/AG9</f>
        <v>#DIV/0!</v>
      </c>
      <c r="AH36" s="45">
        <f t="shared" si="265"/>
        <v>0.3167842031029619</v>
      </c>
      <c r="AI36" s="45">
        <f t="shared" si="265"/>
        <v>0.28848654596378914</v>
      </c>
      <c r="AJ36" s="45">
        <f t="shared" si="265"/>
        <v>0.2997672300374456</v>
      </c>
      <c r="AK36" s="45" t="e">
        <f t="shared" si="265"/>
        <v>#DIV/0!</v>
      </c>
      <c r="AL36" s="45">
        <f t="shared" si="265"/>
        <v>0.32598637166652644</v>
      </c>
      <c r="AM36" s="45">
        <f t="shared" si="265"/>
        <v>0.3109628365272713</v>
      </c>
      <c r="AN36" s="45">
        <f t="shared" si="265"/>
        <v>0.3049124788255223</v>
      </c>
      <c r="AO36" s="45" t="e">
        <f t="shared" si="265"/>
        <v>#DIV/0!</v>
      </c>
      <c r="AP36" s="45">
        <f t="shared" si="265"/>
        <v>0.29656339686511146</v>
      </c>
      <c r="AQ36" s="45">
        <f t="shared" si="265"/>
        <v>0.29985260054748369</v>
      </c>
      <c r="AR36" s="45">
        <f t="shared" si="265"/>
        <v>0.31959450446845405</v>
      </c>
      <c r="AS36" s="45" t="e">
        <f t="shared" si="265"/>
        <v>#DIV/0!</v>
      </c>
      <c r="AT36" s="45">
        <f t="shared" si="265"/>
        <v>0.36306896986508636</v>
      </c>
      <c r="AU36" s="45">
        <f t="shared" si="265"/>
        <v>0.36106940755283518</v>
      </c>
      <c r="AV36" s="45">
        <f t="shared" si="265"/>
        <v>0.37043426531826296</v>
      </c>
      <c r="AW36" s="45" t="e">
        <f t="shared" si="265"/>
        <v>#DIV/0!</v>
      </c>
      <c r="AX36" s="45">
        <f t="shared" si="265"/>
        <v>0.38844230647509337</v>
      </c>
      <c r="AY36" s="45" t="e">
        <f t="shared" si="265"/>
        <v>#DIV/0!</v>
      </c>
      <c r="AZ36" s="45" t="e">
        <f t="shared" si="265"/>
        <v>#DIV/0!</v>
      </c>
      <c r="BA36" s="45" t="e">
        <f t="shared" si="265"/>
        <v>#DIV/0!</v>
      </c>
      <c r="BB36" s="45" t="e">
        <f t="shared" si="265"/>
        <v>#DIV/0!</v>
      </c>
      <c r="BC36" s="45" t="e">
        <f t="shared" si="265"/>
        <v>#DIV/0!</v>
      </c>
      <c r="BD36" s="45" t="e">
        <f t="shared" si="265"/>
        <v>#DIV/0!</v>
      </c>
      <c r="BE36" s="45" t="e">
        <f t="shared" si="265"/>
        <v>#DIV/0!</v>
      </c>
      <c r="BF36" s="45" t="e">
        <f t="shared" si="265"/>
        <v>#DIV/0!</v>
      </c>
      <c r="BG36" s="45" t="e">
        <f t="shared" si="265"/>
        <v>#DIV/0!</v>
      </c>
      <c r="BH36" s="45" t="e">
        <f t="shared" si="265"/>
        <v>#DIV/0!</v>
      </c>
      <c r="BI36" s="45" t="e">
        <f t="shared" si="265"/>
        <v>#DIV/0!</v>
      </c>
      <c r="BJ36" s="45" t="e">
        <f t="shared" si="265"/>
        <v>#DIV/0!</v>
      </c>
      <c r="BK36" s="45" t="e">
        <f t="shared" si="265"/>
        <v>#DIV/0!</v>
      </c>
      <c r="BL36" s="45" t="e">
        <f t="shared" si="265"/>
        <v>#DIV/0!</v>
      </c>
      <c r="BM36" s="45" t="e">
        <f t="shared" si="265"/>
        <v>#DIV/0!</v>
      </c>
    </row>
    <row r="37" spans="2:65" s="45" customFormat="1" x14ac:dyDescent="0.35">
      <c r="B37" s="45" t="s">
        <v>2821</v>
      </c>
      <c r="G37" s="45" t="e">
        <f t="shared" ref="E37:O37" si="266">G17/G9</f>
        <v>#DIV/0!</v>
      </c>
      <c r="H37" s="45" t="e">
        <f t="shared" si="266"/>
        <v>#DIV/0!</v>
      </c>
      <c r="I37" s="45" t="e">
        <f t="shared" si="266"/>
        <v>#DIV/0!</v>
      </c>
      <c r="J37" s="45" t="e">
        <f t="shared" si="266"/>
        <v>#DIV/0!</v>
      </c>
      <c r="K37" s="45" t="e">
        <f t="shared" si="266"/>
        <v>#DIV/0!</v>
      </c>
      <c r="L37" s="45" t="e">
        <f t="shared" si="266"/>
        <v>#DIV/0!</v>
      </c>
      <c r="M37" s="45" t="e">
        <f t="shared" si="266"/>
        <v>#DIV/0!</v>
      </c>
      <c r="N37" s="45" t="e">
        <f t="shared" si="266"/>
        <v>#DIV/0!</v>
      </c>
      <c r="O37" s="45" t="e">
        <f t="shared" si="266"/>
        <v>#DIV/0!</v>
      </c>
      <c r="P37" s="45" t="e">
        <f t="shared" ref="O37:AB37" si="267">P17/P9</f>
        <v>#DIV/0!</v>
      </c>
      <c r="Q37" s="45" t="e">
        <f t="shared" si="267"/>
        <v>#DIV/0!</v>
      </c>
      <c r="R37" s="45" t="e">
        <f t="shared" si="267"/>
        <v>#DIV/0!</v>
      </c>
      <c r="S37" s="45" t="e">
        <f t="shared" si="267"/>
        <v>#DIV/0!</v>
      </c>
      <c r="T37" s="45" t="e">
        <f t="shared" si="267"/>
        <v>#DIV/0!</v>
      </c>
      <c r="U37" s="45" t="e">
        <f t="shared" si="267"/>
        <v>#DIV/0!</v>
      </c>
      <c r="V37" s="45" t="e">
        <f t="shared" si="267"/>
        <v>#DIV/0!</v>
      </c>
      <c r="W37" s="45" t="e">
        <f t="shared" si="267"/>
        <v>#DIV/0!</v>
      </c>
      <c r="X37" s="45" t="e">
        <f t="shared" si="267"/>
        <v>#DIV/0!</v>
      </c>
      <c r="Y37" s="45" t="e">
        <f t="shared" si="267"/>
        <v>#DIV/0!</v>
      </c>
      <c r="Z37" s="45" t="e">
        <f t="shared" si="267"/>
        <v>#DIV/0!</v>
      </c>
      <c r="AA37" s="45" t="e">
        <f t="shared" si="267"/>
        <v>#DIV/0!</v>
      </c>
      <c r="AB37" s="45">
        <f t="shared" si="267"/>
        <v>0.15803108808290156</v>
      </c>
      <c r="AC37" s="45" t="e">
        <f t="shared" ref="AC37:AF37" si="268">AC17/AC9</f>
        <v>#DIV/0!</v>
      </c>
      <c r="AD37" s="45">
        <f t="shared" si="268"/>
        <v>0.1638942521907025</v>
      </c>
      <c r="AE37" s="45" t="e">
        <f t="shared" si="268"/>
        <v>#DIV/0!</v>
      </c>
      <c r="AF37" s="45">
        <f t="shared" si="268"/>
        <v>0.1583320269634739</v>
      </c>
      <c r="AG37" s="45" t="e">
        <f t="shared" ref="AG37:BM37" si="269">AG17/AG9</f>
        <v>#DIV/0!</v>
      </c>
      <c r="AH37" s="45">
        <f t="shared" si="269"/>
        <v>0.13201692524682651</v>
      </c>
      <c r="AI37" s="45">
        <f t="shared" si="269"/>
        <v>7.8423527058117434E-2</v>
      </c>
      <c r="AJ37" s="45">
        <f t="shared" si="269"/>
        <v>9.9686266572209289E-2</v>
      </c>
      <c r="AK37" s="45" t="e">
        <f t="shared" si="269"/>
        <v>#DIV/0!</v>
      </c>
      <c r="AL37" s="45">
        <f t="shared" si="269"/>
        <v>0.15260368469756877</v>
      </c>
      <c r="AM37" s="45">
        <f t="shared" si="269"/>
        <v>0.13880052758165878</v>
      </c>
      <c r="AN37" s="45">
        <f t="shared" si="269"/>
        <v>0.13422602242478018</v>
      </c>
      <c r="AO37" s="45" t="e">
        <f t="shared" si="269"/>
        <v>#DIV/0!</v>
      </c>
      <c r="AP37" s="45">
        <f t="shared" si="269"/>
        <v>0.1365074692766208</v>
      </c>
      <c r="AQ37" s="45">
        <f t="shared" si="269"/>
        <v>0.13644977890082122</v>
      </c>
      <c r="AR37" s="45">
        <f t="shared" si="269"/>
        <v>0.16173135921035081</v>
      </c>
      <c r="AS37" s="45" t="e">
        <f t="shared" si="269"/>
        <v>#DIV/0!</v>
      </c>
      <c r="AT37" s="45">
        <f t="shared" si="269"/>
        <v>0.17217248770646829</v>
      </c>
      <c r="AU37" s="45">
        <f t="shared" si="269"/>
        <v>0.21087885437117451</v>
      </c>
      <c r="AV37" s="45">
        <f t="shared" si="269"/>
        <v>0.20517549077929803</v>
      </c>
      <c r="AW37" s="45" t="e">
        <f t="shared" si="269"/>
        <v>#DIV/0!</v>
      </c>
      <c r="AX37" s="45">
        <f t="shared" si="269"/>
        <v>0.22273561617823912</v>
      </c>
      <c r="AY37" s="45" t="e">
        <f t="shared" si="269"/>
        <v>#DIV/0!</v>
      </c>
      <c r="AZ37" s="45" t="e">
        <f t="shared" si="269"/>
        <v>#DIV/0!</v>
      </c>
      <c r="BA37" s="45" t="e">
        <f t="shared" si="269"/>
        <v>#DIV/0!</v>
      </c>
      <c r="BB37" s="45" t="e">
        <f t="shared" si="269"/>
        <v>#DIV/0!</v>
      </c>
      <c r="BC37" s="45" t="e">
        <f t="shared" si="269"/>
        <v>#DIV/0!</v>
      </c>
      <c r="BD37" s="45" t="e">
        <f t="shared" si="269"/>
        <v>#DIV/0!</v>
      </c>
      <c r="BE37" s="45" t="e">
        <f t="shared" si="269"/>
        <v>#DIV/0!</v>
      </c>
      <c r="BF37" s="45" t="e">
        <f t="shared" si="269"/>
        <v>#DIV/0!</v>
      </c>
      <c r="BG37" s="45" t="e">
        <f t="shared" si="269"/>
        <v>#DIV/0!</v>
      </c>
      <c r="BH37" s="45" t="e">
        <f t="shared" si="269"/>
        <v>#DIV/0!</v>
      </c>
      <c r="BI37" s="45" t="e">
        <f t="shared" si="269"/>
        <v>#DIV/0!</v>
      </c>
      <c r="BJ37" s="45" t="e">
        <f t="shared" si="269"/>
        <v>#DIV/0!</v>
      </c>
      <c r="BK37" s="45" t="e">
        <f t="shared" si="269"/>
        <v>#DIV/0!</v>
      </c>
      <c r="BL37" s="45" t="e">
        <f t="shared" si="269"/>
        <v>#DIV/0!</v>
      </c>
      <c r="BM37" s="45" t="e">
        <f t="shared" si="269"/>
        <v>#DIV/0!</v>
      </c>
    </row>
    <row r="38" spans="2:65" s="45" customFormat="1" x14ac:dyDescent="0.35">
      <c r="B38" s="45" t="s">
        <v>2851</v>
      </c>
      <c r="G38" s="45" t="e">
        <f t="shared" ref="E38:O38" si="270">G26/G9</f>
        <v>#DIV/0!</v>
      </c>
      <c r="H38" s="45" t="e">
        <f t="shared" si="270"/>
        <v>#DIV/0!</v>
      </c>
      <c r="I38" s="45" t="e">
        <f t="shared" si="270"/>
        <v>#DIV/0!</v>
      </c>
      <c r="J38" s="45" t="e">
        <f t="shared" si="270"/>
        <v>#DIV/0!</v>
      </c>
      <c r="K38" s="45" t="e">
        <f t="shared" si="270"/>
        <v>#DIV/0!</v>
      </c>
      <c r="L38" s="45" t="e">
        <f t="shared" si="270"/>
        <v>#DIV/0!</v>
      </c>
      <c r="M38" s="45" t="e">
        <f t="shared" si="270"/>
        <v>#DIV/0!</v>
      </c>
      <c r="N38" s="45" t="e">
        <f t="shared" si="270"/>
        <v>#DIV/0!</v>
      </c>
      <c r="O38" s="45" t="e">
        <f t="shared" si="270"/>
        <v>#DIV/0!</v>
      </c>
      <c r="P38" s="45" t="e">
        <f t="shared" ref="O38:AB38" si="271">P26/P9</f>
        <v>#DIV/0!</v>
      </c>
      <c r="Q38" s="45" t="e">
        <f t="shared" si="271"/>
        <v>#DIV/0!</v>
      </c>
      <c r="R38" s="45" t="e">
        <f t="shared" si="271"/>
        <v>#DIV/0!</v>
      </c>
      <c r="S38" s="45" t="e">
        <f t="shared" si="271"/>
        <v>#DIV/0!</v>
      </c>
      <c r="T38" s="45" t="e">
        <f t="shared" si="271"/>
        <v>#DIV/0!</v>
      </c>
      <c r="U38" s="45" t="e">
        <f t="shared" si="271"/>
        <v>#DIV/0!</v>
      </c>
      <c r="V38" s="45" t="e">
        <f t="shared" si="271"/>
        <v>#DIV/0!</v>
      </c>
      <c r="W38" s="45" t="e">
        <f t="shared" si="271"/>
        <v>#DIV/0!</v>
      </c>
      <c r="X38" s="45" t="e">
        <f t="shared" si="271"/>
        <v>#DIV/0!</v>
      </c>
      <c r="Y38" s="45" t="e">
        <f t="shared" si="271"/>
        <v>#DIV/0!</v>
      </c>
      <c r="Z38" s="45" t="e">
        <f t="shared" si="271"/>
        <v>#DIV/0!</v>
      </c>
      <c r="AA38" s="45" t="e">
        <f t="shared" si="271"/>
        <v>#DIV/0!</v>
      </c>
      <c r="AB38" s="45">
        <f t="shared" si="271"/>
        <v>0.12783123612139155</v>
      </c>
      <c r="AC38" s="45" t="e">
        <f t="shared" ref="AC38:AF38" si="272">AC26/AC9</f>
        <v>#DIV/0!</v>
      </c>
      <c r="AD38" s="45">
        <f t="shared" si="272"/>
        <v>0.13968513292737264</v>
      </c>
      <c r="AE38" s="45" t="e">
        <f t="shared" si="272"/>
        <v>#DIV/0!</v>
      </c>
      <c r="AF38" s="45">
        <f t="shared" si="272"/>
        <v>0.11710299419971783</v>
      </c>
      <c r="AG38" s="45" t="e">
        <f t="shared" ref="AG38:BM38" si="273">AG26/AG9</f>
        <v>#DIV/0!</v>
      </c>
      <c r="AH38" s="45">
        <f t="shared" si="273"/>
        <v>0.10267983074753173</v>
      </c>
      <c r="AI38" s="45">
        <f t="shared" si="273"/>
        <v>4.5813744123236973E-2</v>
      </c>
      <c r="AJ38" s="45">
        <f t="shared" si="273"/>
        <v>6.7604493472320615E-2</v>
      </c>
      <c r="AK38" s="45" t="e">
        <f t="shared" si="273"/>
        <v>#DIV/0!</v>
      </c>
      <c r="AL38" s="45">
        <f t="shared" si="273"/>
        <v>0.12871203836123496</v>
      </c>
      <c r="AM38" s="45">
        <f t="shared" si="273"/>
        <v>0.10962836527271316</v>
      </c>
      <c r="AN38" s="45">
        <f t="shared" si="273"/>
        <v>0.11502782931354361</v>
      </c>
      <c r="AO38" s="45" t="e">
        <f t="shared" si="273"/>
        <v>#DIV/0!</v>
      </c>
      <c r="AP38" s="45">
        <f t="shared" si="273"/>
        <v>0.11310618882920009</v>
      </c>
      <c r="AQ38" s="45">
        <f t="shared" si="273"/>
        <v>0.11742823050466765</v>
      </c>
      <c r="AR38" s="45">
        <f t="shared" si="273"/>
        <v>0.13612111511271174</v>
      </c>
      <c r="AS38" s="45" t="e">
        <f t="shared" si="273"/>
        <v>#DIV/0!</v>
      </c>
      <c r="AT38" s="45">
        <f t="shared" si="273"/>
        <v>0.1224940108435254</v>
      </c>
      <c r="AU38" s="45">
        <f t="shared" si="273"/>
        <v>0.16872618085229241</v>
      </c>
      <c r="AV38" s="45">
        <f t="shared" si="273"/>
        <v>0.16621058893515764</v>
      </c>
      <c r="AW38" s="45" t="e">
        <f t="shared" si="273"/>
        <v>#DIV/0!</v>
      </c>
      <c r="AX38" s="45">
        <f t="shared" si="273"/>
        <v>0.18077093486929552</v>
      </c>
      <c r="AY38" s="45" t="e">
        <f t="shared" si="273"/>
        <v>#DIV/0!</v>
      </c>
      <c r="AZ38" s="45" t="e">
        <f t="shared" si="273"/>
        <v>#DIV/0!</v>
      </c>
      <c r="BA38" s="45" t="e">
        <f t="shared" si="273"/>
        <v>#DIV/0!</v>
      </c>
      <c r="BB38" s="45" t="e">
        <f t="shared" si="273"/>
        <v>#DIV/0!</v>
      </c>
      <c r="BC38" s="45" t="e">
        <f t="shared" si="273"/>
        <v>#DIV/0!</v>
      </c>
      <c r="BD38" s="45" t="e">
        <f t="shared" si="273"/>
        <v>#DIV/0!</v>
      </c>
      <c r="BE38" s="45" t="e">
        <f t="shared" si="273"/>
        <v>#DIV/0!</v>
      </c>
      <c r="BF38" s="45" t="e">
        <f t="shared" si="273"/>
        <v>#DIV/0!</v>
      </c>
      <c r="BG38" s="45" t="e">
        <f t="shared" si="273"/>
        <v>#DIV/0!</v>
      </c>
      <c r="BH38" s="45" t="e">
        <f t="shared" si="273"/>
        <v>#DIV/0!</v>
      </c>
      <c r="BI38" s="45" t="e">
        <f t="shared" si="273"/>
        <v>#DIV/0!</v>
      </c>
      <c r="BJ38" s="45" t="e">
        <f t="shared" si="273"/>
        <v>#DIV/0!</v>
      </c>
      <c r="BK38" s="45" t="e">
        <f t="shared" si="273"/>
        <v>#DIV/0!</v>
      </c>
      <c r="BL38" s="45" t="e">
        <f t="shared" si="273"/>
        <v>#DIV/0!</v>
      </c>
      <c r="BM38" s="45" t="e">
        <f t="shared" si="273"/>
        <v>#DIV/0!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
  <sheetViews>
    <sheetView workbookViewId="0"/>
  </sheetViews>
  <sheetFormatPr defaultRowHeight="14.5" x14ac:dyDescent="0.35"/>
  <sheetData>
    <row r="1" spans="1:17" x14ac:dyDescent="0.35">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row>
    <row r="2" spans="1:17" x14ac:dyDescent="0.35">
      <c r="A2" s="1" t="s">
        <v>66</v>
      </c>
      <c r="B2" t="s">
        <v>67</v>
      </c>
      <c r="C2" t="s">
        <v>68</v>
      </c>
      <c r="D2" t="s">
        <v>69</v>
      </c>
      <c r="E2" t="s">
        <v>70</v>
      </c>
      <c r="F2" t="s">
        <v>71</v>
      </c>
      <c r="G2" t="s">
        <v>72</v>
      </c>
      <c r="H2" t="s">
        <v>73</v>
      </c>
      <c r="I2" t="s">
        <v>74</v>
      </c>
      <c r="J2" t="s">
        <v>75</v>
      </c>
      <c r="K2" t="s">
        <v>76</v>
      </c>
      <c r="L2" t="s">
        <v>77</v>
      </c>
      <c r="M2" t="s">
        <v>78</v>
      </c>
      <c r="N2" t="s">
        <v>79</v>
      </c>
      <c r="O2" t="s">
        <v>80</v>
      </c>
      <c r="P2" t="s">
        <v>81</v>
      </c>
      <c r="Q2" t="s">
        <v>82</v>
      </c>
    </row>
    <row r="3" spans="1:17" x14ac:dyDescent="0.35">
      <c r="A3" s="1" t="s">
        <v>83</v>
      </c>
      <c r="B3" t="s">
        <v>84</v>
      </c>
      <c r="C3" t="s">
        <v>85</v>
      </c>
      <c r="D3" t="s">
        <v>86</v>
      </c>
      <c r="E3" t="s">
        <v>87</v>
      </c>
      <c r="F3" t="s">
        <v>88</v>
      </c>
      <c r="G3" t="s">
        <v>89</v>
      </c>
      <c r="H3" t="s">
        <v>90</v>
      </c>
      <c r="I3" t="s">
        <v>91</v>
      </c>
      <c r="J3" t="s">
        <v>92</v>
      </c>
      <c r="K3" t="s">
        <v>93</v>
      </c>
      <c r="L3" t="s">
        <v>94</v>
      </c>
      <c r="M3" t="s">
        <v>95</v>
      </c>
      <c r="N3" t="s">
        <v>96</v>
      </c>
      <c r="O3" t="s">
        <v>97</v>
      </c>
      <c r="P3" t="s">
        <v>98</v>
      </c>
      <c r="Q3" t="s">
        <v>99</v>
      </c>
    </row>
    <row r="4" spans="1:17" x14ac:dyDescent="0.35">
      <c r="A4" s="1" t="s">
        <v>100</v>
      </c>
      <c r="B4" t="s">
        <v>101</v>
      </c>
      <c r="C4" t="s">
        <v>94</v>
      </c>
      <c r="D4" t="s">
        <v>102</v>
      </c>
      <c r="E4" t="s">
        <v>103</v>
      </c>
      <c r="F4" t="s">
        <v>104</v>
      </c>
      <c r="G4" t="s">
        <v>105</v>
      </c>
      <c r="H4" t="s">
        <v>106</v>
      </c>
      <c r="I4" t="s">
        <v>107</v>
      </c>
      <c r="J4" t="s">
        <v>108</v>
      </c>
      <c r="K4" t="s">
        <v>109</v>
      </c>
      <c r="L4" t="s">
        <v>110</v>
      </c>
      <c r="M4" t="s">
        <v>111</v>
      </c>
      <c r="N4" t="s">
        <v>112</v>
      </c>
      <c r="O4" t="s">
        <v>113</v>
      </c>
      <c r="P4" t="s">
        <v>114</v>
      </c>
      <c r="Q4" t="s">
        <v>115</v>
      </c>
    </row>
    <row r="5" spans="1:17" x14ac:dyDescent="0.35">
      <c r="A5" s="1" t="s">
        <v>116</v>
      </c>
      <c r="B5" t="s">
        <v>117</v>
      </c>
      <c r="C5" t="s">
        <v>118</v>
      </c>
      <c r="D5" t="s">
        <v>119</v>
      </c>
      <c r="E5" t="s">
        <v>120</v>
      </c>
      <c r="F5" t="s">
        <v>121</v>
      </c>
      <c r="G5" t="s">
        <v>122</v>
      </c>
      <c r="H5" t="s">
        <v>120</v>
      </c>
      <c r="I5" t="s">
        <v>123</v>
      </c>
      <c r="J5" t="s">
        <v>124</v>
      </c>
      <c r="K5" t="s">
        <v>125</v>
      </c>
      <c r="L5" t="s">
        <v>126</v>
      </c>
      <c r="M5" t="s">
        <v>127</v>
      </c>
      <c r="N5" t="s">
        <v>128</v>
      </c>
      <c r="O5" t="s">
        <v>129</v>
      </c>
      <c r="P5" t="s">
        <v>130</v>
      </c>
      <c r="Q5" t="s">
        <v>131</v>
      </c>
    </row>
    <row r="6" spans="1:17" x14ac:dyDescent="0.35">
      <c r="A6" s="1" t="s">
        <v>132</v>
      </c>
      <c r="B6" t="s">
        <v>133</v>
      </c>
      <c r="C6" t="s">
        <v>134</v>
      </c>
      <c r="D6" t="s">
        <v>135</v>
      </c>
      <c r="E6" t="s">
        <v>136</v>
      </c>
      <c r="F6" t="s">
        <v>137</v>
      </c>
      <c r="G6" t="s">
        <v>138</v>
      </c>
      <c r="H6" t="s">
        <v>139</v>
      </c>
      <c r="I6" t="s">
        <v>140</v>
      </c>
      <c r="J6" t="s">
        <v>141</v>
      </c>
      <c r="K6" t="s">
        <v>142</v>
      </c>
      <c r="L6" t="s">
        <v>143</v>
      </c>
      <c r="M6" t="s">
        <v>144</v>
      </c>
      <c r="N6" t="s">
        <v>145</v>
      </c>
      <c r="O6" t="s">
        <v>146</v>
      </c>
      <c r="P6" t="s">
        <v>147</v>
      </c>
      <c r="Q6" t="s">
        <v>148</v>
      </c>
    </row>
    <row r="7" spans="1:17" x14ac:dyDescent="0.35">
      <c r="A7" s="1" t="s">
        <v>149</v>
      </c>
      <c r="B7" t="s">
        <v>150</v>
      </c>
      <c r="C7" t="s">
        <v>151</v>
      </c>
      <c r="D7" t="s">
        <v>152</v>
      </c>
      <c r="E7" t="s">
        <v>153</v>
      </c>
      <c r="F7" t="s">
        <v>154</v>
      </c>
      <c r="G7" t="s">
        <v>155</v>
      </c>
      <c r="H7" t="s">
        <v>156</v>
      </c>
      <c r="I7" t="s">
        <v>157</v>
      </c>
      <c r="J7" t="s">
        <v>158</v>
      </c>
      <c r="K7" t="s">
        <v>159</v>
      </c>
      <c r="L7" t="s">
        <v>160</v>
      </c>
      <c r="M7" t="s">
        <v>161</v>
      </c>
      <c r="N7" t="s">
        <v>162</v>
      </c>
      <c r="O7" t="s">
        <v>163</v>
      </c>
      <c r="P7" t="s">
        <v>164</v>
      </c>
      <c r="Q7" t="s">
        <v>165</v>
      </c>
    </row>
    <row r="8" spans="1:17" x14ac:dyDescent="0.35">
      <c r="A8" s="1" t="s">
        <v>166</v>
      </c>
      <c r="B8" t="s">
        <v>167</v>
      </c>
      <c r="C8" t="s">
        <v>168</v>
      </c>
      <c r="D8" t="s">
        <v>169</v>
      </c>
      <c r="E8" t="s">
        <v>170</v>
      </c>
      <c r="F8" t="s">
        <v>171</v>
      </c>
      <c r="G8" t="s">
        <v>172</v>
      </c>
      <c r="H8" t="s">
        <v>171</v>
      </c>
      <c r="I8" t="s">
        <v>173</v>
      </c>
      <c r="J8" t="s">
        <v>174</v>
      </c>
      <c r="K8" t="s">
        <v>175</v>
      </c>
      <c r="L8" t="s">
        <v>176</v>
      </c>
      <c r="M8" t="s">
        <v>177</v>
      </c>
      <c r="N8" t="s">
        <v>178</v>
      </c>
      <c r="O8" t="s">
        <v>179</v>
      </c>
      <c r="P8" t="s">
        <v>179</v>
      </c>
      <c r="Q8" t="s">
        <v>180</v>
      </c>
    </row>
    <row r="9" spans="1:17" x14ac:dyDescent="0.35">
      <c r="A9" s="1" t="s">
        <v>181</v>
      </c>
      <c r="B9" t="s">
        <v>182</v>
      </c>
      <c r="C9" t="s">
        <v>183</v>
      </c>
      <c r="D9" t="s">
        <v>184</v>
      </c>
      <c r="E9" t="s">
        <v>185</v>
      </c>
      <c r="F9" t="s">
        <v>186</v>
      </c>
      <c r="G9" t="s">
        <v>187</v>
      </c>
      <c r="H9" t="s">
        <v>188</v>
      </c>
      <c r="I9" t="s">
        <v>189</v>
      </c>
      <c r="J9" t="s">
        <v>190</v>
      </c>
      <c r="K9" t="s">
        <v>191</v>
      </c>
      <c r="L9" t="s">
        <v>192</v>
      </c>
      <c r="M9" t="s">
        <v>193</v>
      </c>
      <c r="N9" t="s">
        <v>194</v>
      </c>
      <c r="O9" t="s">
        <v>195</v>
      </c>
      <c r="P9" t="s">
        <v>196</v>
      </c>
      <c r="Q9" t="s">
        <v>185</v>
      </c>
    </row>
    <row r="10" spans="1:17" x14ac:dyDescent="0.35">
      <c r="A10" s="1" t="s">
        <v>197</v>
      </c>
      <c r="B10" t="s">
        <v>198</v>
      </c>
      <c r="C10" t="s">
        <v>199</v>
      </c>
      <c r="D10" t="s">
        <v>200</v>
      </c>
      <c r="E10" t="s">
        <v>198</v>
      </c>
      <c r="F10" t="s">
        <v>198</v>
      </c>
      <c r="G10" t="s">
        <v>201</v>
      </c>
      <c r="H10" t="s">
        <v>202</v>
      </c>
      <c r="I10" t="s">
        <v>202</v>
      </c>
      <c r="J10" t="s">
        <v>203</v>
      </c>
      <c r="K10" t="s">
        <v>204</v>
      </c>
      <c r="L10" t="s">
        <v>205</v>
      </c>
      <c r="M10" t="s">
        <v>206</v>
      </c>
      <c r="N10" t="s">
        <v>199</v>
      </c>
      <c r="O10" t="s">
        <v>201</v>
      </c>
      <c r="P10" t="s">
        <v>206</v>
      </c>
      <c r="Q10" t="s">
        <v>198</v>
      </c>
    </row>
    <row r="11" spans="1:17" x14ac:dyDescent="0.35">
      <c r="A11" s="1" t="s">
        <v>207</v>
      </c>
      <c r="B11" t="s">
        <v>208</v>
      </c>
      <c r="C11" t="s">
        <v>209</v>
      </c>
      <c r="D11" t="s">
        <v>210</v>
      </c>
      <c r="E11" t="s">
        <v>211</v>
      </c>
      <c r="F11" t="s">
        <v>212</v>
      </c>
      <c r="G11" t="s">
        <v>213</v>
      </c>
      <c r="H11" t="s">
        <v>214</v>
      </c>
      <c r="I11" t="s">
        <v>213</v>
      </c>
      <c r="J11" t="s">
        <v>215</v>
      </c>
      <c r="K11" t="s">
        <v>216</v>
      </c>
      <c r="L11" t="s">
        <v>217</v>
      </c>
      <c r="M11" t="s">
        <v>218</v>
      </c>
      <c r="N11" t="s">
        <v>219</v>
      </c>
      <c r="O11" t="s">
        <v>220</v>
      </c>
      <c r="P11" t="s">
        <v>214</v>
      </c>
      <c r="Q11" t="s">
        <v>218</v>
      </c>
    </row>
    <row r="12" spans="1:17" x14ac:dyDescent="0.35">
      <c r="A12" s="1" t="s">
        <v>221</v>
      </c>
      <c r="B12" t="s">
        <v>222</v>
      </c>
      <c r="C12" t="s">
        <v>223</v>
      </c>
      <c r="D12" t="s">
        <v>224</v>
      </c>
      <c r="E12" t="s">
        <v>225</v>
      </c>
      <c r="F12" t="s">
        <v>226</v>
      </c>
      <c r="G12" t="s">
        <v>227</v>
      </c>
      <c r="H12" t="s">
        <v>228</v>
      </c>
      <c r="I12" t="s">
        <v>229</v>
      </c>
      <c r="J12" t="s">
        <v>230</v>
      </c>
      <c r="K12" t="s">
        <v>231</v>
      </c>
      <c r="L12" t="s">
        <v>232</v>
      </c>
      <c r="M12" t="s">
        <v>233</v>
      </c>
      <c r="N12" t="s">
        <v>234</v>
      </c>
      <c r="O12" t="s">
        <v>235</v>
      </c>
      <c r="P12" t="s">
        <v>236</v>
      </c>
      <c r="Q12" t="s">
        <v>237</v>
      </c>
    </row>
    <row r="13" spans="1:17" x14ac:dyDescent="0.35">
      <c r="A13" s="1" t="s">
        <v>238</v>
      </c>
      <c r="B13" t="s">
        <v>239</v>
      </c>
      <c r="C13" t="s">
        <v>240</v>
      </c>
      <c r="D13" t="s">
        <v>208</v>
      </c>
      <c r="E13" t="s">
        <v>241</v>
      </c>
      <c r="F13" t="s">
        <v>242</v>
      </c>
      <c r="G13" t="s">
        <v>243</v>
      </c>
      <c r="H13" t="s">
        <v>244</v>
      </c>
      <c r="I13" t="s">
        <v>245</v>
      </c>
      <c r="J13" t="s">
        <v>246</v>
      </c>
      <c r="K13" t="s">
        <v>247</v>
      </c>
      <c r="L13" t="s">
        <v>245</v>
      </c>
      <c r="M13" t="s">
        <v>248</v>
      </c>
      <c r="N13" t="s">
        <v>249</v>
      </c>
      <c r="O13" t="s">
        <v>239</v>
      </c>
      <c r="P13" t="s">
        <v>250</v>
      </c>
      <c r="Q13" t="s">
        <v>251</v>
      </c>
    </row>
    <row r="14" spans="1:17" x14ac:dyDescent="0.35">
      <c r="A14" s="1" t="s">
        <v>252</v>
      </c>
      <c r="B14" t="s">
        <v>253</v>
      </c>
      <c r="C14" t="s">
        <v>254</v>
      </c>
      <c r="D14" t="s">
        <v>255</v>
      </c>
      <c r="E14" t="s">
        <v>256</v>
      </c>
      <c r="F14" t="s">
        <v>257</v>
      </c>
      <c r="G14" t="s">
        <v>258</v>
      </c>
      <c r="H14" t="s">
        <v>259</v>
      </c>
      <c r="I14" t="s">
        <v>260</v>
      </c>
      <c r="J14" t="s">
        <v>261</v>
      </c>
      <c r="K14" t="s">
        <v>262</v>
      </c>
      <c r="L14" t="s">
        <v>263</v>
      </c>
      <c r="M14" t="s">
        <v>264</v>
      </c>
      <c r="N14" t="s">
        <v>265</v>
      </c>
      <c r="O14" t="s">
        <v>266</v>
      </c>
      <c r="P14" t="s">
        <v>267</v>
      </c>
      <c r="Q14" t="s">
        <v>268</v>
      </c>
    </row>
    <row r="15" spans="1:17" x14ac:dyDescent="0.35">
      <c r="A15" s="1" t="s">
        <v>269</v>
      </c>
      <c r="B15" t="s">
        <v>270</v>
      </c>
      <c r="C15" t="s">
        <v>271</v>
      </c>
      <c r="D15" t="s">
        <v>272</v>
      </c>
      <c r="E15" t="s">
        <v>273</v>
      </c>
      <c r="F15" t="s">
        <v>274</v>
      </c>
      <c r="G15" t="s">
        <v>275</v>
      </c>
      <c r="H15" t="s">
        <v>276</v>
      </c>
      <c r="I15" t="s">
        <v>277</v>
      </c>
      <c r="J15" t="s">
        <v>278</v>
      </c>
      <c r="K15" t="s">
        <v>279</v>
      </c>
      <c r="L15" t="s">
        <v>280</v>
      </c>
      <c r="M15" t="s">
        <v>281</v>
      </c>
      <c r="N15" t="s">
        <v>282</v>
      </c>
      <c r="O15" t="s">
        <v>283</v>
      </c>
      <c r="P15" t="s">
        <v>284</v>
      </c>
      <c r="Q15" t="s">
        <v>285</v>
      </c>
    </row>
    <row r="16" spans="1:17" x14ac:dyDescent="0.35">
      <c r="A16" s="1" t="s">
        <v>286</v>
      </c>
      <c r="B16" t="s">
        <v>287</v>
      </c>
      <c r="C16" t="s">
        <v>288</v>
      </c>
      <c r="D16" t="s">
        <v>289</v>
      </c>
      <c r="E16" t="s">
        <v>290</v>
      </c>
      <c r="F16" t="s">
        <v>291</v>
      </c>
      <c r="G16" t="s">
        <v>292</v>
      </c>
      <c r="H16" t="s">
        <v>293</v>
      </c>
      <c r="I16" t="s">
        <v>294</v>
      </c>
      <c r="J16" t="s">
        <v>295</v>
      </c>
      <c r="K16" t="s">
        <v>296</v>
      </c>
      <c r="L16" t="s">
        <v>297</v>
      </c>
      <c r="M16" t="s">
        <v>298</v>
      </c>
      <c r="N16" t="s">
        <v>299</v>
      </c>
      <c r="O16" t="s">
        <v>300</v>
      </c>
      <c r="P16" t="s">
        <v>301</v>
      </c>
      <c r="Q16" t="s">
        <v>302</v>
      </c>
    </row>
    <row r="17" spans="1:17" x14ac:dyDescent="0.35">
      <c r="A17" s="1" t="s">
        <v>303</v>
      </c>
      <c r="B17" t="s">
        <v>304</v>
      </c>
      <c r="C17" t="s">
        <v>246</v>
      </c>
      <c r="D17" t="s">
        <v>305</v>
      </c>
      <c r="E17" t="s">
        <v>306</v>
      </c>
      <c r="F17" t="s">
        <v>307</v>
      </c>
      <c r="G17" t="s">
        <v>308</v>
      </c>
      <c r="H17" t="s">
        <v>309</v>
      </c>
      <c r="I17" t="s">
        <v>310</v>
      </c>
      <c r="J17" t="s">
        <v>311</v>
      </c>
      <c r="K17" t="s">
        <v>312</v>
      </c>
      <c r="L17" t="s">
        <v>313</v>
      </c>
      <c r="M17" t="s">
        <v>314</v>
      </c>
      <c r="N17" t="s">
        <v>315</v>
      </c>
      <c r="O17" t="s">
        <v>316</v>
      </c>
      <c r="P17" t="s">
        <v>317</v>
      </c>
      <c r="Q17" t="s">
        <v>315</v>
      </c>
    </row>
    <row r="18" spans="1:17" x14ac:dyDescent="0.35">
      <c r="A18" s="1" t="s">
        <v>318</v>
      </c>
      <c r="B18" t="s">
        <v>319</v>
      </c>
      <c r="C18" t="s">
        <v>320</v>
      </c>
      <c r="D18" t="s">
        <v>321</v>
      </c>
      <c r="E18" t="s">
        <v>322</v>
      </c>
      <c r="F18" t="s">
        <v>323</v>
      </c>
      <c r="G18" t="s">
        <v>324</v>
      </c>
      <c r="H18" t="s">
        <v>325</v>
      </c>
      <c r="I18" t="s">
        <v>326</v>
      </c>
      <c r="J18" t="s">
        <v>327</v>
      </c>
      <c r="K18" t="s">
        <v>328</v>
      </c>
      <c r="L18" t="s">
        <v>329</v>
      </c>
      <c r="M18" t="s">
        <v>330</v>
      </c>
      <c r="N18" t="s">
        <v>331</v>
      </c>
      <c r="O18" t="s">
        <v>332</v>
      </c>
      <c r="P18" t="s">
        <v>333</v>
      </c>
      <c r="Q18" t="s">
        <v>334</v>
      </c>
    </row>
    <row r="19" spans="1:17" x14ac:dyDescent="0.35">
      <c r="A19" s="1" t="s">
        <v>335</v>
      </c>
      <c r="B19" t="s">
        <v>336</v>
      </c>
      <c r="C19" t="s">
        <v>337</v>
      </c>
      <c r="D19" t="s">
        <v>338</v>
      </c>
      <c r="E19" t="s">
        <v>339</v>
      </c>
      <c r="F19" t="s">
        <v>340</v>
      </c>
      <c r="G19" t="s">
        <v>341</v>
      </c>
      <c r="H19" t="s">
        <v>342</v>
      </c>
      <c r="I19" t="s">
        <v>343</v>
      </c>
      <c r="J19" t="s">
        <v>344</v>
      </c>
      <c r="K19" t="s">
        <v>345</v>
      </c>
      <c r="L19" t="s">
        <v>346</v>
      </c>
      <c r="M19" t="s">
        <v>347</v>
      </c>
      <c r="N19" t="s">
        <v>348</v>
      </c>
      <c r="O19" t="s">
        <v>349</v>
      </c>
      <c r="P19" t="s">
        <v>350</v>
      </c>
      <c r="Q19" t="s">
        <v>351</v>
      </c>
    </row>
    <row r="20" spans="1:17" x14ac:dyDescent="0.35">
      <c r="A20" s="1" t="s">
        <v>352</v>
      </c>
      <c r="B20" t="s">
        <v>353</v>
      </c>
      <c r="C20" t="s">
        <v>354</v>
      </c>
      <c r="D20" t="s">
        <v>355</v>
      </c>
      <c r="E20" t="s">
        <v>356</v>
      </c>
      <c r="F20" t="s">
        <v>357</v>
      </c>
      <c r="G20" t="s">
        <v>358</v>
      </c>
      <c r="H20" t="s">
        <v>359</v>
      </c>
      <c r="I20" t="s">
        <v>360</v>
      </c>
      <c r="J20" t="s">
        <v>361</v>
      </c>
      <c r="K20" t="s">
        <v>362</v>
      </c>
      <c r="L20" t="s">
        <v>363</v>
      </c>
      <c r="M20" t="s">
        <v>364</v>
      </c>
      <c r="N20" t="s">
        <v>365</v>
      </c>
      <c r="O20" t="s">
        <v>366</v>
      </c>
      <c r="P20" t="s">
        <v>367</v>
      </c>
      <c r="Q20" t="s">
        <v>368</v>
      </c>
    </row>
    <row r="21" spans="1:17" x14ac:dyDescent="0.35">
      <c r="A21" s="1" t="s">
        <v>369</v>
      </c>
      <c r="B21" t="s">
        <v>251</v>
      </c>
      <c r="C21" t="s">
        <v>315</v>
      </c>
      <c r="D21" t="s">
        <v>370</v>
      </c>
      <c r="E21" t="s">
        <v>371</v>
      </c>
      <c r="F21" t="s">
        <v>314</v>
      </c>
      <c r="G21" t="s">
        <v>244</v>
      </c>
      <c r="H21" t="s">
        <v>316</v>
      </c>
      <c r="I21" t="s">
        <v>372</v>
      </c>
      <c r="J21" t="s">
        <v>373</v>
      </c>
      <c r="K21" t="s">
        <v>374</v>
      </c>
      <c r="L21" t="s">
        <v>313</v>
      </c>
      <c r="M21" t="s">
        <v>375</v>
      </c>
      <c r="N21" t="s">
        <v>376</v>
      </c>
      <c r="O21" t="s">
        <v>377</v>
      </c>
      <c r="P21" t="s">
        <v>243</v>
      </c>
      <c r="Q21" t="s">
        <v>378</v>
      </c>
    </row>
    <row r="22" spans="1:17" x14ac:dyDescent="0.35">
      <c r="A22" s="1" t="s">
        <v>379</v>
      </c>
      <c r="B22" t="s">
        <v>380</v>
      </c>
      <c r="C22" t="s">
        <v>371</v>
      </c>
      <c r="D22" t="s">
        <v>381</v>
      </c>
      <c r="E22" t="s">
        <v>382</v>
      </c>
      <c r="F22" t="s">
        <v>245</v>
      </c>
      <c r="G22" t="s">
        <v>245</v>
      </c>
      <c r="H22" t="s">
        <v>383</v>
      </c>
      <c r="I22" t="s">
        <v>383</v>
      </c>
      <c r="J22" t="s">
        <v>384</v>
      </c>
      <c r="K22" t="s">
        <v>385</v>
      </c>
      <c r="L22" t="s">
        <v>386</v>
      </c>
      <c r="M22" t="s">
        <v>387</v>
      </c>
      <c r="N22" t="s">
        <v>387</v>
      </c>
      <c r="O22" t="s">
        <v>388</v>
      </c>
      <c r="P22" t="s">
        <v>387</v>
      </c>
      <c r="Q22" t="s">
        <v>389</v>
      </c>
    </row>
    <row r="23" spans="1:17" x14ac:dyDescent="0.35">
      <c r="A23" s="1" t="s">
        <v>390</v>
      </c>
      <c r="B23" t="s">
        <v>391</v>
      </c>
      <c r="C23" t="s">
        <v>392</v>
      </c>
      <c r="D23" t="s">
        <v>393</v>
      </c>
      <c r="E23" t="s">
        <v>394</v>
      </c>
      <c r="F23" t="s">
        <v>395</v>
      </c>
      <c r="G23" t="s">
        <v>396</v>
      </c>
      <c r="H23" t="s">
        <v>397</v>
      </c>
      <c r="I23" t="s">
        <v>398</v>
      </c>
      <c r="J23" t="s">
        <v>378</v>
      </c>
      <c r="K23" t="s">
        <v>374</v>
      </c>
      <c r="L23" t="s">
        <v>399</v>
      </c>
      <c r="M23" t="s">
        <v>400</v>
      </c>
      <c r="N23" t="s">
        <v>401</v>
      </c>
      <c r="O23" t="s">
        <v>402</v>
      </c>
      <c r="P23" t="s">
        <v>403</v>
      </c>
      <c r="Q23" t="s">
        <v>404</v>
      </c>
    </row>
    <row r="24" spans="1:17" x14ac:dyDescent="0.35">
      <c r="A24" s="1" t="s">
        <v>405</v>
      </c>
      <c r="B24" t="s">
        <v>406</v>
      </c>
      <c r="C24" t="s">
        <v>407</v>
      </c>
      <c r="D24" t="s">
        <v>408</v>
      </c>
      <c r="E24" t="s">
        <v>409</v>
      </c>
      <c r="F24" t="s">
        <v>410</v>
      </c>
      <c r="G24" t="s">
        <v>411</v>
      </c>
      <c r="H24" t="s">
        <v>412</v>
      </c>
      <c r="I24" t="s">
        <v>413</v>
      </c>
      <c r="J24" t="s">
        <v>414</v>
      </c>
      <c r="K24" t="s">
        <v>415</v>
      </c>
      <c r="L24" t="s">
        <v>416</v>
      </c>
      <c r="M24" t="s">
        <v>417</v>
      </c>
      <c r="N24" t="s">
        <v>418</v>
      </c>
      <c r="O24" t="s">
        <v>419</v>
      </c>
      <c r="P24" t="s">
        <v>420</v>
      </c>
      <c r="Q24" t="s">
        <v>421</v>
      </c>
    </row>
    <row r="25" spans="1:17" x14ac:dyDescent="0.35">
      <c r="A25" s="1" t="s">
        <v>422</v>
      </c>
      <c r="B25" t="s">
        <v>423</v>
      </c>
      <c r="C25" t="s">
        <v>424</v>
      </c>
      <c r="D25" t="s">
        <v>425</v>
      </c>
      <c r="E25" t="s">
        <v>426</v>
      </c>
      <c r="F25" t="s">
        <v>427</v>
      </c>
      <c r="G25" t="s">
        <v>428</v>
      </c>
      <c r="H25" t="s">
        <v>429</v>
      </c>
      <c r="I25" t="s">
        <v>430</v>
      </c>
      <c r="J25" t="s">
        <v>431</v>
      </c>
      <c r="K25" t="s">
        <v>432</v>
      </c>
      <c r="L25" t="s">
        <v>433</v>
      </c>
      <c r="M25" t="s">
        <v>434</v>
      </c>
      <c r="N25" t="s">
        <v>435</v>
      </c>
      <c r="O25" t="s">
        <v>436</v>
      </c>
      <c r="P25" t="s">
        <v>437</v>
      </c>
      <c r="Q25" t="s">
        <v>438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9"/>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19</v>
      </c>
      <c r="B2" t="s">
        <v>461</v>
      </c>
      <c r="C2" t="s">
        <v>462</v>
      </c>
      <c r="D2" t="s">
        <v>463</v>
      </c>
      <c r="E2" t="s">
        <v>464</v>
      </c>
      <c r="F2" t="s">
        <v>465</v>
      </c>
      <c r="G2" t="s">
        <v>466</v>
      </c>
      <c r="H2" t="s">
        <v>467</v>
      </c>
      <c r="I2" t="s">
        <v>468</v>
      </c>
      <c r="J2" t="s">
        <v>469</v>
      </c>
      <c r="K2" t="s">
        <v>470</v>
      </c>
      <c r="L2" t="s">
        <v>471</v>
      </c>
      <c r="M2" t="s">
        <v>472</v>
      </c>
      <c r="N2" t="s">
        <v>473</v>
      </c>
      <c r="O2" t="s">
        <v>474</v>
      </c>
      <c r="P2" t="s">
        <v>475</v>
      </c>
      <c r="Q2" t="s">
        <v>476</v>
      </c>
      <c r="R2" t="s">
        <v>477</v>
      </c>
      <c r="S2" t="s">
        <v>478</v>
      </c>
      <c r="T2" t="s">
        <v>479</v>
      </c>
      <c r="U2" t="s">
        <v>480</v>
      </c>
      <c r="V2" t="s">
        <v>481</v>
      </c>
      <c r="W2" t="s">
        <v>482</v>
      </c>
      <c r="X2" t="s">
        <v>222</v>
      </c>
      <c r="Y2" t="s">
        <v>223</v>
      </c>
      <c r="Z2" t="s">
        <v>224</v>
      </c>
      <c r="AA2" t="s">
        <v>225</v>
      </c>
      <c r="AB2" t="s">
        <v>226</v>
      </c>
      <c r="AC2" t="s">
        <v>227</v>
      </c>
      <c r="AD2" t="s">
        <v>228</v>
      </c>
      <c r="AE2" t="s">
        <v>229</v>
      </c>
      <c r="AF2" t="s">
        <v>230</v>
      </c>
      <c r="AG2" t="s">
        <v>231</v>
      </c>
      <c r="AH2" t="s">
        <v>232</v>
      </c>
      <c r="AI2" t="s">
        <v>233</v>
      </c>
      <c r="AJ2" t="s">
        <v>234</v>
      </c>
      <c r="AK2" t="s">
        <v>235</v>
      </c>
      <c r="AL2" t="s">
        <v>236</v>
      </c>
      <c r="AM2" t="s">
        <v>237</v>
      </c>
    </row>
    <row r="3" spans="1:39" x14ac:dyDescent="0.35">
      <c r="A3" s="1" t="s">
        <v>483</v>
      </c>
      <c r="B3" t="s">
        <v>484</v>
      </c>
      <c r="C3" t="s">
        <v>485</v>
      </c>
      <c r="D3" t="s">
        <v>486</v>
      </c>
      <c r="E3" t="s">
        <v>487</v>
      </c>
      <c r="F3" t="s">
        <v>488</v>
      </c>
      <c r="G3" t="s">
        <v>489</v>
      </c>
      <c r="H3" t="s">
        <v>490</v>
      </c>
      <c r="I3" t="s">
        <v>491</v>
      </c>
      <c r="J3" t="s">
        <v>492</v>
      </c>
      <c r="K3" t="s">
        <v>493</v>
      </c>
      <c r="L3" t="s">
        <v>494</v>
      </c>
      <c r="M3" t="s">
        <v>495</v>
      </c>
      <c r="N3" t="s">
        <v>496</v>
      </c>
      <c r="O3" t="s">
        <v>497</v>
      </c>
      <c r="P3" t="s">
        <v>498</v>
      </c>
      <c r="Q3" t="s">
        <v>499</v>
      </c>
      <c r="R3" t="s">
        <v>500</v>
      </c>
      <c r="S3" t="s">
        <v>501</v>
      </c>
      <c r="T3" t="s">
        <v>502</v>
      </c>
      <c r="U3" t="s">
        <v>503</v>
      </c>
      <c r="V3" t="s">
        <v>504</v>
      </c>
      <c r="W3" t="s">
        <v>505</v>
      </c>
      <c r="X3" t="s">
        <v>506</v>
      </c>
      <c r="Y3" t="s">
        <v>507</v>
      </c>
      <c r="Z3" t="s">
        <v>508</v>
      </c>
      <c r="AA3" t="s">
        <v>509</v>
      </c>
      <c r="AB3" t="s">
        <v>510</v>
      </c>
      <c r="AC3" t="s">
        <v>511</v>
      </c>
      <c r="AD3" t="s">
        <v>512</v>
      </c>
      <c r="AE3" t="s">
        <v>513</v>
      </c>
      <c r="AF3" t="s">
        <v>514</v>
      </c>
      <c r="AG3" t="s">
        <v>515</v>
      </c>
      <c r="AH3" t="s">
        <v>516</v>
      </c>
      <c r="AI3" t="s">
        <v>517</v>
      </c>
      <c r="AJ3" t="s">
        <v>518</v>
      </c>
      <c r="AK3" t="s">
        <v>519</v>
      </c>
      <c r="AL3" t="s">
        <v>520</v>
      </c>
      <c r="AM3" t="s">
        <v>521</v>
      </c>
    </row>
    <row r="4" spans="1:39" x14ac:dyDescent="0.35">
      <c r="A4" s="1" t="s">
        <v>24</v>
      </c>
      <c r="B4" t="s">
        <v>522</v>
      </c>
      <c r="C4" t="s">
        <v>523</v>
      </c>
      <c r="D4" t="s">
        <v>524</v>
      </c>
      <c r="E4" t="s">
        <v>525</v>
      </c>
      <c r="F4" t="s">
        <v>526</v>
      </c>
      <c r="G4" t="s">
        <v>527</v>
      </c>
      <c r="H4" t="s">
        <v>528</v>
      </c>
      <c r="I4" t="s">
        <v>529</v>
      </c>
      <c r="J4" t="s">
        <v>530</v>
      </c>
      <c r="K4" t="s">
        <v>531</v>
      </c>
      <c r="L4" t="s">
        <v>532</v>
      </c>
      <c r="M4" t="s">
        <v>533</v>
      </c>
      <c r="N4" t="s">
        <v>534</v>
      </c>
      <c r="O4" t="s">
        <v>535</v>
      </c>
      <c r="P4" t="s">
        <v>536</v>
      </c>
      <c r="Q4" t="s">
        <v>537</v>
      </c>
      <c r="R4" t="s">
        <v>538</v>
      </c>
      <c r="S4" t="s">
        <v>539</v>
      </c>
      <c r="T4" t="s">
        <v>540</v>
      </c>
      <c r="U4" t="s">
        <v>541</v>
      </c>
      <c r="V4" t="s">
        <v>542</v>
      </c>
      <c r="W4" t="s">
        <v>543</v>
      </c>
      <c r="X4" t="s">
        <v>544</v>
      </c>
      <c r="Y4" t="s">
        <v>545</v>
      </c>
      <c r="Z4" t="s">
        <v>546</v>
      </c>
      <c r="AA4" t="s">
        <v>547</v>
      </c>
      <c r="AB4" t="s">
        <v>548</v>
      </c>
      <c r="AC4" t="s">
        <v>549</v>
      </c>
      <c r="AD4" t="s">
        <v>550</v>
      </c>
      <c r="AE4" t="s">
        <v>551</v>
      </c>
      <c r="AF4" t="s">
        <v>552</v>
      </c>
      <c r="AG4" t="s">
        <v>553</v>
      </c>
      <c r="AH4" t="s">
        <v>554</v>
      </c>
      <c r="AI4" t="s">
        <v>555</v>
      </c>
      <c r="AJ4" t="s">
        <v>556</v>
      </c>
      <c r="AK4" t="s">
        <v>557</v>
      </c>
      <c r="AL4" t="s">
        <v>558</v>
      </c>
      <c r="AM4" t="s">
        <v>559</v>
      </c>
    </row>
    <row r="5" spans="1:39" x14ac:dyDescent="0.35">
      <c r="A5" s="1" t="s">
        <v>560</v>
      </c>
      <c r="B5" t="s">
        <v>561</v>
      </c>
      <c r="C5" t="s">
        <v>562</v>
      </c>
      <c r="D5" t="s">
        <v>563</v>
      </c>
      <c r="E5" t="s">
        <v>564</v>
      </c>
      <c r="F5" t="s">
        <v>565</v>
      </c>
      <c r="G5" t="s">
        <v>566</v>
      </c>
      <c r="H5" t="s">
        <v>567</v>
      </c>
      <c r="I5" t="s">
        <v>568</v>
      </c>
      <c r="J5" t="s">
        <v>569</v>
      </c>
      <c r="K5" t="s">
        <v>570</v>
      </c>
      <c r="L5" t="s">
        <v>571</v>
      </c>
      <c r="M5" t="s">
        <v>572</v>
      </c>
      <c r="N5" t="s">
        <v>573</v>
      </c>
      <c r="O5" t="s">
        <v>574</v>
      </c>
      <c r="P5" t="s">
        <v>575</v>
      </c>
      <c r="Q5" t="s">
        <v>576</v>
      </c>
      <c r="R5" t="s">
        <v>577</v>
      </c>
      <c r="S5" t="s">
        <v>578</v>
      </c>
      <c r="T5" t="s">
        <v>579</v>
      </c>
      <c r="U5" t="s">
        <v>580</v>
      </c>
      <c r="V5" t="s">
        <v>581</v>
      </c>
      <c r="W5" t="s">
        <v>582</v>
      </c>
      <c r="X5" t="s">
        <v>561</v>
      </c>
      <c r="Y5" t="s">
        <v>583</v>
      </c>
      <c r="Z5" t="s">
        <v>584</v>
      </c>
      <c r="AA5" t="s">
        <v>585</v>
      </c>
      <c r="AB5" t="s">
        <v>586</v>
      </c>
      <c r="AC5" t="s">
        <v>587</v>
      </c>
      <c r="AD5" t="s">
        <v>588</v>
      </c>
      <c r="AE5" t="s">
        <v>589</v>
      </c>
      <c r="AF5" t="s">
        <v>590</v>
      </c>
      <c r="AG5" t="s">
        <v>591</v>
      </c>
      <c r="AH5" t="s">
        <v>592</v>
      </c>
      <c r="AI5" t="s">
        <v>593</v>
      </c>
      <c r="AJ5" t="s">
        <v>594</v>
      </c>
      <c r="AK5" t="s">
        <v>595</v>
      </c>
      <c r="AL5" t="s">
        <v>596</v>
      </c>
      <c r="AM5" t="s">
        <v>597</v>
      </c>
    </row>
    <row r="6" spans="1:39" x14ac:dyDescent="0.35">
      <c r="A6" s="1" t="s">
        <v>25</v>
      </c>
      <c r="B6" t="s">
        <v>598</v>
      </c>
      <c r="C6" t="s">
        <v>599</v>
      </c>
      <c r="D6" t="s">
        <v>600</v>
      </c>
      <c r="E6" t="s">
        <v>601</v>
      </c>
      <c r="F6" t="s">
        <v>602</v>
      </c>
      <c r="G6" t="s">
        <v>603</v>
      </c>
      <c r="H6" t="s">
        <v>604</v>
      </c>
      <c r="I6" t="s">
        <v>605</v>
      </c>
      <c r="J6" t="s">
        <v>606</v>
      </c>
      <c r="K6" t="s">
        <v>607</v>
      </c>
      <c r="L6" t="s">
        <v>608</v>
      </c>
      <c r="M6" t="s">
        <v>609</v>
      </c>
      <c r="N6" t="s">
        <v>610</v>
      </c>
      <c r="O6" t="s">
        <v>611</v>
      </c>
      <c r="P6" t="s">
        <v>612</v>
      </c>
      <c r="Q6" t="s">
        <v>613</v>
      </c>
      <c r="R6" t="s">
        <v>614</v>
      </c>
      <c r="S6" t="s">
        <v>615</v>
      </c>
      <c r="T6" t="s">
        <v>616</v>
      </c>
      <c r="U6" t="s">
        <v>617</v>
      </c>
      <c r="V6" t="s">
        <v>618</v>
      </c>
      <c r="W6" t="s">
        <v>619</v>
      </c>
      <c r="X6" t="s">
        <v>620</v>
      </c>
      <c r="Y6" t="s">
        <v>621</v>
      </c>
      <c r="Z6" t="s">
        <v>622</v>
      </c>
      <c r="AA6" t="s">
        <v>623</v>
      </c>
      <c r="AB6" t="s">
        <v>624</v>
      </c>
      <c r="AC6" t="s">
        <v>625</v>
      </c>
      <c r="AD6" t="s">
        <v>626</v>
      </c>
      <c r="AE6" t="s">
        <v>627</v>
      </c>
      <c r="AF6" t="s">
        <v>628</v>
      </c>
      <c r="AG6" t="s">
        <v>629</v>
      </c>
      <c r="AH6" t="s">
        <v>630</v>
      </c>
      <c r="AI6" t="s">
        <v>631</v>
      </c>
      <c r="AJ6" t="s">
        <v>632</v>
      </c>
      <c r="AK6" t="s">
        <v>633</v>
      </c>
      <c r="AL6" t="s">
        <v>634</v>
      </c>
      <c r="AM6" t="s">
        <v>635</v>
      </c>
    </row>
    <row r="7" spans="1:39" x14ac:dyDescent="0.35">
      <c r="A7" s="1" t="s">
        <v>636</v>
      </c>
      <c r="B7" t="s">
        <v>432</v>
      </c>
      <c r="C7" t="s">
        <v>432</v>
      </c>
      <c r="D7" t="s">
        <v>432</v>
      </c>
      <c r="E7" t="s">
        <v>432</v>
      </c>
      <c r="F7" t="s">
        <v>432</v>
      </c>
      <c r="G7" t="s">
        <v>432</v>
      </c>
      <c r="H7" t="s">
        <v>432</v>
      </c>
      <c r="I7" t="s">
        <v>432</v>
      </c>
      <c r="J7" t="s">
        <v>432</v>
      </c>
      <c r="K7" t="s">
        <v>432</v>
      </c>
      <c r="L7" t="s">
        <v>432</v>
      </c>
      <c r="M7" t="s">
        <v>432</v>
      </c>
      <c r="N7" t="s">
        <v>637</v>
      </c>
      <c r="O7" t="s">
        <v>638</v>
      </c>
      <c r="P7" t="s">
        <v>639</v>
      </c>
      <c r="Q7" t="s">
        <v>640</v>
      </c>
      <c r="R7" t="s">
        <v>641</v>
      </c>
      <c r="S7" t="s">
        <v>642</v>
      </c>
      <c r="T7" t="s">
        <v>643</v>
      </c>
      <c r="U7" t="s">
        <v>644</v>
      </c>
      <c r="V7" t="s">
        <v>645</v>
      </c>
      <c r="W7" t="s">
        <v>646</v>
      </c>
      <c r="X7" t="s">
        <v>647</v>
      </c>
      <c r="Y7" t="s">
        <v>648</v>
      </c>
      <c r="Z7" t="s">
        <v>649</v>
      </c>
      <c r="AA7" t="s">
        <v>650</v>
      </c>
      <c r="AB7" t="s">
        <v>651</v>
      </c>
      <c r="AC7" t="s">
        <v>652</v>
      </c>
      <c r="AD7" t="s">
        <v>653</v>
      </c>
      <c r="AE7" t="s">
        <v>654</v>
      </c>
      <c r="AF7" t="s">
        <v>655</v>
      </c>
      <c r="AG7" t="s">
        <v>656</v>
      </c>
      <c r="AH7" t="s">
        <v>650</v>
      </c>
      <c r="AI7" t="s">
        <v>657</v>
      </c>
      <c r="AJ7" t="s">
        <v>658</v>
      </c>
      <c r="AK7" t="s">
        <v>659</v>
      </c>
      <c r="AL7" t="s">
        <v>660</v>
      </c>
      <c r="AM7" t="s">
        <v>661</v>
      </c>
    </row>
    <row r="8" spans="1:39" x14ac:dyDescent="0.35">
      <c r="A8" s="1" t="s">
        <v>662</v>
      </c>
      <c r="B8" t="s">
        <v>663</v>
      </c>
      <c r="C8" t="s">
        <v>664</v>
      </c>
      <c r="D8" t="s">
        <v>665</v>
      </c>
      <c r="E8" t="s">
        <v>666</v>
      </c>
      <c r="F8" t="s">
        <v>667</v>
      </c>
      <c r="G8" t="s">
        <v>668</v>
      </c>
      <c r="H8" t="s">
        <v>669</v>
      </c>
      <c r="I8" t="s">
        <v>670</v>
      </c>
      <c r="J8" t="s">
        <v>671</v>
      </c>
      <c r="K8" t="s">
        <v>657</v>
      </c>
      <c r="L8" t="s">
        <v>672</v>
      </c>
      <c r="M8" t="s">
        <v>673</v>
      </c>
      <c r="N8" t="s">
        <v>674</v>
      </c>
      <c r="O8" t="s">
        <v>675</v>
      </c>
      <c r="P8" t="s">
        <v>676</v>
      </c>
      <c r="Q8" t="s">
        <v>677</v>
      </c>
      <c r="R8" t="s">
        <v>678</v>
      </c>
      <c r="S8" t="s">
        <v>679</v>
      </c>
      <c r="T8" t="s">
        <v>680</v>
      </c>
      <c r="U8" t="s">
        <v>681</v>
      </c>
      <c r="V8" t="s">
        <v>682</v>
      </c>
      <c r="W8" t="s">
        <v>683</v>
      </c>
      <c r="X8" t="s">
        <v>684</v>
      </c>
      <c r="Y8" t="s">
        <v>685</v>
      </c>
      <c r="Z8" t="s">
        <v>686</v>
      </c>
      <c r="AA8" t="s">
        <v>687</v>
      </c>
      <c r="AB8" t="s">
        <v>688</v>
      </c>
      <c r="AC8" t="s">
        <v>689</v>
      </c>
      <c r="AD8" t="s">
        <v>690</v>
      </c>
      <c r="AE8" t="s">
        <v>691</v>
      </c>
      <c r="AF8" t="s">
        <v>692</v>
      </c>
      <c r="AG8" t="s">
        <v>693</v>
      </c>
      <c r="AH8" t="s">
        <v>694</v>
      </c>
      <c r="AI8" t="s">
        <v>695</v>
      </c>
      <c r="AJ8" t="s">
        <v>696</v>
      </c>
      <c r="AK8" t="s">
        <v>697</v>
      </c>
      <c r="AL8" t="s">
        <v>698</v>
      </c>
      <c r="AM8" t="s">
        <v>699</v>
      </c>
    </row>
    <row r="9" spans="1:39" x14ac:dyDescent="0.35">
      <c r="A9" s="1" t="s">
        <v>700</v>
      </c>
      <c r="B9" t="s">
        <v>432</v>
      </c>
      <c r="C9" t="s">
        <v>432</v>
      </c>
      <c r="D9" t="s">
        <v>432</v>
      </c>
      <c r="E9" t="s">
        <v>432</v>
      </c>
      <c r="F9" t="s">
        <v>432</v>
      </c>
      <c r="G9" t="s">
        <v>432</v>
      </c>
      <c r="H9" t="s">
        <v>432</v>
      </c>
      <c r="I9" t="s">
        <v>432</v>
      </c>
      <c r="J9" t="s">
        <v>432</v>
      </c>
      <c r="K9" t="s">
        <v>432</v>
      </c>
      <c r="L9" t="s">
        <v>432</v>
      </c>
      <c r="M9" t="s">
        <v>432</v>
      </c>
      <c r="N9" t="s">
        <v>432</v>
      </c>
      <c r="O9" t="s">
        <v>432</v>
      </c>
      <c r="P9" t="s">
        <v>432</v>
      </c>
      <c r="Q9" t="s">
        <v>432</v>
      </c>
      <c r="R9" t="s">
        <v>432</v>
      </c>
      <c r="S9" t="s">
        <v>432</v>
      </c>
      <c r="T9" t="s">
        <v>432</v>
      </c>
      <c r="U9" t="s">
        <v>432</v>
      </c>
      <c r="V9" t="s">
        <v>432</v>
      </c>
      <c r="W9" t="s">
        <v>432</v>
      </c>
      <c r="X9" t="s">
        <v>432</v>
      </c>
      <c r="Y9" t="s">
        <v>432</v>
      </c>
      <c r="Z9" t="s">
        <v>432</v>
      </c>
      <c r="AA9" t="s">
        <v>432</v>
      </c>
      <c r="AB9" t="s">
        <v>432</v>
      </c>
      <c r="AC9" t="s">
        <v>432</v>
      </c>
      <c r="AD9" t="s">
        <v>432</v>
      </c>
      <c r="AE9" t="s">
        <v>432</v>
      </c>
      <c r="AF9" t="s">
        <v>432</v>
      </c>
      <c r="AG9" t="s">
        <v>432</v>
      </c>
      <c r="AH9" t="s">
        <v>432</v>
      </c>
      <c r="AI9" t="s">
        <v>432</v>
      </c>
      <c r="AJ9" t="s">
        <v>432</v>
      </c>
      <c r="AK9" t="s">
        <v>432</v>
      </c>
      <c r="AL9" t="s">
        <v>432</v>
      </c>
      <c r="AM9" t="s">
        <v>432</v>
      </c>
    </row>
    <row r="10" spans="1:39" x14ac:dyDescent="0.35">
      <c r="A10" s="1" t="s">
        <v>701</v>
      </c>
      <c r="B10" t="s">
        <v>432</v>
      </c>
      <c r="C10" t="s">
        <v>432</v>
      </c>
      <c r="D10" t="s">
        <v>432</v>
      </c>
      <c r="E10" t="s">
        <v>432</v>
      </c>
      <c r="F10" t="s">
        <v>432</v>
      </c>
      <c r="G10" t="s">
        <v>432</v>
      </c>
      <c r="H10" t="s">
        <v>432</v>
      </c>
      <c r="I10" t="s">
        <v>432</v>
      </c>
      <c r="J10" t="s">
        <v>432</v>
      </c>
      <c r="K10" t="s">
        <v>432</v>
      </c>
      <c r="L10" t="s">
        <v>432</v>
      </c>
      <c r="M10" t="s">
        <v>432</v>
      </c>
      <c r="N10" t="s">
        <v>432</v>
      </c>
      <c r="O10" t="s">
        <v>432</v>
      </c>
      <c r="P10" t="s">
        <v>432</v>
      </c>
      <c r="Q10" t="s">
        <v>432</v>
      </c>
      <c r="R10" t="s">
        <v>432</v>
      </c>
      <c r="S10" t="s">
        <v>432</v>
      </c>
      <c r="T10" t="s">
        <v>432</v>
      </c>
      <c r="U10" t="s">
        <v>432</v>
      </c>
      <c r="V10" t="s">
        <v>432</v>
      </c>
      <c r="W10" t="s">
        <v>432</v>
      </c>
      <c r="X10" t="s">
        <v>432</v>
      </c>
      <c r="Y10" t="s">
        <v>432</v>
      </c>
      <c r="Z10" t="s">
        <v>432</v>
      </c>
      <c r="AA10" t="s">
        <v>432</v>
      </c>
      <c r="AB10" t="s">
        <v>432</v>
      </c>
      <c r="AC10" t="s">
        <v>432</v>
      </c>
      <c r="AD10" t="s">
        <v>432</v>
      </c>
      <c r="AE10" t="s">
        <v>432</v>
      </c>
      <c r="AF10" t="s">
        <v>432</v>
      </c>
      <c r="AG10" t="s">
        <v>432</v>
      </c>
      <c r="AH10" t="s">
        <v>432</v>
      </c>
      <c r="AI10" t="s">
        <v>432</v>
      </c>
      <c r="AJ10" t="s">
        <v>432</v>
      </c>
      <c r="AK10" t="s">
        <v>432</v>
      </c>
      <c r="AL10" t="s">
        <v>432</v>
      </c>
      <c r="AM10" t="s">
        <v>432</v>
      </c>
    </row>
    <row r="11" spans="1:39" x14ac:dyDescent="0.35">
      <c r="A11" s="1" t="s">
        <v>702</v>
      </c>
      <c r="B11" t="s">
        <v>703</v>
      </c>
      <c r="C11" t="s">
        <v>704</v>
      </c>
      <c r="D11" t="s">
        <v>705</v>
      </c>
      <c r="E11" t="s">
        <v>706</v>
      </c>
      <c r="F11" t="s">
        <v>707</v>
      </c>
      <c r="G11" t="s">
        <v>708</v>
      </c>
      <c r="H11" t="s">
        <v>709</v>
      </c>
      <c r="I11" t="s">
        <v>710</v>
      </c>
      <c r="J11" t="s">
        <v>711</v>
      </c>
      <c r="K11" t="s">
        <v>712</v>
      </c>
      <c r="L11" t="s">
        <v>713</v>
      </c>
      <c r="M11" t="s">
        <v>641</v>
      </c>
      <c r="N11" t="s">
        <v>714</v>
      </c>
      <c r="O11" t="s">
        <v>715</v>
      </c>
      <c r="P11" t="s">
        <v>716</v>
      </c>
      <c r="Q11" t="s">
        <v>432</v>
      </c>
      <c r="R11" t="s">
        <v>717</v>
      </c>
      <c r="S11" t="s">
        <v>718</v>
      </c>
      <c r="T11" t="s">
        <v>719</v>
      </c>
      <c r="U11" t="s">
        <v>720</v>
      </c>
      <c r="V11" t="s">
        <v>721</v>
      </c>
      <c r="W11" t="s">
        <v>722</v>
      </c>
      <c r="X11" t="s">
        <v>723</v>
      </c>
      <c r="Y11" t="s">
        <v>432</v>
      </c>
      <c r="Z11" t="s">
        <v>432</v>
      </c>
      <c r="AA11" t="s">
        <v>432</v>
      </c>
      <c r="AB11" t="s">
        <v>432</v>
      </c>
      <c r="AC11" t="s">
        <v>724</v>
      </c>
      <c r="AD11" t="s">
        <v>725</v>
      </c>
      <c r="AE11" t="s">
        <v>726</v>
      </c>
      <c r="AF11" t="s">
        <v>727</v>
      </c>
      <c r="AG11" t="s">
        <v>728</v>
      </c>
      <c r="AH11" t="s">
        <v>729</v>
      </c>
      <c r="AI11" t="s">
        <v>730</v>
      </c>
      <c r="AJ11" t="s">
        <v>731</v>
      </c>
      <c r="AK11" t="s">
        <v>732</v>
      </c>
      <c r="AL11" t="s">
        <v>733</v>
      </c>
      <c r="AM11" t="s">
        <v>432</v>
      </c>
    </row>
    <row r="12" spans="1:39" x14ac:dyDescent="0.35">
      <c r="A12" s="1" t="s">
        <v>734</v>
      </c>
      <c r="B12" t="s">
        <v>735</v>
      </c>
      <c r="C12" t="s">
        <v>736</v>
      </c>
      <c r="D12" t="s">
        <v>737</v>
      </c>
      <c r="E12" t="s">
        <v>738</v>
      </c>
      <c r="F12" t="s">
        <v>739</v>
      </c>
      <c r="G12" t="s">
        <v>740</v>
      </c>
      <c r="H12" t="s">
        <v>741</v>
      </c>
      <c r="I12" t="s">
        <v>742</v>
      </c>
      <c r="J12" t="s">
        <v>743</v>
      </c>
      <c r="K12" t="s">
        <v>744</v>
      </c>
      <c r="L12" t="s">
        <v>745</v>
      </c>
      <c r="M12" t="s">
        <v>746</v>
      </c>
      <c r="N12" t="s">
        <v>747</v>
      </c>
      <c r="O12" t="s">
        <v>748</v>
      </c>
      <c r="P12" t="s">
        <v>749</v>
      </c>
      <c r="Q12" t="s">
        <v>750</v>
      </c>
      <c r="R12" t="s">
        <v>751</v>
      </c>
      <c r="S12" t="s">
        <v>752</v>
      </c>
      <c r="T12" t="s">
        <v>753</v>
      </c>
      <c r="U12" t="s">
        <v>754</v>
      </c>
      <c r="V12" t="s">
        <v>755</v>
      </c>
      <c r="W12" t="s">
        <v>756</v>
      </c>
      <c r="X12" t="s">
        <v>757</v>
      </c>
      <c r="Y12" t="s">
        <v>758</v>
      </c>
      <c r="Z12" t="s">
        <v>759</v>
      </c>
      <c r="AA12" t="s">
        <v>760</v>
      </c>
      <c r="AB12" t="s">
        <v>761</v>
      </c>
      <c r="AC12" t="s">
        <v>762</v>
      </c>
      <c r="AD12" t="s">
        <v>763</v>
      </c>
      <c r="AE12" t="s">
        <v>764</v>
      </c>
      <c r="AF12" t="s">
        <v>765</v>
      </c>
      <c r="AG12" t="s">
        <v>766</v>
      </c>
      <c r="AH12" t="s">
        <v>767</v>
      </c>
      <c r="AI12" t="s">
        <v>768</v>
      </c>
      <c r="AJ12" t="s">
        <v>769</v>
      </c>
      <c r="AK12" t="s">
        <v>770</v>
      </c>
      <c r="AL12" t="s">
        <v>771</v>
      </c>
      <c r="AM12" t="s">
        <v>772</v>
      </c>
    </row>
    <row r="13" spans="1:39" x14ac:dyDescent="0.35">
      <c r="A13" s="1" t="s">
        <v>773</v>
      </c>
      <c r="B13" t="s">
        <v>432</v>
      </c>
      <c r="C13" t="s">
        <v>432</v>
      </c>
      <c r="D13" t="s">
        <v>432</v>
      </c>
      <c r="E13" t="s">
        <v>432</v>
      </c>
      <c r="F13" t="s">
        <v>432</v>
      </c>
      <c r="G13" t="s">
        <v>432</v>
      </c>
      <c r="H13" t="s">
        <v>432</v>
      </c>
      <c r="I13" t="s">
        <v>432</v>
      </c>
      <c r="J13" t="s">
        <v>432</v>
      </c>
      <c r="K13" t="s">
        <v>432</v>
      </c>
      <c r="L13" t="s">
        <v>432</v>
      </c>
      <c r="M13" t="s">
        <v>432</v>
      </c>
      <c r="N13" t="s">
        <v>432</v>
      </c>
      <c r="O13" t="s">
        <v>432</v>
      </c>
      <c r="P13" t="s">
        <v>432</v>
      </c>
      <c r="Q13" t="s">
        <v>432</v>
      </c>
      <c r="R13" t="s">
        <v>432</v>
      </c>
      <c r="S13" t="s">
        <v>432</v>
      </c>
      <c r="T13" t="s">
        <v>432</v>
      </c>
      <c r="U13" t="s">
        <v>432</v>
      </c>
      <c r="V13" t="s">
        <v>432</v>
      </c>
      <c r="W13" t="s">
        <v>432</v>
      </c>
      <c r="X13" t="s">
        <v>432</v>
      </c>
      <c r="Y13" t="s">
        <v>774</v>
      </c>
      <c r="Z13" t="s">
        <v>775</v>
      </c>
      <c r="AA13" t="s">
        <v>776</v>
      </c>
      <c r="AB13" t="s">
        <v>432</v>
      </c>
      <c r="AC13" t="s">
        <v>432</v>
      </c>
      <c r="AD13" t="s">
        <v>432</v>
      </c>
      <c r="AE13" t="s">
        <v>432</v>
      </c>
      <c r="AF13" t="s">
        <v>432</v>
      </c>
      <c r="AG13" t="s">
        <v>432</v>
      </c>
      <c r="AH13" t="s">
        <v>432</v>
      </c>
      <c r="AI13" t="s">
        <v>432</v>
      </c>
      <c r="AJ13" t="s">
        <v>432</v>
      </c>
      <c r="AK13" t="s">
        <v>432</v>
      </c>
      <c r="AL13" t="s">
        <v>432</v>
      </c>
      <c r="AM13" t="s">
        <v>432</v>
      </c>
    </row>
    <row r="14" spans="1:39" x14ac:dyDescent="0.35">
      <c r="A14" s="1" t="s">
        <v>777</v>
      </c>
      <c r="B14" t="s">
        <v>432</v>
      </c>
      <c r="C14" t="s">
        <v>432</v>
      </c>
      <c r="D14" t="s">
        <v>432</v>
      </c>
      <c r="E14" t="s">
        <v>432</v>
      </c>
      <c r="F14" t="s">
        <v>432</v>
      </c>
      <c r="G14" t="s">
        <v>432</v>
      </c>
      <c r="H14" t="s">
        <v>432</v>
      </c>
      <c r="I14" t="s">
        <v>432</v>
      </c>
      <c r="J14" t="s">
        <v>432</v>
      </c>
      <c r="K14" t="s">
        <v>432</v>
      </c>
      <c r="L14" t="s">
        <v>432</v>
      </c>
      <c r="M14" t="s">
        <v>432</v>
      </c>
      <c r="N14" t="s">
        <v>432</v>
      </c>
      <c r="O14" t="s">
        <v>432</v>
      </c>
      <c r="P14" t="s">
        <v>432</v>
      </c>
      <c r="Q14" t="s">
        <v>432</v>
      </c>
      <c r="R14" t="s">
        <v>432</v>
      </c>
      <c r="S14" t="s">
        <v>432</v>
      </c>
      <c r="T14" t="s">
        <v>432</v>
      </c>
      <c r="U14" t="s">
        <v>778</v>
      </c>
      <c r="V14" t="s">
        <v>779</v>
      </c>
      <c r="W14" t="s">
        <v>780</v>
      </c>
      <c r="X14" t="s">
        <v>781</v>
      </c>
      <c r="Y14" t="s">
        <v>782</v>
      </c>
      <c r="Z14" t="s">
        <v>783</v>
      </c>
      <c r="AA14" t="s">
        <v>784</v>
      </c>
      <c r="AB14" t="s">
        <v>785</v>
      </c>
      <c r="AC14" t="s">
        <v>786</v>
      </c>
      <c r="AD14" t="s">
        <v>787</v>
      </c>
      <c r="AE14" t="s">
        <v>788</v>
      </c>
      <c r="AF14" t="s">
        <v>789</v>
      </c>
      <c r="AG14" t="s">
        <v>790</v>
      </c>
      <c r="AH14" t="s">
        <v>791</v>
      </c>
      <c r="AI14" t="s">
        <v>792</v>
      </c>
      <c r="AJ14" t="s">
        <v>793</v>
      </c>
      <c r="AK14" t="s">
        <v>794</v>
      </c>
      <c r="AL14" t="s">
        <v>795</v>
      </c>
      <c r="AM14" t="s">
        <v>796</v>
      </c>
    </row>
    <row r="15" spans="1:39" x14ac:dyDescent="0.35">
      <c r="A15" s="1" t="s">
        <v>797</v>
      </c>
      <c r="B15" t="s">
        <v>703</v>
      </c>
      <c r="C15" t="s">
        <v>704</v>
      </c>
      <c r="D15" t="s">
        <v>705</v>
      </c>
      <c r="E15" t="s">
        <v>706</v>
      </c>
      <c r="F15" t="s">
        <v>707</v>
      </c>
      <c r="G15" t="s">
        <v>708</v>
      </c>
      <c r="H15" t="s">
        <v>709</v>
      </c>
      <c r="I15" t="s">
        <v>710</v>
      </c>
      <c r="J15" t="s">
        <v>711</v>
      </c>
      <c r="K15" t="s">
        <v>712</v>
      </c>
      <c r="L15" t="s">
        <v>713</v>
      </c>
      <c r="M15" t="s">
        <v>641</v>
      </c>
      <c r="N15" t="s">
        <v>714</v>
      </c>
      <c r="O15" t="s">
        <v>715</v>
      </c>
      <c r="P15" t="s">
        <v>716</v>
      </c>
      <c r="Q15" t="s">
        <v>798</v>
      </c>
      <c r="R15" t="s">
        <v>799</v>
      </c>
      <c r="S15" t="s">
        <v>800</v>
      </c>
      <c r="T15" t="s">
        <v>646</v>
      </c>
      <c r="U15" t="s">
        <v>801</v>
      </c>
      <c r="V15" t="s">
        <v>802</v>
      </c>
      <c r="W15" t="s">
        <v>803</v>
      </c>
      <c r="X15" t="s">
        <v>253</v>
      </c>
      <c r="Y15" t="s">
        <v>254</v>
      </c>
      <c r="Z15" t="s">
        <v>255</v>
      </c>
      <c r="AA15" t="s">
        <v>256</v>
      </c>
      <c r="AB15" t="s">
        <v>257</v>
      </c>
      <c r="AC15" t="s">
        <v>258</v>
      </c>
      <c r="AD15" t="s">
        <v>259</v>
      </c>
      <c r="AE15" t="s">
        <v>260</v>
      </c>
      <c r="AF15" t="s">
        <v>261</v>
      </c>
      <c r="AG15" t="s">
        <v>262</v>
      </c>
      <c r="AH15" t="s">
        <v>263</v>
      </c>
      <c r="AI15" t="s">
        <v>264</v>
      </c>
      <c r="AJ15" t="s">
        <v>265</v>
      </c>
      <c r="AK15" t="s">
        <v>266</v>
      </c>
      <c r="AL15" t="s">
        <v>267</v>
      </c>
      <c r="AM15" t="s">
        <v>268</v>
      </c>
    </row>
    <row r="16" spans="1:39" x14ac:dyDescent="0.35">
      <c r="A16" s="1" t="s">
        <v>804</v>
      </c>
      <c r="B16" t="s">
        <v>805</v>
      </c>
      <c r="C16" t="s">
        <v>806</v>
      </c>
      <c r="D16" t="s">
        <v>807</v>
      </c>
      <c r="E16" t="s">
        <v>808</v>
      </c>
      <c r="F16" t="s">
        <v>809</v>
      </c>
      <c r="G16" t="s">
        <v>810</v>
      </c>
      <c r="H16" t="s">
        <v>811</v>
      </c>
      <c r="I16" t="s">
        <v>812</v>
      </c>
      <c r="J16" t="s">
        <v>813</v>
      </c>
      <c r="K16" t="s">
        <v>814</v>
      </c>
      <c r="L16" t="s">
        <v>815</v>
      </c>
      <c r="M16" t="s">
        <v>816</v>
      </c>
      <c r="N16" t="s">
        <v>817</v>
      </c>
      <c r="O16" t="s">
        <v>818</v>
      </c>
      <c r="P16" t="s">
        <v>819</v>
      </c>
      <c r="Q16" t="s">
        <v>820</v>
      </c>
      <c r="R16" t="s">
        <v>821</v>
      </c>
      <c r="S16" t="s">
        <v>822</v>
      </c>
      <c r="T16" t="s">
        <v>823</v>
      </c>
      <c r="U16" t="s">
        <v>824</v>
      </c>
      <c r="V16" t="s">
        <v>825</v>
      </c>
      <c r="W16" t="s">
        <v>826</v>
      </c>
      <c r="X16" t="s">
        <v>827</v>
      </c>
      <c r="Y16" t="s">
        <v>828</v>
      </c>
      <c r="Z16" t="s">
        <v>829</v>
      </c>
      <c r="AA16" t="s">
        <v>830</v>
      </c>
      <c r="AB16" t="s">
        <v>831</v>
      </c>
      <c r="AC16" t="s">
        <v>832</v>
      </c>
      <c r="AD16" t="s">
        <v>833</v>
      </c>
      <c r="AE16" t="s">
        <v>834</v>
      </c>
      <c r="AF16" t="s">
        <v>835</v>
      </c>
      <c r="AG16" t="s">
        <v>836</v>
      </c>
      <c r="AH16" t="s">
        <v>837</v>
      </c>
      <c r="AI16" t="s">
        <v>838</v>
      </c>
      <c r="AJ16" t="s">
        <v>839</v>
      </c>
      <c r="AK16" t="s">
        <v>840</v>
      </c>
      <c r="AL16" t="s">
        <v>841</v>
      </c>
      <c r="AM16" t="s">
        <v>842</v>
      </c>
    </row>
    <row r="17" spans="1:39" x14ac:dyDescent="0.35">
      <c r="A17" s="1" t="s">
        <v>843</v>
      </c>
      <c r="B17" t="s">
        <v>844</v>
      </c>
      <c r="C17" t="s">
        <v>845</v>
      </c>
      <c r="D17" t="s">
        <v>846</v>
      </c>
      <c r="E17" t="s">
        <v>847</v>
      </c>
      <c r="F17" t="s">
        <v>848</v>
      </c>
      <c r="G17" t="s">
        <v>849</v>
      </c>
      <c r="H17" t="s">
        <v>850</v>
      </c>
      <c r="I17" t="s">
        <v>851</v>
      </c>
      <c r="J17" t="s">
        <v>852</v>
      </c>
      <c r="K17" t="s">
        <v>853</v>
      </c>
      <c r="L17" t="s">
        <v>854</v>
      </c>
      <c r="M17" t="s">
        <v>855</v>
      </c>
      <c r="N17" t="s">
        <v>856</v>
      </c>
      <c r="O17" t="s">
        <v>857</v>
      </c>
      <c r="P17" t="s">
        <v>858</v>
      </c>
      <c r="Q17" t="s">
        <v>859</v>
      </c>
      <c r="R17" t="s">
        <v>860</v>
      </c>
      <c r="S17" t="s">
        <v>861</v>
      </c>
      <c r="T17" t="s">
        <v>862</v>
      </c>
      <c r="U17" t="s">
        <v>863</v>
      </c>
      <c r="V17" t="s">
        <v>864</v>
      </c>
      <c r="W17" t="s">
        <v>865</v>
      </c>
      <c r="X17" t="s">
        <v>866</v>
      </c>
      <c r="Y17" t="s">
        <v>867</v>
      </c>
      <c r="Z17" t="s">
        <v>868</v>
      </c>
      <c r="AA17" t="s">
        <v>869</v>
      </c>
      <c r="AB17" t="s">
        <v>870</v>
      </c>
      <c r="AC17" t="s">
        <v>871</v>
      </c>
      <c r="AD17" t="s">
        <v>872</v>
      </c>
      <c r="AE17" t="s">
        <v>873</v>
      </c>
      <c r="AF17" t="s">
        <v>874</v>
      </c>
      <c r="AG17" t="s">
        <v>875</v>
      </c>
      <c r="AH17" t="s">
        <v>876</v>
      </c>
      <c r="AI17" t="s">
        <v>877</v>
      </c>
      <c r="AJ17" t="s">
        <v>878</v>
      </c>
      <c r="AK17" t="s">
        <v>879</v>
      </c>
      <c r="AL17" t="s">
        <v>880</v>
      </c>
      <c r="AM17" t="s">
        <v>881</v>
      </c>
    </row>
    <row r="18" spans="1:39" x14ac:dyDescent="0.35">
      <c r="A18" s="1" t="s">
        <v>32</v>
      </c>
      <c r="B18" t="s">
        <v>882</v>
      </c>
      <c r="C18" t="s">
        <v>883</v>
      </c>
      <c r="D18" t="s">
        <v>884</v>
      </c>
      <c r="E18" t="s">
        <v>885</v>
      </c>
      <c r="F18" t="s">
        <v>886</v>
      </c>
      <c r="G18" t="s">
        <v>887</v>
      </c>
      <c r="H18" t="s">
        <v>888</v>
      </c>
      <c r="I18" t="s">
        <v>889</v>
      </c>
      <c r="J18" t="s">
        <v>890</v>
      </c>
      <c r="K18" t="s">
        <v>891</v>
      </c>
      <c r="L18" t="s">
        <v>892</v>
      </c>
      <c r="M18" t="s">
        <v>893</v>
      </c>
      <c r="N18" t="s">
        <v>894</v>
      </c>
      <c r="O18" t="s">
        <v>895</v>
      </c>
      <c r="P18" t="s">
        <v>896</v>
      </c>
      <c r="Q18" t="s">
        <v>897</v>
      </c>
      <c r="R18" t="s">
        <v>898</v>
      </c>
      <c r="S18" t="s">
        <v>899</v>
      </c>
      <c r="T18" t="s">
        <v>900</v>
      </c>
      <c r="U18" t="s">
        <v>901</v>
      </c>
      <c r="V18" t="s">
        <v>902</v>
      </c>
      <c r="W18" t="s">
        <v>903</v>
      </c>
      <c r="X18" t="s">
        <v>903</v>
      </c>
      <c r="Y18" t="s">
        <v>904</v>
      </c>
      <c r="Z18" t="s">
        <v>905</v>
      </c>
      <c r="AA18" t="s">
        <v>906</v>
      </c>
      <c r="AB18" t="s">
        <v>907</v>
      </c>
      <c r="AC18" t="s">
        <v>908</v>
      </c>
      <c r="AD18" t="s">
        <v>909</v>
      </c>
      <c r="AE18" t="s">
        <v>910</v>
      </c>
      <c r="AF18" t="s">
        <v>911</v>
      </c>
      <c r="AG18" t="s">
        <v>912</v>
      </c>
      <c r="AH18" t="s">
        <v>913</v>
      </c>
      <c r="AI18" t="s">
        <v>914</v>
      </c>
      <c r="AJ18" t="s">
        <v>915</v>
      </c>
      <c r="AK18" t="s">
        <v>916</v>
      </c>
      <c r="AL18" t="s">
        <v>917</v>
      </c>
      <c r="AM18" t="s">
        <v>918</v>
      </c>
    </row>
    <row r="19" spans="1:39" x14ac:dyDescent="0.35">
      <c r="A19" s="1" t="s">
        <v>919</v>
      </c>
      <c r="B19" t="s">
        <v>920</v>
      </c>
      <c r="C19" t="s">
        <v>921</v>
      </c>
      <c r="D19" t="s">
        <v>922</v>
      </c>
      <c r="E19" t="s">
        <v>923</v>
      </c>
      <c r="F19" t="s">
        <v>924</v>
      </c>
      <c r="G19" t="s">
        <v>925</v>
      </c>
      <c r="H19" t="s">
        <v>926</v>
      </c>
      <c r="I19" t="s">
        <v>927</v>
      </c>
      <c r="J19" t="s">
        <v>928</v>
      </c>
      <c r="K19" t="s">
        <v>929</v>
      </c>
      <c r="L19" t="s">
        <v>930</v>
      </c>
      <c r="M19" t="s">
        <v>931</v>
      </c>
      <c r="N19" t="s">
        <v>932</v>
      </c>
      <c r="O19" t="s">
        <v>933</v>
      </c>
      <c r="P19" t="s">
        <v>934</v>
      </c>
      <c r="Q19" t="s">
        <v>935</v>
      </c>
      <c r="R19" t="s">
        <v>936</v>
      </c>
      <c r="S19" t="s">
        <v>937</v>
      </c>
      <c r="T19" t="s">
        <v>924</v>
      </c>
      <c r="U19" t="s">
        <v>938</v>
      </c>
      <c r="V19" t="s">
        <v>939</v>
      </c>
      <c r="W19" t="s">
        <v>940</v>
      </c>
      <c r="X19" t="s">
        <v>941</v>
      </c>
      <c r="Y19" t="s">
        <v>942</v>
      </c>
      <c r="Z19" t="s">
        <v>943</v>
      </c>
      <c r="AA19" t="s">
        <v>944</v>
      </c>
      <c r="AB19" t="s">
        <v>945</v>
      </c>
      <c r="AC19" t="s">
        <v>946</v>
      </c>
      <c r="AD19" t="s">
        <v>947</v>
      </c>
      <c r="AE19" t="s">
        <v>948</v>
      </c>
      <c r="AF19" t="s">
        <v>949</v>
      </c>
      <c r="AG19" t="s">
        <v>950</v>
      </c>
      <c r="AH19" t="s">
        <v>951</v>
      </c>
      <c r="AI19" t="s">
        <v>952</v>
      </c>
      <c r="AJ19" t="s">
        <v>953</v>
      </c>
      <c r="AK19" t="s">
        <v>954</v>
      </c>
      <c r="AL19" t="s">
        <v>955</v>
      </c>
      <c r="AM19" t="s">
        <v>956</v>
      </c>
    </row>
    <row r="20" spans="1:39" x14ac:dyDescent="0.35">
      <c r="A20" s="1" t="s">
        <v>957</v>
      </c>
      <c r="B20" t="s">
        <v>958</v>
      </c>
      <c r="C20" t="s">
        <v>959</v>
      </c>
      <c r="D20" t="s">
        <v>960</v>
      </c>
      <c r="E20" t="s">
        <v>961</v>
      </c>
      <c r="F20" t="s">
        <v>962</v>
      </c>
      <c r="G20" t="s">
        <v>963</v>
      </c>
      <c r="H20" t="s">
        <v>964</v>
      </c>
      <c r="I20" t="s">
        <v>965</v>
      </c>
      <c r="J20" t="s">
        <v>966</v>
      </c>
      <c r="K20" t="s">
        <v>967</v>
      </c>
      <c r="L20" t="s">
        <v>968</v>
      </c>
      <c r="M20" t="s">
        <v>969</v>
      </c>
      <c r="N20" t="s">
        <v>970</v>
      </c>
      <c r="O20" t="s">
        <v>971</v>
      </c>
      <c r="P20" t="s">
        <v>972</v>
      </c>
      <c r="Q20" t="s">
        <v>973</v>
      </c>
      <c r="R20" t="s">
        <v>974</v>
      </c>
      <c r="S20" t="s">
        <v>975</v>
      </c>
      <c r="T20" t="s">
        <v>976</v>
      </c>
      <c r="U20" t="s">
        <v>977</v>
      </c>
      <c r="V20" t="s">
        <v>978</v>
      </c>
      <c r="W20" t="s">
        <v>979</v>
      </c>
      <c r="X20" t="s">
        <v>980</v>
      </c>
      <c r="Y20" t="s">
        <v>981</v>
      </c>
      <c r="Z20" t="s">
        <v>982</v>
      </c>
      <c r="AA20" t="s">
        <v>983</v>
      </c>
      <c r="AB20" t="s">
        <v>984</v>
      </c>
      <c r="AC20" t="s">
        <v>968</v>
      </c>
      <c r="AD20" t="s">
        <v>985</v>
      </c>
      <c r="AE20" t="s">
        <v>986</v>
      </c>
      <c r="AF20" t="s">
        <v>987</v>
      </c>
      <c r="AG20" t="s">
        <v>988</v>
      </c>
      <c r="AH20" t="s">
        <v>989</v>
      </c>
      <c r="AI20" t="s">
        <v>990</v>
      </c>
      <c r="AJ20" t="s">
        <v>991</v>
      </c>
      <c r="AK20" t="s">
        <v>992</v>
      </c>
      <c r="AL20" t="s">
        <v>993</v>
      </c>
      <c r="AM20" t="s">
        <v>994</v>
      </c>
    </row>
    <row r="21" spans="1:39" x14ac:dyDescent="0.35">
      <c r="A21" s="1" t="s">
        <v>995</v>
      </c>
      <c r="B21" t="s">
        <v>996</v>
      </c>
      <c r="C21" t="s">
        <v>997</v>
      </c>
      <c r="D21" t="s">
        <v>998</v>
      </c>
      <c r="E21" t="s">
        <v>999</v>
      </c>
      <c r="F21" t="s">
        <v>1000</v>
      </c>
      <c r="G21" t="s">
        <v>1001</v>
      </c>
      <c r="H21" t="s">
        <v>1002</v>
      </c>
      <c r="I21" t="s">
        <v>1003</v>
      </c>
      <c r="J21" t="s">
        <v>1004</v>
      </c>
      <c r="K21" t="s">
        <v>1005</v>
      </c>
      <c r="L21" t="s">
        <v>1006</v>
      </c>
      <c r="M21" t="s">
        <v>892</v>
      </c>
      <c r="N21" t="s">
        <v>1007</v>
      </c>
      <c r="O21" t="s">
        <v>1008</v>
      </c>
      <c r="P21" t="s">
        <v>1009</v>
      </c>
      <c r="Q21" t="s">
        <v>1010</v>
      </c>
      <c r="R21" t="s">
        <v>799</v>
      </c>
      <c r="S21" t="s">
        <v>1011</v>
      </c>
      <c r="T21" t="s">
        <v>802</v>
      </c>
      <c r="U21" t="s">
        <v>1012</v>
      </c>
      <c r="V21" t="s">
        <v>1013</v>
      </c>
      <c r="W21" t="s">
        <v>1014</v>
      </c>
      <c r="X21" t="s">
        <v>1015</v>
      </c>
      <c r="Y21" t="s">
        <v>1016</v>
      </c>
      <c r="Z21" t="s">
        <v>1017</v>
      </c>
      <c r="AA21" t="s">
        <v>1018</v>
      </c>
      <c r="AB21" t="s">
        <v>461</v>
      </c>
      <c r="AC21" t="s">
        <v>1019</v>
      </c>
      <c r="AD21" t="s">
        <v>1020</v>
      </c>
      <c r="AE21" t="s">
        <v>1021</v>
      </c>
      <c r="AF21" t="s">
        <v>1022</v>
      </c>
      <c r="AG21" t="s">
        <v>1023</v>
      </c>
      <c r="AH21" t="s">
        <v>1024</v>
      </c>
      <c r="AI21" t="s">
        <v>1025</v>
      </c>
      <c r="AJ21" t="s">
        <v>1026</v>
      </c>
      <c r="AK21" t="s">
        <v>1027</v>
      </c>
      <c r="AL21" t="s">
        <v>1028</v>
      </c>
      <c r="AM21" t="s">
        <v>1029</v>
      </c>
    </row>
    <row r="22" spans="1:39" x14ac:dyDescent="0.35">
      <c r="A22" s="1" t="s">
        <v>1030</v>
      </c>
      <c r="B22" t="s">
        <v>1031</v>
      </c>
      <c r="C22" t="s">
        <v>1032</v>
      </c>
      <c r="D22" t="s">
        <v>1033</v>
      </c>
      <c r="E22" t="s">
        <v>1034</v>
      </c>
      <c r="F22" t="s">
        <v>1035</v>
      </c>
      <c r="G22" t="s">
        <v>1036</v>
      </c>
      <c r="H22" t="s">
        <v>1037</v>
      </c>
      <c r="I22" t="s">
        <v>1038</v>
      </c>
      <c r="J22" t="s">
        <v>1039</v>
      </c>
      <c r="K22" t="s">
        <v>1040</v>
      </c>
      <c r="L22" t="s">
        <v>1041</v>
      </c>
      <c r="M22" t="s">
        <v>1042</v>
      </c>
      <c r="N22" t="s">
        <v>1043</v>
      </c>
      <c r="O22" t="s">
        <v>1044</v>
      </c>
      <c r="P22" t="s">
        <v>1045</v>
      </c>
      <c r="Q22" t="s">
        <v>1046</v>
      </c>
      <c r="R22" t="s">
        <v>1047</v>
      </c>
      <c r="S22" t="s">
        <v>1048</v>
      </c>
      <c r="T22" t="s">
        <v>1049</v>
      </c>
      <c r="U22" t="s">
        <v>1050</v>
      </c>
      <c r="V22" t="s">
        <v>1051</v>
      </c>
      <c r="W22" t="s">
        <v>1052</v>
      </c>
      <c r="X22" t="s">
        <v>1053</v>
      </c>
      <c r="Y22" t="s">
        <v>1054</v>
      </c>
      <c r="Z22" t="s">
        <v>1055</v>
      </c>
      <c r="AA22" t="s">
        <v>1056</v>
      </c>
      <c r="AB22" t="s">
        <v>1057</v>
      </c>
      <c r="AC22" t="s">
        <v>859</v>
      </c>
      <c r="AD22" t="s">
        <v>1058</v>
      </c>
      <c r="AE22" t="s">
        <v>1058</v>
      </c>
      <c r="AF22" t="s">
        <v>1059</v>
      </c>
      <c r="AG22" t="s">
        <v>1060</v>
      </c>
      <c r="AH22" t="s">
        <v>1061</v>
      </c>
      <c r="AI22" t="s">
        <v>1062</v>
      </c>
      <c r="AJ22" t="s">
        <v>1063</v>
      </c>
      <c r="AK22" t="s">
        <v>1064</v>
      </c>
      <c r="AL22" t="s">
        <v>1065</v>
      </c>
      <c r="AM22" t="s">
        <v>1066</v>
      </c>
    </row>
    <row r="23" spans="1:39" x14ac:dyDescent="0.35">
      <c r="A23" s="1" t="s">
        <v>1067</v>
      </c>
      <c r="B23" t="s">
        <v>1068</v>
      </c>
      <c r="C23" t="s">
        <v>1069</v>
      </c>
      <c r="D23" t="s">
        <v>1070</v>
      </c>
      <c r="E23" t="s">
        <v>1071</v>
      </c>
      <c r="F23" t="s">
        <v>1072</v>
      </c>
      <c r="G23" t="s">
        <v>1073</v>
      </c>
      <c r="H23" t="s">
        <v>1074</v>
      </c>
      <c r="I23" t="s">
        <v>1075</v>
      </c>
      <c r="J23" t="s">
        <v>1076</v>
      </c>
      <c r="K23" t="s">
        <v>1077</v>
      </c>
      <c r="L23" t="s">
        <v>1078</v>
      </c>
      <c r="M23" t="s">
        <v>1079</v>
      </c>
      <c r="N23" t="s">
        <v>1080</v>
      </c>
      <c r="O23" t="s">
        <v>1081</v>
      </c>
      <c r="P23" t="s">
        <v>1082</v>
      </c>
      <c r="Q23" t="s">
        <v>1083</v>
      </c>
      <c r="R23" t="s">
        <v>1084</v>
      </c>
      <c r="S23" t="s">
        <v>1085</v>
      </c>
      <c r="T23" t="s">
        <v>1086</v>
      </c>
      <c r="U23" t="s">
        <v>1087</v>
      </c>
      <c r="V23" t="s">
        <v>664</v>
      </c>
      <c r="W23" t="s">
        <v>1088</v>
      </c>
      <c r="X23" t="s">
        <v>1089</v>
      </c>
      <c r="Y23" t="s">
        <v>1090</v>
      </c>
      <c r="Z23" t="s">
        <v>1091</v>
      </c>
      <c r="AA23" t="s">
        <v>1092</v>
      </c>
      <c r="AB23" t="s">
        <v>1093</v>
      </c>
      <c r="AC23" t="s">
        <v>1094</v>
      </c>
      <c r="AD23" t="s">
        <v>899</v>
      </c>
      <c r="AE23" t="s">
        <v>1095</v>
      </c>
      <c r="AF23" t="s">
        <v>1096</v>
      </c>
      <c r="AG23" t="s">
        <v>1097</v>
      </c>
      <c r="AH23" t="s">
        <v>1098</v>
      </c>
      <c r="AI23" t="s">
        <v>1099</v>
      </c>
      <c r="AJ23" t="s">
        <v>1100</v>
      </c>
      <c r="AK23" t="s">
        <v>1101</v>
      </c>
      <c r="AL23" t="s">
        <v>671</v>
      </c>
      <c r="AM23" t="s">
        <v>1102</v>
      </c>
    </row>
    <row r="24" spans="1:39" x14ac:dyDescent="0.35">
      <c r="A24" s="1" t="s">
        <v>41</v>
      </c>
      <c r="B24" t="s">
        <v>1103</v>
      </c>
      <c r="C24" t="s">
        <v>1104</v>
      </c>
      <c r="D24" t="s">
        <v>1105</v>
      </c>
      <c r="E24" t="s">
        <v>1106</v>
      </c>
      <c r="F24" t="s">
        <v>1107</v>
      </c>
      <c r="G24" t="s">
        <v>1108</v>
      </c>
      <c r="H24" t="s">
        <v>1109</v>
      </c>
      <c r="I24" t="s">
        <v>1110</v>
      </c>
      <c r="J24" t="s">
        <v>1111</v>
      </c>
      <c r="K24" t="s">
        <v>721</v>
      </c>
      <c r="L24" t="s">
        <v>1112</v>
      </c>
      <c r="M24" t="s">
        <v>1113</v>
      </c>
      <c r="N24" t="s">
        <v>1114</v>
      </c>
      <c r="O24" t="s">
        <v>1115</v>
      </c>
      <c r="P24" t="s">
        <v>1116</v>
      </c>
      <c r="Q24" t="s">
        <v>1117</v>
      </c>
      <c r="R24" t="s">
        <v>1118</v>
      </c>
      <c r="S24" t="s">
        <v>890</v>
      </c>
      <c r="T24" t="s">
        <v>1119</v>
      </c>
      <c r="U24" t="s">
        <v>1120</v>
      </c>
      <c r="V24" t="s">
        <v>1121</v>
      </c>
      <c r="W24" t="s">
        <v>1122</v>
      </c>
      <c r="X24" t="s">
        <v>270</v>
      </c>
      <c r="Y24" t="s">
        <v>271</v>
      </c>
      <c r="Z24" t="s">
        <v>272</v>
      </c>
      <c r="AA24" t="s">
        <v>273</v>
      </c>
      <c r="AB24" t="s">
        <v>274</v>
      </c>
      <c r="AC24" t="s">
        <v>275</v>
      </c>
      <c r="AD24" t="s">
        <v>276</v>
      </c>
      <c r="AE24" t="s">
        <v>277</v>
      </c>
      <c r="AF24" t="s">
        <v>278</v>
      </c>
      <c r="AG24" t="s">
        <v>279</v>
      </c>
      <c r="AH24" t="s">
        <v>280</v>
      </c>
      <c r="AI24" t="s">
        <v>281</v>
      </c>
      <c r="AJ24" t="s">
        <v>282</v>
      </c>
      <c r="AK24" t="s">
        <v>283</v>
      </c>
      <c r="AL24" t="s">
        <v>284</v>
      </c>
      <c r="AM24" t="s">
        <v>285</v>
      </c>
    </row>
    <row r="25" spans="1:39" x14ac:dyDescent="0.35">
      <c r="A25" s="1" t="s">
        <v>1123</v>
      </c>
      <c r="B25" t="s">
        <v>1124</v>
      </c>
      <c r="C25" t="s">
        <v>1125</v>
      </c>
      <c r="D25" t="s">
        <v>1126</v>
      </c>
      <c r="E25" t="s">
        <v>1127</v>
      </c>
      <c r="F25" t="s">
        <v>1128</v>
      </c>
      <c r="G25" t="s">
        <v>1129</v>
      </c>
      <c r="H25" t="s">
        <v>1130</v>
      </c>
      <c r="I25" t="s">
        <v>1131</v>
      </c>
      <c r="J25" t="s">
        <v>1132</v>
      </c>
      <c r="K25" t="s">
        <v>1133</v>
      </c>
      <c r="L25" t="s">
        <v>1134</v>
      </c>
      <c r="M25" t="s">
        <v>1135</v>
      </c>
      <c r="N25" t="s">
        <v>1136</v>
      </c>
      <c r="O25" t="s">
        <v>1137</v>
      </c>
      <c r="P25" t="s">
        <v>1138</v>
      </c>
      <c r="Q25" t="s">
        <v>1139</v>
      </c>
      <c r="R25" t="s">
        <v>1140</v>
      </c>
      <c r="S25" t="s">
        <v>1141</v>
      </c>
      <c r="T25" t="s">
        <v>1142</v>
      </c>
      <c r="U25" t="s">
        <v>1143</v>
      </c>
      <c r="V25" t="s">
        <v>1144</v>
      </c>
      <c r="W25" t="s">
        <v>1145</v>
      </c>
      <c r="X25" t="s">
        <v>1146</v>
      </c>
      <c r="Y25" t="s">
        <v>949</v>
      </c>
      <c r="Z25" t="s">
        <v>1147</v>
      </c>
      <c r="AA25" t="s">
        <v>1148</v>
      </c>
      <c r="AB25" t="s">
        <v>1149</v>
      </c>
      <c r="AC25" t="s">
        <v>1150</v>
      </c>
      <c r="AD25" t="s">
        <v>1151</v>
      </c>
      <c r="AE25" t="s">
        <v>1152</v>
      </c>
      <c r="AF25" t="s">
        <v>1128</v>
      </c>
      <c r="AG25" t="s">
        <v>1153</v>
      </c>
      <c r="AH25" t="s">
        <v>1154</v>
      </c>
      <c r="AI25" t="s">
        <v>1155</v>
      </c>
      <c r="AJ25" t="s">
        <v>1156</v>
      </c>
      <c r="AK25" t="s">
        <v>849</v>
      </c>
      <c r="AL25" t="s">
        <v>1157</v>
      </c>
      <c r="AM25" t="s">
        <v>1158</v>
      </c>
    </row>
    <row r="26" spans="1:39" x14ac:dyDescent="0.35">
      <c r="A26" s="1" t="s">
        <v>1159</v>
      </c>
      <c r="B26" t="s">
        <v>1160</v>
      </c>
      <c r="C26" t="s">
        <v>1161</v>
      </c>
      <c r="D26" t="s">
        <v>1162</v>
      </c>
      <c r="E26" t="s">
        <v>1163</v>
      </c>
      <c r="F26" t="s">
        <v>1164</v>
      </c>
      <c r="G26" t="s">
        <v>1160</v>
      </c>
      <c r="H26" t="s">
        <v>1165</v>
      </c>
      <c r="I26" t="s">
        <v>1166</v>
      </c>
      <c r="J26" t="s">
        <v>1167</v>
      </c>
      <c r="K26" t="s">
        <v>1168</v>
      </c>
      <c r="L26" t="s">
        <v>1169</v>
      </c>
      <c r="M26" t="s">
        <v>1170</v>
      </c>
      <c r="N26" t="s">
        <v>1171</v>
      </c>
      <c r="O26" t="s">
        <v>1172</v>
      </c>
      <c r="P26" t="s">
        <v>1173</v>
      </c>
      <c r="Q26" t="s">
        <v>1174</v>
      </c>
      <c r="R26" t="s">
        <v>1168</v>
      </c>
      <c r="S26" t="s">
        <v>1175</v>
      </c>
      <c r="T26" t="s">
        <v>1176</v>
      </c>
      <c r="U26" t="s">
        <v>1177</v>
      </c>
      <c r="V26" t="s">
        <v>1178</v>
      </c>
      <c r="W26" t="s">
        <v>1179</v>
      </c>
      <c r="X26" t="s">
        <v>84</v>
      </c>
      <c r="Y26" t="s">
        <v>85</v>
      </c>
      <c r="Z26" t="s">
        <v>86</v>
      </c>
      <c r="AA26" t="s">
        <v>87</v>
      </c>
      <c r="AB26" t="s">
        <v>88</v>
      </c>
      <c r="AC26" t="s">
        <v>89</v>
      </c>
      <c r="AD26" t="s">
        <v>90</v>
      </c>
      <c r="AE26" t="s">
        <v>91</v>
      </c>
      <c r="AF26" t="s">
        <v>1180</v>
      </c>
      <c r="AG26" t="s">
        <v>93</v>
      </c>
      <c r="AH26" t="s">
        <v>94</v>
      </c>
      <c r="AI26" t="s">
        <v>95</v>
      </c>
      <c r="AJ26" t="s">
        <v>96</v>
      </c>
      <c r="AK26" t="s">
        <v>97</v>
      </c>
      <c r="AL26" t="s">
        <v>98</v>
      </c>
      <c r="AM26" t="s">
        <v>99</v>
      </c>
    </row>
    <row r="27" spans="1:39" x14ac:dyDescent="0.35">
      <c r="A27" s="1" t="s">
        <v>1181</v>
      </c>
      <c r="B27" t="s">
        <v>1160</v>
      </c>
      <c r="C27" t="s">
        <v>1161</v>
      </c>
      <c r="D27" t="s">
        <v>1162</v>
      </c>
      <c r="E27" t="s">
        <v>1163</v>
      </c>
      <c r="F27" t="s">
        <v>1164</v>
      </c>
      <c r="G27" t="s">
        <v>1160</v>
      </c>
      <c r="H27" t="s">
        <v>1165</v>
      </c>
      <c r="I27" t="s">
        <v>1166</v>
      </c>
      <c r="J27" t="s">
        <v>1163</v>
      </c>
      <c r="K27" t="s">
        <v>1168</v>
      </c>
      <c r="L27" t="s">
        <v>1169</v>
      </c>
      <c r="M27" t="s">
        <v>1170</v>
      </c>
      <c r="N27" t="s">
        <v>1182</v>
      </c>
      <c r="O27" t="s">
        <v>1183</v>
      </c>
      <c r="P27" t="s">
        <v>1184</v>
      </c>
      <c r="Q27" t="s">
        <v>1185</v>
      </c>
      <c r="R27" t="s">
        <v>1175</v>
      </c>
      <c r="S27" t="s">
        <v>1186</v>
      </c>
      <c r="T27" t="s">
        <v>118</v>
      </c>
      <c r="U27" t="s">
        <v>1187</v>
      </c>
      <c r="V27" t="s">
        <v>1188</v>
      </c>
      <c r="W27" t="s">
        <v>1189</v>
      </c>
      <c r="X27" t="s">
        <v>1179</v>
      </c>
      <c r="Y27" t="s">
        <v>1190</v>
      </c>
      <c r="Z27" t="s">
        <v>1169</v>
      </c>
      <c r="AA27" t="s">
        <v>1191</v>
      </c>
      <c r="AB27" t="s">
        <v>1192</v>
      </c>
      <c r="AC27" t="s">
        <v>1193</v>
      </c>
      <c r="AD27" t="s">
        <v>1194</v>
      </c>
      <c r="AE27" t="s">
        <v>1195</v>
      </c>
      <c r="AF27" t="s">
        <v>1196</v>
      </c>
      <c r="AG27" t="s">
        <v>93</v>
      </c>
      <c r="AH27" t="s">
        <v>1197</v>
      </c>
      <c r="AI27" t="s">
        <v>1198</v>
      </c>
      <c r="AJ27" t="s">
        <v>1199</v>
      </c>
      <c r="AK27" t="s">
        <v>1200</v>
      </c>
      <c r="AL27" t="s">
        <v>1201</v>
      </c>
      <c r="AM27" t="s">
        <v>1202</v>
      </c>
    </row>
    <row r="28" spans="1:39" x14ac:dyDescent="0.35">
      <c r="A28" s="1" t="s">
        <v>1203</v>
      </c>
      <c r="B28" t="s">
        <v>1204</v>
      </c>
      <c r="C28" t="s">
        <v>1205</v>
      </c>
      <c r="D28" t="s">
        <v>890</v>
      </c>
      <c r="E28" t="s">
        <v>1206</v>
      </c>
      <c r="F28" t="s">
        <v>1207</v>
      </c>
      <c r="G28" t="s">
        <v>1207</v>
      </c>
      <c r="H28" t="s">
        <v>1207</v>
      </c>
      <c r="I28" t="s">
        <v>1207</v>
      </c>
      <c r="J28" t="s">
        <v>1208</v>
      </c>
      <c r="K28" t="s">
        <v>1209</v>
      </c>
      <c r="L28" t="s">
        <v>1210</v>
      </c>
      <c r="M28" t="s">
        <v>1211</v>
      </c>
      <c r="N28" t="s">
        <v>778</v>
      </c>
      <c r="O28" t="s">
        <v>1212</v>
      </c>
      <c r="P28" t="s">
        <v>1213</v>
      </c>
      <c r="Q28" t="s">
        <v>1214</v>
      </c>
      <c r="R28" t="s">
        <v>1215</v>
      </c>
      <c r="S28" t="s">
        <v>1216</v>
      </c>
      <c r="T28" t="s">
        <v>1217</v>
      </c>
      <c r="U28" t="s">
        <v>1218</v>
      </c>
      <c r="V28" t="s">
        <v>1219</v>
      </c>
      <c r="W28" t="s">
        <v>1000</v>
      </c>
      <c r="X28" t="s">
        <v>167</v>
      </c>
      <c r="Y28" t="s">
        <v>168</v>
      </c>
      <c r="Z28" t="s">
        <v>169</v>
      </c>
      <c r="AA28" t="s">
        <v>170</v>
      </c>
      <c r="AB28" t="s">
        <v>171</v>
      </c>
      <c r="AC28" t="s">
        <v>172</v>
      </c>
      <c r="AD28" t="s">
        <v>171</v>
      </c>
      <c r="AE28" t="s">
        <v>173</v>
      </c>
      <c r="AF28" t="s">
        <v>174</v>
      </c>
      <c r="AG28" t="s">
        <v>175</v>
      </c>
      <c r="AH28" t="s">
        <v>176</v>
      </c>
      <c r="AI28" t="s">
        <v>177</v>
      </c>
      <c r="AJ28" t="s">
        <v>178</v>
      </c>
      <c r="AK28" t="s">
        <v>179</v>
      </c>
      <c r="AL28" t="s">
        <v>179</v>
      </c>
      <c r="AM28" t="s">
        <v>180</v>
      </c>
    </row>
    <row r="29" spans="1:39" x14ac:dyDescent="0.35">
      <c r="A29" s="1" t="s">
        <v>1220</v>
      </c>
      <c r="B29" t="s">
        <v>1204</v>
      </c>
      <c r="C29" t="s">
        <v>1205</v>
      </c>
      <c r="D29" t="s">
        <v>890</v>
      </c>
      <c r="E29" t="s">
        <v>1206</v>
      </c>
      <c r="F29" t="s">
        <v>1207</v>
      </c>
      <c r="G29" t="s">
        <v>1207</v>
      </c>
      <c r="H29" t="s">
        <v>1207</v>
      </c>
      <c r="I29" t="s">
        <v>1207</v>
      </c>
      <c r="J29" t="s">
        <v>1221</v>
      </c>
      <c r="K29" t="s">
        <v>1222</v>
      </c>
      <c r="L29" t="s">
        <v>1080</v>
      </c>
      <c r="M29" t="s">
        <v>1223</v>
      </c>
      <c r="N29" t="s">
        <v>1224</v>
      </c>
      <c r="O29" t="s">
        <v>1225</v>
      </c>
      <c r="P29" t="s">
        <v>1226</v>
      </c>
      <c r="Q29" t="s">
        <v>1227</v>
      </c>
      <c r="R29" t="s">
        <v>1228</v>
      </c>
      <c r="S29" t="s">
        <v>1228</v>
      </c>
      <c r="T29" t="s">
        <v>1229</v>
      </c>
      <c r="U29" t="s">
        <v>1230</v>
      </c>
      <c r="V29" t="s">
        <v>1231</v>
      </c>
      <c r="W29" t="s">
        <v>1232</v>
      </c>
      <c r="X29" t="s">
        <v>1233</v>
      </c>
      <c r="Y29" t="s">
        <v>1234</v>
      </c>
      <c r="Z29" t="s">
        <v>639</v>
      </c>
      <c r="AA29" t="s">
        <v>1235</v>
      </c>
      <c r="AB29" t="s">
        <v>1236</v>
      </c>
      <c r="AC29" t="s">
        <v>1237</v>
      </c>
      <c r="AD29" t="s">
        <v>1000</v>
      </c>
      <c r="AE29" t="s">
        <v>1238</v>
      </c>
      <c r="AF29" t="s">
        <v>1239</v>
      </c>
      <c r="AG29" t="s">
        <v>175</v>
      </c>
      <c r="AH29" t="s">
        <v>1240</v>
      </c>
      <c r="AI29" t="s">
        <v>1240</v>
      </c>
      <c r="AJ29" t="s">
        <v>1241</v>
      </c>
      <c r="AK29" t="s">
        <v>1242</v>
      </c>
      <c r="AL29" t="s">
        <v>1242</v>
      </c>
      <c r="AM29" t="s">
        <v>1243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40"/>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1244</v>
      </c>
      <c r="B2" t="s">
        <v>1245</v>
      </c>
      <c r="C2" t="s">
        <v>1246</v>
      </c>
      <c r="D2" t="s">
        <v>1247</v>
      </c>
      <c r="E2" t="s">
        <v>1248</v>
      </c>
      <c r="F2" t="s">
        <v>1249</v>
      </c>
      <c r="G2" t="s">
        <v>1250</v>
      </c>
      <c r="H2" t="s">
        <v>1251</v>
      </c>
      <c r="I2" t="s">
        <v>1252</v>
      </c>
      <c r="J2" t="s">
        <v>1253</v>
      </c>
      <c r="K2" t="s">
        <v>1254</v>
      </c>
      <c r="L2" t="s">
        <v>167</v>
      </c>
      <c r="M2" t="s">
        <v>1255</v>
      </c>
      <c r="N2" t="s">
        <v>1256</v>
      </c>
      <c r="O2" t="s">
        <v>1257</v>
      </c>
      <c r="P2" t="s">
        <v>1258</v>
      </c>
      <c r="Q2" t="s">
        <v>1259</v>
      </c>
      <c r="R2" t="s">
        <v>1260</v>
      </c>
      <c r="S2" t="s">
        <v>1261</v>
      </c>
      <c r="T2" t="s">
        <v>1262</v>
      </c>
      <c r="U2" t="s">
        <v>1263</v>
      </c>
      <c r="V2" t="s">
        <v>1264</v>
      </c>
      <c r="W2" t="s">
        <v>1243</v>
      </c>
      <c r="X2" t="s">
        <v>1265</v>
      </c>
      <c r="Y2" t="s">
        <v>1266</v>
      </c>
      <c r="Z2" t="s">
        <v>1267</v>
      </c>
      <c r="AA2" t="s">
        <v>1268</v>
      </c>
      <c r="AB2" t="s">
        <v>1269</v>
      </c>
      <c r="AC2" t="s">
        <v>1270</v>
      </c>
      <c r="AD2" t="s">
        <v>1271</v>
      </c>
      <c r="AE2" t="s">
        <v>1272</v>
      </c>
      <c r="AF2" t="s">
        <v>1273</v>
      </c>
      <c r="AG2" t="s">
        <v>1274</v>
      </c>
      <c r="AH2" t="s">
        <v>1275</v>
      </c>
      <c r="AI2" t="s">
        <v>1276</v>
      </c>
      <c r="AJ2" t="s">
        <v>1277</v>
      </c>
      <c r="AK2" t="s">
        <v>1278</v>
      </c>
      <c r="AL2" t="s">
        <v>1279</v>
      </c>
      <c r="AM2" t="s">
        <v>1280</v>
      </c>
    </row>
    <row r="3" spans="1:39" x14ac:dyDescent="0.35">
      <c r="A3" s="1" t="s">
        <v>1281</v>
      </c>
      <c r="B3" t="s">
        <v>432</v>
      </c>
      <c r="C3" t="s">
        <v>432</v>
      </c>
      <c r="D3" t="s">
        <v>432</v>
      </c>
      <c r="E3" t="s">
        <v>432</v>
      </c>
      <c r="F3" t="s">
        <v>432</v>
      </c>
      <c r="G3" t="s">
        <v>432</v>
      </c>
      <c r="H3" t="s">
        <v>432</v>
      </c>
      <c r="I3" t="s">
        <v>432</v>
      </c>
      <c r="J3" t="s">
        <v>432</v>
      </c>
      <c r="K3" t="s">
        <v>432</v>
      </c>
      <c r="L3" t="s">
        <v>432</v>
      </c>
      <c r="M3" t="s">
        <v>432</v>
      </c>
      <c r="N3" t="s">
        <v>432</v>
      </c>
      <c r="O3" t="s">
        <v>432</v>
      </c>
      <c r="P3" t="s">
        <v>432</v>
      </c>
      <c r="Q3" t="s">
        <v>432</v>
      </c>
      <c r="R3" t="s">
        <v>432</v>
      </c>
      <c r="S3" t="s">
        <v>432</v>
      </c>
      <c r="T3" t="s">
        <v>432</v>
      </c>
      <c r="U3" t="s">
        <v>432</v>
      </c>
      <c r="V3" t="s">
        <v>432</v>
      </c>
      <c r="W3" t="s">
        <v>432</v>
      </c>
      <c r="X3" t="s">
        <v>432</v>
      </c>
      <c r="Y3" t="s">
        <v>432</v>
      </c>
      <c r="Z3" t="s">
        <v>432</v>
      </c>
      <c r="AA3" t="s">
        <v>432</v>
      </c>
      <c r="AB3" t="s">
        <v>432</v>
      </c>
      <c r="AC3" t="s">
        <v>432</v>
      </c>
      <c r="AD3" t="s">
        <v>432</v>
      </c>
      <c r="AE3" t="s">
        <v>432</v>
      </c>
      <c r="AF3" t="s">
        <v>432</v>
      </c>
      <c r="AG3" t="s">
        <v>432</v>
      </c>
      <c r="AH3" t="s">
        <v>432</v>
      </c>
      <c r="AI3" t="s">
        <v>432</v>
      </c>
      <c r="AJ3" t="s">
        <v>432</v>
      </c>
      <c r="AK3" t="s">
        <v>432</v>
      </c>
      <c r="AL3" t="s">
        <v>432</v>
      </c>
      <c r="AM3" t="s">
        <v>432</v>
      </c>
    </row>
    <row r="4" spans="1:39" x14ac:dyDescent="0.35">
      <c r="A4" s="1" t="s">
        <v>1282</v>
      </c>
      <c r="B4" t="s">
        <v>1245</v>
      </c>
      <c r="C4" t="s">
        <v>1246</v>
      </c>
      <c r="D4" t="s">
        <v>1247</v>
      </c>
      <c r="E4" t="s">
        <v>1248</v>
      </c>
      <c r="F4" t="s">
        <v>1249</v>
      </c>
      <c r="G4" t="s">
        <v>1250</v>
      </c>
      <c r="H4" t="s">
        <v>1251</v>
      </c>
      <c r="I4" t="s">
        <v>1252</v>
      </c>
      <c r="J4" t="s">
        <v>1253</v>
      </c>
      <c r="K4" t="s">
        <v>1254</v>
      </c>
      <c r="L4" t="s">
        <v>167</v>
      </c>
      <c r="M4" t="s">
        <v>1255</v>
      </c>
      <c r="N4" t="s">
        <v>1256</v>
      </c>
      <c r="O4" t="s">
        <v>1257</v>
      </c>
      <c r="P4" t="s">
        <v>1258</v>
      </c>
      <c r="Q4" t="s">
        <v>1259</v>
      </c>
      <c r="R4" t="s">
        <v>1260</v>
      </c>
      <c r="S4" t="s">
        <v>1261</v>
      </c>
      <c r="T4" t="s">
        <v>1262</v>
      </c>
      <c r="U4" t="s">
        <v>1263</v>
      </c>
      <c r="V4" t="s">
        <v>1264</v>
      </c>
      <c r="W4" t="s">
        <v>1243</v>
      </c>
      <c r="X4" t="s">
        <v>1265</v>
      </c>
      <c r="Y4" t="s">
        <v>1266</v>
      </c>
      <c r="Z4" t="s">
        <v>1267</v>
      </c>
      <c r="AA4" t="s">
        <v>1268</v>
      </c>
      <c r="AB4" t="s">
        <v>1269</v>
      </c>
      <c r="AC4" t="s">
        <v>1270</v>
      </c>
      <c r="AD4" t="s">
        <v>1271</v>
      </c>
      <c r="AE4" t="s">
        <v>1272</v>
      </c>
      <c r="AF4" t="s">
        <v>1273</v>
      </c>
      <c r="AG4" t="s">
        <v>1274</v>
      </c>
      <c r="AH4" t="s">
        <v>1275</v>
      </c>
      <c r="AI4" t="s">
        <v>1276</v>
      </c>
      <c r="AJ4" t="s">
        <v>1277</v>
      </c>
      <c r="AK4" t="s">
        <v>1278</v>
      </c>
      <c r="AL4" t="s">
        <v>1279</v>
      </c>
      <c r="AM4" t="s">
        <v>1280</v>
      </c>
    </row>
    <row r="5" spans="1:39" x14ac:dyDescent="0.35">
      <c r="A5" s="1" t="s">
        <v>1283</v>
      </c>
      <c r="B5" t="s">
        <v>1284</v>
      </c>
      <c r="C5" t="s">
        <v>648</v>
      </c>
      <c r="D5" t="s">
        <v>1285</v>
      </c>
      <c r="E5" t="s">
        <v>1286</v>
      </c>
      <c r="F5" t="s">
        <v>258</v>
      </c>
      <c r="G5" t="s">
        <v>1287</v>
      </c>
      <c r="H5" t="s">
        <v>1288</v>
      </c>
      <c r="I5" t="s">
        <v>1289</v>
      </c>
      <c r="J5" t="s">
        <v>1290</v>
      </c>
      <c r="K5" t="s">
        <v>1291</v>
      </c>
      <c r="L5" t="s">
        <v>1292</v>
      </c>
      <c r="M5" t="s">
        <v>1293</v>
      </c>
      <c r="N5" t="s">
        <v>1294</v>
      </c>
      <c r="O5" t="s">
        <v>1295</v>
      </c>
      <c r="P5" t="s">
        <v>1296</v>
      </c>
      <c r="Q5" t="s">
        <v>1297</v>
      </c>
      <c r="R5" t="s">
        <v>1298</v>
      </c>
      <c r="S5" t="s">
        <v>1299</v>
      </c>
      <c r="T5" t="s">
        <v>1300</v>
      </c>
      <c r="U5" t="s">
        <v>1301</v>
      </c>
      <c r="V5" t="s">
        <v>1302</v>
      </c>
      <c r="W5" t="s">
        <v>1303</v>
      </c>
      <c r="X5" t="s">
        <v>1304</v>
      </c>
      <c r="Y5" t="s">
        <v>1305</v>
      </c>
      <c r="Z5" t="s">
        <v>1306</v>
      </c>
      <c r="AA5" t="s">
        <v>1307</v>
      </c>
      <c r="AB5" t="s">
        <v>1308</v>
      </c>
      <c r="AC5" t="s">
        <v>1309</v>
      </c>
      <c r="AD5" t="s">
        <v>1310</v>
      </c>
      <c r="AE5" t="s">
        <v>1311</v>
      </c>
      <c r="AF5" t="s">
        <v>1312</v>
      </c>
      <c r="AG5" t="s">
        <v>1313</v>
      </c>
      <c r="AH5" t="s">
        <v>1314</v>
      </c>
      <c r="AI5" t="s">
        <v>1315</v>
      </c>
      <c r="AJ5" t="s">
        <v>1316</v>
      </c>
      <c r="AK5" t="s">
        <v>1317</v>
      </c>
      <c r="AL5" t="s">
        <v>1318</v>
      </c>
      <c r="AM5" t="s">
        <v>1319</v>
      </c>
    </row>
    <row r="6" spans="1:39" x14ac:dyDescent="0.35">
      <c r="A6" s="1" t="s">
        <v>1320</v>
      </c>
      <c r="B6" t="s">
        <v>1321</v>
      </c>
      <c r="C6" t="s">
        <v>1322</v>
      </c>
      <c r="D6" t="s">
        <v>1323</v>
      </c>
      <c r="E6" t="s">
        <v>1324</v>
      </c>
      <c r="F6" t="s">
        <v>1325</v>
      </c>
      <c r="G6" t="s">
        <v>1326</v>
      </c>
      <c r="H6" t="s">
        <v>1327</v>
      </c>
      <c r="I6" t="s">
        <v>1328</v>
      </c>
      <c r="J6" t="s">
        <v>1329</v>
      </c>
      <c r="K6" t="s">
        <v>1330</v>
      </c>
      <c r="L6" t="s">
        <v>1327</v>
      </c>
      <c r="M6" t="s">
        <v>1331</v>
      </c>
      <c r="N6" t="s">
        <v>1332</v>
      </c>
      <c r="O6" t="s">
        <v>1333</v>
      </c>
      <c r="P6" t="s">
        <v>1334</v>
      </c>
      <c r="Q6" t="s">
        <v>1335</v>
      </c>
      <c r="R6" t="s">
        <v>1336</v>
      </c>
      <c r="S6" t="s">
        <v>1337</v>
      </c>
      <c r="T6" t="s">
        <v>1338</v>
      </c>
      <c r="U6" t="s">
        <v>1339</v>
      </c>
      <c r="V6" t="s">
        <v>1340</v>
      </c>
      <c r="W6" t="s">
        <v>1341</v>
      </c>
      <c r="X6" t="s">
        <v>1342</v>
      </c>
      <c r="Y6" t="s">
        <v>1343</v>
      </c>
      <c r="Z6" t="s">
        <v>1344</v>
      </c>
      <c r="AA6" t="s">
        <v>1345</v>
      </c>
      <c r="AB6" t="s">
        <v>1346</v>
      </c>
      <c r="AC6" t="s">
        <v>1347</v>
      </c>
      <c r="AD6" t="s">
        <v>1348</v>
      </c>
      <c r="AE6" t="s">
        <v>1349</v>
      </c>
      <c r="AF6" t="s">
        <v>1350</v>
      </c>
      <c r="AG6" t="s">
        <v>1351</v>
      </c>
      <c r="AH6" t="s">
        <v>1352</v>
      </c>
      <c r="AI6" t="s">
        <v>1353</v>
      </c>
      <c r="AJ6" t="s">
        <v>1354</v>
      </c>
      <c r="AK6" t="s">
        <v>1355</v>
      </c>
      <c r="AL6" t="s">
        <v>1356</v>
      </c>
      <c r="AM6" t="s">
        <v>1357</v>
      </c>
    </row>
    <row r="7" spans="1:39" x14ac:dyDescent="0.35">
      <c r="A7" s="1" t="s">
        <v>1358</v>
      </c>
      <c r="B7" t="s">
        <v>1359</v>
      </c>
      <c r="C7" t="s">
        <v>1360</v>
      </c>
      <c r="D7" t="s">
        <v>1077</v>
      </c>
      <c r="E7" t="s">
        <v>1361</v>
      </c>
      <c r="F7" t="s">
        <v>1362</v>
      </c>
      <c r="G7" t="s">
        <v>1363</v>
      </c>
      <c r="H7" t="s">
        <v>1364</v>
      </c>
      <c r="I7" t="s">
        <v>1365</v>
      </c>
      <c r="J7" t="s">
        <v>807</v>
      </c>
      <c r="K7" t="s">
        <v>715</v>
      </c>
      <c r="L7" t="s">
        <v>1366</v>
      </c>
      <c r="M7" t="s">
        <v>1208</v>
      </c>
      <c r="N7" t="s">
        <v>644</v>
      </c>
      <c r="O7" t="s">
        <v>1367</v>
      </c>
      <c r="P7" t="s">
        <v>1368</v>
      </c>
      <c r="Q7" t="s">
        <v>1369</v>
      </c>
      <c r="R7" t="s">
        <v>1370</v>
      </c>
      <c r="S7" t="s">
        <v>1371</v>
      </c>
      <c r="T7" t="s">
        <v>1372</v>
      </c>
      <c r="U7" t="s">
        <v>1373</v>
      </c>
      <c r="V7" t="s">
        <v>1374</v>
      </c>
      <c r="W7" t="s">
        <v>1375</v>
      </c>
      <c r="X7" t="s">
        <v>1376</v>
      </c>
      <c r="Y7" t="s">
        <v>1377</v>
      </c>
      <c r="Z7" t="s">
        <v>1378</v>
      </c>
      <c r="AA7" t="s">
        <v>1379</v>
      </c>
      <c r="AB7" t="s">
        <v>1380</v>
      </c>
      <c r="AC7" t="s">
        <v>1381</v>
      </c>
      <c r="AD7" t="s">
        <v>1382</v>
      </c>
      <c r="AE7" t="s">
        <v>1383</v>
      </c>
      <c r="AF7" t="s">
        <v>1384</v>
      </c>
      <c r="AG7" t="s">
        <v>1385</v>
      </c>
      <c r="AH7" t="s">
        <v>1386</v>
      </c>
      <c r="AI7" t="s">
        <v>1387</v>
      </c>
      <c r="AJ7" t="s">
        <v>1388</v>
      </c>
      <c r="AK7" t="s">
        <v>1389</v>
      </c>
      <c r="AL7" t="s">
        <v>1390</v>
      </c>
      <c r="AM7" t="s">
        <v>1391</v>
      </c>
    </row>
    <row r="8" spans="1:39" x14ac:dyDescent="0.35">
      <c r="A8" s="1" t="s">
        <v>1392</v>
      </c>
      <c r="B8" t="s">
        <v>1393</v>
      </c>
      <c r="C8" t="s">
        <v>1394</v>
      </c>
      <c r="D8" t="s">
        <v>1395</v>
      </c>
      <c r="E8" t="s">
        <v>1396</v>
      </c>
      <c r="F8" t="s">
        <v>1397</v>
      </c>
      <c r="G8" t="s">
        <v>1398</v>
      </c>
      <c r="H8" t="s">
        <v>1399</v>
      </c>
      <c r="I8" t="s">
        <v>1400</v>
      </c>
      <c r="J8" t="s">
        <v>1401</v>
      </c>
      <c r="K8" t="s">
        <v>1402</v>
      </c>
      <c r="L8" t="s">
        <v>1403</v>
      </c>
      <c r="M8" t="s">
        <v>1404</v>
      </c>
      <c r="N8" t="s">
        <v>1405</v>
      </c>
      <c r="O8" t="s">
        <v>1406</v>
      </c>
      <c r="P8" t="s">
        <v>1407</v>
      </c>
      <c r="Q8" t="s">
        <v>1408</v>
      </c>
      <c r="R8" t="s">
        <v>1409</v>
      </c>
      <c r="S8" t="s">
        <v>1410</v>
      </c>
      <c r="T8" t="s">
        <v>1411</v>
      </c>
      <c r="U8" t="s">
        <v>1412</v>
      </c>
      <c r="V8" t="s">
        <v>1413</v>
      </c>
      <c r="W8" t="s">
        <v>1414</v>
      </c>
      <c r="X8" t="s">
        <v>1415</v>
      </c>
      <c r="Y8" t="s">
        <v>1416</v>
      </c>
      <c r="Z8" t="s">
        <v>1417</v>
      </c>
      <c r="AA8" t="s">
        <v>1418</v>
      </c>
      <c r="AB8" t="s">
        <v>1419</v>
      </c>
      <c r="AC8" t="s">
        <v>1420</v>
      </c>
      <c r="AD8" t="s">
        <v>1421</v>
      </c>
      <c r="AE8" t="s">
        <v>1422</v>
      </c>
      <c r="AF8" t="s">
        <v>1423</v>
      </c>
      <c r="AG8" t="s">
        <v>1424</v>
      </c>
      <c r="AH8" t="s">
        <v>1425</v>
      </c>
      <c r="AI8" t="s">
        <v>1426</v>
      </c>
      <c r="AJ8" t="s">
        <v>1427</v>
      </c>
      <c r="AK8" t="s">
        <v>1428</v>
      </c>
      <c r="AL8" t="s">
        <v>1429</v>
      </c>
      <c r="AM8" t="s">
        <v>1430</v>
      </c>
    </row>
    <row r="9" spans="1:39" x14ac:dyDescent="0.35">
      <c r="A9" s="1" t="s">
        <v>1431</v>
      </c>
      <c r="B9" t="s">
        <v>1432</v>
      </c>
      <c r="C9" t="s">
        <v>1433</v>
      </c>
      <c r="D9" t="s">
        <v>1434</v>
      </c>
      <c r="E9" t="s">
        <v>1435</v>
      </c>
      <c r="F9" t="s">
        <v>1436</v>
      </c>
      <c r="G9" t="s">
        <v>1437</v>
      </c>
      <c r="H9" t="s">
        <v>1438</v>
      </c>
      <c r="I9" t="s">
        <v>1439</v>
      </c>
      <c r="J9" t="s">
        <v>1440</v>
      </c>
      <c r="K9" t="s">
        <v>1441</v>
      </c>
      <c r="L9" t="s">
        <v>1442</v>
      </c>
      <c r="M9" t="s">
        <v>1443</v>
      </c>
      <c r="N9" t="s">
        <v>1444</v>
      </c>
      <c r="O9" t="s">
        <v>1445</v>
      </c>
      <c r="P9" t="s">
        <v>1446</v>
      </c>
      <c r="Q9" t="s">
        <v>1447</v>
      </c>
      <c r="R9" t="s">
        <v>1448</v>
      </c>
      <c r="S9" t="s">
        <v>1449</v>
      </c>
      <c r="T9" t="s">
        <v>1450</v>
      </c>
      <c r="U9" t="s">
        <v>1451</v>
      </c>
      <c r="V9" t="s">
        <v>1452</v>
      </c>
      <c r="W9" t="s">
        <v>1453</v>
      </c>
      <c r="X9" t="s">
        <v>1454</v>
      </c>
      <c r="Y9" t="s">
        <v>1455</v>
      </c>
      <c r="Z9" t="s">
        <v>1456</v>
      </c>
      <c r="AA9" t="s">
        <v>1457</v>
      </c>
      <c r="AB9" t="s">
        <v>1458</v>
      </c>
      <c r="AC9" t="s">
        <v>1459</v>
      </c>
      <c r="AD9" t="s">
        <v>1460</v>
      </c>
      <c r="AE9" t="s">
        <v>1461</v>
      </c>
      <c r="AF9" t="s">
        <v>1462</v>
      </c>
      <c r="AG9" t="s">
        <v>1463</v>
      </c>
      <c r="AH9" t="s">
        <v>1464</v>
      </c>
      <c r="AI9" t="s">
        <v>1465</v>
      </c>
      <c r="AJ9" t="s">
        <v>1466</v>
      </c>
      <c r="AK9" t="s">
        <v>1467</v>
      </c>
      <c r="AL9" t="s">
        <v>1468</v>
      </c>
      <c r="AM9" t="s">
        <v>1469</v>
      </c>
    </row>
    <row r="10" spans="1:39" x14ac:dyDescent="0.35">
      <c r="A10" s="1" t="s">
        <v>1470</v>
      </c>
      <c r="B10" t="s">
        <v>432</v>
      </c>
      <c r="C10" t="s">
        <v>432</v>
      </c>
      <c r="D10" t="s">
        <v>432</v>
      </c>
      <c r="E10" t="s">
        <v>432</v>
      </c>
      <c r="F10" t="s">
        <v>432</v>
      </c>
      <c r="G10" t="s">
        <v>432</v>
      </c>
      <c r="H10" t="s">
        <v>432</v>
      </c>
      <c r="I10" t="s">
        <v>432</v>
      </c>
      <c r="J10" t="s">
        <v>432</v>
      </c>
      <c r="K10" t="s">
        <v>432</v>
      </c>
      <c r="L10" t="s">
        <v>432</v>
      </c>
      <c r="M10" t="s">
        <v>432</v>
      </c>
      <c r="N10" t="s">
        <v>432</v>
      </c>
      <c r="O10" t="s">
        <v>432</v>
      </c>
      <c r="P10" t="s">
        <v>432</v>
      </c>
      <c r="Q10" t="s">
        <v>432</v>
      </c>
      <c r="R10" t="s">
        <v>432</v>
      </c>
      <c r="S10" t="s">
        <v>432</v>
      </c>
      <c r="T10" t="s">
        <v>432</v>
      </c>
      <c r="U10" t="s">
        <v>1471</v>
      </c>
      <c r="V10" t="s">
        <v>1472</v>
      </c>
      <c r="W10" t="s">
        <v>1473</v>
      </c>
      <c r="X10" t="s">
        <v>1474</v>
      </c>
      <c r="Y10" t="s">
        <v>1475</v>
      </c>
      <c r="Z10" t="s">
        <v>1476</v>
      </c>
      <c r="AA10" t="s">
        <v>1477</v>
      </c>
      <c r="AB10" t="s">
        <v>1478</v>
      </c>
      <c r="AC10" t="s">
        <v>1479</v>
      </c>
      <c r="AD10" t="s">
        <v>1480</v>
      </c>
      <c r="AE10" t="s">
        <v>1481</v>
      </c>
      <c r="AF10" t="s">
        <v>1482</v>
      </c>
      <c r="AG10" t="s">
        <v>1483</v>
      </c>
      <c r="AH10" t="s">
        <v>1484</v>
      </c>
      <c r="AI10" t="s">
        <v>1485</v>
      </c>
      <c r="AJ10" t="s">
        <v>1486</v>
      </c>
      <c r="AK10" t="s">
        <v>1487</v>
      </c>
      <c r="AL10" t="s">
        <v>1488</v>
      </c>
      <c r="AM10" t="s">
        <v>1489</v>
      </c>
    </row>
    <row r="11" spans="1:39" x14ac:dyDescent="0.35">
      <c r="A11" s="1" t="s">
        <v>1490</v>
      </c>
      <c r="B11" t="s">
        <v>1491</v>
      </c>
      <c r="C11" t="s">
        <v>1492</v>
      </c>
      <c r="D11" t="s">
        <v>1493</v>
      </c>
      <c r="E11" t="s">
        <v>1494</v>
      </c>
      <c r="F11" t="s">
        <v>1495</v>
      </c>
      <c r="G11" t="s">
        <v>1496</v>
      </c>
      <c r="H11" t="s">
        <v>1497</v>
      </c>
      <c r="I11" t="s">
        <v>1498</v>
      </c>
      <c r="J11" t="s">
        <v>1499</v>
      </c>
      <c r="K11" t="s">
        <v>1500</v>
      </c>
      <c r="L11" t="s">
        <v>1501</v>
      </c>
      <c r="M11" t="s">
        <v>1502</v>
      </c>
      <c r="N11" t="s">
        <v>1503</v>
      </c>
      <c r="O11" t="s">
        <v>1504</v>
      </c>
      <c r="P11" t="s">
        <v>598</v>
      </c>
      <c r="Q11" t="s">
        <v>1505</v>
      </c>
      <c r="R11" t="s">
        <v>1506</v>
      </c>
      <c r="S11" t="s">
        <v>1507</v>
      </c>
      <c r="T11" t="s">
        <v>1006</v>
      </c>
      <c r="U11" t="s">
        <v>1508</v>
      </c>
      <c r="V11" t="s">
        <v>1509</v>
      </c>
      <c r="W11" t="s">
        <v>1510</v>
      </c>
      <c r="X11" t="s">
        <v>1511</v>
      </c>
      <c r="Y11" t="s">
        <v>1512</v>
      </c>
      <c r="Z11" t="s">
        <v>787</v>
      </c>
      <c r="AA11" t="s">
        <v>1118</v>
      </c>
      <c r="AB11" t="s">
        <v>1513</v>
      </c>
      <c r="AC11" t="s">
        <v>1514</v>
      </c>
      <c r="AD11" t="s">
        <v>1515</v>
      </c>
      <c r="AE11" t="s">
        <v>1516</v>
      </c>
      <c r="AF11" t="s">
        <v>1517</v>
      </c>
      <c r="AG11" t="s">
        <v>1518</v>
      </c>
      <c r="AH11" t="s">
        <v>1519</v>
      </c>
      <c r="AI11" t="s">
        <v>1520</v>
      </c>
      <c r="AJ11" t="s">
        <v>1521</v>
      </c>
      <c r="AK11" t="s">
        <v>1522</v>
      </c>
      <c r="AL11" t="s">
        <v>1523</v>
      </c>
      <c r="AM11" t="s">
        <v>1524</v>
      </c>
    </row>
    <row r="12" spans="1:39" x14ac:dyDescent="0.35">
      <c r="A12" s="1" t="s">
        <v>1525</v>
      </c>
      <c r="B12" t="s">
        <v>1491</v>
      </c>
      <c r="C12" t="s">
        <v>1492</v>
      </c>
      <c r="D12" t="s">
        <v>1493</v>
      </c>
      <c r="E12" t="s">
        <v>1494</v>
      </c>
      <c r="F12" t="s">
        <v>1495</v>
      </c>
      <c r="G12" t="s">
        <v>1496</v>
      </c>
      <c r="H12" t="s">
        <v>1497</v>
      </c>
      <c r="I12" t="s">
        <v>1498</v>
      </c>
      <c r="J12" t="s">
        <v>1499</v>
      </c>
      <c r="K12" t="s">
        <v>1500</v>
      </c>
      <c r="L12" t="s">
        <v>1501</v>
      </c>
      <c r="M12" t="s">
        <v>1502</v>
      </c>
      <c r="N12" t="s">
        <v>1503</v>
      </c>
      <c r="O12" t="s">
        <v>1504</v>
      </c>
      <c r="P12" t="s">
        <v>598</v>
      </c>
      <c r="Q12" t="s">
        <v>1505</v>
      </c>
      <c r="R12" t="s">
        <v>1506</v>
      </c>
      <c r="S12" t="s">
        <v>1507</v>
      </c>
      <c r="T12" t="s">
        <v>1006</v>
      </c>
      <c r="U12" t="s">
        <v>1387</v>
      </c>
      <c r="V12" t="s">
        <v>1526</v>
      </c>
      <c r="W12" t="s">
        <v>1527</v>
      </c>
      <c r="X12" t="s">
        <v>1528</v>
      </c>
      <c r="Y12" t="s">
        <v>1529</v>
      </c>
      <c r="Z12" t="s">
        <v>1530</v>
      </c>
      <c r="AA12" t="s">
        <v>1531</v>
      </c>
      <c r="AB12" t="s">
        <v>1532</v>
      </c>
      <c r="AC12" t="s">
        <v>1533</v>
      </c>
      <c r="AD12" t="s">
        <v>1534</v>
      </c>
      <c r="AE12" t="s">
        <v>1535</v>
      </c>
      <c r="AF12" t="s">
        <v>1536</v>
      </c>
      <c r="AG12" t="s">
        <v>1537</v>
      </c>
      <c r="AH12" t="s">
        <v>1538</v>
      </c>
      <c r="AI12" t="s">
        <v>1539</v>
      </c>
      <c r="AJ12" t="s">
        <v>1540</v>
      </c>
      <c r="AK12" t="s">
        <v>1541</v>
      </c>
      <c r="AL12" t="s">
        <v>1542</v>
      </c>
      <c r="AM12" t="s">
        <v>1543</v>
      </c>
    </row>
    <row r="13" spans="1:39" x14ac:dyDescent="0.35">
      <c r="A13" s="1" t="s">
        <v>1544</v>
      </c>
      <c r="B13" t="s">
        <v>432</v>
      </c>
      <c r="C13" t="s">
        <v>432</v>
      </c>
      <c r="D13" t="s">
        <v>432</v>
      </c>
      <c r="E13" t="s">
        <v>432</v>
      </c>
      <c r="F13" t="s">
        <v>432</v>
      </c>
      <c r="G13" t="s">
        <v>432</v>
      </c>
      <c r="H13" t="s">
        <v>432</v>
      </c>
      <c r="I13" t="s">
        <v>432</v>
      </c>
      <c r="J13" t="s">
        <v>432</v>
      </c>
      <c r="K13" t="s">
        <v>432</v>
      </c>
      <c r="L13" t="s">
        <v>432</v>
      </c>
      <c r="M13" t="s">
        <v>432</v>
      </c>
      <c r="N13" t="s">
        <v>432</v>
      </c>
      <c r="O13" t="s">
        <v>432</v>
      </c>
      <c r="P13" t="s">
        <v>432</v>
      </c>
      <c r="Q13" t="s">
        <v>432</v>
      </c>
      <c r="R13" t="s">
        <v>432</v>
      </c>
      <c r="S13" t="s">
        <v>432</v>
      </c>
      <c r="T13" t="s">
        <v>432</v>
      </c>
      <c r="U13" t="s">
        <v>1545</v>
      </c>
      <c r="V13" t="s">
        <v>796</v>
      </c>
      <c r="W13" t="s">
        <v>178</v>
      </c>
      <c r="X13" t="s">
        <v>1546</v>
      </c>
      <c r="Y13" t="s">
        <v>1547</v>
      </c>
      <c r="Z13" t="s">
        <v>1548</v>
      </c>
      <c r="AA13" t="s">
        <v>1549</v>
      </c>
      <c r="AB13" t="s">
        <v>1550</v>
      </c>
      <c r="AC13" t="s">
        <v>1551</v>
      </c>
      <c r="AD13" t="s">
        <v>1551</v>
      </c>
      <c r="AE13" t="s">
        <v>1552</v>
      </c>
      <c r="AF13" t="s">
        <v>1553</v>
      </c>
      <c r="AG13" t="s">
        <v>432</v>
      </c>
      <c r="AH13" t="s">
        <v>432</v>
      </c>
      <c r="AI13" t="s">
        <v>432</v>
      </c>
      <c r="AJ13" t="s">
        <v>432</v>
      </c>
      <c r="AK13" t="s">
        <v>432</v>
      </c>
      <c r="AL13" t="s">
        <v>432</v>
      </c>
      <c r="AM13" t="s">
        <v>432</v>
      </c>
    </row>
    <row r="14" spans="1:39" x14ac:dyDescent="0.35">
      <c r="A14" s="1" t="s">
        <v>1554</v>
      </c>
      <c r="B14" t="s">
        <v>432</v>
      </c>
      <c r="C14" t="s">
        <v>432</v>
      </c>
      <c r="D14" t="s">
        <v>432</v>
      </c>
      <c r="E14" t="s">
        <v>432</v>
      </c>
      <c r="F14" t="s">
        <v>432</v>
      </c>
      <c r="G14" t="s">
        <v>432</v>
      </c>
      <c r="H14" t="s">
        <v>432</v>
      </c>
      <c r="I14" t="s">
        <v>432</v>
      </c>
      <c r="J14" t="s">
        <v>432</v>
      </c>
      <c r="K14" t="s">
        <v>432</v>
      </c>
      <c r="L14" t="s">
        <v>432</v>
      </c>
      <c r="M14" t="s">
        <v>432</v>
      </c>
      <c r="N14" t="s">
        <v>432</v>
      </c>
      <c r="O14" t="s">
        <v>432</v>
      </c>
      <c r="P14" t="s">
        <v>432</v>
      </c>
      <c r="Q14" t="s">
        <v>432</v>
      </c>
      <c r="R14" t="s">
        <v>1555</v>
      </c>
      <c r="S14" t="s">
        <v>1556</v>
      </c>
      <c r="T14" t="s">
        <v>1106</v>
      </c>
      <c r="U14" t="s">
        <v>1557</v>
      </c>
      <c r="V14" t="s">
        <v>1558</v>
      </c>
      <c r="W14" t="s">
        <v>1559</v>
      </c>
      <c r="X14" t="s">
        <v>1560</v>
      </c>
      <c r="Y14" t="s">
        <v>1561</v>
      </c>
      <c r="Z14" t="s">
        <v>1562</v>
      </c>
      <c r="AA14" t="s">
        <v>1563</v>
      </c>
      <c r="AB14" t="s">
        <v>1564</v>
      </c>
      <c r="AC14" t="s">
        <v>1565</v>
      </c>
      <c r="AD14" t="s">
        <v>174</v>
      </c>
      <c r="AE14" t="s">
        <v>647</v>
      </c>
      <c r="AF14" t="s">
        <v>1566</v>
      </c>
      <c r="AG14" t="s">
        <v>1567</v>
      </c>
      <c r="AH14" t="s">
        <v>658</v>
      </c>
      <c r="AI14" t="s">
        <v>1568</v>
      </c>
      <c r="AJ14" t="s">
        <v>1569</v>
      </c>
      <c r="AK14" t="s">
        <v>1570</v>
      </c>
      <c r="AL14" t="s">
        <v>1571</v>
      </c>
      <c r="AM14" t="s">
        <v>1572</v>
      </c>
    </row>
    <row r="15" spans="1:39" x14ac:dyDescent="0.35">
      <c r="A15" s="1" t="s">
        <v>1573</v>
      </c>
      <c r="B15" t="s">
        <v>1574</v>
      </c>
      <c r="C15" t="s">
        <v>1575</v>
      </c>
      <c r="D15" t="s">
        <v>887</v>
      </c>
      <c r="E15" t="s">
        <v>1576</v>
      </c>
      <c r="F15" t="s">
        <v>1577</v>
      </c>
      <c r="G15" t="s">
        <v>1578</v>
      </c>
      <c r="H15" t="s">
        <v>1579</v>
      </c>
      <c r="I15" t="s">
        <v>1580</v>
      </c>
      <c r="J15" t="s">
        <v>1581</v>
      </c>
      <c r="K15" t="s">
        <v>1582</v>
      </c>
      <c r="L15" t="s">
        <v>1583</v>
      </c>
      <c r="M15" t="s">
        <v>1584</v>
      </c>
      <c r="N15" t="s">
        <v>1585</v>
      </c>
      <c r="O15" t="s">
        <v>1586</v>
      </c>
      <c r="P15" t="s">
        <v>1587</v>
      </c>
      <c r="Q15" t="s">
        <v>1588</v>
      </c>
      <c r="R15" t="s">
        <v>1589</v>
      </c>
      <c r="S15" t="s">
        <v>1590</v>
      </c>
      <c r="T15" t="s">
        <v>1591</v>
      </c>
      <c r="U15" t="s">
        <v>1592</v>
      </c>
      <c r="V15" t="s">
        <v>1593</v>
      </c>
      <c r="W15" t="s">
        <v>1594</v>
      </c>
      <c r="X15" t="s">
        <v>1595</v>
      </c>
      <c r="Y15" t="s">
        <v>1596</v>
      </c>
      <c r="Z15" t="s">
        <v>1597</v>
      </c>
      <c r="AA15" t="s">
        <v>1598</v>
      </c>
      <c r="AB15" t="s">
        <v>1599</v>
      </c>
      <c r="AC15" t="s">
        <v>1600</v>
      </c>
      <c r="AD15" t="s">
        <v>1601</v>
      </c>
      <c r="AE15" t="s">
        <v>1602</v>
      </c>
      <c r="AF15" t="s">
        <v>1603</v>
      </c>
      <c r="AG15" t="s">
        <v>1604</v>
      </c>
      <c r="AH15" t="s">
        <v>1605</v>
      </c>
      <c r="AI15" t="s">
        <v>1606</v>
      </c>
      <c r="AJ15" t="s">
        <v>1607</v>
      </c>
      <c r="AK15" t="s">
        <v>1608</v>
      </c>
      <c r="AL15" t="s">
        <v>1609</v>
      </c>
      <c r="AM15" t="s">
        <v>1610</v>
      </c>
    </row>
    <row r="16" spans="1:39" x14ac:dyDescent="0.35">
      <c r="A16" s="1" t="s">
        <v>1611</v>
      </c>
      <c r="B16" t="s">
        <v>262</v>
      </c>
      <c r="C16" t="s">
        <v>1336</v>
      </c>
      <c r="D16" t="s">
        <v>1612</v>
      </c>
      <c r="E16" t="s">
        <v>1613</v>
      </c>
      <c r="F16" t="s">
        <v>1614</v>
      </c>
      <c r="G16" t="s">
        <v>1615</v>
      </c>
      <c r="H16" t="s">
        <v>1616</v>
      </c>
      <c r="I16" t="s">
        <v>1617</v>
      </c>
      <c r="J16" t="s">
        <v>1618</v>
      </c>
      <c r="K16" t="s">
        <v>1619</v>
      </c>
      <c r="L16" t="s">
        <v>1620</v>
      </c>
      <c r="M16" t="s">
        <v>1621</v>
      </c>
      <c r="N16" t="s">
        <v>1622</v>
      </c>
      <c r="O16" t="s">
        <v>1623</v>
      </c>
      <c r="P16" t="s">
        <v>1624</v>
      </c>
      <c r="Q16" t="s">
        <v>1625</v>
      </c>
      <c r="R16" t="s">
        <v>1626</v>
      </c>
      <c r="S16" t="s">
        <v>1627</v>
      </c>
      <c r="T16" t="s">
        <v>1628</v>
      </c>
      <c r="U16" t="s">
        <v>1629</v>
      </c>
      <c r="V16" t="s">
        <v>1630</v>
      </c>
      <c r="W16" t="s">
        <v>1631</v>
      </c>
      <c r="X16" t="s">
        <v>1632</v>
      </c>
      <c r="Y16" t="s">
        <v>1633</v>
      </c>
      <c r="Z16" t="s">
        <v>1634</v>
      </c>
      <c r="AA16" t="s">
        <v>1635</v>
      </c>
      <c r="AB16" t="s">
        <v>1636</v>
      </c>
      <c r="AC16" t="s">
        <v>1637</v>
      </c>
      <c r="AD16" t="s">
        <v>1638</v>
      </c>
      <c r="AE16" t="s">
        <v>1639</v>
      </c>
      <c r="AF16" t="s">
        <v>1640</v>
      </c>
      <c r="AG16" t="s">
        <v>1641</v>
      </c>
      <c r="AH16" t="s">
        <v>1642</v>
      </c>
      <c r="AI16" t="s">
        <v>1643</v>
      </c>
      <c r="AJ16" t="s">
        <v>1644</v>
      </c>
      <c r="AK16" t="s">
        <v>1645</v>
      </c>
      <c r="AL16" t="s">
        <v>1646</v>
      </c>
      <c r="AM16" t="s">
        <v>1647</v>
      </c>
    </row>
    <row r="17" spans="1:39" x14ac:dyDescent="0.35">
      <c r="A17" s="1" t="s">
        <v>1648</v>
      </c>
      <c r="B17" t="s">
        <v>432</v>
      </c>
      <c r="C17" t="s">
        <v>432</v>
      </c>
      <c r="D17" t="s">
        <v>432</v>
      </c>
      <c r="E17" t="s">
        <v>432</v>
      </c>
      <c r="F17" t="s">
        <v>432</v>
      </c>
      <c r="G17" t="s">
        <v>432</v>
      </c>
      <c r="H17" t="s">
        <v>432</v>
      </c>
      <c r="I17" t="s">
        <v>432</v>
      </c>
      <c r="J17" t="s">
        <v>432</v>
      </c>
      <c r="K17" t="s">
        <v>432</v>
      </c>
      <c r="L17" t="s">
        <v>432</v>
      </c>
      <c r="M17" t="s">
        <v>432</v>
      </c>
      <c r="N17" t="s">
        <v>432</v>
      </c>
      <c r="O17" t="s">
        <v>432</v>
      </c>
      <c r="P17" t="s">
        <v>432</v>
      </c>
      <c r="Q17" t="s">
        <v>432</v>
      </c>
      <c r="R17" t="s">
        <v>432</v>
      </c>
      <c r="S17" t="s">
        <v>432</v>
      </c>
      <c r="T17" t="s">
        <v>432</v>
      </c>
      <c r="U17" t="s">
        <v>432</v>
      </c>
      <c r="V17" t="s">
        <v>432</v>
      </c>
      <c r="W17" t="s">
        <v>432</v>
      </c>
      <c r="X17" t="s">
        <v>432</v>
      </c>
      <c r="Y17" t="s">
        <v>432</v>
      </c>
      <c r="Z17" t="s">
        <v>432</v>
      </c>
      <c r="AA17" t="s">
        <v>432</v>
      </c>
      <c r="AB17" t="s">
        <v>432</v>
      </c>
      <c r="AC17" t="s">
        <v>432</v>
      </c>
      <c r="AD17" t="s">
        <v>432</v>
      </c>
      <c r="AE17" t="s">
        <v>432</v>
      </c>
      <c r="AF17" t="s">
        <v>432</v>
      </c>
      <c r="AG17" t="s">
        <v>432</v>
      </c>
      <c r="AH17" t="s">
        <v>432</v>
      </c>
      <c r="AI17" t="s">
        <v>432</v>
      </c>
      <c r="AJ17" t="s">
        <v>432</v>
      </c>
      <c r="AK17" t="s">
        <v>432</v>
      </c>
      <c r="AL17" t="s">
        <v>432</v>
      </c>
      <c r="AM17" t="s">
        <v>432</v>
      </c>
    </row>
    <row r="18" spans="1:39" x14ac:dyDescent="0.35">
      <c r="A18" s="1" t="s">
        <v>1649</v>
      </c>
      <c r="B18" t="s">
        <v>1650</v>
      </c>
      <c r="C18" t="s">
        <v>1651</v>
      </c>
      <c r="D18" t="s">
        <v>1652</v>
      </c>
      <c r="E18" t="s">
        <v>1653</v>
      </c>
      <c r="F18" t="s">
        <v>1654</v>
      </c>
      <c r="G18" t="s">
        <v>1655</v>
      </c>
      <c r="H18" t="s">
        <v>1656</v>
      </c>
      <c r="I18" t="s">
        <v>1657</v>
      </c>
      <c r="J18" t="s">
        <v>1658</v>
      </c>
      <c r="K18" t="s">
        <v>1659</v>
      </c>
      <c r="L18" t="s">
        <v>1660</v>
      </c>
      <c r="M18" t="s">
        <v>1661</v>
      </c>
      <c r="N18" t="s">
        <v>1662</v>
      </c>
      <c r="O18" t="s">
        <v>1663</v>
      </c>
      <c r="P18" t="s">
        <v>1664</v>
      </c>
      <c r="Q18" t="s">
        <v>1665</v>
      </c>
      <c r="R18" t="s">
        <v>1666</v>
      </c>
      <c r="S18" t="s">
        <v>1667</v>
      </c>
      <c r="T18" t="s">
        <v>1668</v>
      </c>
      <c r="U18" t="s">
        <v>1669</v>
      </c>
      <c r="V18" t="s">
        <v>1670</v>
      </c>
      <c r="W18" t="s">
        <v>1671</v>
      </c>
      <c r="X18" t="s">
        <v>1672</v>
      </c>
      <c r="Y18" t="s">
        <v>1673</v>
      </c>
      <c r="Z18" t="s">
        <v>1674</v>
      </c>
      <c r="AA18" t="s">
        <v>1675</v>
      </c>
      <c r="AB18" t="s">
        <v>1676</v>
      </c>
      <c r="AC18" t="s">
        <v>1677</v>
      </c>
      <c r="AD18" t="s">
        <v>1678</v>
      </c>
      <c r="AE18" t="s">
        <v>1679</v>
      </c>
      <c r="AF18" t="s">
        <v>1680</v>
      </c>
      <c r="AG18" t="s">
        <v>1681</v>
      </c>
      <c r="AH18" t="s">
        <v>1682</v>
      </c>
      <c r="AI18" t="s">
        <v>1683</v>
      </c>
      <c r="AJ18" t="s">
        <v>1684</v>
      </c>
      <c r="AK18" t="s">
        <v>1685</v>
      </c>
      <c r="AL18" t="s">
        <v>1686</v>
      </c>
      <c r="AM18" t="s">
        <v>1687</v>
      </c>
    </row>
    <row r="19" spans="1:39" x14ac:dyDescent="0.35">
      <c r="A19" s="1" t="s">
        <v>1688</v>
      </c>
      <c r="B19" t="s">
        <v>432</v>
      </c>
      <c r="C19" t="s">
        <v>432</v>
      </c>
      <c r="D19" t="s">
        <v>432</v>
      </c>
      <c r="E19" t="s">
        <v>432</v>
      </c>
      <c r="F19" t="s">
        <v>1689</v>
      </c>
      <c r="G19" t="s">
        <v>1690</v>
      </c>
      <c r="H19" t="s">
        <v>1691</v>
      </c>
      <c r="I19" t="s">
        <v>1386</v>
      </c>
      <c r="J19" t="s">
        <v>1692</v>
      </c>
      <c r="K19" t="s">
        <v>1693</v>
      </c>
      <c r="L19" t="s">
        <v>1694</v>
      </c>
      <c r="M19" t="s">
        <v>525</v>
      </c>
      <c r="N19" t="s">
        <v>1695</v>
      </c>
      <c r="O19" t="s">
        <v>1696</v>
      </c>
      <c r="P19" t="s">
        <v>1697</v>
      </c>
      <c r="Q19" t="s">
        <v>1698</v>
      </c>
      <c r="R19" t="s">
        <v>1699</v>
      </c>
      <c r="S19" t="s">
        <v>1476</v>
      </c>
      <c r="T19" t="s">
        <v>1700</v>
      </c>
      <c r="U19" t="s">
        <v>1701</v>
      </c>
      <c r="V19" t="s">
        <v>1702</v>
      </c>
      <c r="W19" t="s">
        <v>1703</v>
      </c>
      <c r="X19" t="s">
        <v>1704</v>
      </c>
      <c r="Y19" t="s">
        <v>1705</v>
      </c>
      <c r="Z19" t="s">
        <v>1706</v>
      </c>
      <c r="AA19" t="s">
        <v>1707</v>
      </c>
      <c r="AB19" t="s">
        <v>1708</v>
      </c>
      <c r="AC19" t="s">
        <v>1709</v>
      </c>
      <c r="AD19" t="s">
        <v>1710</v>
      </c>
      <c r="AE19" t="s">
        <v>1711</v>
      </c>
      <c r="AF19" t="s">
        <v>1712</v>
      </c>
      <c r="AG19" t="s">
        <v>1713</v>
      </c>
      <c r="AH19" t="s">
        <v>1714</v>
      </c>
      <c r="AI19" t="s">
        <v>1715</v>
      </c>
      <c r="AJ19" t="s">
        <v>1716</v>
      </c>
      <c r="AK19" t="s">
        <v>1717</v>
      </c>
      <c r="AL19" t="s">
        <v>1718</v>
      </c>
      <c r="AM19" t="s">
        <v>1719</v>
      </c>
    </row>
    <row r="20" spans="1:39" x14ac:dyDescent="0.35">
      <c r="A20" s="1" t="s">
        <v>1720</v>
      </c>
      <c r="B20" t="s">
        <v>1721</v>
      </c>
      <c r="C20" t="s">
        <v>1722</v>
      </c>
      <c r="D20" t="s">
        <v>175</v>
      </c>
      <c r="E20" t="s">
        <v>1723</v>
      </c>
      <c r="F20" t="s">
        <v>1724</v>
      </c>
      <c r="G20" t="s">
        <v>1725</v>
      </c>
      <c r="H20" t="s">
        <v>1726</v>
      </c>
      <c r="I20" t="s">
        <v>1560</v>
      </c>
      <c r="J20" t="s">
        <v>1727</v>
      </c>
      <c r="K20" t="s">
        <v>726</v>
      </c>
      <c r="L20" t="s">
        <v>1728</v>
      </c>
      <c r="M20" t="s">
        <v>1729</v>
      </c>
      <c r="N20" t="s">
        <v>1730</v>
      </c>
      <c r="O20" t="s">
        <v>1731</v>
      </c>
      <c r="P20" t="s">
        <v>1732</v>
      </c>
      <c r="Q20" t="s">
        <v>1733</v>
      </c>
      <c r="R20" t="s">
        <v>1734</v>
      </c>
      <c r="S20" t="s">
        <v>354</v>
      </c>
      <c r="T20" t="s">
        <v>1735</v>
      </c>
      <c r="U20" t="s">
        <v>1736</v>
      </c>
      <c r="V20" t="s">
        <v>1737</v>
      </c>
      <c r="W20" t="s">
        <v>1738</v>
      </c>
      <c r="X20" t="s">
        <v>1739</v>
      </c>
      <c r="Y20" t="s">
        <v>1740</v>
      </c>
      <c r="Z20" t="s">
        <v>1741</v>
      </c>
      <c r="AA20" t="s">
        <v>1742</v>
      </c>
      <c r="AB20" t="s">
        <v>1743</v>
      </c>
      <c r="AC20" t="s">
        <v>1744</v>
      </c>
      <c r="AD20" t="s">
        <v>1745</v>
      </c>
      <c r="AE20" t="s">
        <v>1746</v>
      </c>
      <c r="AF20" t="s">
        <v>1747</v>
      </c>
      <c r="AG20" t="s">
        <v>1748</v>
      </c>
      <c r="AH20" t="s">
        <v>1745</v>
      </c>
      <c r="AI20" t="s">
        <v>1749</v>
      </c>
      <c r="AJ20" t="s">
        <v>1750</v>
      </c>
      <c r="AK20" t="s">
        <v>1751</v>
      </c>
      <c r="AL20" t="s">
        <v>1752</v>
      </c>
      <c r="AM20" t="s">
        <v>1753</v>
      </c>
    </row>
    <row r="21" spans="1:39" x14ac:dyDescent="0.35">
      <c r="A21" s="1" t="s">
        <v>1754</v>
      </c>
      <c r="B21" t="s">
        <v>432</v>
      </c>
      <c r="C21" t="s">
        <v>432</v>
      </c>
      <c r="D21" t="s">
        <v>432</v>
      </c>
      <c r="E21" t="s">
        <v>432</v>
      </c>
      <c r="F21" t="s">
        <v>432</v>
      </c>
      <c r="G21" t="s">
        <v>432</v>
      </c>
      <c r="H21" t="s">
        <v>432</v>
      </c>
      <c r="I21" t="s">
        <v>432</v>
      </c>
      <c r="J21" t="s">
        <v>432</v>
      </c>
      <c r="K21" t="s">
        <v>432</v>
      </c>
      <c r="L21" t="s">
        <v>432</v>
      </c>
      <c r="M21" t="s">
        <v>432</v>
      </c>
      <c r="N21" t="s">
        <v>432</v>
      </c>
      <c r="O21" t="s">
        <v>432</v>
      </c>
      <c r="P21" t="s">
        <v>432</v>
      </c>
      <c r="Q21" t="s">
        <v>432</v>
      </c>
      <c r="R21" t="s">
        <v>432</v>
      </c>
      <c r="S21" t="s">
        <v>432</v>
      </c>
      <c r="T21" t="s">
        <v>432</v>
      </c>
      <c r="U21" t="s">
        <v>432</v>
      </c>
      <c r="V21" t="s">
        <v>432</v>
      </c>
      <c r="W21" t="s">
        <v>432</v>
      </c>
      <c r="X21" t="s">
        <v>432</v>
      </c>
      <c r="Y21" t="s">
        <v>432</v>
      </c>
      <c r="Z21" t="s">
        <v>432</v>
      </c>
      <c r="AA21" t="s">
        <v>432</v>
      </c>
      <c r="AB21" t="s">
        <v>432</v>
      </c>
      <c r="AC21" t="s">
        <v>432</v>
      </c>
      <c r="AD21" t="s">
        <v>432</v>
      </c>
      <c r="AE21" t="s">
        <v>432</v>
      </c>
      <c r="AF21" t="s">
        <v>432</v>
      </c>
      <c r="AG21" t="s">
        <v>432</v>
      </c>
      <c r="AH21" t="s">
        <v>432</v>
      </c>
      <c r="AI21" t="s">
        <v>432</v>
      </c>
      <c r="AJ21" t="s">
        <v>432</v>
      </c>
      <c r="AK21" t="s">
        <v>432</v>
      </c>
      <c r="AL21" t="s">
        <v>432</v>
      </c>
      <c r="AM21" t="s">
        <v>432</v>
      </c>
    </row>
    <row r="22" spans="1:39" x14ac:dyDescent="0.35">
      <c r="A22" s="1" t="s">
        <v>1755</v>
      </c>
      <c r="B22" t="s">
        <v>432</v>
      </c>
      <c r="C22" t="s">
        <v>432</v>
      </c>
      <c r="D22" t="s">
        <v>432</v>
      </c>
      <c r="E22" t="s">
        <v>432</v>
      </c>
      <c r="F22" t="s">
        <v>432</v>
      </c>
      <c r="G22" t="s">
        <v>432</v>
      </c>
      <c r="H22" t="s">
        <v>432</v>
      </c>
      <c r="I22" t="s">
        <v>432</v>
      </c>
      <c r="J22" t="s">
        <v>432</v>
      </c>
      <c r="K22" t="s">
        <v>432</v>
      </c>
      <c r="L22" t="s">
        <v>432</v>
      </c>
      <c r="M22" t="s">
        <v>432</v>
      </c>
      <c r="N22" t="s">
        <v>432</v>
      </c>
      <c r="O22" t="s">
        <v>432</v>
      </c>
      <c r="P22" t="s">
        <v>432</v>
      </c>
      <c r="Q22" t="s">
        <v>432</v>
      </c>
      <c r="R22" t="s">
        <v>432</v>
      </c>
      <c r="S22" t="s">
        <v>432</v>
      </c>
      <c r="T22" t="s">
        <v>432</v>
      </c>
      <c r="U22" t="s">
        <v>432</v>
      </c>
      <c r="V22" t="s">
        <v>432</v>
      </c>
      <c r="W22" t="s">
        <v>432</v>
      </c>
      <c r="X22" t="s">
        <v>432</v>
      </c>
      <c r="Y22" t="s">
        <v>432</v>
      </c>
      <c r="Z22" t="s">
        <v>432</v>
      </c>
      <c r="AA22" t="s">
        <v>432</v>
      </c>
      <c r="AB22" t="s">
        <v>432</v>
      </c>
      <c r="AC22" t="s">
        <v>432</v>
      </c>
      <c r="AD22" t="s">
        <v>432</v>
      </c>
      <c r="AE22" t="s">
        <v>432</v>
      </c>
      <c r="AF22" t="s">
        <v>432</v>
      </c>
      <c r="AG22" t="s">
        <v>432</v>
      </c>
      <c r="AH22" t="s">
        <v>432</v>
      </c>
      <c r="AI22" t="s">
        <v>432</v>
      </c>
      <c r="AJ22" t="s">
        <v>432</v>
      </c>
      <c r="AK22" t="s">
        <v>432</v>
      </c>
      <c r="AL22" t="s">
        <v>432</v>
      </c>
      <c r="AM22" t="s">
        <v>432</v>
      </c>
    </row>
    <row r="23" spans="1:39" x14ac:dyDescent="0.35">
      <c r="A23" s="1" t="s">
        <v>1756</v>
      </c>
      <c r="B23" t="s">
        <v>1757</v>
      </c>
      <c r="C23" t="s">
        <v>1758</v>
      </c>
      <c r="D23" t="s">
        <v>1759</v>
      </c>
      <c r="E23" t="s">
        <v>1760</v>
      </c>
      <c r="F23" t="s">
        <v>1761</v>
      </c>
      <c r="G23" t="s">
        <v>1762</v>
      </c>
      <c r="H23" t="s">
        <v>1763</v>
      </c>
      <c r="I23" t="s">
        <v>1764</v>
      </c>
      <c r="J23" t="s">
        <v>1765</v>
      </c>
      <c r="K23" t="s">
        <v>1504</v>
      </c>
      <c r="L23" t="s">
        <v>1766</v>
      </c>
      <c r="M23" t="s">
        <v>1767</v>
      </c>
      <c r="N23" t="s">
        <v>1768</v>
      </c>
      <c r="O23" t="s">
        <v>1769</v>
      </c>
      <c r="P23" t="s">
        <v>1770</v>
      </c>
      <c r="Q23" t="s">
        <v>1771</v>
      </c>
      <c r="R23" t="s">
        <v>1333</v>
      </c>
      <c r="S23" t="s">
        <v>1772</v>
      </c>
      <c r="T23" t="s">
        <v>1773</v>
      </c>
      <c r="U23" t="s">
        <v>1774</v>
      </c>
      <c r="V23" t="s">
        <v>1775</v>
      </c>
      <c r="W23" t="s">
        <v>1776</v>
      </c>
      <c r="X23" t="s">
        <v>1777</v>
      </c>
      <c r="Y23" t="s">
        <v>1778</v>
      </c>
      <c r="Z23" t="s">
        <v>1779</v>
      </c>
      <c r="AA23" t="s">
        <v>1780</v>
      </c>
      <c r="AB23" t="s">
        <v>1781</v>
      </c>
      <c r="AC23" t="s">
        <v>1782</v>
      </c>
      <c r="AD23" t="s">
        <v>1783</v>
      </c>
      <c r="AE23" t="s">
        <v>1784</v>
      </c>
      <c r="AF23" t="s">
        <v>1785</v>
      </c>
      <c r="AG23" t="s">
        <v>1786</v>
      </c>
      <c r="AH23" t="s">
        <v>1787</v>
      </c>
      <c r="AI23" t="s">
        <v>1788</v>
      </c>
      <c r="AJ23" t="s">
        <v>1789</v>
      </c>
      <c r="AK23" t="s">
        <v>1790</v>
      </c>
      <c r="AL23" t="s">
        <v>1791</v>
      </c>
      <c r="AM23" t="s">
        <v>432</v>
      </c>
    </row>
    <row r="24" spans="1:39" x14ac:dyDescent="0.35">
      <c r="A24" s="1" t="s">
        <v>1792</v>
      </c>
      <c r="B24" t="s">
        <v>671</v>
      </c>
      <c r="C24" t="s">
        <v>1793</v>
      </c>
      <c r="D24" t="s">
        <v>1794</v>
      </c>
      <c r="E24" t="s">
        <v>1795</v>
      </c>
      <c r="F24" t="s">
        <v>1796</v>
      </c>
      <c r="G24" t="s">
        <v>1797</v>
      </c>
      <c r="H24" t="s">
        <v>1798</v>
      </c>
      <c r="I24" t="s">
        <v>1799</v>
      </c>
      <c r="J24" t="s">
        <v>1800</v>
      </c>
      <c r="K24" t="s">
        <v>1801</v>
      </c>
      <c r="L24" t="s">
        <v>1802</v>
      </c>
      <c r="M24" t="s">
        <v>1803</v>
      </c>
      <c r="N24" t="s">
        <v>1804</v>
      </c>
      <c r="O24" t="s">
        <v>1805</v>
      </c>
      <c r="P24" t="s">
        <v>1806</v>
      </c>
      <c r="Q24" t="s">
        <v>1807</v>
      </c>
      <c r="R24" t="s">
        <v>1808</v>
      </c>
      <c r="S24" t="s">
        <v>1809</v>
      </c>
      <c r="T24" t="s">
        <v>1810</v>
      </c>
      <c r="U24" t="s">
        <v>1811</v>
      </c>
      <c r="V24" t="s">
        <v>1812</v>
      </c>
      <c r="W24" t="s">
        <v>1813</v>
      </c>
      <c r="X24" t="s">
        <v>1814</v>
      </c>
      <c r="Y24" t="s">
        <v>1815</v>
      </c>
      <c r="Z24" t="s">
        <v>1816</v>
      </c>
      <c r="AA24" t="s">
        <v>1817</v>
      </c>
      <c r="AB24" t="s">
        <v>1818</v>
      </c>
      <c r="AC24" t="s">
        <v>1819</v>
      </c>
      <c r="AD24" t="s">
        <v>1820</v>
      </c>
      <c r="AE24" t="s">
        <v>1821</v>
      </c>
      <c r="AF24" t="s">
        <v>1822</v>
      </c>
      <c r="AG24" t="s">
        <v>1823</v>
      </c>
      <c r="AH24" t="s">
        <v>1824</v>
      </c>
      <c r="AI24" t="s">
        <v>1825</v>
      </c>
      <c r="AJ24" t="s">
        <v>1826</v>
      </c>
      <c r="AK24" t="s">
        <v>1827</v>
      </c>
      <c r="AL24" t="s">
        <v>1828</v>
      </c>
      <c r="AM24" t="s">
        <v>1829</v>
      </c>
    </row>
    <row r="25" spans="1:39" x14ac:dyDescent="0.35">
      <c r="A25" s="1" t="s">
        <v>1830</v>
      </c>
      <c r="B25" t="s">
        <v>1831</v>
      </c>
      <c r="C25" t="s">
        <v>1832</v>
      </c>
      <c r="D25" t="s">
        <v>1833</v>
      </c>
      <c r="E25" t="s">
        <v>1834</v>
      </c>
      <c r="F25" t="s">
        <v>1835</v>
      </c>
      <c r="G25" t="s">
        <v>1836</v>
      </c>
      <c r="H25" t="s">
        <v>1837</v>
      </c>
      <c r="I25" t="s">
        <v>1838</v>
      </c>
      <c r="J25" t="s">
        <v>1839</v>
      </c>
      <c r="K25" t="s">
        <v>1840</v>
      </c>
      <c r="L25" t="s">
        <v>1841</v>
      </c>
      <c r="M25" t="s">
        <v>1842</v>
      </c>
      <c r="N25" t="s">
        <v>1479</v>
      </c>
      <c r="O25" t="s">
        <v>1843</v>
      </c>
      <c r="P25" t="s">
        <v>1844</v>
      </c>
      <c r="Q25" t="s">
        <v>1845</v>
      </c>
      <c r="R25" t="s">
        <v>1846</v>
      </c>
      <c r="S25" t="s">
        <v>1847</v>
      </c>
      <c r="T25" t="s">
        <v>1848</v>
      </c>
      <c r="U25" t="s">
        <v>1849</v>
      </c>
      <c r="V25" t="s">
        <v>1850</v>
      </c>
      <c r="W25" t="s">
        <v>1851</v>
      </c>
      <c r="X25" t="s">
        <v>336</v>
      </c>
      <c r="Y25" t="s">
        <v>337</v>
      </c>
      <c r="Z25" t="s">
        <v>338</v>
      </c>
      <c r="AA25" t="s">
        <v>339</v>
      </c>
      <c r="AB25" t="s">
        <v>340</v>
      </c>
      <c r="AC25" t="s">
        <v>341</v>
      </c>
      <c r="AD25" t="s">
        <v>342</v>
      </c>
      <c r="AE25" t="s">
        <v>343</v>
      </c>
      <c r="AF25" t="s">
        <v>344</v>
      </c>
      <c r="AG25" t="s">
        <v>345</v>
      </c>
      <c r="AH25" t="s">
        <v>346</v>
      </c>
      <c r="AI25" t="s">
        <v>347</v>
      </c>
      <c r="AJ25" t="s">
        <v>348</v>
      </c>
      <c r="AK25" t="s">
        <v>349</v>
      </c>
      <c r="AL25" t="s">
        <v>350</v>
      </c>
      <c r="AM25" t="s">
        <v>351</v>
      </c>
    </row>
    <row r="26" spans="1:39" x14ac:dyDescent="0.35">
      <c r="A26" s="1" t="s">
        <v>1852</v>
      </c>
      <c r="B26" t="s">
        <v>1853</v>
      </c>
      <c r="C26" t="s">
        <v>1854</v>
      </c>
      <c r="D26" t="s">
        <v>1855</v>
      </c>
      <c r="E26" t="s">
        <v>1856</v>
      </c>
      <c r="F26" t="s">
        <v>1857</v>
      </c>
      <c r="G26" t="s">
        <v>1071</v>
      </c>
      <c r="H26" t="s">
        <v>1858</v>
      </c>
      <c r="I26" t="s">
        <v>1859</v>
      </c>
      <c r="J26" t="s">
        <v>1860</v>
      </c>
      <c r="K26" t="s">
        <v>1069</v>
      </c>
      <c r="L26" t="s">
        <v>1861</v>
      </c>
      <c r="M26" t="s">
        <v>1862</v>
      </c>
      <c r="N26" t="s">
        <v>1863</v>
      </c>
      <c r="O26" t="s">
        <v>1863</v>
      </c>
      <c r="P26" t="s">
        <v>637</v>
      </c>
      <c r="Q26" t="s">
        <v>1864</v>
      </c>
      <c r="R26" t="s">
        <v>1865</v>
      </c>
      <c r="S26" t="s">
        <v>1866</v>
      </c>
      <c r="T26" t="s">
        <v>1867</v>
      </c>
      <c r="U26" t="s">
        <v>177</v>
      </c>
      <c r="V26" t="s">
        <v>1868</v>
      </c>
      <c r="W26" t="s">
        <v>1869</v>
      </c>
      <c r="X26" t="s">
        <v>432</v>
      </c>
      <c r="Y26" t="s">
        <v>432</v>
      </c>
      <c r="Z26" t="s">
        <v>432</v>
      </c>
      <c r="AA26" t="s">
        <v>432</v>
      </c>
      <c r="AB26" t="s">
        <v>432</v>
      </c>
      <c r="AC26" t="s">
        <v>432</v>
      </c>
      <c r="AD26" t="s">
        <v>432</v>
      </c>
      <c r="AE26" t="s">
        <v>432</v>
      </c>
      <c r="AF26" t="s">
        <v>432</v>
      </c>
      <c r="AG26" t="s">
        <v>432</v>
      </c>
      <c r="AH26" t="s">
        <v>432</v>
      </c>
      <c r="AI26" t="s">
        <v>432</v>
      </c>
      <c r="AJ26" t="s">
        <v>432</v>
      </c>
      <c r="AK26" t="s">
        <v>432</v>
      </c>
      <c r="AL26" t="s">
        <v>432</v>
      </c>
      <c r="AM26" t="s">
        <v>1572</v>
      </c>
    </row>
    <row r="27" spans="1:39" x14ac:dyDescent="0.35">
      <c r="A27" s="1" t="s">
        <v>1870</v>
      </c>
      <c r="B27" t="s">
        <v>432</v>
      </c>
      <c r="C27" t="s">
        <v>432</v>
      </c>
      <c r="D27" t="s">
        <v>432</v>
      </c>
      <c r="E27" t="s">
        <v>432</v>
      </c>
      <c r="F27" t="s">
        <v>432</v>
      </c>
      <c r="G27" t="s">
        <v>432</v>
      </c>
      <c r="H27" t="s">
        <v>432</v>
      </c>
      <c r="I27" t="s">
        <v>1027</v>
      </c>
      <c r="J27" t="s">
        <v>1871</v>
      </c>
      <c r="K27" t="s">
        <v>1872</v>
      </c>
      <c r="L27" t="s">
        <v>1873</v>
      </c>
      <c r="M27" t="s">
        <v>1874</v>
      </c>
      <c r="N27" t="s">
        <v>1875</v>
      </c>
      <c r="O27" t="s">
        <v>1876</v>
      </c>
      <c r="P27" t="s">
        <v>1877</v>
      </c>
      <c r="Q27" t="s">
        <v>1878</v>
      </c>
      <c r="R27" t="s">
        <v>1879</v>
      </c>
      <c r="S27" t="s">
        <v>1880</v>
      </c>
      <c r="T27" t="s">
        <v>1881</v>
      </c>
      <c r="U27" t="s">
        <v>1882</v>
      </c>
      <c r="V27" t="s">
        <v>1883</v>
      </c>
      <c r="W27" t="s">
        <v>1884</v>
      </c>
      <c r="X27" t="s">
        <v>1885</v>
      </c>
      <c r="Y27" t="s">
        <v>1886</v>
      </c>
      <c r="Z27" t="s">
        <v>1887</v>
      </c>
      <c r="AA27" t="s">
        <v>1888</v>
      </c>
      <c r="AB27" t="s">
        <v>1889</v>
      </c>
      <c r="AC27" t="s">
        <v>1890</v>
      </c>
      <c r="AD27" t="s">
        <v>1891</v>
      </c>
      <c r="AE27" t="s">
        <v>1892</v>
      </c>
      <c r="AF27" t="s">
        <v>1893</v>
      </c>
      <c r="AG27" t="s">
        <v>1894</v>
      </c>
      <c r="AH27" t="s">
        <v>1895</v>
      </c>
      <c r="AI27" t="s">
        <v>1896</v>
      </c>
      <c r="AJ27" t="s">
        <v>1897</v>
      </c>
      <c r="AK27" t="s">
        <v>1898</v>
      </c>
      <c r="AL27" t="s">
        <v>831</v>
      </c>
      <c r="AM27" t="s">
        <v>1899</v>
      </c>
    </row>
    <row r="28" spans="1:39" x14ac:dyDescent="0.35">
      <c r="A28" s="1" t="s">
        <v>1900</v>
      </c>
      <c r="B28" t="s">
        <v>1901</v>
      </c>
      <c r="C28" t="s">
        <v>1902</v>
      </c>
      <c r="D28" t="s">
        <v>1903</v>
      </c>
      <c r="E28" t="s">
        <v>1904</v>
      </c>
      <c r="F28" t="s">
        <v>1905</v>
      </c>
      <c r="G28" t="s">
        <v>1906</v>
      </c>
      <c r="H28" t="s">
        <v>1907</v>
      </c>
      <c r="I28" t="s">
        <v>1908</v>
      </c>
      <c r="J28" t="s">
        <v>1909</v>
      </c>
      <c r="K28" t="s">
        <v>826</v>
      </c>
      <c r="L28" t="s">
        <v>1910</v>
      </c>
      <c r="M28" t="s">
        <v>1911</v>
      </c>
      <c r="N28" t="s">
        <v>1912</v>
      </c>
      <c r="O28" t="s">
        <v>1913</v>
      </c>
      <c r="P28" t="s">
        <v>1914</v>
      </c>
      <c r="Q28" t="s">
        <v>1915</v>
      </c>
      <c r="R28" t="s">
        <v>1916</v>
      </c>
      <c r="S28" t="s">
        <v>1917</v>
      </c>
      <c r="T28" t="s">
        <v>1918</v>
      </c>
      <c r="U28" t="s">
        <v>1919</v>
      </c>
      <c r="V28" t="s">
        <v>1920</v>
      </c>
      <c r="W28" t="s">
        <v>1921</v>
      </c>
      <c r="X28" t="s">
        <v>1922</v>
      </c>
      <c r="Y28" t="s">
        <v>1923</v>
      </c>
      <c r="Z28" t="s">
        <v>1924</v>
      </c>
      <c r="AA28" t="s">
        <v>1925</v>
      </c>
      <c r="AB28" t="s">
        <v>1926</v>
      </c>
      <c r="AC28" t="s">
        <v>1927</v>
      </c>
      <c r="AD28" t="s">
        <v>1928</v>
      </c>
      <c r="AE28" t="s">
        <v>1929</v>
      </c>
      <c r="AF28" t="s">
        <v>1930</v>
      </c>
      <c r="AG28" t="s">
        <v>1931</v>
      </c>
      <c r="AH28" t="s">
        <v>1932</v>
      </c>
      <c r="AI28" t="s">
        <v>1933</v>
      </c>
      <c r="AJ28" t="s">
        <v>1934</v>
      </c>
      <c r="AK28" t="s">
        <v>1935</v>
      </c>
      <c r="AL28" t="s">
        <v>1936</v>
      </c>
      <c r="AM28" t="s">
        <v>1937</v>
      </c>
    </row>
    <row r="29" spans="1:39" x14ac:dyDescent="0.35">
      <c r="A29" s="1" t="s">
        <v>1938</v>
      </c>
      <c r="B29" t="s">
        <v>432</v>
      </c>
      <c r="C29" t="s">
        <v>432</v>
      </c>
      <c r="D29" t="s">
        <v>432</v>
      </c>
      <c r="E29" t="s">
        <v>432</v>
      </c>
      <c r="F29" t="s">
        <v>432</v>
      </c>
      <c r="G29" t="s">
        <v>432</v>
      </c>
      <c r="H29" t="s">
        <v>432</v>
      </c>
      <c r="I29" t="s">
        <v>432</v>
      </c>
      <c r="J29" t="s">
        <v>432</v>
      </c>
      <c r="K29" t="s">
        <v>432</v>
      </c>
      <c r="L29" t="s">
        <v>432</v>
      </c>
      <c r="M29" t="s">
        <v>432</v>
      </c>
      <c r="N29" t="s">
        <v>432</v>
      </c>
      <c r="O29" t="s">
        <v>432</v>
      </c>
      <c r="P29" t="s">
        <v>432</v>
      </c>
      <c r="Q29" t="s">
        <v>432</v>
      </c>
      <c r="R29" t="s">
        <v>432</v>
      </c>
      <c r="S29" t="s">
        <v>432</v>
      </c>
      <c r="T29" t="s">
        <v>432</v>
      </c>
      <c r="U29" t="s">
        <v>432</v>
      </c>
      <c r="V29" t="s">
        <v>432</v>
      </c>
      <c r="W29" t="s">
        <v>432</v>
      </c>
      <c r="X29" t="s">
        <v>432</v>
      </c>
      <c r="Y29" t="s">
        <v>432</v>
      </c>
      <c r="Z29" t="s">
        <v>432</v>
      </c>
      <c r="AA29" t="s">
        <v>432</v>
      </c>
      <c r="AB29" t="s">
        <v>432</v>
      </c>
      <c r="AC29" t="s">
        <v>432</v>
      </c>
      <c r="AD29" t="s">
        <v>432</v>
      </c>
      <c r="AE29" t="s">
        <v>432</v>
      </c>
      <c r="AF29" t="s">
        <v>432</v>
      </c>
      <c r="AG29" t="s">
        <v>432</v>
      </c>
      <c r="AH29" t="s">
        <v>432</v>
      </c>
      <c r="AI29" t="s">
        <v>432</v>
      </c>
      <c r="AJ29" t="s">
        <v>432</v>
      </c>
      <c r="AK29" t="s">
        <v>432</v>
      </c>
      <c r="AL29" t="s">
        <v>432</v>
      </c>
      <c r="AM29" t="s">
        <v>432</v>
      </c>
    </row>
    <row r="30" spans="1:39" x14ac:dyDescent="0.35">
      <c r="A30" s="1" t="s">
        <v>1939</v>
      </c>
      <c r="B30" t="s">
        <v>432</v>
      </c>
      <c r="C30" t="s">
        <v>432</v>
      </c>
      <c r="D30" t="s">
        <v>432</v>
      </c>
      <c r="E30" t="s">
        <v>432</v>
      </c>
      <c r="F30" t="s">
        <v>432</v>
      </c>
      <c r="G30" t="s">
        <v>432</v>
      </c>
      <c r="H30" t="s">
        <v>432</v>
      </c>
      <c r="I30" t="s">
        <v>432</v>
      </c>
      <c r="J30" t="s">
        <v>432</v>
      </c>
      <c r="K30" t="s">
        <v>432</v>
      </c>
      <c r="L30" t="s">
        <v>432</v>
      </c>
      <c r="M30" t="s">
        <v>432</v>
      </c>
      <c r="N30" t="s">
        <v>432</v>
      </c>
      <c r="O30" t="s">
        <v>432</v>
      </c>
      <c r="P30" t="s">
        <v>432</v>
      </c>
      <c r="Q30" t="s">
        <v>432</v>
      </c>
      <c r="R30" t="s">
        <v>432</v>
      </c>
      <c r="S30" t="s">
        <v>432</v>
      </c>
      <c r="T30" t="s">
        <v>432</v>
      </c>
      <c r="U30" t="s">
        <v>432</v>
      </c>
      <c r="V30" t="s">
        <v>432</v>
      </c>
      <c r="W30" t="s">
        <v>432</v>
      </c>
      <c r="X30" t="s">
        <v>432</v>
      </c>
      <c r="Y30" t="s">
        <v>432</v>
      </c>
      <c r="Z30" t="s">
        <v>432</v>
      </c>
      <c r="AA30" t="s">
        <v>432</v>
      </c>
      <c r="AB30" t="s">
        <v>432</v>
      </c>
      <c r="AC30" t="s">
        <v>1940</v>
      </c>
      <c r="AD30" t="s">
        <v>1941</v>
      </c>
      <c r="AE30" t="s">
        <v>1942</v>
      </c>
      <c r="AF30" t="s">
        <v>1491</v>
      </c>
      <c r="AG30" t="s">
        <v>1943</v>
      </c>
      <c r="AH30" t="s">
        <v>1944</v>
      </c>
      <c r="AI30" t="s">
        <v>1945</v>
      </c>
      <c r="AJ30" t="s">
        <v>1946</v>
      </c>
      <c r="AK30" t="s">
        <v>1247</v>
      </c>
      <c r="AL30" t="s">
        <v>1947</v>
      </c>
      <c r="AM30" t="s">
        <v>432</v>
      </c>
    </row>
    <row r="31" spans="1:39" x14ac:dyDescent="0.35">
      <c r="A31" s="1" t="s">
        <v>1948</v>
      </c>
      <c r="B31" t="s">
        <v>1289</v>
      </c>
      <c r="C31" t="s">
        <v>1949</v>
      </c>
      <c r="D31" t="s">
        <v>1950</v>
      </c>
      <c r="E31" t="s">
        <v>1951</v>
      </c>
      <c r="F31" t="s">
        <v>1952</v>
      </c>
      <c r="G31" t="s">
        <v>1953</v>
      </c>
      <c r="H31" t="s">
        <v>1954</v>
      </c>
      <c r="I31" t="s">
        <v>1955</v>
      </c>
      <c r="J31" t="s">
        <v>1956</v>
      </c>
      <c r="K31" t="s">
        <v>1957</v>
      </c>
      <c r="L31" t="s">
        <v>1958</v>
      </c>
      <c r="M31" t="s">
        <v>1959</v>
      </c>
      <c r="N31" t="s">
        <v>1960</v>
      </c>
      <c r="O31" t="s">
        <v>1961</v>
      </c>
      <c r="P31" t="s">
        <v>1962</v>
      </c>
      <c r="Q31" t="s">
        <v>1963</v>
      </c>
      <c r="R31" t="s">
        <v>1964</v>
      </c>
      <c r="S31" t="s">
        <v>1965</v>
      </c>
      <c r="T31" t="s">
        <v>1966</v>
      </c>
      <c r="U31" t="s">
        <v>1967</v>
      </c>
      <c r="V31" t="s">
        <v>1968</v>
      </c>
      <c r="W31" t="s">
        <v>1969</v>
      </c>
      <c r="X31" t="s">
        <v>1970</v>
      </c>
      <c r="Y31" t="s">
        <v>1971</v>
      </c>
      <c r="Z31" t="s">
        <v>1972</v>
      </c>
      <c r="AA31" t="s">
        <v>1973</v>
      </c>
      <c r="AB31" t="s">
        <v>1974</v>
      </c>
      <c r="AC31" t="s">
        <v>1975</v>
      </c>
      <c r="AD31" t="s">
        <v>1976</v>
      </c>
      <c r="AE31" t="s">
        <v>1977</v>
      </c>
      <c r="AF31" t="s">
        <v>1978</v>
      </c>
      <c r="AG31" t="s">
        <v>1979</v>
      </c>
      <c r="AH31" t="s">
        <v>1980</v>
      </c>
      <c r="AI31" t="s">
        <v>1981</v>
      </c>
      <c r="AJ31" t="s">
        <v>1982</v>
      </c>
      <c r="AK31" t="s">
        <v>1983</v>
      </c>
      <c r="AL31" t="s">
        <v>1984</v>
      </c>
      <c r="AM31" t="s">
        <v>1985</v>
      </c>
    </row>
    <row r="32" spans="1:39" x14ac:dyDescent="0.35">
      <c r="A32" s="1" t="s">
        <v>1986</v>
      </c>
      <c r="B32" t="s">
        <v>432</v>
      </c>
      <c r="C32" t="s">
        <v>432</v>
      </c>
      <c r="D32" t="s">
        <v>432</v>
      </c>
      <c r="E32" t="s">
        <v>432</v>
      </c>
      <c r="F32" t="s">
        <v>432</v>
      </c>
      <c r="G32" t="s">
        <v>432</v>
      </c>
      <c r="H32" t="s">
        <v>432</v>
      </c>
      <c r="I32" t="s">
        <v>432</v>
      </c>
      <c r="J32" t="s">
        <v>432</v>
      </c>
      <c r="K32" t="s">
        <v>432</v>
      </c>
      <c r="L32" t="s">
        <v>432</v>
      </c>
      <c r="M32" t="s">
        <v>432</v>
      </c>
      <c r="N32" t="s">
        <v>432</v>
      </c>
      <c r="O32" t="s">
        <v>432</v>
      </c>
      <c r="P32" t="s">
        <v>432</v>
      </c>
      <c r="Q32" t="s">
        <v>432</v>
      </c>
      <c r="R32" t="s">
        <v>432</v>
      </c>
      <c r="S32" t="s">
        <v>432</v>
      </c>
      <c r="T32" t="s">
        <v>432</v>
      </c>
      <c r="U32" t="s">
        <v>432</v>
      </c>
      <c r="V32" t="s">
        <v>432</v>
      </c>
      <c r="W32" t="s">
        <v>432</v>
      </c>
      <c r="X32" t="s">
        <v>432</v>
      </c>
      <c r="Y32" t="s">
        <v>432</v>
      </c>
      <c r="Z32" t="s">
        <v>432</v>
      </c>
      <c r="AA32" t="s">
        <v>432</v>
      </c>
      <c r="AB32" t="s">
        <v>432</v>
      </c>
      <c r="AC32" t="s">
        <v>432</v>
      </c>
      <c r="AD32" t="s">
        <v>432</v>
      </c>
      <c r="AE32" t="s">
        <v>432</v>
      </c>
      <c r="AF32" t="s">
        <v>432</v>
      </c>
      <c r="AG32" t="s">
        <v>432</v>
      </c>
      <c r="AH32" t="s">
        <v>432</v>
      </c>
      <c r="AI32" t="s">
        <v>432</v>
      </c>
      <c r="AJ32" t="s">
        <v>432</v>
      </c>
      <c r="AK32" t="s">
        <v>432</v>
      </c>
      <c r="AL32" t="s">
        <v>432</v>
      </c>
      <c r="AM32" t="s">
        <v>432</v>
      </c>
    </row>
    <row r="33" spans="1:39" x14ac:dyDescent="0.35">
      <c r="A33" s="1" t="s">
        <v>1987</v>
      </c>
      <c r="B33" t="s">
        <v>432</v>
      </c>
      <c r="C33" t="s">
        <v>432</v>
      </c>
      <c r="D33" t="s">
        <v>432</v>
      </c>
      <c r="E33" t="s">
        <v>432</v>
      </c>
      <c r="F33" t="s">
        <v>432</v>
      </c>
      <c r="G33" t="s">
        <v>432</v>
      </c>
      <c r="H33" t="s">
        <v>432</v>
      </c>
      <c r="I33" t="s">
        <v>432</v>
      </c>
      <c r="J33" t="s">
        <v>432</v>
      </c>
      <c r="K33" t="s">
        <v>432</v>
      </c>
      <c r="L33" t="s">
        <v>432</v>
      </c>
      <c r="M33" t="s">
        <v>432</v>
      </c>
      <c r="N33" t="s">
        <v>432</v>
      </c>
      <c r="O33" t="s">
        <v>432</v>
      </c>
      <c r="P33" t="s">
        <v>1988</v>
      </c>
      <c r="Q33" t="s">
        <v>1989</v>
      </c>
      <c r="R33" t="s">
        <v>1990</v>
      </c>
      <c r="S33" t="s">
        <v>1766</v>
      </c>
      <c r="T33" t="s">
        <v>1991</v>
      </c>
      <c r="U33" t="s">
        <v>1992</v>
      </c>
      <c r="V33" t="s">
        <v>1993</v>
      </c>
      <c r="W33" t="s">
        <v>1994</v>
      </c>
      <c r="X33" t="s">
        <v>1995</v>
      </c>
      <c r="Y33" t="s">
        <v>1269</v>
      </c>
      <c r="Z33" t="s">
        <v>1996</v>
      </c>
      <c r="AA33" t="s">
        <v>1997</v>
      </c>
      <c r="AB33" t="s">
        <v>1998</v>
      </c>
      <c r="AC33" t="s">
        <v>1999</v>
      </c>
      <c r="AD33" t="s">
        <v>2000</v>
      </c>
      <c r="AE33" t="s">
        <v>2001</v>
      </c>
      <c r="AF33" t="s">
        <v>2002</v>
      </c>
      <c r="AG33" t="s">
        <v>2003</v>
      </c>
      <c r="AH33" t="s">
        <v>2004</v>
      </c>
      <c r="AI33" t="s">
        <v>2005</v>
      </c>
      <c r="AJ33" t="s">
        <v>2006</v>
      </c>
      <c r="AK33" t="s">
        <v>2007</v>
      </c>
      <c r="AL33" t="s">
        <v>2008</v>
      </c>
      <c r="AM33" t="s">
        <v>1710</v>
      </c>
    </row>
    <row r="34" spans="1:39" x14ac:dyDescent="0.35">
      <c r="A34" s="1" t="s">
        <v>2009</v>
      </c>
      <c r="B34" t="s">
        <v>1518</v>
      </c>
      <c r="C34" t="s">
        <v>2010</v>
      </c>
      <c r="D34" t="s">
        <v>2011</v>
      </c>
      <c r="E34" t="s">
        <v>2012</v>
      </c>
      <c r="F34" t="s">
        <v>2013</v>
      </c>
      <c r="G34" t="s">
        <v>2014</v>
      </c>
      <c r="H34" t="s">
        <v>2015</v>
      </c>
      <c r="I34" t="s">
        <v>638</v>
      </c>
      <c r="J34" t="s">
        <v>2016</v>
      </c>
      <c r="K34" t="s">
        <v>2017</v>
      </c>
      <c r="L34" t="s">
        <v>2018</v>
      </c>
      <c r="M34" t="s">
        <v>1796</v>
      </c>
      <c r="N34" t="s">
        <v>2019</v>
      </c>
      <c r="O34" t="s">
        <v>2020</v>
      </c>
      <c r="P34" t="s">
        <v>2021</v>
      </c>
      <c r="Q34" t="s">
        <v>2022</v>
      </c>
      <c r="R34" t="s">
        <v>2023</v>
      </c>
      <c r="S34" t="s">
        <v>490</v>
      </c>
      <c r="T34" t="s">
        <v>2024</v>
      </c>
      <c r="U34" t="s">
        <v>2025</v>
      </c>
      <c r="V34" t="s">
        <v>2026</v>
      </c>
      <c r="W34" t="s">
        <v>2027</v>
      </c>
      <c r="X34" t="s">
        <v>2028</v>
      </c>
      <c r="Y34" t="s">
        <v>2029</v>
      </c>
      <c r="Z34" t="s">
        <v>2030</v>
      </c>
      <c r="AA34" t="s">
        <v>2031</v>
      </c>
      <c r="AB34" t="s">
        <v>2032</v>
      </c>
      <c r="AC34" t="s">
        <v>2033</v>
      </c>
      <c r="AD34" t="s">
        <v>2034</v>
      </c>
      <c r="AE34" t="s">
        <v>2035</v>
      </c>
      <c r="AF34" t="s">
        <v>2036</v>
      </c>
      <c r="AG34" t="s">
        <v>2037</v>
      </c>
      <c r="AH34" t="s">
        <v>2038</v>
      </c>
      <c r="AI34" t="s">
        <v>2039</v>
      </c>
      <c r="AJ34" t="s">
        <v>2040</v>
      </c>
      <c r="AK34" t="s">
        <v>2041</v>
      </c>
      <c r="AL34" t="s">
        <v>2042</v>
      </c>
      <c r="AM34" t="s">
        <v>2043</v>
      </c>
    </row>
    <row r="35" spans="1:39" x14ac:dyDescent="0.35">
      <c r="A35" s="1" t="s">
        <v>2044</v>
      </c>
      <c r="B35" t="s">
        <v>2045</v>
      </c>
      <c r="C35" t="s">
        <v>2046</v>
      </c>
      <c r="D35" t="s">
        <v>2047</v>
      </c>
      <c r="E35" t="s">
        <v>2048</v>
      </c>
      <c r="F35" t="s">
        <v>2049</v>
      </c>
      <c r="G35" t="s">
        <v>2050</v>
      </c>
      <c r="H35" t="s">
        <v>2051</v>
      </c>
      <c r="I35" t="s">
        <v>2052</v>
      </c>
      <c r="J35" t="s">
        <v>2053</v>
      </c>
      <c r="K35" t="s">
        <v>2054</v>
      </c>
      <c r="L35" t="s">
        <v>2055</v>
      </c>
      <c r="M35" t="s">
        <v>2056</v>
      </c>
      <c r="N35" t="s">
        <v>2057</v>
      </c>
      <c r="O35" t="s">
        <v>2058</v>
      </c>
      <c r="P35" t="s">
        <v>2058</v>
      </c>
      <c r="Q35" t="s">
        <v>2059</v>
      </c>
      <c r="R35" t="s">
        <v>2060</v>
      </c>
      <c r="S35" t="s">
        <v>2061</v>
      </c>
      <c r="T35" t="s">
        <v>2062</v>
      </c>
      <c r="U35" t="s">
        <v>2063</v>
      </c>
      <c r="V35" t="s">
        <v>2064</v>
      </c>
      <c r="W35" t="s">
        <v>2065</v>
      </c>
      <c r="X35" t="s">
        <v>2066</v>
      </c>
      <c r="Y35" t="s">
        <v>2067</v>
      </c>
      <c r="Z35" t="s">
        <v>2068</v>
      </c>
      <c r="AA35" t="s">
        <v>2069</v>
      </c>
      <c r="AB35" t="s">
        <v>2070</v>
      </c>
      <c r="AC35" t="s">
        <v>2071</v>
      </c>
      <c r="AD35" t="s">
        <v>2072</v>
      </c>
      <c r="AE35" t="s">
        <v>2073</v>
      </c>
      <c r="AF35" t="s">
        <v>2074</v>
      </c>
      <c r="AG35" t="s">
        <v>2075</v>
      </c>
      <c r="AH35" t="s">
        <v>2076</v>
      </c>
      <c r="AI35" t="s">
        <v>2077</v>
      </c>
      <c r="AJ35" t="s">
        <v>2078</v>
      </c>
      <c r="AK35" t="s">
        <v>2079</v>
      </c>
      <c r="AL35" t="s">
        <v>2080</v>
      </c>
      <c r="AM35" t="s">
        <v>2081</v>
      </c>
    </row>
    <row r="36" spans="1:39" x14ac:dyDescent="0.35">
      <c r="A36" s="1" t="s">
        <v>2082</v>
      </c>
      <c r="B36" t="s">
        <v>2083</v>
      </c>
      <c r="C36" t="s">
        <v>2084</v>
      </c>
      <c r="D36" t="s">
        <v>2085</v>
      </c>
      <c r="E36" t="s">
        <v>2086</v>
      </c>
      <c r="F36" t="s">
        <v>2087</v>
      </c>
      <c r="G36" t="s">
        <v>1560</v>
      </c>
      <c r="H36" t="s">
        <v>2088</v>
      </c>
      <c r="I36" t="s">
        <v>2089</v>
      </c>
      <c r="J36" t="s">
        <v>2090</v>
      </c>
      <c r="K36" t="s">
        <v>2091</v>
      </c>
      <c r="L36" t="s">
        <v>2092</v>
      </c>
      <c r="M36" t="s">
        <v>2093</v>
      </c>
      <c r="N36" t="s">
        <v>2094</v>
      </c>
      <c r="O36" t="s">
        <v>2095</v>
      </c>
      <c r="P36" t="s">
        <v>2096</v>
      </c>
      <c r="Q36" t="s">
        <v>2097</v>
      </c>
      <c r="R36" t="s">
        <v>2098</v>
      </c>
      <c r="S36" t="s">
        <v>2099</v>
      </c>
      <c r="T36" t="s">
        <v>2100</v>
      </c>
      <c r="U36" t="s">
        <v>2101</v>
      </c>
      <c r="V36" t="s">
        <v>2102</v>
      </c>
      <c r="W36" t="s">
        <v>2103</v>
      </c>
      <c r="X36" t="s">
        <v>2104</v>
      </c>
      <c r="Y36" t="s">
        <v>2105</v>
      </c>
      <c r="Z36" t="s">
        <v>2106</v>
      </c>
      <c r="AA36" t="s">
        <v>2107</v>
      </c>
      <c r="AB36" t="s">
        <v>2108</v>
      </c>
      <c r="AC36" t="s">
        <v>2109</v>
      </c>
      <c r="AD36" t="s">
        <v>2110</v>
      </c>
      <c r="AE36" t="s">
        <v>2111</v>
      </c>
      <c r="AF36" t="s">
        <v>2112</v>
      </c>
      <c r="AG36" t="s">
        <v>2113</v>
      </c>
      <c r="AH36" t="s">
        <v>2114</v>
      </c>
      <c r="AI36" t="s">
        <v>2115</v>
      </c>
      <c r="AJ36" t="s">
        <v>2116</v>
      </c>
      <c r="AK36" t="s">
        <v>2117</v>
      </c>
      <c r="AL36" t="s">
        <v>2118</v>
      </c>
      <c r="AM36" t="s">
        <v>432</v>
      </c>
    </row>
    <row r="37" spans="1:39" x14ac:dyDescent="0.35">
      <c r="A37" s="1" t="s">
        <v>2119</v>
      </c>
      <c r="B37" t="s">
        <v>2120</v>
      </c>
      <c r="C37" t="s">
        <v>2121</v>
      </c>
      <c r="D37" t="s">
        <v>2122</v>
      </c>
      <c r="E37" t="s">
        <v>2123</v>
      </c>
      <c r="F37" t="s">
        <v>2124</v>
      </c>
      <c r="G37" t="s">
        <v>2125</v>
      </c>
      <c r="H37" t="s">
        <v>2126</v>
      </c>
      <c r="I37" t="s">
        <v>2127</v>
      </c>
      <c r="J37" t="s">
        <v>2128</v>
      </c>
      <c r="K37" t="s">
        <v>2129</v>
      </c>
      <c r="L37" t="s">
        <v>2130</v>
      </c>
      <c r="M37" t="s">
        <v>2131</v>
      </c>
      <c r="N37" t="s">
        <v>2132</v>
      </c>
      <c r="O37" t="s">
        <v>2133</v>
      </c>
      <c r="P37" t="s">
        <v>2134</v>
      </c>
      <c r="Q37" t="s">
        <v>2135</v>
      </c>
      <c r="R37" t="s">
        <v>2136</v>
      </c>
      <c r="S37" t="s">
        <v>2137</v>
      </c>
      <c r="T37" t="s">
        <v>2138</v>
      </c>
      <c r="U37" t="s">
        <v>2139</v>
      </c>
      <c r="V37" t="s">
        <v>2140</v>
      </c>
      <c r="W37" t="s">
        <v>2141</v>
      </c>
      <c r="X37" t="s">
        <v>353</v>
      </c>
      <c r="Y37" t="s">
        <v>354</v>
      </c>
      <c r="Z37" t="s">
        <v>355</v>
      </c>
      <c r="AA37" t="s">
        <v>356</v>
      </c>
      <c r="AB37" t="s">
        <v>357</v>
      </c>
      <c r="AC37" t="s">
        <v>358</v>
      </c>
      <c r="AD37" t="s">
        <v>359</v>
      </c>
      <c r="AE37" t="s">
        <v>360</v>
      </c>
      <c r="AF37" t="s">
        <v>361</v>
      </c>
      <c r="AG37" t="s">
        <v>362</v>
      </c>
      <c r="AH37" t="s">
        <v>363</v>
      </c>
      <c r="AI37" t="s">
        <v>364</v>
      </c>
      <c r="AJ37" t="s">
        <v>365</v>
      </c>
      <c r="AK37" t="s">
        <v>366</v>
      </c>
      <c r="AL37" t="s">
        <v>367</v>
      </c>
      <c r="AM37" t="s">
        <v>368</v>
      </c>
    </row>
    <row r="38" spans="1:39" x14ac:dyDescent="0.35">
      <c r="A38" s="1" t="s">
        <v>2142</v>
      </c>
      <c r="B38" t="s">
        <v>1650</v>
      </c>
      <c r="C38" t="s">
        <v>1651</v>
      </c>
      <c r="D38" t="s">
        <v>1652</v>
      </c>
      <c r="E38" t="s">
        <v>1653</v>
      </c>
      <c r="F38" t="s">
        <v>1654</v>
      </c>
      <c r="G38" t="s">
        <v>1655</v>
      </c>
      <c r="H38" t="s">
        <v>1656</v>
      </c>
      <c r="I38" t="s">
        <v>1657</v>
      </c>
      <c r="J38" t="s">
        <v>1658</v>
      </c>
      <c r="K38" t="s">
        <v>1659</v>
      </c>
      <c r="L38" t="s">
        <v>1660</v>
      </c>
      <c r="M38" t="s">
        <v>1661</v>
      </c>
      <c r="N38" t="s">
        <v>1662</v>
      </c>
      <c r="O38" t="s">
        <v>1663</v>
      </c>
      <c r="P38" t="s">
        <v>1664</v>
      </c>
      <c r="Q38" t="s">
        <v>1665</v>
      </c>
      <c r="R38" t="s">
        <v>1666</v>
      </c>
      <c r="S38" t="s">
        <v>1667</v>
      </c>
      <c r="T38" t="s">
        <v>1668</v>
      </c>
      <c r="U38" t="s">
        <v>1669</v>
      </c>
      <c r="V38" t="s">
        <v>1670</v>
      </c>
      <c r="W38" t="s">
        <v>1671</v>
      </c>
      <c r="X38" t="s">
        <v>1672</v>
      </c>
      <c r="Y38" t="s">
        <v>2143</v>
      </c>
      <c r="Z38" t="s">
        <v>2144</v>
      </c>
      <c r="AA38" t="s">
        <v>2145</v>
      </c>
      <c r="AB38" t="s">
        <v>2146</v>
      </c>
      <c r="AC38" t="s">
        <v>2147</v>
      </c>
      <c r="AD38" t="s">
        <v>2148</v>
      </c>
      <c r="AE38" t="s">
        <v>2149</v>
      </c>
      <c r="AF38" t="s">
        <v>2150</v>
      </c>
      <c r="AG38" t="s">
        <v>2151</v>
      </c>
      <c r="AH38" t="s">
        <v>2152</v>
      </c>
      <c r="AI38" t="s">
        <v>2153</v>
      </c>
      <c r="AJ38" t="s">
        <v>2154</v>
      </c>
      <c r="AK38" t="s">
        <v>2155</v>
      </c>
      <c r="AL38" t="s">
        <v>2156</v>
      </c>
      <c r="AM38" t="s">
        <v>1687</v>
      </c>
    </row>
    <row r="39" spans="1:39" x14ac:dyDescent="0.35">
      <c r="A39" s="1" t="s">
        <v>2157</v>
      </c>
      <c r="B39" t="s">
        <v>432</v>
      </c>
      <c r="C39" t="s">
        <v>432</v>
      </c>
      <c r="D39" t="s">
        <v>432</v>
      </c>
      <c r="E39" t="s">
        <v>432</v>
      </c>
      <c r="F39" t="s">
        <v>432</v>
      </c>
      <c r="G39" t="s">
        <v>432</v>
      </c>
      <c r="H39" t="s">
        <v>432</v>
      </c>
      <c r="I39" t="s">
        <v>432</v>
      </c>
      <c r="J39" t="s">
        <v>432</v>
      </c>
      <c r="K39" t="s">
        <v>432</v>
      </c>
      <c r="L39" t="s">
        <v>432</v>
      </c>
      <c r="M39" t="s">
        <v>432</v>
      </c>
      <c r="N39" t="s">
        <v>432</v>
      </c>
      <c r="O39" t="s">
        <v>432</v>
      </c>
      <c r="P39" t="s">
        <v>432</v>
      </c>
      <c r="Q39" t="s">
        <v>432</v>
      </c>
      <c r="R39" t="s">
        <v>432</v>
      </c>
      <c r="S39" t="s">
        <v>432</v>
      </c>
      <c r="T39" t="s">
        <v>432</v>
      </c>
      <c r="U39" t="s">
        <v>432</v>
      </c>
      <c r="V39" t="s">
        <v>432</v>
      </c>
      <c r="W39" t="s">
        <v>432</v>
      </c>
      <c r="X39" t="s">
        <v>432</v>
      </c>
      <c r="Y39" t="s">
        <v>432</v>
      </c>
      <c r="Z39" t="s">
        <v>432</v>
      </c>
      <c r="AA39" t="s">
        <v>432</v>
      </c>
      <c r="AB39" t="s">
        <v>432</v>
      </c>
      <c r="AC39" t="s">
        <v>432</v>
      </c>
      <c r="AD39" t="s">
        <v>432</v>
      </c>
      <c r="AE39" t="s">
        <v>432</v>
      </c>
      <c r="AF39" t="s">
        <v>432</v>
      </c>
      <c r="AG39" t="s">
        <v>432</v>
      </c>
      <c r="AH39" t="s">
        <v>432</v>
      </c>
      <c r="AI39" t="s">
        <v>432</v>
      </c>
      <c r="AJ39" t="s">
        <v>432</v>
      </c>
      <c r="AK39" t="s">
        <v>432</v>
      </c>
      <c r="AL39" t="s">
        <v>432</v>
      </c>
      <c r="AM39" t="s">
        <v>432</v>
      </c>
    </row>
    <row r="40" spans="1:39" x14ac:dyDescent="0.35">
      <c r="A40" s="1" t="s">
        <v>2158</v>
      </c>
      <c r="B40" t="s">
        <v>1650</v>
      </c>
      <c r="C40" t="s">
        <v>1651</v>
      </c>
      <c r="D40" t="s">
        <v>1652</v>
      </c>
      <c r="E40" t="s">
        <v>1653</v>
      </c>
      <c r="F40" t="s">
        <v>1654</v>
      </c>
      <c r="G40" t="s">
        <v>1655</v>
      </c>
      <c r="H40" t="s">
        <v>1656</v>
      </c>
      <c r="I40" t="s">
        <v>1657</v>
      </c>
      <c r="J40" t="s">
        <v>1658</v>
      </c>
      <c r="K40" t="s">
        <v>1659</v>
      </c>
      <c r="L40" t="s">
        <v>1660</v>
      </c>
      <c r="M40" t="s">
        <v>1661</v>
      </c>
      <c r="N40" t="s">
        <v>1662</v>
      </c>
      <c r="O40" t="s">
        <v>1663</v>
      </c>
      <c r="P40" t="s">
        <v>1664</v>
      </c>
      <c r="Q40" t="s">
        <v>1665</v>
      </c>
      <c r="R40" t="s">
        <v>1666</v>
      </c>
      <c r="S40" t="s">
        <v>1667</v>
      </c>
      <c r="T40" t="s">
        <v>1668</v>
      </c>
      <c r="U40" t="s">
        <v>1669</v>
      </c>
      <c r="V40" t="s">
        <v>1670</v>
      </c>
      <c r="W40" t="s">
        <v>1671</v>
      </c>
      <c r="X40" t="s">
        <v>1672</v>
      </c>
      <c r="Y40" t="s">
        <v>2143</v>
      </c>
      <c r="Z40" t="s">
        <v>2144</v>
      </c>
      <c r="AA40" t="s">
        <v>2145</v>
      </c>
      <c r="AB40" t="s">
        <v>2146</v>
      </c>
      <c r="AC40" t="s">
        <v>2147</v>
      </c>
      <c r="AD40" t="s">
        <v>2148</v>
      </c>
      <c r="AE40" t="s">
        <v>2149</v>
      </c>
      <c r="AF40" t="s">
        <v>2150</v>
      </c>
      <c r="AG40" t="s">
        <v>2151</v>
      </c>
      <c r="AH40" t="s">
        <v>2152</v>
      </c>
      <c r="AI40" t="s">
        <v>2153</v>
      </c>
      <c r="AJ40" t="s">
        <v>2154</v>
      </c>
      <c r="AK40" t="s">
        <v>2155</v>
      </c>
      <c r="AL40" t="s">
        <v>2156</v>
      </c>
      <c r="AM40" t="s">
        <v>1687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29"/>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41</v>
      </c>
      <c r="B2" t="s">
        <v>432</v>
      </c>
      <c r="C2" t="s">
        <v>432</v>
      </c>
      <c r="D2" t="s">
        <v>432</v>
      </c>
      <c r="E2" t="s">
        <v>432</v>
      </c>
      <c r="F2" t="s">
        <v>1107</v>
      </c>
      <c r="G2" t="s">
        <v>1108</v>
      </c>
      <c r="H2" t="s">
        <v>1109</v>
      </c>
      <c r="I2" t="s">
        <v>2159</v>
      </c>
      <c r="J2" t="s">
        <v>2160</v>
      </c>
      <c r="K2" t="s">
        <v>721</v>
      </c>
      <c r="L2" t="s">
        <v>1112</v>
      </c>
      <c r="M2" t="s">
        <v>1113</v>
      </c>
      <c r="N2" t="s">
        <v>1114</v>
      </c>
      <c r="O2" t="s">
        <v>1115</v>
      </c>
      <c r="P2" t="s">
        <v>1116</v>
      </c>
      <c r="Q2" t="s">
        <v>1117</v>
      </c>
      <c r="R2" t="s">
        <v>1118</v>
      </c>
      <c r="S2" t="s">
        <v>890</v>
      </c>
      <c r="T2" t="s">
        <v>1119</v>
      </c>
      <c r="U2" t="s">
        <v>1120</v>
      </c>
      <c r="V2" t="s">
        <v>1121</v>
      </c>
      <c r="W2" t="s">
        <v>1122</v>
      </c>
      <c r="X2" t="s">
        <v>270</v>
      </c>
      <c r="Y2" t="s">
        <v>271</v>
      </c>
      <c r="Z2" t="s">
        <v>2161</v>
      </c>
      <c r="AA2" t="s">
        <v>2162</v>
      </c>
      <c r="AB2" t="s">
        <v>2163</v>
      </c>
      <c r="AC2" t="s">
        <v>2164</v>
      </c>
      <c r="AD2" t="s">
        <v>2165</v>
      </c>
      <c r="AE2" t="s">
        <v>2166</v>
      </c>
      <c r="AF2" t="s">
        <v>2167</v>
      </c>
      <c r="AG2" t="s">
        <v>2168</v>
      </c>
      <c r="AH2" t="s">
        <v>2169</v>
      </c>
      <c r="AI2" t="s">
        <v>2170</v>
      </c>
      <c r="AJ2" t="s">
        <v>2171</v>
      </c>
      <c r="AK2" t="s">
        <v>2172</v>
      </c>
      <c r="AL2" t="s">
        <v>2173</v>
      </c>
      <c r="AM2" t="s">
        <v>2174</v>
      </c>
    </row>
    <row r="3" spans="1:39" x14ac:dyDescent="0.35">
      <c r="A3" s="1" t="s">
        <v>797</v>
      </c>
      <c r="B3" t="s">
        <v>432</v>
      </c>
      <c r="C3" t="s">
        <v>432</v>
      </c>
      <c r="D3" t="s">
        <v>432</v>
      </c>
      <c r="E3" t="s">
        <v>432</v>
      </c>
      <c r="F3" t="s">
        <v>707</v>
      </c>
      <c r="G3" t="s">
        <v>708</v>
      </c>
      <c r="H3" t="s">
        <v>709</v>
      </c>
      <c r="I3" t="s">
        <v>710</v>
      </c>
      <c r="J3" t="s">
        <v>711</v>
      </c>
      <c r="K3" t="s">
        <v>712</v>
      </c>
      <c r="L3" t="s">
        <v>713</v>
      </c>
      <c r="M3" t="s">
        <v>641</v>
      </c>
      <c r="N3" t="s">
        <v>714</v>
      </c>
      <c r="O3" t="s">
        <v>715</v>
      </c>
      <c r="P3" t="s">
        <v>716</v>
      </c>
      <c r="Q3" t="s">
        <v>798</v>
      </c>
      <c r="R3" t="s">
        <v>799</v>
      </c>
      <c r="S3" t="s">
        <v>800</v>
      </c>
      <c r="T3" t="s">
        <v>646</v>
      </c>
      <c r="U3" t="s">
        <v>801</v>
      </c>
      <c r="V3" t="s">
        <v>802</v>
      </c>
      <c r="W3" t="s">
        <v>803</v>
      </c>
      <c r="X3" t="s">
        <v>253</v>
      </c>
      <c r="Y3" t="s">
        <v>254</v>
      </c>
      <c r="Z3" t="s">
        <v>255</v>
      </c>
      <c r="AA3" t="s">
        <v>256</v>
      </c>
      <c r="AB3" t="s">
        <v>257</v>
      </c>
      <c r="AC3" t="s">
        <v>258</v>
      </c>
      <c r="AD3" t="s">
        <v>259</v>
      </c>
      <c r="AE3" t="s">
        <v>260</v>
      </c>
      <c r="AF3" t="s">
        <v>261</v>
      </c>
      <c r="AG3" t="s">
        <v>262</v>
      </c>
      <c r="AH3" t="s">
        <v>263</v>
      </c>
      <c r="AI3" t="s">
        <v>264</v>
      </c>
      <c r="AJ3" t="s">
        <v>265</v>
      </c>
      <c r="AK3" t="s">
        <v>266</v>
      </c>
      <c r="AL3" t="s">
        <v>267</v>
      </c>
      <c r="AM3" t="s">
        <v>268</v>
      </c>
    </row>
    <row r="4" spans="1:39" x14ac:dyDescent="0.35">
      <c r="A4" s="1" t="s">
        <v>2175</v>
      </c>
      <c r="B4" t="s">
        <v>432</v>
      </c>
      <c r="C4" t="s">
        <v>432</v>
      </c>
      <c r="D4" t="s">
        <v>432</v>
      </c>
      <c r="E4" t="s">
        <v>432</v>
      </c>
      <c r="F4" t="s">
        <v>432</v>
      </c>
      <c r="G4" t="s">
        <v>432</v>
      </c>
      <c r="H4" t="s">
        <v>432</v>
      </c>
      <c r="I4" t="s">
        <v>432</v>
      </c>
      <c r="J4" t="s">
        <v>432</v>
      </c>
      <c r="K4" t="s">
        <v>432</v>
      </c>
      <c r="L4" t="s">
        <v>432</v>
      </c>
      <c r="M4" t="s">
        <v>432</v>
      </c>
      <c r="N4" t="s">
        <v>432</v>
      </c>
      <c r="O4" t="s">
        <v>432</v>
      </c>
      <c r="P4" t="s">
        <v>432</v>
      </c>
      <c r="Q4" t="s">
        <v>432</v>
      </c>
      <c r="R4" t="s">
        <v>432</v>
      </c>
      <c r="S4" t="s">
        <v>432</v>
      </c>
      <c r="T4" t="s">
        <v>432</v>
      </c>
      <c r="U4" t="s">
        <v>432</v>
      </c>
      <c r="V4" t="s">
        <v>432</v>
      </c>
      <c r="W4" t="s">
        <v>432</v>
      </c>
      <c r="X4" t="s">
        <v>432</v>
      </c>
      <c r="Y4" t="s">
        <v>432</v>
      </c>
      <c r="Z4" t="s">
        <v>432</v>
      </c>
      <c r="AA4" t="s">
        <v>432</v>
      </c>
      <c r="AB4" t="s">
        <v>432</v>
      </c>
      <c r="AC4" t="s">
        <v>432</v>
      </c>
      <c r="AD4" t="s">
        <v>432</v>
      </c>
      <c r="AE4" t="s">
        <v>432</v>
      </c>
      <c r="AF4" t="s">
        <v>2176</v>
      </c>
      <c r="AG4" t="s">
        <v>2177</v>
      </c>
      <c r="AH4" t="s">
        <v>2178</v>
      </c>
      <c r="AI4" t="s">
        <v>2179</v>
      </c>
      <c r="AJ4" t="s">
        <v>2180</v>
      </c>
      <c r="AK4" t="s">
        <v>2181</v>
      </c>
      <c r="AL4" t="s">
        <v>2182</v>
      </c>
      <c r="AM4" t="s">
        <v>2183</v>
      </c>
    </row>
    <row r="5" spans="1:39" x14ac:dyDescent="0.35">
      <c r="A5" s="1" t="s">
        <v>2184</v>
      </c>
      <c r="B5" t="s">
        <v>432</v>
      </c>
      <c r="C5" t="s">
        <v>432</v>
      </c>
      <c r="D5" t="s">
        <v>432</v>
      </c>
      <c r="E5" t="s">
        <v>432</v>
      </c>
      <c r="F5" t="s">
        <v>432</v>
      </c>
      <c r="G5" t="s">
        <v>432</v>
      </c>
      <c r="H5" t="s">
        <v>432</v>
      </c>
      <c r="I5" t="s">
        <v>432</v>
      </c>
      <c r="J5" t="s">
        <v>432</v>
      </c>
      <c r="K5" t="s">
        <v>432</v>
      </c>
      <c r="L5" t="s">
        <v>432</v>
      </c>
      <c r="M5" t="s">
        <v>432</v>
      </c>
      <c r="N5" t="s">
        <v>432</v>
      </c>
      <c r="O5" t="s">
        <v>432</v>
      </c>
      <c r="P5" t="s">
        <v>432</v>
      </c>
      <c r="Q5" t="s">
        <v>432</v>
      </c>
      <c r="R5" t="s">
        <v>432</v>
      </c>
      <c r="S5" t="s">
        <v>432</v>
      </c>
      <c r="T5" t="s">
        <v>432</v>
      </c>
      <c r="U5" t="s">
        <v>432</v>
      </c>
      <c r="V5" t="s">
        <v>432</v>
      </c>
      <c r="W5" t="s">
        <v>432</v>
      </c>
      <c r="X5" t="s">
        <v>432</v>
      </c>
      <c r="Y5" t="s">
        <v>432</v>
      </c>
      <c r="Z5" t="s">
        <v>432</v>
      </c>
      <c r="AA5" t="s">
        <v>432</v>
      </c>
      <c r="AB5" t="s">
        <v>432</v>
      </c>
      <c r="AC5" t="s">
        <v>432</v>
      </c>
      <c r="AD5" t="s">
        <v>432</v>
      </c>
      <c r="AE5" t="s">
        <v>432</v>
      </c>
      <c r="AF5" t="s">
        <v>432</v>
      </c>
      <c r="AG5" t="s">
        <v>432</v>
      </c>
      <c r="AH5" t="s">
        <v>432</v>
      </c>
      <c r="AI5" t="s">
        <v>432</v>
      </c>
      <c r="AJ5" t="s">
        <v>432</v>
      </c>
      <c r="AK5" t="s">
        <v>432</v>
      </c>
      <c r="AL5" t="s">
        <v>432</v>
      </c>
      <c r="AM5" t="s">
        <v>432</v>
      </c>
    </row>
    <row r="6" spans="1:39" x14ac:dyDescent="0.35">
      <c r="A6" s="1" t="s">
        <v>2185</v>
      </c>
      <c r="B6" t="s">
        <v>432</v>
      </c>
      <c r="C6" t="s">
        <v>432</v>
      </c>
      <c r="D6" t="s">
        <v>432</v>
      </c>
      <c r="E6" t="s">
        <v>432</v>
      </c>
      <c r="F6" t="s">
        <v>2186</v>
      </c>
      <c r="G6" t="s">
        <v>2187</v>
      </c>
      <c r="H6" t="s">
        <v>2188</v>
      </c>
      <c r="I6" t="s">
        <v>1246</v>
      </c>
      <c r="J6" t="s">
        <v>2189</v>
      </c>
      <c r="K6" t="s">
        <v>960</v>
      </c>
      <c r="L6" t="s">
        <v>2190</v>
      </c>
      <c r="M6" t="s">
        <v>2191</v>
      </c>
      <c r="N6" t="s">
        <v>2192</v>
      </c>
      <c r="O6" t="s">
        <v>2193</v>
      </c>
      <c r="P6" t="s">
        <v>2194</v>
      </c>
      <c r="Q6" t="s">
        <v>2195</v>
      </c>
      <c r="R6" t="s">
        <v>2196</v>
      </c>
      <c r="S6" t="s">
        <v>1076</v>
      </c>
      <c r="T6" t="s">
        <v>2197</v>
      </c>
      <c r="U6" t="s">
        <v>2198</v>
      </c>
      <c r="V6" t="s">
        <v>2199</v>
      </c>
      <c r="W6" t="s">
        <v>2200</v>
      </c>
      <c r="X6" t="s">
        <v>2201</v>
      </c>
      <c r="Y6" t="s">
        <v>2202</v>
      </c>
      <c r="Z6" t="s">
        <v>818</v>
      </c>
      <c r="AA6" t="s">
        <v>2203</v>
      </c>
      <c r="AB6" t="s">
        <v>2204</v>
      </c>
      <c r="AC6" t="s">
        <v>2205</v>
      </c>
      <c r="AD6" t="s">
        <v>2206</v>
      </c>
      <c r="AE6" t="s">
        <v>2207</v>
      </c>
      <c r="AF6" t="s">
        <v>2208</v>
      </c>
      <c r="AG6" t="s">
        <v>1234</v>
      </c>
      <c r="AH6" t="s">
        <v>2209</v>
      </c>
      <c r="AI6" t="s">
        <v>2210</v>
      </c>
      <c r="AJ6" t="s">
        <v>2211</v>
      </c>
      <c r="AK6" t="s">
        <v>2212</v>
      </c>
      <c r="AL6" t="s">
        <v>2213</v>
      </c>
      <c r="AM6" t="s">
        <v>2214</v>
      </c>
    </row>
    <row r="7" spans="1:39" x14ac:dyDescent="0.35">
      <c r="A7" s="1" t="s">
        <v>2215</v>
      </c>
      <c r="B7" t="s">
        <v>432</v>
      </c>
      <c r="C7" t="s">
        <v>432</v>
      </c>
      <c r="D7" t="s">
        <v>432</v>
      </c>
      <c r="E7" t="s">
        <v>432</v>
      </c>
      <c r="F7" t="s">
        <v>432</v>
      </c>
      <c r="G7" t="s">
        <v>432</v>
      </c>
      <c r="H7" t="s">
        <v>432</v>
      </c>
      <c r="I7" t="s">
        <v>432</v>
      </c>
      <c r="J7" t="s">
        <v>432</v>
      </c>
      <c r="K7" t="s">
        <v>432</v>
      </c>
      <c r="L7" t="s">
        <v>432</v>
      </c>
      <c r="M7" t="s">
        <v>432</v>
      </c>
      <c r="N7" t="s">
        <v>432</v>
      </c>
      <c r="O7" t="s">
        <v>432</v>
      </c>
      <c r="P7" t="s">
        <v>432</v>
      </c>
      <c r="Q7" t="s">
        <v>432</v>
      </c>
      <c r="R7" t="s">
        <v>432</v>
      </c>
      <c r="S7" t="s">
        <v>432</v>
      </c>
      <c r="T7" t="s">
        <v>432</v>
      </c>
      <c r="U7" t="s">
        <v>432</v>
      </c>
      <c r="V7" t="s">
        <v>432</v>
      </c>
      <c r="W7" t="s">
        <v>432</v>
      </c>
      <c r="X7" t="s">
        <v>432</v>
      </c>
      <c r="Y7" t="s">
        <v>432</v>
      </c>
      <c r="Z7" t="s">
        <v>432</v>
      </c>
      <c r="AA7" t="s">
        <v>432</v>
      </c>
      <c r="AB7" t="s">
        <v>2216</v>
      </c>
      <c r="AC7" t="s">
        <v>432</v>
      </c>
      <c r="AD7" t="s">
        <v>432</v>
      </c>
      <c r="AE7" t="s">
        <v>432</v>
      </c>
      <c r="AF7" t="s">
        <v>432</v>
      </c>
      <c r="AG7" t="s">
        <v>432</v>
      </c>
      <c r="AH7" t="s">
        <v>432</v>
      </c>
      <c r="AI7" t="s">
        <v>432</v>
      </c>
      <c r="AJ7" t="s">
        <v>432</v>
      </c>
      <c r="AK7" t="s">
        <v>432</v>
      </c>
      <c r="AL7" t="s">
        <v>432</v>
      </c>
      <c r="AM7" t="s">
        <v>432</v>
      </c>
    </row>
    <row r="8" spans="1:39" x14ac:dyDescent="0.35">
      <c r="A8" s="1" t="s">
        <v>1320</v>
      </c>
      <c r="B8" t="s">
        <v>432</v>
      </c>
      <c r="C8" t="s">
        <v>432</v>
      </c>
      <c r="D8" t="s">
        <v>432</v>
      </c>
      <c r="E8" t="s">
        <v>432</v>
      </c>
      <c r="F8" t="s">
        <v>2217</v>
      </c>
      <c r="G8" t="s">
        <v>2218</v>
      </c>
      <c r="H8" t="s">
        <v>432</v>
      </c>
      <c r="I8" t="s">
        <v>2219</v>
      </c>
      <c r="J8" t="s">
        <v>2220</v>
      </c>
      <c r="K8" t="s">
        <v>2221</v>
      </c>
      <c r="L8" t="s">
        <v>958</v>
      </c>
      <c r="M8" t="s">
        <v>2222</v>
      </c>
      <c r="N8" t="s">
        <v>2223</v>
      </c>
      <c r="O8" t="s">
        <v>2224</v>
      </c>
      <c r="P8" t="s">
        <v>1085</v>
      </c>
      <c r="Q8" t="s">
        <v>2225</v>
      </c>
      <c r="R8" t="s">
        <v>976</v>
      </c>
      <c r="S8" t="s">
        <v>1072</v>
      </c>
      <c r="T8" t="s">
        <v>2226</v>
      </c>
      <c r="U8" t="s">
        <v>2227</v>
      </c>
      <c r="V8" t="s">
        <v>2228</v>
      </c>
      <c r="W8" t="s">
        <v>2229</v>
      </c>
      <c r="X8" t="s">
        <v>2230</v>
      </c>
      <c r="Y8" t="s">
        <v>2231</v>
      </c>
      <c r="Z8" t="s">
        <v>2232</v>
      </c>
      <c r="AA8" t="s">
        <v>2233</v>
      </c>
      <c r="AB8" t="s">
        <v>2234</v>
      </c>
      <c r="AC8" t="s">
        <v>2235</v>
      </c>
      <c r="AD8" t="s">
        <v>2236</v>
      </c>
      <c r="AE8" t="s">
        <v>774</v>
      </c>
      <c r="AF8" t="s">
        <v>2237</v>
      </c>
      <c r="AG8" t="s">
        <v>2238</v>
      </c>
      <c r="AH8" t="s">
        <v>2239</v>
      </c>
      <c r="AI8" t="s">
        <v>2240</v>
      </c>
      <c r="AJ8" t="s">
        <v>2241</v>
      </c>
      <c r="AK8" t="s">
        <v>2242</v>
      </c>
      <c r="AL8" t="s">
        <v>2243</v>
      </c>
      <c r="AM8" t="s">
        <v>2244</v>
      </c>
    </row>
    <row r="9" spans="1:39" x14ac:dyDescent="0.35">
      <c r="A9" s="1" t="s">
        <v>1688</v>
      </c>
      <c r="B9" t="s">
        <v>432</v>
      </c>
      <c r="C9" t="s">
        <v>432</v>
      </c>
      <c r="D9" t="s">
        <v>432</v>
      </c>
      <c r="E9" t="s">
        <v>432</v>
      </c>
      <c r="F9" t="s">
        <v>432</v>
      </c>
      <c r="G9" t="s">
        <v>432</v>
      </c>
      <c r="H9" t="s">
        <v>432</v>
      </c>
      <c r="I9" t="s">
        <v>432</v>
      </c>
      <c r="J9" t="s">
        <v>432</v>
      </c>
      <c r="K9" t="s">
        <v>432</v>
      </c>
      <c r="L9" t="s">
        <v>432</v>
      </c>
      <c r="M9" t="s">
        <v>432</v>
      </c>
      <c r="N9" t="s">
        <v>432</v>
      </c>
      <c r="O9" t="s">
        <v>432</v>
      </c>
      <c r="P9" t="s">
        <v>432</v>
      </c>
      <c r="Q9" t="s">
        <v>432</v>
      </c>
      <c r="R9" t="s">
        <v>432</v>
      </c>
      <c r="S9" t="s">
        <v>432</v>
      </c>
      <c r="T9" t="s">
        <v>432</v>
      </c>
      <c r="U9" t="s">
        <v>432</v>
      </c>
      <c r="V9" t="s">
        <v>432</v>
      </c>
      <c r="W9" t="s">
        <v>432</v>
      </c>
      <c r="X9" t="s">
        <v>432</v>
      </c>
      <c r="Y9" t="s">
        <v>642</v>
      </c>
      <c r="Z9" t="s">
        <v>2245</v>
      </c>
      <c r="AA9" t="s">
        <v>2246</v>
      </c>
      <c r="AB9" t="s">
        <v>2247</v>
      </c>
      <c r="AC9" t="s">
        <v>2248</v>
      </c>
      <c r="AD9" t="s">
        <v>2249</v>
      </c>
      <c r="AE9" t="s">
        <v>2250</v>
      </c>
      <c r="AF9" t="s">
        <v>2251</v>
      </c>
      <c r="AG9" t="s">
        <v>2193</v>
      </c>
      <c r="AH9" t="s">
        <v>2252</v>
      </c>
      <c r="AI9" t="s">
        <v>2253</v>
      </c>
      <c r="AJ9" t="s">
        <v>2254</v>
      </c>
      <c r="AK9" t="s">
        <v>775</v>
      </c>
      <c r="AL9" t="s">
        <v>2255</v>
      </c>
      <c r="AM9" t="s">
        <v>890</v>
      </c>
    </row>
    <row r="10" spans="1:39" x14ac:dyDescent="0.35">
      <c r="A10" s="1" t="s">
        <v>2256</v>
      </c>
      <c r="B10" t="s">
        <v>432</v>
      </c>
      <c r="C10" t="s">
        <v>432</v>
      </c>
      <c r="D10" t="s">
        <v>432</v>
      </c>
      <c r="E10" t="s">
        <v>432</v>
      </c>
      <c r="F10" t="s">
        <v>432</v>
      </c>
      <c r="G10" t="s">
        <v>432</v>
      </c>
      <c r="H10" t="s">
        <v>432</v>
      </c>
      <c r="I10" t="s">
        <v>432</v>
      </c>
      <c r="J10" t="s">
        <v>432</v>
      </c>
      <c r="K10" t="s">
        <v>432</v>
      </c>
      <c r="L10" t="s">
        <v>432</v>
      </c>
      <c r="M10" t="s">
        <v>432</v>
      </c>
      <c r="N10" t="s">
        <v>432</v>
      </c>
      <c r="O10" t="s">
        <v>432</v>
      </c>
      <c r="P10" t="s">
        <v>2257</v>
      </c>
      <c r="Q10" t="s">
        <v>2258</v>
      </c>
      <c r="R10" t="s">
        <v>2259</v>
      </c>
      <c r="S10" t="s">
        <v>2260</v>
      </c>
      <c r="T10" t="s">
        <v>2261</v>
      </c>
      <c r="U10" t="s">
        <v>2262</v>
      </c>
      <c r="V10" t="s">
        <v>963</v>
      </c>
      <c r="W10" t="s">
        <v>2253</v>
      </c>
      <c r="X10" t="s">
        <v>2263</v>
      </c>
      <c r="Y10" t="s">
        <v>2264</v>
      </c>
      <c r="Z10" t="s">
        <v>2265</v>
      </c>
      <c r="AA10" t="s">
        <v>2266</v>
      </c>
      <c r="AB10" t="s">
        <v>2267</v>
      </c>
      <c r="AC10" t="s">
        <v>2268</v>
      </c>
      <c r="AD10" t="s">
        <v>2269</v>
      </c>
      <c r="AE10" t="s">
        <v>2270</v>
      </c>
      <c r="AF10" t="s">
        <v>2271</v>
      </c>
      <c r="AG10" t="s">
        <v>2272</v>
      </c>
      <c r="AH10" t="s">
        <v>2273</v>
      </c>
      <c r="AI10" t="s">
        <v>2274</v>
      </c>
      <c r="AJ10" t="s">
        <v>2275</v>
      </c>
      <c r="AK10" t="s">
        <v>2276</v>
      </c>
      <c r="AL10" t="s">
        <v>2277</v>
      </c>
      <c r="AM10" t="s">
        <v>432</v>
      </c>
    </row>
    <row r="11" spans="1:39" x14ac:dyDescent="0.35">
      <c r="A11" s="1" t="s">
        <v>2278</v>
      </c>
      <c r="B11" t="s">
        <v>432</v>
      </c>
      <c r="C11" t="s">
        <v>432</v>
      </c>
      <c r="D11" t="s">
        <v>432</v>
      </c>
      <c r="E11" t="s">
        <v>432</v>
      </c>
      <c r="F11" t="s">
        <v>2279</v>
      </c>
      <c r="G11" t="s">
        <v>2159</v>
      </c>
      <c r="H11" t="s">
        <v>432</v>
      </c>
      <c r="I11" t="s">
        <v>2280</v>
      </c>
      <c r="J11" t="s">
        <v>2281</v>
      </c>
      <c r="K11" t="s">
        <v>2282</v>
      </c>
      <c r="L11" t="s">
        <v>889</v>
      </c>
      <c r="M11" t="s">
        <v>2283</v>
      </c>
      <c r="N11" t="s">
        <v>2284</v>
      </c>
      <c r="O11" t="s">
        <v>2285</v>
      </c>
      <c r="P11" t="s">
        <v>2193</v>
      </c>
      <c r="Q11" t="s">
        <v>1497</v>
      </c>
      <c r="R11" t="s">
        <v>1107</v>
      </c>
      <c r="S11" t="s">
        <v>2286</v>
      </c>
      <c r="T11" t="s">
        <v>2287</v>
      </c>
      <c r="U11" t="s">
        <v>2288</v>
      </c>
      <c r="V11" t="s">
        <v>2289</v>
      </c>
      <c r="W11" t="s">
        <v>2290</v>
      </c>
      <c r="X11" t="s">
        <v>2291</v>
      </c>
      <c r="Y11" t="s">
        <v>2292</v>
      </c>
      <c r="Z11" t="s">
        <v>2293</v>
      </c>
      <c r="AA11" t="s">
        <v>2294</v>
      </c>
      <c r="AB11" t="s">
        <v>2295</v>
      </c>
      <c r="AC11" t="s">
        <v>2296</v>
      </c>
      <c r="AD11" t="s">
        <v>884</v>
      </c>
      <c r="AE11" t="s">
        <v>2297</v>
      </c>
      <c r="AF11" t="s">
        <v>2298</v>
      </c>
      <c r="AG11" t="s">
        <v>1728</v>
      </c>
      <c r="AH11" t="s">
        <v>2299</v>
      </c>
      <c r="AI11" t="s">
        <v>2300</v>
      </c>
      <c r="AJ11" t="s">
        <v>2301</v>
      </c>
      <c r="AK11" t="s">
        <v>2302</v>
      </c>
      <c r="AL11" t="s">
        <v>2303</v>
      </c>
      <c r="AM11" t="s">
        <v>432</v>
      </c>
    </row>
    <row r="12" spans="1:39" x14ac:dyDescent="0.35">
      <c r="A12" s="1" t="s">
        <v>2304</v>
      </c>
      <c r="B12" t="s">
        <v>432</v>
      </c>
      <c r="C12" t="s">
        <v>432</v>
      </c>
      <c r="D12" t="s">
        <v>432</v>
      </c>
      <c r="E12" t="s">
        <v>432</v>
      </c>
      <c r="F12" t="s">
        <v>2305</v>
      </c>
      <c r="G12" t="s">
        <v>2306</v>
      </c>
      <c r="H12" t="s">
        <v>2307</v>
      </c>
      <c r="I12" t="s">
        <v>2308</v>
      </c>
      <c r="J12" t="s">
        <v>1088</v>
      </c>
      <c r="K12" t="s">
        <v>2309</v>
      </c>
      <c r="L12" t="s">
        <v>2310</v>
      </c>
      <c r="M12" t="s">
        <v>2311</v>
      </c>
      <c r="N12" t="s">
        <v>2312</v>
      </c>
      <c r="O12" t="s">
        <v>2313</v>
      </c>
      <c r="P12" t="s">
        <v>2246</v>
      </c>
      <c r="Q12" t="s">
        <v>2314</v>
      </c>
      <c r="R12" t="s">
        <v>2315</v>
      </c>
      <c r="S12" t="s">
        <v>2316</v>
      </c>
      <c r="T12" t="s">
        <v>2317</v>
      </c>
      <c r="U12" t="s">
        <v>2318</v>
      </c>
      <c r="V12" t="s">
        <v>2319</v>
      </c>
      <c r="W12" t="s">
        <v>2320</v>
      </c>
      <c r="X12" t="s">
        <v>2321</v>
      </c>
      <c r="Y12" t="s">
        <v>2322</v>
      </c>
      <c r="Z12" t="s">
        <v>2323</v>
      </c>
      <c r="AA12" t="s">
        <v>2324</v>
      </c>
      <c r="AB12" t="s">
        <v>2325</v>
      </c>
      <c r="AC12" t="s">
        <v>2326</v>
      </c>
      <c r="AD12" t="s">
        <v>2327</v>
      </c>
      <c r="AE12" t="s">
        <v>2328</v>
      </c>
      <c r="AF12" t="s">
        <v>2329</v>
      </c>
      <c r="AG12" t="s">
        <v>2330</v>
      </c>
      <c r="AH12" t="s">
        <v>2331</v>
      </c>
      <c r="AI12" t="s">
        <v>2332</v>
      </c>
      <c r="AJ12" t="s">
        <v>2333</v>
      </c>
      <c r="AK12" t="s">
        <v>2334</v>
      </c>
      <c r="AL12" t="s">
        <v>2335</v>
      </c>
      <c r="AM12" t="s">
        <v>2336</v>
      </c>
    </row>
    <row r="13" spans="1:39" x14ac:dyDescent="0.35">
      <c r="A13" s="1" t="s">
        <v>2337</v>
      </c>
      <c r="B13" t="s">
        <v>432</v>
      </c>
      <c r="C13" t="s">
        <v>432</v>
      </c>
      <c r="D13" t="s">
        <v>432</v>
      </c>
      <c r="E13" t="s">
        <v>432</v>
      </c>
      <c r="F13" t="s">
        <v>2338</v>
      </c>
      <c r="G13" t="s">
        <v>2339</v>
      </c>
      <c r="H13" t="s">
        <v>2051</v>
      </c>
      <c r="I13" t="s">
        <v>2340</v>
      </c>
      <c r="J13" t="s">
        <v>2341</v>
      </c>
      <c r="K13" t="s">
        <v>2342</v>
      </c>
      <c r="L13" t="s">
        <v>2343</v>
      </c>
      <c r="M13" t="s">
        <v>2344</v>
      </c>
      <c r="N13" t="s">
        <v>2345</v>
      </c>
      <c r="O13" t="s">
        <v>2346</v>
      </c>
      <c r="P13" t="s">
        <v>2347</v>
      </c>
      <c r="Q13" t="s">
        <v>2348</v>
      </c>
      <c r="R13" t="s">
        <v>2349</v>
      </c>
      <c r="S13" t="s">
        <v>2350</v>
      </c>
      <c r="T13" t="s">
        <v>2351</v>
      </c>
      <c r="U13" t="s">
        <v>2352</v>
      </c>
      <c r="V13" t="s">
        <v>2353</v>
      </c>
      <c r="W13" t="s">
        <v>2354</v>
      </c>
      <c r="X13" t="s">
        <v>2355</v>
      </c>
      <c r="Y13" t="s">
        <v>2356</v>
      </c>
      <c r="Z13" t="s">
        <v>2357</v>
      </c>
      <c r="AA13" t="s">
        <v>2243</v>
      </c>
      <c r="AB13" t="s">
        <v>2358</v>
      </c>
      <c r="AC13" t="s">
        <v>2359</v>
      </c>
      <c r="AD13" t="s">
        <v>2360</v>
      </c>
      <c r="AE13" t="s">
        <v>2361</v>
      </c>
      <c r="AF13" t="s">
        <v>2362</v>
      </c>
      <c r="AG13" t="s">
        <v>2363</v>
      </c>
      <c r="AH13" t="s">
        <v>2364</v>
      </c>
      <c r="AI13" t="s">
        <v>2365</v>
      </c>
      <c r="AJ13" t="s">
        <v>2099</v>
      </c>
      <c r="AK13" t="s">
        <v>2366</v>
      </c>
      <c r="AL13" t="s">
        <v>2367</v>
      </c>
      <c r="AM13" t="s">
        <v>2368</v>
      </c>
    </row>
    <row r="14" spans="1:39" x14ac:dyDescent="0.35">
      <c r="A14" s="1" t="s">
        <v>2369</v>
      </c>
      <c r="B14" t="s">
        <v>432</v>
      </c>
      <c r="C14" t="s">
        <v>432</v>
      </c>
      <c r="D14" t="s">
        <v>432</v>
      </c>
      <c r="E14" t="s">
        <v>432</v>
      </c>
      <c r="F14" t="s">
        <v>432</v>
      </c>
      <c r="G14" t="s">
        <v>432</v>
      </c>
      <c r="H14" t="s">
        <v>432</v>
      </c>
      <c r="I14" t="s">
        <v>432</v>
      </c>
      <c r="J14" t="s">
        <v>432</v>
      </c>
      <c r="K14" t="s">
        <v>432</v>
      </c>
      <c r="L14" t="s">
        <v>432</v>
      </c>
      <c r="M14" t="s">
        <v>432</v>
      </c>
      <c r="N14" t="s">
        <v>432</v>
      </c>
      <c r="O14" t="s">
        <v>432</v>
      </c>
      <c r="P14" t="s">
        <v>2370</v>
      </c>
      <c r="Q14" t="s">
        <v>432</v>
      </c>
      <c r="R14" t="s">
        <v>432</v>
      </c>
      <c r="S14" t="s">
        <v>432</v>
      </c>
      <c r="T14" t="s">
        <v>432</v>
      </c>
      <c r="U14" t="s">
        <v>2371</v>
      </c>
      <c r="V14" t="s">
        <v>2372</v>
      </c>
      <c r="W14" t="s">
        <v>2373</v>
      </c>
      <c r="X14" t="s">
        <v>2374</v>
      </c>
      <c r="Y14" t="s">
        <v>2375</v>
      </c>
      <c r="Z14" t="s">
        <v>2376</v>
      </c>
      <c r="AA14" t="s">
        <v>2377</v>
      </c>
      <c r="AB14" t="s">
        <v>2378</v>
      </c>
      <c r="AC14" t="s">
        <v>2379</v>
      </c>
      <c r="AD14" t="s">
        <v>2380</v>
      </c>
      <c r="AE14" t="s">
        <v>2291</v>
      </c>
      <c r="AF14" t="s">
        <v>2381</v>
      </c>
      <c r="AG14" t="s">
        <v>432</v>
      </c>
      <c r="AH14" t="s">
        <v>2382</v>
      </c>
      <c r="AI14" t="s">
        <v>2383</v>
      </c>
      <c r="AJ14" t="s">
        <v>2384</v>
      </c>
      <c r="AK14" t="s">
        <v>981</v>
      </c>
      <c r="AL14" t="s">
        <v>1861</v>
      </c>
      <c r="AM14" t="s">
        <v>2385</v>
      </c>
    </row>
    <row r="15" spans="1:39" x14ac:dyDescent="0.35">
      <c r="A15" s="1" t="s">
        <v>2386</v>
      </c>
      <c r="B15" t="s">
        <v>432</v>
      </c>
      <c r="C15" t="s">
        <v>432</v>
      </c>
      <c r="D15" t="s">
        <v>432</v>
      </c>
      <c r="E15" t="s">
        <v>432</v>
      </c>
      <c r="F15" t="s">
        <v>432</v>
      </c>
      <c r="G15" t="s">
        <v>432</v>
      </c>
      <c r="H15" t="s">
        <v>432</v>
      </c>
      <c r="I15" t="s">
        <v>432</v>
      </c>
      <c r="J15" t="s">
        <v>432</v>
      </c>
      <c r="K15" t="s">
        <v>432</v>
      </c>
      <c r="L15" t="s">
        <v>432</v>
      </c>
      <c r="M15" t="s">
        <v>432</v>
      </c>
      <c r="N15" t="s">
        <v>432</v>
      </c>
      <c r="O15" t="s">
        <v>432</v>
      </c>
      <c r="P15" t="s">
        <v>432</v>
      </c>
      <c r="Q15" t="s">
        <v>432</v>
      </c>
      <c r="R15" t="s">
        <v>432</v>
      </c>
      <c r="S15" t="s">
        <v>432</v>
      </c>
      <c r="T15" t="s">
        <v>432</v>
      </c>
      <c r="U15" t="s">
        <v>432</v>
      </c>
      <c r="V15" t="s">
        <v>2387</v>
      </c>
      <c r="W15" t="s">
        <v>2388</v>
      </c>
      <c r="X15" t="s">
        <v>2389</v>
      </c>
      <c r="Y15" t="s">
        <v>2390</v>
      </c>
      <c r="Z15" t="s">
        <v>2391</v>
      </c>
      <c r="AA15" t="s">
        <v>2392</v>
      </c>
      <c r="AB15" t="s">
        <v>2393</v>
      </c>
      <c r="AC15" t="s">
        <v>2394</v>
      </c>
      <c r="AD15" t="s">
        <v>2395</v>
      </c>
      <c r="AE15" t="s">
        <v>2396</v>
      </c>
      <c r="AF15" t="s">
        <v>2397</v>
      </c>
      <c r="AG15" t="s">
        <v>2398</v>
      </c>
      <c r="AH15" t="s">
        <v>2399</v>
      </c>
      <c r="AI15" t="s">
        <v>2400</v>
      </c>
      <c r="AJ15" t="s">
        <v>2401</v>
      </c>
      <c r="AK15" t="s">
        <v>2402</v>
      </c>
      <c r="AL15" t="s">
        <v>2403</v>
      </c>
      <c r="AM15" t="s">
        <v>2404</v>
      </c>
    </row>
    <row r="16" spans="1:39" x14ac:dyDescent="0.35">
      <c r="A16" s="1" t="s">
        <v>2405</v>
      </c>
      <c r="B16" t="s">
        <v>432</v>
      </c>
      <c r="C16" t="s">
        <v>432</v>
      </c>
      <c r="D16" t="s">
        <v>432</v>
      </c>
      <c r="E16" t="s">
        <v>432</v>
      </c>
      <c r="F16" t="s">
        <v>432</v>
      </c>
      <c r="G16" t="s">
        <v>432</v>
      </c>
      <c r="H16" t="s">
        <v>432</v>
      </c>
      <c r="I16" t="s">
        <v>432</v>
      </c>
      <c r="J16" t="s">
        <v>432</v>
      </c>
      <c r="K16" t="s">
        <v>432</v>
      </c>
      <c r="L16" t="s">
        <v>432</v>
      </c>
      <c r="M16" t="s">
        <v>432</v>
      </c>
      <c r="N16" t="s">
        <v>432</v>
      </c>
      <c r="O16" t="s">
        <v>432</v>
      </c>
      <c r="P16" t="s">
        <v>432</v>
      </c>
      <c r="Q16" t="s">
        <v>432</v>
      </c>
      <c r="R16" t="s">
        <v>432</v>
      </c>
      <c r="S16" t="s">
        <v>432</v>
      </c>
      <c r="T16" t="s">
        <v>432</v>
      </c>
      <c r="U16" t="s">
        <v>2406</v>
      </c>
      <c r="V16" t="s">
        <v>1552</v>
      </c>
      <c r="W16" t="s">
        <v>2407</v>
      </c>
      <c r="X16" t="s">
        <v>1245</v>
      </c>
      <c r="Y16" t="s">
        <v>1498</v>
      </c>
      <c r="Z16" t="s">
        <v>2408</v>
      </c>
      <c r="AA16" t="s">
        <v>1503</v>
      </c>
      <c r="AB16" t="s">
        <v>1858</v>
      </c>
      <c r="AC16" t="s">
        <v>2286</v>
      </c>
      <c r="AD16" t="s">
        <v>2409</v>
      </c>
      <c r="AE16" t="s">
        <v>2410</v>
      </c>
      <c r="AF16" t="s">
        <v>2411</v>
      </c>
      <c r="AG16" t="s">
        <v>1228</v>
      </c>
      <c r="AH16" t="s">
        <v>2412</v>
      </c>
      <c r="AI16" t="s">
        <v>2413</v>
      </c>
      <c r="AJ16" t="s">
        <v>2414</v>
      </c>
      <c r="AK16" t="s">
        <v>2415</v>
      </c>
      <c r="AL16" t="s">
        <v>2416</v>
      </c>
      <c r="AM16" t="s">
        <v>2417</v>
      </c>
    </row>
    <row r="17" spans="1:39" x14ac:dyDescent="0.35">
      <c r="A17" s="1" t="s">
        <v>2418</v>
      </c>
      <c r="B17" t="s">
        <v>432</v>
      </c>
      <c r="C17" t="s">
        <v>432</v>
      </c>
      <c r="D17" t="s">
        <v>432</v>
      </c>
      <c r="E17" t="s">
        <v>432</v>
      </c>
      <c r="F17" t="s">
        <v>2419</v>
      </c>
      <c r="G17" t="s">
        <v>2212</v>
      </c>
      <c r="H17" t="s">
        <v>1091</v>
      </c>
      <c r="I17" t="s">
        <v>2420</v>
      </c>
      <c r="J17" t="s">
        <v>2421</v>
      </c>
      <c r="K17" t="s">
        <v>2422</v>
      </c>
      <c r="L17" t="s">
        <v>2423</v>
      </c>
      <c r="M17" t="s">
        <v>2424</v>
      </c>
      <c r="N17" t="s">
        <v>2425</v>
      </c>
      <c r="O17" t="s">
        <v>2426</v>
      </c>
      <c r="P17" t="s">
        <v>2427</v>
      </c>
      <c r="Q17" t="s">
        <v>2428</v>
      </c>
      <c r="R17" t="s">
        <v>2429</v>
      </c>
      <c r="S17" t="s">
        <v>2430</v>
      </c>
      <c r="T17" t="s">
        <v>2431</v>
      </c>
      <c r="U17" t="s">
        <v>2432</v>
      </c>
      <c r="V17" t="s">
        <v>2433</v>
      </c>
      <c r="W17" t="s">
        <v>2434</v>
      </c>
      <c r="X17" t="s">
        <v>2435</v>
      </c>
      <c r="Y17" t="s">
        <v>2436</v>
      </c>
      <c r="Z17" t="s">
        <v>2437</v>
      </c>
      <c r="AA17" t="s">
        <v>791</v>
      </c>
      <c r="AB17" t="s">
        <v>2438</v>
      </c>
      <c r="AC17" t="s">
        <v>2439</v>
      </c>
      <c r="AD17" t="s">
        <v>2440</v>
      </c>
      <c r="AE17" t="s">
        <v>2441</v>
      </c>
      <c r="AF17" t="s">
        <v>2442</v>
      </c>
      <c r="AG17" t="s">
        <v>2443</v>
      </c>
      <c r="AH17" t="s">
        <v>2444</v>
      </c>
      <c r="AI17" t="s">
        <v>2445</v>
      </c>
      <c r="AJ17" t="s">
        <v>2226</v>
      </c>
      <c r="AK17" t="s">
        <v>889</v>
      </c>
      <c r="AL17" t="s">
        <v>2446</v>
      </c>
      <c r="AM17" t="s">
        <v>2447</v>
      </c>
    </row>
    <row r="18" spans="1:39" x14ac:dyDescent="0.35">
      <c r="A18" s="1" t="s">
        <v>2448</v>
      </c>
      <c r="B18" t="s">
        <v>432</v>
      </c>
      <c r="C18" t="s">
        <v>432</v>
      </c>
      <c r="D18" t="s">
        <v>432</v>
      </c>
      <c r="E18" t="s">
        <v>432</v>
      </c>
      <c r="F18" t="s">
        <v>2449</v>
      </c>
      <c r="G18" t="s">
        <v>2450</v>
      </c>
      <c r="H18" t="s">
        <v>2451</v>
      </c>
      <c r="I18" t="s">
        <v>2452</v>
      </c>
      <c r="J18" t="s">
        <v>2453</v>
      </c>
      <c r="K18" t="s">
        <v>2454</v>
      </c>
      <c r="L18" t="s">
        <v>2455</v>
      </c>
      <c r="M18" t="s">
        <v>2456</v>
      </c>
      <c r="N18" t="s">
        <v>2457</v>
      </c>
      <c r="O18" t="s">
        <v>2458</v>
      </c>
      <c r="P18" t="s">
        <v>2459</v>
      </c>
      <c r="Q18" t="s">
        <v>2460</v>
      </c>
      <c r="R18" t="s">
        <v>2234</v>
      </c>
      <c r="S18" t="s">
        <v>2461</v>
      </c>
      <c r="T18" t="s">
        <v>2462</v>
      </c>
      <c r="U18" t="s">
        <v>2463</v>
      </c>
      <c r="V18" t="s">
        <v>2464</v>
      </c>
      <c r="W18" t="s">
        <v>2465</v>
      </c>
      <c r="X18" t="s">
        <v>2466</v>
      </c>
      <c r="Y18" t="s">
        <v>2467</v>
      </c>
      <c r="Z18" t="s">
        <v>2468</v>
      </c>
      <c r="AA18" t="s">
        <v>2469</v>
      </c>
      <c r="AB18" t="s">
        <v>2470</v>
      </c>
      <c r="AC18" t="s">
        <v>2471</v>
      </c>
      <c r="AD18" t="s">
        <v>2472</v>
      </c>
      <c r="AE18" t="s">
        <v>2473</v>
      </c>
      <c r="AF18" t="s">
        <v>2474</v>
      </c>
      <c r="AG18" t="s">
        <v>2475</v>
      </c>
      <c r="AH18" t="s">
        <v>2476</v>
      </c>
      <c r="AI18" t="s">
        <v>2477</v>
      </c>
      <c r="AJ18" t="s">
        <v>2478</v>
      </c>
      <c r="AK18" t="s">
        <v>2479</v>
      </c>
      <c r="AL18" t="s">
        <v>2480</v>
      </c>
      <c r="AM18" t="s">
        <v>2457</v>
      </c>
    </row>
    <row r="19" spans="1:39" x14ac:dyDescent="0.35">
      <c r="A19" s="1" t="s">
        <v>2481</v>
      </c>
      <c r="B19" t="s">
        <v>432</v>
      </c>
      <c r="C19" t="s">
        <v>432</v>
      </c>
      <c r="D19" t="s">
        <v>432</v>
      </c>
      <c r="E19" t="s">
        <v>432</v>
      </c>
      <c r="F19" t="s">
        <v>432</v>
      </c>
      <c r="G19" t="s">
        <v>432</v>
      </c>
      <c r="H19" t="s">
        <v>432</v>
      </c>
      <c r="I19" t="s">
        <v>432</v>
      </c>
      <c r="J19" t="s">
        <v>432</v>
      </c>
      <c r="K19" t="s">
        <v>432</v>
      </c>
      <c r="L19" t="s">
        <v>432</v>
      </c>
      <c r="M19" t="s">
        <v>432</v>
      </c>
      <c r="N19" t="s">
        <v>432</v>
      </c>
      <c r="O19" t="s">
        <v>432</v>
      </c>
      <c r="P19" t="s">
        <v>432</v>
      </c>
      <c r="Q19" t="s">
        <v>432</v>
      </c>
      <c r="R19" t="s">
        <v>432</v>
      </c>
      <c r="S19" t="s">
        <v>432</v>
      </c>
      <c r="T19" t="s">
        <v>432</v>
      </c>
      <c r="U19" t="s">
        <v>2482</v>
      </c>
      <c r="V19" t="s">
        <v>2483</v>
      </c>
      <c r="W19" t="s">
        <v>2484</v>
      </c>
      <c r="X19" t="s">
        <v>2485</v>
      </c>
      <c r="Y19" t="s">
        <v>2486</v>
      </c>
      <c r="Z19" t="s">
        <v>2487</v>
      </c>
      <c r="AA19" t="s">
        <v>2488</v>
      </c>
      <c r="AB19" t="s">
        <v>2489</v>
      </c>
      <c r="AC19" t="s">
        <v>2490</v>
      </c>
      <c r="AD19" t="s">
        <v>2491</v>
      </c>
      <c r="AE19" t="s">
        <v>2492</v>
      </c>
      <c r="AF19" t="s">
        <v>2493</v>
      </c>
      <c r="AG19" t="s">
        <v>2494</v>
      </c>
      <c r="AH19" t="s">
        <v>2495</v>
      </c>
      <c r="AI19" t="s">
        <v>2496</v>
      </c>
      <c r="AJ19" t="s">
        <v>2497</v>
      </c>
      <c r="AK19" t="s">
        <v>2498</v>
      </c>
      <c r="AL19" t="s">
        <v>2499</v>
      </c>
      <c r="AM19" t="s">
        <v>2500</v>
      </c>
    </row>
    <row r="20" spans="1:39" x14ac:dyDescent="0.35">
      <c r="A20" s="1" t="s">
        <v>2501</v>
      </c>
      <c r="B20" t="s">
        <v>432</v>
      </c>
      <c r="C20" t="s">
        <v>432</v>
      </c>
      <c r="D20" t="s">
        <v>432</v>
      </c>
      <c r="E20" t="s">
        <v>432</v>
      </c>
      <c r="F20" t="s">
        <v>2502</v>
      </c>
      <c r="G20" t="s">
        <v>2503</v>
      </c>
      <c r="H20" t="s">
        <v>432</v>
      </c>
      <c r="I20" t="s">
        <v>2502</v>
      </c>
      <c r="J20" t="s">
        <v>432</v>
      </c>
      <c r="K20" t="s">
        <v>2504</v>
      </c>
      <c r="L20" t="s">
        <v>2505</v>
      </c>
      <c r="M20" t="s">
        <v>2506</v>
      </c>
      <c r="N20" t="s">
        <v>2505</v>
      </c>
      <c r="O20" t="s">
        <v>2507</v>
      </c>
      <c r="P20" t="s">
        <v>2505</v>
      </c>
      <c r="Q20" t="s">
        <v>2508</v>
      </c>
      <c r="R20" t="s">
        <v>2507</v>
      </c>
      <c r="S20" t="s">
        <v>2506</v>
      </c>
      <c r="T20" t="s">
        <v>2509</v>
      </c>
      <c r="U20" t="s">
        <v>1359</v>
      </c>
      <c r="V20" t="s">
        <v>884</v>
      </c>
      <c r="W20" t="s">
        <v>2510</v>
      </c>
      <c r="X20" t="s">
        <v>2511</v>
      </c>
      <c r="Y20" t="s">
        <v>2512</v>
      </c>
      <c r="Z20" t="s">
        <v>2513</v>
      </c>
      <c r="AA20" t="s">
        <v>2514</v>
      </c>
      <c r="AB20" t="s">
        <v>2515</v>
      </c>
      <c r="AC20" t="s">
        <v>2516</v>
      </c>
      <c r="AD20" t="s">
        <v>1946</v>
      </c>
      <c r="AE20" t="s">
        <v>2517</v>
      </c>
      <c r="AF20" t="s">
        <v>2518</v>
      </c>
      <c r="AG20" t="s">
        <v>432</v>
      </c>
      <c r="AH20" t="s">
        <v>2519</v>
      </c>
      <c r="AI20" t="s">
        <v>2520</v>
      </c>
      <c r="AJ20" t="s">
        <v>2189</v>
      </c>
      <c r="AK20" t="s">
        <v>2521</v>
      </c>
      <c r="AL20" t="s">
        <v>2512</v>
      </c>
      <c r="AM20" t="s">
        <v>2522</v>
      </c>
    </row>
    <row r="21" spans="1:39" x14ac:dyDescent="0.35">
      <c r="A21" s="1" t="s">
        <v>2523</v>
      </c>
      <c r="B21" t="s">
        <v>432</v>
      </c>
      <c r="C21" t="s">
        <v>432</v>
      </c>
      <c r="D21" t="s">
        <v>432</v>
      </c>
      <c r="E21" t="s">
        <v>432</v>
      </c>
      <c r="F21" t="s">
        <v>2524</v>
      </c>
      <c r="G21" t="s">
        <v>2525</v>
      </c>
      <c r="H21" t="s">
        <v>432</v>
      </c>
      <c r="I21" t="s">
        <v>432</v>
      </c>
      <c r="J21" t="s">
        <v>432</v>
      </c>
      <c r="K21" t="s">
        <v>2526</v>
      </c>
      <c r="L21" t="s">
        <v>2527</v>
      </c>
      <c r="M21" t="s">
        <v>2528</v>
      </c>
      <c r="N21" t="s">
        <v>2529</v>
      </c>
      <c r="O21" t="s">
        <v>2530</v>
      </c>
      <c r="P21" t="s">
        <v>2531</v>
      </c>
      <c r="Q21" t="s">
        <v>2532</v>
      </c>
      <c r="R21" t="s">
        <v>2533</v>
      </c>
      <c r="S21" t="s">
        <v>432</v>
      </c>
      <c r="T21" t="s">
        <v>2534</v>
      </c>
      <c r="U21" t="s">
        <v>2535</v>
      </c>
      <c r="V21" t="s">
        <v>2077</v>
      </c>
      <c r="W21" t="s">
        <v>2536</v>
      </c>
      <c r="X21" t="s">
        <v>2537</v>
      </c>
      <c r="Y21" t="s">
        <v>2538</v>
      </c>
      <c r="Z21" t="s">
        <v>432</v>
      </c>
      <c r="AA21" t="s">
        <v>432</v>
      </c>
      <c r="AB21" t="s">
        <v>982</v>
      </c>
      <c r="AC21" t="s">
        <v>432</v>
      </c>
      <c r="AD21" t="s">
        <v>2539</v>
      </c>
      <c r="AE21" t="s">
        <v>2540</v>
      </c>
      <c r="AF21" t="s">
        <v>2541</v>
      </c>
      <c r="AG21" t="s">
        <v>2542</v>
      </c>
      <c r="AH21" t="s">
        <v>432</v>
      </c>
      <c r="AI21" t="s">
        <v>2543</v>
      </c>
      <c r="AJ21" t="s">
        <v>2544</v>
      </c>
      <c r="AK21" t="s">
        <v>2545</v>
      </c>
      <c r="AL21" t="s">
        <v>2546</v>
      </c>
      <c r="AM21" t="s">
        <v>2547</v>
      </c>
    </row>
    <row r="22" spans="1:39" x14ac:dyDescent="0.35">
      <c r="A22" s="1" t="s">
        <v>2548</v>
      </c>
      <c r="B22" t="s">
        <v>432</v>
      </c>
      <c r="C22" t="s">
        <v>432</v>
      </c>
      <c r="D22" t="s">
        <v>432</v>
      </c>
      <c r="E22" t="s">
        <v>432</v>
      </c>
      <c r="F22" t="s">
        <v>2549</v>
      </c>
      <c r="G22" t="s">
        <v>961</v>
      </c>
      <c r="H22" t="s">
        <v>2549</v>
      </c>
      <c r="I22" t="s">
        <v>979</v>
      </c>
      <c r="J22" t="s">
        <v>2550</v>
      </c>
      <c r="K22" t="s">
        <v>2551</v>
      </c>
      <c r="L22" t="s">
        <v>2552</v>
      </c>
      <c r="M22" t="s">
        <v>2553</v>
      </c>
      <c r="N22" t="s">
        <v>2387</v>
      </c>
      <c r="O22" t="s">
        <v>2285</v>
      </c>
      <c r="P22" t="s">
        <v>2554</v>
      </c>
      <c r="Q22" t="s">
        <v>2555</v>
      </c>
      <c r="R22" t="s">
        <v>2556</v>
      </c>
      <c r="S22" t="s">
        <v>2557</v>
      </c>
      <c r="T22" t="s">
        <v>2558</v>
      </c>
      <c r="U22" t="s">
        <v>2559</v>
      </c>
      <c r="V22" t="s">
        <v>2560</v>
      </c>
      <c r="W22" t="s">
        <v>2561</v>
      </c>
      <c r="X22" t="s">
        <v>2562</v>
      </c>
      <c r="Y22" t="s">
        <v>2563</v>
      </c>
      <c r="Z22" t="s">
        <v>2564</v>
      </c>
      <c r="AA22" t="s">
        <v>2565</v>
      </c>
      <c r="AB22" t="s">
        <v>2566</v>
      </c>
      <c r="AC22" t="s">
        <v>2567</v>
      </c>
      <c r="AD22" t="s">
        <v>2568</v>
      </c>
      <c r="AE22" t="s">
        <v>2569</v>
      </c>
      <c r="AF22" t="s">
        <v>2570</v>
      </c>
      <c r="AG22" t="s">
        <v>2571</v>
      </c>
      <c r="AH22" t="s">
        <v>2572</v>
      </c>
      <c r="AI22" t="s">
        <v>2573</v>
      </c>
      <c r="AJ22" t="s">
        <v>2574</v>
      </c>
      <c r="AK22" t="s">
        <v>2575</v>
      </c>
      <c r="AL22" t="s">
        <v>2576</v>
      </c>
      <c r="AM22" t="s">
        <v>2577</v>
      </c>
    </row>
    <row r="23" spans="1:39" x14ac:dyDescent="0.35">
      <c r="A23" s="1" t="s">
        <v>2578</v>
      </c>
      <c r="B23" t="s">
        <v>432</v>
      </c>
      <c r="C23" t="s">
        <v>432</v>
      </c>
      <c r="D23" t="s">
        <v>432</v>
      </c>
      <c r="E23" t="s">
        <v>432</v>
      </c>
      <c r="F23" t="s">
        <v>2579</v>
      </c>
      <c r="G23" t="s">
        <v>2580</v>
      </c>
      <c r="H23" t="s">
        <v>2581</v>
      </c>
      <c r="I23" t="s">
        <v>2582</v>
      </c>
      <c r="J23" t="s">
        <v>432</v>
      </c>
      <c r="K23" t="s">
        <v>2583</v>
      </c>
      <c r="L23" t="s">
        <v>1083</v>
      </c>
      <c r="M23" t="s">
        <v>2584</v>
      </c>
      <c r="N23" t="s">
        <v>2585</v>
      </c>
      <c r="O23" t="s">
        <v>2586</v>
      </c>
      <c r="P23" t="s">
        <v>1726</v>
      </c>
      <c r="Q23" t="s">
        <v>2587</v>
      </c>
      <c r="R23" t="s">
        <v>2588</v>
      </c>
      <c r="S23" t="s">
        <v>641</v>
      </c>
      <c r="T23" t="s">
        <v>2589</v>
      </c>
      <c r="U23" t="s">
        <v>2590</v>
      </c>
      <c r="V23" t="s">
        <v>2027</v>
      </c>
      <c r="W23" t="s">
        <v>2591</v>
      </c>
      <c r="X23" t="s">
        <v>2592</v>
      </c>
      <c r="Y23" t="s">
        <v>2593</v>
      </c>
      <c r="Z23" t="s">
        <v>2594</v>
      </c>
      <c r="AA23" t="s">
        <v>2595</v>
      </c>
      <c r="AB23" t="s">
        <v>2596</v>
      </c>
      <c r="AC23" t="s">
        <v>2597</v>
      </c>
      <c r="AD23" t="s">
        <v>2598</v>
      </c>
      <c r="AE23" t="s">
        <v>2599</v>
      </c>
      <c r="AF23" t="s">
        <v>2600</v>
      </c>
      <c r="AG23" t="s">
        <v>2601</v>
      </c>
      <c r="AH23" t="s">
        <v>2602</v>
      </c>
      <c r="AI23" t="s">
        <v>2603</v>
      </c>
      <c r="AJ23" t="s">
        <v>1350</v>
      </c>
      <c r="AK23" t="s">
        <v>2604</v>
      </c>
      <c r="AL23" t="s">
        <v>2605</v>
      </c>
      <c r="AM23" t="s">
        <v>2606</v>
      </c>
    </row>
    <row r="24" spans="1:39" x14ac:dyDescent="0.35">
      <c r="A24" s="1" t="s">
        <v>2607</v>
      </c>
      <c r="B24" t="s">
        <v>432</v>
      </c>
      <c r="C24" t="s">
        <v>432</v>
      </c>
      <c r="D24" t="s">
        <v>432</v>
      </c>
      <c r="E24" t="s">
        <v>432</v>
      </c>
      <c r="F24" t="s">
        <v>2608</v>
      </c>
      <c r="G24" t="s">
        <v>2609</v>
      </c>
      <c r="H24" t="s">
        <v>2610</v>
      </c>
      <c r="I24" t="s">
        <v>2611</v>
      </c>
      <c r="J24" t="s">
        <v>2550</v>
      </c>
      <c r="K24" t="s">
        <v>2612</v>
      </c>
      <c r="L24" t="s">
        <v>2613</v>
      </c>
      <c r="M24" t="s">
        <v>2614</v>
      </c>
      <c r="N24" t="s">
        <v>1551</v>
      </c>
      <c r="O24" t="s">
        <v>2615</v>
      </c>
      <c r="P24" t="s">
        <v>2616</v>
      </c>
      <c r="Q24" t="s">
        <v>2617</v>
      </c>
      <c r="R24" t="s">
        <v>2618</v>
      </c>
      <c r="S24" t="s">
        <v>996</v>
      </c>
      <c r="T24" t="s">
        <v>2619</v>
      </c>
      <c r="U24" t="s">
        <v>2620</v>
      </c>
      <c r="V24" t="s">
        <v>1368</v>
      </c>
      <c r="W24" t="s">
        <v>2621</v>
      </c>
      <c r="X24" t="s">
        <v>2622</v>
      </c>
      <c r="Y24" t="s">
        <v>1287</v>
      </c>
      <c r="Z24" t="s">
        <v>2623</v>
      </c>
      <c r="AA24" t="s">
        <v>2624</v>
      </c>
      <c r="AB24" t="s">
        <v>2625</v>
      </c>
      <c r="AC24" t="s">
        <v>2626</v>
      </c>
      <c r="AD24" t="s">
        <v>2627</v>
      </c>
      <c r="AE24" t="s">
        <v>2628</v>
      </c>
      <c r="AF24" t="s">
        <v>2629</v>
      </c>
      <c r="AG24" t="s">
        <v>2630</v>
      </c>
      <c r="AH24" t="s">
        <v>2631</v>
      </c>
      <c r="AI24" t="s">
        <v>2632</v>
      </c>
      <c r="AJ24" t="s">
        <v>2633</v>
      </c>
      <c r="AK24" t="s">
        <v>2634</v>
      </c>
      <c r="AL24" t="s">
        <v>2635</v>
      </c>
      <c r="AM24" t="s">
        <v>2636</v>
      </c>
    </row>
    <row r="25" spans="1:39" x14ac:dyDescent="0.35">
      <c r="A25" s="1" t="s">
        <v>2637</v>
      </c>
      <c r="B25" t="s">
        <v>432</v>
      </c>
      <c r="C25" t="s">
        <v>432</v>
      </c>
      <c r="D25" t="s">
        <v>432</v>
      </c>
      <c r="E25" t="s">
        <v>432</v>
      </c>
      <c r="F25" t="s">
        <v>2638</v>
      </c>
      <c r="G25" t="s">
        <v>2639</v>
      </c>
      <c r="H25" t="s">
        <v>432</v>
      </c>
      <c r="I25" t="s">
        <v>2640</v>
      </c>
      <c r="J25" t="s">
        <v>432</v>
      </c>
      <c r="K25" t="s">
        <v>2641</v>
      </c>
      <c r="L25" t="s">
        <v>2642</v>
      </c>
      <c r="M25" t="s">
        <v>2643</v>
      </c>
      <c r="N25" t="s">
        <v>2644</v>
      </c>
      <c r="O25" t="s">
        <v>2507</v>
      </c>
      <c r="P25" t="s">
        <v>2542</v>
      </c>
      <c r="Q25" t="s">
        <v>2645</v>
      </c>
      <c r="R25" t="s">
        <v>2646</v>
      </c>
      <c r="S25" t="s">
        <v>2647</v>
      </c>
      <c r="T25" t="s">
        <v>2218</v>
      </c>
      <c r="U25" t="s">
        <v>2648</v>
      </c>
      <c r="V25" t="s">
        <v>2649</v>
      </c>
      <c r="W25" t="s">
        <v>2504</v>
      </c>
      <c r="X25" t="s">
        <v>2277</v>
      </c>
      <c r="Y25" t="s">
        <v>2650</v>
      </c>
      <c r="Z25" t="s">
        <v>2502</v>
      </c>
      <c r="AA25" t="s">
        <v>2651</v>
      </c>
      <c r="AB25" t="s">
        <v>2652</v>
      </c>
      <c r="AC25" t="s">
        <v>962</v>
      </c>
      <c r="AD25" t="s">
        <v>2533</v>
      </c>
      <c r="AE25" t="s">
        <v>2653</v>
      </c>
      <c r="AF25" t="s">
        <v>2654</v>
      </c>
      <c r="AG25" t="s">
        <v>2655</v>
      </c>
      <c r="AH25" t="s">
        <v>2656</v>
      </c>
      <c r="AI25" t="s">
        <v>2276</v>
      </c>
      <c r="AJ25" t="s">
        <v>2657</v>
      </c>
      <c r="AK25" t="s">
        <v>2372</v>
      </c>
      <c r="AL25" t="s">
        <v>2658</v>
      </c>
      <c r="AM25" t="s">
        <v>2209</v>
      </c>
    </row>
    <row r="26" spans="1:39" x14ac:dyDescent="0.35">
      <c r="A26" s="1" t="s">
        <v>2659</v>
      </c>
      <c r="B26" t="s">
        <v>432</v>
      </c>
      <c r="C26" t="s">
        <v>432</v>
      </c>
      <c r="D26" t="s">
        <v>432</v>
      </c>
      <c r="E26" t="s">
        <v>432</v>
      </c>
      <c r="F26" t="s">
        <v>2608</v>
      </c>
      <c r="G26" t="s">
        <v>2609</v>
      </c>
      <c r="H26" t="s">
        <v>2610</v>
      </c>
      <c r="I26" t="s">
        <v>2611</v>
      </c>
      <c r="J26" t="s">
        <v>2550</v>
      </c>
      <c r="K26" t="s">
        <v>2612</v>
      </c>
      <c r="L26" t="s">
        <v>2613</v>
      </c>
      <c r="M26" t="s">
        <v>2660</v>
      </c>
      <c r="N26" t="s">
        <v>1551</v>
      </c>
      <c r="O26" t="s">
        <v>2615</v>
      </c>
      <c r="P26" t="s">
        <v>2219</v>
      </c>
      <c r="Q26" t="s">
        <v>2661</v>
      </c>
      <c r="R26" t="s">
        <v>2662</v>
      </c>
      <c r="S26" t="s">
        <v>2551</v>
      </c>
      <c r="T26" t="s">
        <v>2518</v>
      </c>
      <c r="U26" t="s">
        <v>1247</v>
      </c>
      <c r="V26" t="s">
        <v>2663</v>
      </c>
      <c r="W26" t="s">
        <v>2664</v>
      </c>
      <c r="X26" t="s">
        <v>176</v>
      </c>
      <c r="Y26" t="s">
        <v>2665</v>
      </c>
      <c r="Z26" t="s">
        <v>1372</v>
      </c>
      <c r="AA26" t="s">
        <v>2666</v>
      </c>
      <c r="AB26" t="s">
        <v>2667</v>
      </c>
      <c r="AC26" t="s">
        <v>1433</v>
      </c>
      <c r="AD26" t="s">
        <v>177</v>
      </c>
      <c r="AE26" t="s">
        <v>2668</v>
      </c>
      <c r="AF26" t="s">
        <v>2669</v>
      </c>
      <c r="AG26" t="s">
        <v>2670</v>
      </c>
      <c r="AH26" t="s">
        <v>2671</v>
      </c>
      <c r="AI26" t="s">
        <v>2672</v>
      </c>
      <c r="AJ26" t="s">
        <v>2673</v>
      </c>
      <c r="AK26" t="s">
        <v>733</v>
      </c>
      <c r="AL26" t="s">
        <v>2674</v>
      </c>
      <c r="AM26" t="s">
        <v>2675</v>
      </c>
    </row>
    <row r="27" spans="1:39" x14ac:dyDescent="0.35">
      <c r="A27" s="1" t="s">
        <v>2676</v>
      </c>
      <c r="B27" t="s">
        <v>432</v>
      </c>
      <c r="C27" t="s">
        <v>432</v>
      </c>
      <c r="D27" t="s">
        <v>432</v>
      </c>
      <c r="E27" t="s">
        <v>432</v>
      </c>
      <c r="F27" t="s">
        <v>432</v>
      </c>
      <c r="G27" t="s">
        <v>432</v>
      </c>
      <c r="H27" t="s">
        <v>432</v>
      </c>
      <c r="I27" t="s">
        <v>432</v>
      </c>
      <c r="J27" t="s">
        <v>432</v>
      </c>
      <c r="K27" t="s">
        <v>432</v>
      </c>
      <c r="L27" t="s">
        <v>432</v>
      </c>
      <c r="M27" t="s">
        <v>1255</v>
      </c>
      <c r="N27" t="s">
        <v>432</v>
      </c>
      <c r="O27" t="s">
        <v>432</v>
      </c>
      <c r="P27" t="s">
        <v>1258</v>
      </c>
      <c r="Q27" t="s">
        <v>1259</v>
      </c>
      <c r="R27" t="s">
        <v>1260</v>
      </c>
      <c r="S27" t="s">
        <v>1261</v>
      </c>
      <c r="T27" t="s">
        <v>1262</v>
      </c>
      <c r="U27" t="s">
        <v>1263</v>
      </c>
      <c r="V27" t="s">
        <v>1264</v>
      </c>
      <c r="W27" t="s">
        <v>1243</v>
      </c>
      <c r="X27" t="s">
        <v>1265</v>
      </c>
      <c r="Y27" t="s">
        <v>1266</v>
      </c>
      <c r="Z27" t="s">
        <v>1267</v>
      </c>
      <c r="AA27" t="s">
        <v>1268</v>
      </c>
      <c r="AB27" t="s">
        <v>1269</v>
      </c>
      <c r="AC27" t="s">
        <v>1270</v>
      </c>
      <c r="AD27" t="s">
        <v>1271</v>
      </c>
      <c r="AE27" t="s">
        <v>1272</v>
      </c>
      <c r="AF27" t="s">
        <v>1273</v>
      </c>
      <c r="AG27" t="s">
        <v>1274</v>
      </c>
      <c r="AH27" t="s">
        <v>1275</v>
      </c>
      <c r="AI27" t="s">
        <v>2677</v>
      </c>
      <c r="AJ27" t="s">
        <v>2678</v>
      </c>
      <c r="AK27" t="s">
        <v>2679</v>
      </c>
      <c r="AL27" t="s">
        <v>2680</v>
      </c>
      <c r="AM27" t="s">
        <v>1803</v>
      </c>
    </row>
    <row r="28" spans="1:39" x14ac:dyDescent="0.35">
      <c r="A28" s="1" t="s">
        <v>2681</v>
      </c>
      <c r="B28" t="s">
        <v>432</v>
      </c>
      <c r="C28" t="s">
        <v>432</v>
      </c>
      <c r="D28" t="s">
        <v>432</v>
      </c>
      <c r="E28" t="s">
        <v>432</v>
      </c>
      <c r="F28" t="s">
        <v>1248</v>
      </c>
      <c r="G28" t="s">
        <v>1249</v>
      </c>
      <c r="H28" t="s">
        <v>1250</v>
      </c>
      <c r="I28" t="s">
        <v>1251</v>
      </c>
      <c r="J28" t="s">
        <v>1252</v>
      </c>
      <c r="K28" t="s">
        <v>1253</v>
      </c>
      <c r="L28" t="s">
        <v>1254</v>
      </c>
      <c r="M28" t="s">
        <v>167</v>
      </c>
      <c r="N28" t="s">
        <v>1255</v>
      </c>
      <c r="O28" t="s">
        <v>1256</v>
      </c>
      <c r="P28" t="s">
        <v>1257</v>
      </c>
      <c r="Q28" t="s">
        <v>1258</v>
      </c>
      <c r="R28" t="s">
        <v>1259</v>
      </c>
      <c r="S28" t="s">
        <v>1260</v>
      </c>
      <c r="T28" t="s">
        <v>1261</v>
      </c>
      <c r="U28" t="s">
        <v>1262</v>
      </c>
      <c r="V28" t="s">
        <v>1263</v>
      </c>
      <c r="W28" t="s">
        <v>1264</v>
      </c>
      <c r="X28" t="s">
        <v>1243</v>
      </c>
      <c r="Y28" t="s">
        <v>1265</v>
      </c>
      <c r="Z28" t="s">
        <v>1266</v>
      </c>
      <c r="AA28" t="s">
        <v>1267</v>
      </c>
      <c r="AB28" t="s">
        <v>1268</v>
      </c>
      <c r="AC28" t="s">
        <v>1269</v>
      </c>
      <c r="AD28" t="s">
        <v>1270</v>
      </c>
      <c r="AE28" t="s">
        <v>1271</v>
      </c>
      <c r="AF28" t="s">
        <v>1272</v>
      </c>
      <c r="AG28" t="s">
        <v>1273</v>
      </c>
      <c r="AH28" t="s">
        <v>1274</v>
      </c>
      <c r="AI28" t="s">
        <v>2682</v>
      </c>
      <c r="AJ28" t="s">
        <v>2677</v>
      </c>
      <c r="AK28" t="s">
        <v>2678</v>
      </c>
      <c r="AL28" t="s">
        <v>2679</v>
      </c>
      <c r="AM28" t="s">
        <v>2680</v>
      </c>
    </row>
    <row r="29" spans="1:39" x14ac:dyDescent="0.35">
      <c r="A29" s="1" t="s">
        <v>2683</v>
      </c>
      <c r="B29" t="s">
        <v>432</v>
      </c>
      <c r="C29" t="s">
        <v>432</v>
      </c>
      <c r="D29" t="s">
        <v>432</v>
      </c>
      <c r="E29" t="s">
        <v>432</v>
      </c>
      <c r="F29" t="s">
        <v>2281</v>
      </c>
      <c r="G29" t="s">
        <v>2684</v>
      </c>
      <c r="H29" t="s">
        <v>2685</v>
      </c>
      <c r="I29" t="s">
        <v>2217</v>
      </c>
      <c r="J29" t="s">
        <v>2686</v>
      </c>
      <c r="K29" t="s">
        <v>2687</v>
      </c>
      <c r="L29" t="s">
        <v>2688</v>
      </c>
      <c r="M29" t="s">
        <v>2689</v>
      </c>
      <c r="N29" t="s">
        <v>2690</v>
      </c>
      <c r="O29" t="s">
        <v>2691</v>
      </c>
      <c r="P29" t="s">
        <v>2692</v>
      </c>
      <c r="Q29" t="s">
        <v>2693</v>
      </c>
      <c r="R29" t="s">
        <v>1859</v>
      </c>
      <c r="S29" t="s">
        <v>2694</v>
      </c>
      <c r="T29" t="s">
        <v>2695</v>
      </c>
      <c r="U29" t="s">
        <v>2696</v>
      </c>
      <c r="V29" t="s">
        <v>2697</v>
      </c>
      <c r="W29" t="s">
        <v>2698</v>
      </c>
      <c r="X29" t="s">
        <v>2699</v>
      </c>
      <c r="Y29" t="s">
        <v>1204</v>
      </c>
      <c r="Z29" t="s">
        <v>2700</v>
      </c>
      <c r="AA29" t="s">
        <v>2701</v>
      </c>
      <c r="AB29" t="s">
        <v>2702</v>
      </c>
      <c r="AC29" t="s">
        <v>2703</v>
      </c>
      <c r="AD29" t="s">
        <v>2704</v>
      </c>
      <c r="AE29" t="s">
        <v>2705</v>
      </c>
      <c r="AF29" t="s">
        <v>2706</v>
      </c>
      <c r="AG29" t="s">
        <v>2707</v>
      </c>
      <c r="AH29" t="s">
        <v>2708</v>
      </c>
      <c r="AI29" t="s">
        <v>2709</v>
      </c>
      <c r="AJ29" t="s">
        <v>2710</v>
      </c>
      <c r="AK29" t="s">
        <v>2711</v>
      </c>
      <c r="AL29" t="s">
        <v>2712</v>
      </c>
      <c r="AM29" t="s">
        <v>2713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2023-02-24T04:44:44Z</dcterms:created>
  <dcterms:modified xsi:type="dcterms:W3CDTF">2024-07-28T04:06:51Z</dcterms:modified>
</cp:coreProperties>
</file>