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https://d.docs.live.net/534a1defcf7f9d1a/Company Models CloudSave/PL/"/>
    </mc:Choice>
  </mc:AlternateContent>
  <xr:revisionPtr revIDLastSave="2061" documentId="8_{DD1FE8FB-81A2-451C-9233-98A045FFB118}" xr6:coauthVersionLast="47" xr6:coauthVersionMax="47" xr10:uidLastSave="{15F4C36F-9418-461F-83DC-85D8408B3208}"/>
  <bookViews>
    <workbookView xWindow="-110" yWindow="-110" windowWidth="38620" windowHeight="21820" activeTab="3" xr2:uid="{F70D17C0-3989-48E5-BF07-6389F34DDC43}"/>
  </bookViews>
  <sheets>
    <sheet name="Main" sheetId="1" r:id="rId1"/>
    <sheet name="Info" sheetId="2" r:id="rId2"/>
    <sheet name="Compeition" sheetId="4" r:id="rId3"/>
    <sheet name="Model"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23" i="3" l="1"/>
  <c r="O13" i="3"/>
  <c r="O12" i="3"/>
  <c r="O11" i="3"/>
  <c r="AC12" i="3"/>
  <c r="AB12" i="3"/>
  <c r="R13" i="3"/>
  <c r="R12" i="3"/>
  <c r="R11" i="3"/>
  <c r="T13" i="3"/>
  <c r="T12" i="3"/>
  <c r="T11" i="3"/>
  <c r="P13" i="3"/>
  <c r="P12" i="3"/>
  <c r="P11" i="3"/>
  <c r="M164" i="3"/>
  <c r="N164" i="3"/>
  <c r="O164" i="3"/>
  <c r="P164" i="3"/>
  <c r="Q164" i="3"/>
  <c r="R164" i="3"/>
  <c r="S164" i="3"/>
  <c r="T164" i="3"/>
  <c r="U164" i="3"/>
  <c r="V164" i="3"/>
  <c r="W164" i="3"/>
  <c r="W170" i="3" s="1"/>
  <c r="X164" i="3"/>
  <c r="X170" i="3" s="1"/>
  <c r="Y164" i="3"/>
  <c r="Y170" i="3" s="1"/>
  <c r="Z164" i="3"/>
  <c r="Z170" i="3" s="1"/>
  <c r="AA164" i="3"/>
  <c r="AA170" i="3" s="1"/>
  <c r="M165" i="3"/>
  <c r="N165" i="3"/>
  <c r="O165" i="3"/>
  <c r="P165" i="3"/>
  <c r="Q165" i="3"/>
  <c r="R165" i="3"/>
  <c r="S165" i="3"/>
  <c r="T165" i="3"/>
  <c r="U165" i="3"/>
  <c r="V165" i="3"/>
  <c r="W165" i="3"/>
  <c r="X165" i="3"/>
  <c r="Y165" i="3"/>
  <c r="Z165" i="3"/>
  <c r="AA165" i="3"/>
  <c r="M166" i="3"/>
  <c r="N166" i="3"/>
  <c r="O166" i="3"/>
  <c r="P166" i="3"/>
  <c r="Q166" i="3"/>
  <c r="R166" i="3"/>
  <c r="S166" i="3"/>
  <c r="T166" i="3"/>
  <c r="U166" i="3"/>
  <c r="V166" i="3"/>
  <c r="W166" i="3"/>
  <c r="X166" i="3"/>
  <c r="Y166" i="3"/>
  <c r="Z166" i="3"/>
  <c r="AA166" i="3"/>
  <c r="M167" i="3"/>
  <c r="N167" i="3"/>
  <c r="O167" i="3"/>
  <c r="P167" i="3"/>
  <c r="Q167" i="3"/>
  <c r="R167" i="3"/>
  <c r="S167" i="3"/>
  <c r="T167" i="3"/>
  <c r="U167" i="3"/>
  <c r="V167" i="3"/>
  <c r="W167" i="3"/>
  <c r="X167" i="3"/>
  <c r="Y167" i="3"/>
  <c r="Z167" i="3"/>
  <c r="AA167" i="3"/>
  <c r="M168" i="3"/>
  <c r="N168" i="3"/>
  <c r="O168" i="3"/>
  <c r="P168" i="3"/>
  <c r="Q168" i="3"/>
  <c r="R168" i="3"/>
  <c r="S168" i="3"/>
  <c r="T168" i="3"/>
  <c r="U168" i="3"/>
  <c r="V168" i="3"/>
  <c r="W168" i="3"/>
  <c r="X168" i="3"/>
  <c r="Y168" i="3"/>
  <c r="Z168" i="3"/>
  <c r="AA168" i="3"/>
  <c r="M169" i="3"/>
  <c r="N169" i="3"/>
  <c r="O169" i="3"/>
  <c r="P169" i="3"/>
  <c r="Q169" i="3"/>
  <c r="R169" i="3"/>
  <c r="S169" i="3"/>
  <c r="T169" i="3"/>
  <c r="U169" i="3"/>
  <c r="V169" i="3"/>
  <c r="W169" i="3"/>
  <c r="X169" i="3"/>
  <c r="Y169" i="3"/>
  <c r="Z169" i="3"/>
  <c r="AA169" i="3"/>
  <c r="M170" i="3"/>
  <c r="N170" i="3"/>
  <c r="O170" i="3"/>
  <c r="P170" i="3"/>
  <c r="Q170" i="3"/>
  <c r="R170" i="3"/>
  <c r="S170" i="3"/>
  <c r="T170" i="3"/>
  <c r="U170" i="3"/>
  <c r="V170" i="3"/>
  <c r="M171" i="3"/>
  <c r="N171" i="3"/>
  <c r="O171" i="3"/>
  <c r="P171" i="3"/>
  <c r="Q171" i="3"/>
  <c r="R171" i="3"/>
  <c r="S171" i="3"/>
  <c r="T171" i="3"/>
  <c r="U171" i="3"/>
  <c r="V171" i="3"/>
  <c r="W171" i="3"/>
  <c r="X171" i="3"/>
  <c r="Y171" i="3"/>
  <c r="Z171" i="3"/>
  <c r="AA171" i="3"/>
  <c r="M172" i="3"/>
  <c r="N172" i="3"/>
  <c r="O172" i="3"/>
  <c r="P172" i="3"/>
  <c r="Q172" i="3"/>
  <c r="R172" i="3"/>
  <c r="S172" i="3"/>
  <c r="T172" i="3"/>
  <c r="U172" i="3"/>
  <c r="V172" i="3"/>
  <c r="W172" i="3"/>
  <c r="X172" i="3"/>
  <c r="Y172" i="3"/>
  <c r="Z172" i="3"/>
  <c r="AA172" i="3"/>
  <c r="L172" i="3"/>
  <c r="L171" i="3"/>
  <c r="L170" i="3"/>
  <c r="L169" i="3"/>
  <c r="L168" i="3"/>
  <c r="L167" i="3"/>
  <c r="L166" i="3"/>
  <c r="L165" i="3"/>
  <c r="L164" i="3"/>
  <c r="S13" i="3"/>
  <c r="S12" i="3"/>
  <c r="S11" i="3"/>
  <c r="V13" i="3"/>
  <c r="V12" i="3"/>
  <c r="V11" i="3"/>
  <c r="W13" i="3"/>
  <c r="W12" i="3"/>
  <c r="W11" i="3"/>
  <c r="V29" i="3"/>
  <c r="V28" i="3"/>
  <c r="V30" i="3" s="1"/>
  <c r="V27" i="3"/>
  <c r="V24" i="3"/>
  <c r="V25" i="3" s="1"/>
  <c r="V23" i="3"/>
  <c r="J25" i="3"/>
  <c r="K25" i="3"/>
  <c r="L25" i="3"/>
  <c r="M25" i="3"/>
  <c r="N25" i="3"/>
  <c r="O25" i="3"/>
  <c r="P25" i="3"/>
  <c r="Q25" i="3"/>
  <c r="R25" i="3"/>
  <c r="S25" i="3"/>
  <c r="T25" i="3"/>
  <c r="U25" i="3"/>
  <c r="W25" i="3"/>
  <c r="X25" i="3"/>
  <c r="Y25" i="3"/>
  <c r="Z25" i="3"/>
  <c r="AA25" i="3"/>
  <c r="AB25" i="3"/>
  <c r="I25" i="3"/>
  <c r="L147" i="3"/>
  <c r="Y147" i="3"/>
  <c r="K148" i="3"/>
  <c r="P148" i="3"/>
  <c r="Y148" i="3"/>
  <c r="Y149" i="3"/>
  <c r="Z149" i="3"/>
  <c r="V142" i="3"/>
  <c r="V141" i="3"/>
  <c r="V140" i="3"/>
  <c r="V139" i="3"/>
  <c r="U143" i="3"/>
  <c r="U149" i="3" s="1"/>
  <c r="W143" i="3"/>
  <c r="W149" i="3" s="1"/>
  <c r="X143" i="3"/>
  <c r="X146" i="3" s="1"/>
  <c r="X150" i="3" s="1"/>
  <c r="Y143" i="3"/>
  <c r="Y146" i="3" s="1"/>
  <c r="Y150" i="3" s="1"/>
  <c r="Z143" i="3"/>
  <c r="Z146" i="3" s="1"/>
  <c r="Z150" i="3" s="1"/>
  <c r="AA143" i="3"/>
  <c r="AA148" i="3" s="1"/>
  <c r="AB143" i="3"/>
  <c r="AB148" i="3" s="1"/>
  <c r="V160" i="3"/>
  <c r="Q161" i="3"/>
  <c r="M159" i="3"/>
  <c r="M161" i="3" s="1"/>
  <c r="N159" i="3"/>
  <c r="N161" i="3" s="1"/>
  <c r="O159" i="3"/>
  <c r="O161" i="3" s="1"/>
  <c r="P159" i="3"/>
  <c r="P161" i="3" s="1"/>
  <c r="Q159" i="3"/>
  <c r="R159" i="3"/>
  <c r="R161" i="3" s="1"/>
  <c r="S159" i="3"/>
  <c r="S161" i="3" s="1"/>
  <c r="T159" i="3"/>
  <c r="T161" i="3" s="1"/>
  <c r="U159" i="3"/>
  <c r="U161" i="3" s="1"/>
  <c r="W159" i="3"/>
  <c r="X159" i="3"/>
  <c r="X161" i="3" s="1"/>
  <c r="Y159" i="3"/>
  <c r="Y161" i="3" s="1"/>
  <c r="Z159" i="3"/>
  <c r="Z161" i="3" s="1"/>
  <c r="AA159" i="3"/>
  <c r="AA161" i="3" s="1"/>
  <c r="L159" i="3"/>
  <c r="L161" i="3" s="1"/>
  <c r="V158" i="3"/>
  <c r="V157" i="3"/>
  <c r="V156" i="3"/>
  <c r="V155" i="3"/>
  <c r="V154" i="3"/>
  <c r="V153" i="3"/>
  <c r="Q11" i="3"/>
  <c r="Q12" i="3"/>
  <c r="U12" i="3"/>
  <c r="U11" i="3"/>
  <c r="AA6" i="3"/>
  <c r="AL25" i="3"/>
  <c r="AM25" i="3"/>
  <c r="AN25" i="3"/>
  <c r="AO25" i="3"/>
  <c r="AP25" i="3"/>
  <c r="AQ25" i="3"/>
  <c r="AR25" i="3"/>
  <c r="AS25" i="3"/>
  <c r="AT25" i="3"/>
  <c r="AU25" i="3"/>
  <c r="AK25" i="3"/>
  <c r="AO159" i="3"/>
  <c r="AO161" i="3" s="1"/>
  <c r="AO172" i="3" s="1"/>
  <c r="AP159" i="3"/>
  <c r="AP161" i="3" s="1"/>
  <c r="AP172" i="3" s="1"/>
  <c r="AL184" i="3"/>
  <c r="AM184" i="3"/>
  <c r="AN184" i="3"/>
  <c r="AO184" i="3"/>
  <c r="AP184" i="3"/>
  <c r="AQ184" i="3"/>
  <c r="AR184" i="3"/>
  <c r="AS184" i="3"/>
  <c r="AT184" i="3"/>
  <c r="AU184" i="3"/>
  <c r="AL185" i="3"/>
  <c r="AM185" i="3"/>
  <c r="AN185" i="3"/>
  <c r="AO185" i="3"/>
  <c r="AQ185" i="3"/>
  <c r="AR185" i="3"/>
  <c r="AS185" i="3"/>
  <c r="AT185" i="3"/>
  <c r="AU185" i="3"/>
  <c r="AK185" i="3"/>
  <c r="AK184" i="3"/>
  <c r="AO12" i="3"/>
  <c r="AP12" i="3"/>
  <c r="AO11" i="3"/>
  <c r="AP11" i="3"/>
  <c r="AP64" i="3"/>
  <c r="V64" i="3" s="1"/>
  <c r="V122" i="3"/>
  <c r="V121" i="3"/>
  <c r="V120" i="3"/>
  <c r="V119" i="3"/>
  <c r="V115" i="3"/>
  <c r="S116" i="3"/>
  <c r="S117" i="3" s="1"/>
  <c r="W116" i="3"/>
  <c r="W126" i="3" s="1"/>
  <c r="X126" i="3" s="1"/>
  <c r="Y126" i="3" s="1"/>
  <c r="Z126" i="3" s="1"/>
  <c r="W132" i="3"/>
  <c r="X132" i="3" s="1"/>
  <c r="Y132" i="3" s="1"/>
  <c r="Z132" i="3" s="1"/>
  <c r="W131" i="3"/>
  <c r="X131" i="3" s="1"/>
  <c r="Y131" i="3" s="1"/>
  <c r="Z131" i="3" s="1"/>
  <c r="W130" i="3"/>
  <c r="X130" i="3" s="1"/>
  <c r="Y130" i="3" s="1"/>
  <c r="Z130" i="3" s="1"/>
  <c r="W129" i="3"/>
  <c r="X129" i="3" s="1"/>
  <c r="Y129" i="3" s="1"/>
  <c r="Z129" i="3" s="1"/>
  <c r="W125" i="3"/>
  <c r="V59" i="3"/>
  <c r="V56" i="3"/>
  <c r="V55" i="3"/>
  <c r="V54" i="3"/>
  <c r="V53" i="3"/>
  <c r="V52" i="3"/>
  <c r="V47" i="3"/>
  <c r="V46" i="3"/>
  <c r="V45" i="3"/>
  <c r="V41" i="3"/>
  <c r="V40" i="3"/>
  <c r="V110" i="3"/>
  <c r="V109" i="3"/>
  <c r="V108" i="3"/>
  <c r="V107" i="3"/>
  <c r="V106" i="3"/>
  <c r="V102" i="3"/>
  <c r="V101" i="3"/>
  <c r="V100" i="3"/>
  <c r="V99" i="3"/>
  <c r="V98" i="3"/>
  <c r="V97" i="3"/>
  <c r="V96" i="3"/>
  <c r="V95" i="3"/>
  <c r="V94" i="3"/>
  <c r="V91" i="3"/>
  <c r="V90" i="3"/>
  <c r="V89" i="3"/>
  <c r="V88" i="3"/>
  <c r="V87" i="3"/>
  <c r="V86" i="3"/>
  <c r="V85" i="3"/>
  <c r="V81" i="3"/>
  <c r="V80" i="3"/>
  <c r="V79" i="3"/>
  <c r="V78" i="3"/>
  <c r="V77" i="3"/>
  <c r="V76" i="3"/>
  <c r="V75" i="3"/>
  <c r="V72" i="3"/>
  <c r="V71" i="3"/>
  <c r="V70" i="3"/>
  <c r="W69" i="3"/>
  <c r="W73" i="3" s="1"/>
  <c r="AL177" i="3"/>
  <c r="AL176" i="3" s="1"/>
  <c r="AM177" i="3"/>
  <c r="AM176" i="3" s="1"/>
  <c r="AN177" i="3"/>
  <c r="AN176" i="3" s="1"/>
  <c r="AO177" i="3"/>
  <c r="AO176" i="3" s="1"/>
  <c r="AQ177" i="3"/>
  <c r="AQ176" i="3" s="1"/>
  <c r="AR177" i="3"/>
  <c r="AR176" i="3" s="1"/>
  <c r="AS177" i="3"/>
  <c r="AS176" i="3" s="1"/>
  <c r="AT177" i="3"/>
  <c r="AT176" i="3" s="1"/>
  <c r="AU177" i="3"/>
  <c r="AU176" i="3" s="1"/>
  <c r="AK177" i="3"/>
  <c r="AK176" i="3" s="1"/>
  <c r="AP116" i="3"/>
  <c r="V116" i="3" s="1"/>
  <c r="AP92" i="3"/>
  <c r="AP69" i="3"/>
  <c r="V69" i="3" s="1"/>
  <c r="AO69" i="3"/>
  <c r="R69" i="3" s="1"/>
  <c r="F92" i="3"/>
  <c r="G92" i="3"/>
  <c r="H92" i="3"/>
  <c r="I92" i="3"/>
  <c r="K92" i="3"/>
  <c r="L92" i="3"/>
  <c r="M92" i="3"/>
  <c r="O92" i="3"/>
  <c r="P92" i="3"/>
  <c r="Q92" i="3"/>
  <c r="S92" i="3"/>
  <c r="T92" i="3"/>
  <c r="U92" i="3"/>
  <c r="W92" i="3"/>
  <c r="X92" i="3"/>
  <c r="Y92" i="3"/>
  <c r="Z92" i="3"/>
  <c r="AA92" i="3"/>
  <c r="AB92" i="3"/>
  <c r="E92" i="3"/>
  <c r="R29" i="3"/>
  <c r="R28" i="3"/>
  <c r="R27" i="3"/>
  <c r="R64" i="3"/>
  <c r="R59" i="3"/>
  <c r="R56" i="3"/>
  <c r="R55" i="3"/>
  <c r="R54" i="3"/>
  <c r="R53" i="3"/>
  <c r="R52" i="3"/>
  <c r="R47" i="3"/>
  <c r="R45" i="3"/>
  <c r="R46" i="3"/>
  <c r="R41" i="3"/>
  <c r="R40" i="3"/>
  <c r="U30" i="3"/>
  <c r="W30" i="3"/>
  <c r="X30" i="3"/>
  <c r="Y30" i="3"/>
  <c r="Z30" i="3"/>
  <c r="AA30" i="3"/>
  <c r="AB30" i="3"/>
  <c r="U116" i="3"/>
  <c r="U117" i="3" s="1"/>
  <c r="S132" i="3"/>
  <c r="T132" i="3" s="1"/>
  <c r="U132" i="3" s="1"/>
  <c r="S131" i="3"/>
  <c r="T131" i="3" s="1"/>
  <c r="U131" i="3" s="1"/>
  <c r="S130" i="3"/>
  <c r="S129" i="3"/>
  <c r="S125" i="3"/>
  <c r="R122" i="3"/>
  <c r="R121" i="3"/>
  <c r="R120" i="3"/>
  <c r="R119" i="3"/>
  <c r="R116" i="3"/>
  <c r="R115" i="3"/>
  <c r="P116" i="3"/>
  <c r="P115" i="3"/>
  <c r="P120" i="3"/>
  <c r="P119" i="3"/>
  <c r="T119" i="3"/>
  <c r="O132" i="3"/>
  <c r="P132" i="3" s="1"/>
  <c r="Q132" i="3" s="1"/>
  <c r="O131" i="3"/>
  <c r="P131" i="3" s="1"/>
  <c r="Q131" i="3" s="1"/>
  <c r="O130" i="3"/>
  <c r="O129" i="3"/>
  <c r="O126" i="3"/>
  <c r="O125" i="3"/>
  <c r="F127" i="3"/>
  <c r="G127" i="3"/>
  <c r="H127" i="3"/>
  <c r="I127" i="3"/>
  <c r="J127" i="3"/>
  <c r="K127" i="3"/>
  <c r="L127" i="3"/>
  <c r="M127" i="3"/>
  <c r="N127" i="3"/>
  <c r="AA127" i="3"/>
  <c r="AB127" i="3"/>
  <c r="E127" i="3"/>
  <c r="X117" i="3"/>
  <c r="Y117" i="3"/>
  <c r="Z117" i="3"/>
  <c r="AA117" i="3"/>
  <c r="AB117" i="3"/>
  <c r="U57" i="3"/>
  <c r="W57" i="3"/>
  <c r="X57" i="3"/>
  <c r="Y57" i="3"/>
  <c r="Z57" i="3"/>
  <c r="AA57" i="3"/>
  <c r="AB57" i="3"/>
  <c r="U48" i="3"/>
  <c r="W48" i="3"/>
  <c r="X48" i="3"/>
  <c r="Y48" i="3"/>
  <c r="Z48" i="3"/>
  <c r="AA48" i="3"/>
  <c r="AB48" i="3"/>
  <c r="U42" i="3"/>
  <c r="U43" i="3" s="1"/>
  <c r="W42" i="3"/>
  <c r="X42" i="3"/>
  <c r="Y42" i="3"/>
  <c r="Y43" i="3" s="1"/>
  <c r="Z42" i="3"/>
  <c r="Z43" i="3" s="1"/>
  <c r="AA42" i="3"/>
  <c r="AA43" i="3" s="1"/>
  <c r="AB42" i="3"/>
  <c r="AB43" i="3" s="1"/>
  <c r="T116" i="3"/>
  <c r="T115" i="3"/>
  <c r="U111" i="3"/>
  <c r="W111" i="3"/>
  <c r="X111" i="3"/>
  <c r="Y111" i="3"/>
  <c r="Z111" i="3"/>
  <c r="AA111" i="3"/>
  <c r="AB111" i="3"/>
  <c r="U103" i="3"/>
  <c r="W103" i="3"/>
  <c r="X103" i="3"/>
  <c r="Y103" i="3"/>
  <c r="Z103" i="3"/>
  <c r="AA103" i="3"/>
  <c r="AB103" i="3"/>
  <c r="U82" i="3"/>
  <c r="W82" i="3"/>
  <c r="X82" i="3"/>
  <c r="Y82" i="3"/>
  <c r="Z82" i="3"/>
  <c r="AA82" i="3"/>
  <c r="AB82" i="3"/>
  <c r="U70" i="3"/>
  <c r="U73" i="3" s="1"/>
  <c r="X73" i="3"/>
  <c r="Y73" i="3"/>
  <c r="Z73" i="3"/>
  <c r="AA73" i="3"/>
  <c r="AB73" i="3"/>
  <c r="T120" i="3"/>
  <c r="J110" i="3"/>
  <c r="J109" i="3"/>
  <c r="J108" i="3"/>
  <c r="J107" i="3"/>
  <c r="J106" i="3"/>
  <c r="J102" i="3"/>
  <c r="J101" i="3"/>
  <c r="J100" i="3"/>
  <c r="J99" i="3"/>
  <c r="J98" i="3"/>
  <c r="J97" i="3"/>
  <c r="J96" i="3"/>
  <c r="J95" i="3"/>
  <c r="J94" i="3"/>
  <c r="J91" i="3"/>
  <c r="J90" i="3"/>
  <c r="J89" i="3"/>
  <c r="J88" i="3"/>
  <c r="J87" i="3"/>
  <c r="J86" i="3"/>
  <c r="J85" i="3"/>
  <c r="J81" i="3"/>
  <c r="J80" i="3"/>
  <c r="J79" i="3"/>
  <c r="J78" i="3"/>
  <c r="J77" i="3"/>
  <c r="J76" i="3"/>
  <c r="J75" i="3"/>
  <c r="J72" i="3"/>
  <c r="J71" i="3"/>
  <c r="J70" i="3"/>
  <c r="J69" i="3"/>
  <c r="F143" i="3"/>
  <c r="F148" i="3" s="1"/>
  <c r="E143" i="3"/>
  <c r="F117" i="3"/>
  <c r="E117" i="3"/>
  <c r="F111" i="3"/>
  <c r="E111" i="3"/>
  <c r="F103" i="3"/>
  <c r="E103" i="3"/>
  <c r="F82" i="3"/>
  <c r="E82" i="3"/>
  <c r="F73" i="3"/>
  <c r="E73" i="3"/>
  <c r="F57" i="3"/>
  <c r="E57" i="3"/>
  <c r="F48" i="3"/>
  <c r="E48" i="3"/>
  <c r="F42" i="3"/>
  <c r="F43" i="3" s="1"/>
  <c r="E42" i="3"/>
  <c r="E43" i="3" s="1"/>
  <c r="F30" i="3"/>
  <c r="E30" i="3"/>
  <c r="H143" i="3"/>
  <c r="H146" i="3" s="1"/>
  <c r="H150" i="3" s="1"/>
  <c r="G143" i="3"/>
  <c r="G149" i="3" s="1"/>
  <c r="H117" i="3"/>
  <c r="G117" i="3"/>
  <c r="H111" i="3"/>
  <c r="G111" i="3"/>
  <c r="H103" i="3"/>
  <c r="G103" i="3"/>
  <c r="H82" i="3"/>
  <c r="G82" i="3"/>
  <c r="H73" i="3"/>
  <c r="G73" i="3"/>
  <c r="H57" i="3"/>
  <c r="G57" i="3"/>
  <c r="H48" i="3"/>
  <c r="G48" i="3"/>
  <c r="H42" i="3"/>
  <c r="H43" i="3" s="1"/>
  <c r="G42" i="3"/>
  <c r="G43" i="3" s="1"/>
  <c r="H30" i="3"/>
  <c r="G30" i="3"/>
  <c r="J143" i="3"/>
  <c r="J146" i="3" s="1"/>
  <c r="J150" i="3" s="1"/>
  <c r="I143" i="3"/>
  <c r="I146" i="3" s="1"/>
  <c r="I150" i="3" s="1"/>
  <c r="J117" i="3"/>
  <c r="I117" i="3"/>
  <c r="I111" i="3"/>
  <c r="I103" i="3"/>
  <c r="I82" i="3"/>
  <c r="I73" i="3"/>
  <c r="J57" i="3"/>
  <c r="I57" i="3"/>
  <c r="J48" i="3"/>
  <c r="I48" i="3"/>
  <c r="J42" i="3"/>
  <c r="J43" i="3" s="1"/>
  <c r="I42" i="3"/>
  <c r="J30" i="3"/>
  <c r="I30" i="3"/>
  <c r="N110" i="3"/>
  <c r="N109" i="3"/>
  <c r="N108" i="3"/>
  <c r="N107" i="3"/>
  <c r="N106" i="3"/>
  <c r="N102" i="3"/>
  <c r="N101" i="3"/>
  <c r="N100" i="3"/>
  <c r="N99" i="3"/>
  <c r="N98" i="3"/>
  <c r="N97" i="3"/>
  <c r="N96" i="3"/>
  <c r="N95" i="3"/>
  <c r="N94" i="3"/>
  <c r="N91" i="3"/>
  <c r="N90" i="3"/>
  <c r="N89" i="3"/>
  <c r="N88" i="3"/>
  <c r="N87" i="3"/>
  <c r="N86" i="3"/>
  <c r="N85" i="3"/>
  <c r="N81" i="3"/>
  <c r="N80" i="3"/>
  <c r="N79" i="3"/>
  <c r="N78" i="3"/>
  <c r="N77" i="3"/>
  <c r="N76" i="3"/>
  <c r="N75" i="3"/>
  <c r="N72" i="3"/>
  <c r="N71" i="3"/>
  <c r="N70" i="3"/>
  <c r="N69" i="3"/>
  <c r="R110" i="3"/>
  <c r="R109" i="3"/>
  <c r="R108" i="3"/>
  <c r="R107" i="3"/>
  <c r="R106" i="3"/>
  <c r="R102" i="3"/>
  <c r="R101" i="3"/>
  <c r="R100" i="3"/>
  <c r="R99" i="3"/>
  <c r="R98" i="3"/>
  <c r="R97" i="3"/>
  <c r="R96" i="3"/>
  <c r="R95" i="3"/>
  <c r="R94" i="3"/>
  <c r="R91" i="3"/>
  <c r="R90" i="3"/>
  <c r="R89" i="3"/>
  <c r="R88" i="3"/>
  <c r="R87" i="3"/>
  <c r="R86" i="3"/>
  <c r="R85" i="3"/>
  <c r="R81" i="3"/>
  <c r="R80" i="3"/>
  <c r="R79" i="3"/>
  <c r="R78" i="3"/>
  <c r="R77" i="3"/>
  <c r="R76" i="3"/>
  <c r="R75" i="3"/>
  <c r="R72" i="3"/>
  <c r="R71" i="3"/>
  <c r="R70" i="3"/>
  <c r="L30" i="3"/>
  <c r="M30" i="3"/>
  <c r="N30" i="3"/>
  <c r="O30" i="3"/>
  <c r="L42" i="3"/>
  <c r="L43" i="3" s="1"/>
  <c r="M42" i="3"/>
  <c r="M43" i="3" s="1"/>
  <c r="N42" i="3"/>
  <c r="O42" i="3"/>
  <c r="O43" i="3" s="1"/>
  <c r="L48" i="3"/>
  <c r="M48" i="3"/>
  <c r="N48" i="3"/>
  <c r="O48" i="3"/>
  <c r="L57" i="3"/>
  <c r="M57" i="3"/>
  <c r="N57" i="3"/>
  <c r="O57" i="3"/>
  <c r="L73" i="3"/>
  <c r="M73" i="3"/>
  <c r="O73" i="3"/>
  <c r="L82" i="3"/>
  <c r="M82" i="3"/>
  <c r="O82" i="3"/>
  <c r="L103" i="3"/>
  <c r="M103" i="3"/>
  <c r="O103" i="3"/>
  <c r="L111" i="3"/>
  <c r="M111" i="3"/>
  <c r="O111" i="3"/>
  <c r="L117" i="3"/>
  <c r="M117" i="3"/>
  <c r="N117" i="3"/>
  <c r="O117" i="3"/>
  <c r="L143" i="3"/>
  <c r="L148" i="3" s="1"/>
  <c r="M143" i="3"/>
  <c r="M148" i="3" s="1"/>
  <c r="N143" i="3"/>
  <c r="N148" i="3" s="1"/>
  <c r="O143" i="3"/>
  <c r="O148" i="3" s="1"/>
  <c r="K143" i="3"/>
  <c r="K149" i="3" s="1"/>
  <c r="K117" i="3"/>
  <c r="K111" i="3"/>
  <c r="K103" i="3"/>
  <c r="K82" i="3"/>
  <c r="K73" i="3"/>
  <c r="K57" i="3"/>
  <c r="K48" i="3"/>
  <c r="K42" i="3"/>
  <c r="K43" i="3" s="1"/>
  <c r="K30" i="3"/>
  <c r="Q30" i="3"/>
  <c r="S30" i="3"/>
  <c r="Q42" i="3"/>
  <c r="Q43" i="3" s="1"/>
  <c r="S42" i="3"/>
  <c r="S43" i="3" s="1"/>
  <c r="Q48" i="3"/>
  <c r="S48" i="3"/>
  <c r="Q57" i="3"/>
  <c r="S57" i="3"/>
  <c r="Q73" i="3"/>
  <c r="S73" i="3"/>
  <c r="Q82" i="3"/>
  <c r="S82" i="3"/>
  <c r="Q103" i="3"/>
  <c r="S103" i="3"/>
  <c r="Q111" i="3"/>
  <c r="S111" i="3"/>
  <c r="Q117" i="3"/>
  <c r="Q143" i="3"/>
  <c r="Q147" i="3" s="1"/>
  <c r="R143" i="3"/>
  <c r="R147" i="3" s="1"/>
  <c r="S143" i="3"/>
  <c r="S147" i="3" s="1"/>
  <c r="P143" i="3"/>
  <c r="P146" i="3" s="1"/>
  <c r="P150" i="3" s="1"/>
  <c r="P111" i="3"/>
  <c r="P103" i="3"/>
  <c r="P82" i="3"/>
  <c r="P73" i="3"/>
  <c r="P57" i="3"/>
  <c r="P48" i="3"/>
  <c r="P42" i="3"/>
  <c r="P43" i="3" s="1"/>
  <c r="P30" i="3"/>
  <c r="T143" i="3"/>
  <c r="T147" i="3" s="1"/>
  <c r="T111" i="3"/>
  <c r="T103" i="3"/>
  <c r="T82" i="3"/>
  <c r="T73" i="3"/>
  <c r="T57" i="3"/>
  <c r="T48" i="3"/>
  <c r="T42" i="3"/>
  <c r="T43" i="3" s="1"/>
  <c r="T30" i="3"/>
  <c r="AL111" i="3"/>
  <c r="AM111" i="3"/>
  <c r="AN111" i="3"/>
  <c r="AO111" i="3"/>
  <c r="AP111" i="3"/>
  <c r="AQ111" i="3"/>
  <c r="AR111" i="3"/>
  <c r="AS111" i="3"/>
  <c r="AT111" i="3"/>
  <c r="AU111" i="3"/>
  <c r="AK111" i="3"/>
  <c r="AL103" i="3"/>
  <c r="AM103" i="3"/>
  <c r="AN103" i="3"/>
  <c r="AO103" i="3"/>
  <c r="AP103" i="3"/>
  <c r="AQ103" i="3"/>
  <c r="AR103" i="3"/>
  <c r="AS103" i="3"/>
  <c r="AT103" i="3"/>
  <c r="AU103" i="3"/>
  <c r="AK103" i="3"/>
  <c r="AM92" i="3"/>
  <c r="AN92" i="3"/>
  <c r="AO92" i="3"/>
  <c r="AL143" i="3"/>
  <c r="AL149" i="3" s="1"/>
  <c r="AM143" i="3"/>
  <c r="AM147" i="3" s="1"/>
  <c r="AN143" i="3"/>
  <c r="AN149" i="3" s="1"/>
  <c r="AO143" i="3"/>
  <c r="AO147" i="3" s="1"/>
  <c r="AP143" i="3"/>
  <c r="AP148" i="3" s="1"/>
  <c r="AQ143" i="3"/>
  <c r="AQ148" i="3" s="1"/>
  <c r="AR143" i="3"/>
  <c r="AR147" i="3" s="1"/>
  <c r="AS143" i="3"/>
  <c r="AS148" i="3" s="1"/>
  <c r="AT143" i="3"/>
  <c r="AT146" i="3" s="1"/>
  <c r="AT150" i="3" s="1"/>
  <c r="AU143" i="3"/>
  <c r="AU149" i="3" s="1"/>
  <c r="AK143" i="3"/>
  <c r="AK149" i="3" s="1"/>
  <c r="AL30" i="3"/>
  <c r="AM30" i="3"/>
  <c r="AN30" i="3"/>
  <c r="AO30" i="3"/>
  <c r="AP30" i="3"/>
  <c r="AQ30" i="3"/>
  <c r="AR30" i="3"/>
  <c r="AS30" i="3"/>
  <c r="AT30" i="3"/>
  <c r="AU30" i="3"/>
  <c r="AK30" i="3"/>
  <c r="AL117" i="3"/>
  <c r="AK117" i="3"/>
  <c r="AN117" i="3"/>
  <c r="AO117" i="3"/>
  <c r="AQ117" i="3"/>
  <c r="AR117" i="3"/>
  <c r="AS117" i="3"/>
  <c r="AT117" i="3"/>
  <c r="AU117" i="3"/>
  <c r="AM117" i="3"/>
  <c r="AL42" i="3"/>
  <c r="AL43" i="3" s="1"/>
  <c r="AM42" i="3"/>
  <c r="AM43" i="3" s="1"/>
  <c r="AN42" i="3"/>
  <c r="AN43" i="3" s="1"/>
  <c r="AO42" i="3"/>
  <c r="AO43" i="3" s="1"/>
  <c r="AP42" i="3"/>
  <c r="AP43" i="3" s="1"/>
  <c r="AQ42" i="3"/>
  <c r="AQ43" i="3" s="1"/>
  <c r="AR42" i="3"/>
  <c r="AR43" i="3" s="1"/>
  <c r="AS42" i="3"/>
  <c r="AS43" i="3" s="1"/>
  <c r="AT42" i="3"/>
  <c r="AT43" i="3" s="1"/>
  <c r="AU42" i="3"/>
  <c r="AU43" i="3" s="1"/>
  <c r="AK42" i="3"/>
  <c r="AK43" i="3" s="1"/>
  <c r="AL48" i="3"/>
  <c r="AM48" i="3"/>
  <c r="AN48" i="3"/>
  <c r="AO48" i="3"/>
  <c r="AP48" i="3"/>
  <c r="AQ48" i="3"/>
  <c r="AR48" i="3"/>
  <c r="AS48" i="3"/>
  <c r="AT48" i="3"/>
  <c r="AU48" i="3"/>
  <c r="AK48" i="3"/>
  <c r="AL57" i="3"/>
  <c r="AM57" i="3"/>
  <c r="AN57" i="3"/>
  <c r="AO57" i="3"/>
  <c r="AP57" i="3"/>
  <c r="AQ57" i="3"/>
  <c r="AR57" i="3"/>
  <c r="AS57" i="3"/>
  <c r="AT57" i="3"/>
  <c r="AU57" i="3"/>
  <c r="AK57" i="3"/>
  <c r="AL92" i="3"/>
  <c r="AQ92" i="3"/>
  <c r="AR92" i="3"/>
  <c r="AS92" i="3"/>
  <c r="AT92" i="3"/>
  <c r="AU92" i="3"/>
  <c r="AK92" i="3"/>
  <c r="AL82" i="3"/>
  <c r="AM82" i="3"/>
  <c r="AN82" i="3"/>
  <c r="AO82" i="3"/>
  <c r="AP82" i="3"/>
  <c r="AQ82" i="3"/>
  <c r="AR82" i="3"/>
  <c r="AS82" i="3"/>
  <c r="AT82" i="3"/>
  <c r="AU82" i="3"/>
  <c r="AK82" i="3"/>
  <c r="AL73" i="3"/>
  <c r="AM73" i="3"/>
  <c r="AN73" i="3"/>
  <c r="AQ73" i="3"/>
  <c r="AR73" i="3"/>
  <c r="AS73" i="3"/>
  <c r="AT73" i="3"/>
  <c r="AU73" i="3"/>
  <c r="AK73" i="3"/>
  <c r="B3" i="1" a="1"/>
  <c r="B3" i="1" s="1"/>
  <c r="B2" i="1" a="1"/>
  <c r="B2" i="1" s="1"/>
  <c r="R146" i="3" l="1"/>
  <c r="U147" i="3"/>
  <c r="F146" i="3"/>
  <c r="F150" i="3" s="1"/>
  <c r="G148" i="3"/>
  <c r="F149" i="3"/>
  <c r="AB147" i="3"/>
  <c r="J148" i="3"/>
  <c r="M147" i="3"/>
  <c r="Q149" i="3"/>
  <c r="AB146" i="3"/>
  <c r="AB150" i="3" s="1"/>
  <c r="M149" i="3"/>
  <c r="W146" i="3"/>
  <c r="J149" i="3"/>
  <c r="S146" i="3"/>
  <c r="S150" i="3" s="1"/>
  <c r="X148" i="3"/>
  <c r="L146" i="3"/>
  <c r="L150" i="3" s="1"/>
  <c r="W148" i="3"/>
  <c r="K146" i="3"/>
  <c r="K150" i="3" s="1"/>
  <c r="V159" i="3"/>
  <c r="S148" i="3"/>
  <c r="G146" i="3"/>
  <c r="G150" i="3" s="1"/>
  <c r="T149" i="3"/>
  <c r="Z148" i="3"/>
  <c r="S149" i="3"/>
  <c r="I148" i="3"/>
  <c r="O147" i="3"/>
  <c r="U146" i="3"/>
  <c r="P147" i="3"/>
  <c r="R149" i="3"/>
  <c r="H148" i="3"/>
  <c r="N147" i="3"/>
  <c r="T146" i="3"/>
  <c r="T150" i="3" s="1"/>
  <c r="W161" i="3"/>
  <c r="F147" i="3"/>
  <c r="O149" i="3"/>
  <c r="U148" i="3"/>
  <c r="AA147" i="3"/>
  <c r="K147" i="3"/>
  <c r="Q146" i="3"/>
  <c r="P149" i="3"/>
  <c r="AO165" i="3"/>
  <c r="N149" i="3"/>
  <c r="T148" i="3"/>
  <c r="Z147" i="3"/>
  <c r="J147" i="3"/>
  <c r="I147" i="3"/>
  <c r="O146" i="3"/>
  <c r="O150" i="3" s="1"/>
  <c r="AB149" i="3"/>
  <c r="L149" i="3"/>
  <c r="R148" i="3"/>
  <c r="X147" i="3"/>
  <c r="H147" i="3"/>
  <c r="N146" i="3"/>
  <c r="N150" i="3" s="1"/>
  <c r="AA149" i="3"/>
  <c r="Q148" i="3"/>
  <c r="W147" i="3"/>
  <c r="W150" i="3" s="1"/>
  <c r="G147" i="3"/>
  <c r="M146" i="3"/>
  <c r="M150" i="3" s="1"/>
  <c r="I149" i="3"/>
  <c r="X149" i="3"/>
  <c r="H149" i="3"/>
  <c r="AA146" i="3"/>
  <c r="AA150" i="3" s="1"/>
  <c r="V161" i="3"/>
  <c r="V143" i="3"/>
  <c r="V149" i="3" s="1"/>
  <c r="AP165" i="3"/>
  <c r="AP164" i="3"/>
  <c r="AP166" i="3"/>
  <c r="AP167" i="3"/>
  <c r="AP168" i="3"/>
  <c r="AP169" i="3"/>
  <c r="AP171" i="3"/>
  <c r="AO167" i="3"/>
  <c r="AO168" i="3"/>
  <c r="AO164" i="3"/>
  <c r="AO166" i="3"/>
  <c r="AO169" i="3"/>
  <c r="AO171" i="3"/>
  <c r="V42" i="3"/>
  <c r="V43" i="3" s="1"/>
  <c r="AP185" i="3"/>
  <c r="AO73" i="3"/>
  <c r="AO83" i="3" s="1"/>
  <c r="T130" i="3"/>
  <c r="U130" i="3" s="1"/>
  <c r="V130" i="3" s="1"/>
  <c r="AA83" i="3"/>
  <c r="AL104" i="3"/>
  <c r="AL112" i="3" s="1"/>
  <c r="AN147" i="3"/>
  <c r="AL147" i="3"/>
  <c r="AS149" i="3"/>
  <c r="AR148" i="3"/>
  <c r="AS146" i="3"/>
  <c r="AS150" i="3" s="1"/>
  <c r="R131" i="3"/>
  <c r="AP117" i="3"/>
  <c r="V131" i="3"/>
  <c r="R92" i="3"/>
  <c r="N92" i="3"/>
  <c r="AR146" i="3"/>
  <c r="AR150" i="3" s="1"/>
  <c r="AQ146" i="3"/>
  <c r="AQ150" i="3" s="1"/>
  <c r="AP73" i="3"/>
  <c r="AP83" i="3" s="1"/>
  <c r="AP146" i="3"/>
  <c r="AT149" i="3"/>
  <c r="AR149" i="3"/>
  <c r="AO149" i="3"/>
  <c r="AT148" i="3"/>
  <c r="AO148" i="3"/>
  <c r="J92" i="3"/>
  <c r="AN148" i="3"/>
  <c r="AL148" i="3"/>
  <c r="AS147" i="3"/>
  <c r="V132" i="3"/>
  <c r="V117" i="3"/>
  <c r="X49" i="3"/>
  <c r="X50" i="3" s="1"/>
  <c r="AQ149" i="3"/>
  <c r="AU147" i="3"/>
  <c r="AO146" i="3"/>
  <c r="AP149" i="3"/>
  <c r="AT147" i="3"/>
  <c r="AN146" i="3"/>
  <c r="AM148" i="3"/>
  <c r="AK146" i="3"/>
  <c r="AK150" i="3" s="1"/>
  <c r="AL146" i="3"/>
  <c r="AL150" i="3" s="1"/>
  <c r="AK147" i="3"/>
  <c r="AM149" i="3"/>
  <c r="AQ147" i="3"/>
  <c r="AM146" i="3"/>
  <c r="T125" i="3"/>
  <c r="AK148" i="3"/>
  <c r="AP147" i="3"/>
  <c r="AU148" i="3"/>
  <c r="W117" i="3"/>
  <c r="W127" i="3"/>
  <c r="R48" i="3"/>
  <c r="AU146" i="3"/>
  <c r="AU150" i="3" s="1"/>
  <c r="AP177" i="3"/>
  <c r="AP176" i="3" s="1"/>
  <c r="AP178" i="3" s="1"/>
  <c r="S126" i="3"/>
  <c r="T126" i="3" s="1"/>
  <c r="U126" i="3" s="1"/>
  <c r="V126" i="3" s="1"/>
  <c r="X125" i="3"/>
  <c r="V57" i="3"/>
  <c r="V48" i="3"/>
  <c r="V111" i="3"/>
  <c r="V103" i="3"/>
  <c r="V92" i="3"/>
  <c r="V82" i="3"/>
  <c r="V73" i="3"/>
  <c r="AU180" i="3"/>
  <c r="AU181" i="3"/>
  <c r="AU178" i="3"/>
  <c r="AT180" i="3"/>
  <c r="AT181" i="3"/>
  <c r="AT178" i="3"/>
  <c r="AS180" i="3"/>
  <c r="AS181" i="3"/>
  <c r="AS178" i="3"/>
  <c r="AR181" i="3"/>
  <c r="AR178" i="3"/>
  <c r="AR180" i="3"/>
  <c r="AQ181" i="3"/>
  <c r="AQ178" i="3"/>
  <c r="AQ180" i="3"/>
  <c r="AO181" i="3"/>
  <c r="AO178" i="3"/>
  <c r="AO180" i="3"/>
  <c r="AN181" i="3"/>
  <c r="AN178" i="3"/>
  <c r="AN180" i="3"/>
  <c r="AM181" i="3"/>
  <c r="AM178" i="3"/>
  <c r="AM180" i="3"/>
  <c r="AL181" i="3"/>
  <c r="AL178" i="3"/>
  <c r="AL180" i="3"/>
  <c r="AK178" i="3"/>
  <c r="AK180" i="3"/>
  <c r="AK181" i="3"/>
  <c r="R30" i="3"/>
  <c r="R57" i="3"/>
  <c r="R42" i="3"/>
  <c r="R43" i="3" s="1"/>
  <c r="U104" i="3"/>
  <c r="U112" i="3" s="1"/>
  <c r="W49" i="3"/>
  <c r="W50" i="3" s="1"/>
  <c r="P125" i="3"/>
  <c r="Q125" i="3" s="1"/>
  <c r="P126" i="3"/>
  <c r="Q126" i="3" s="1"/>
  <c r="R126" i="3" s="1"/>
  <c r="P129" i="3"/>
  <c r="Q129" i="3" s="1"/>
  <c r="R129" i="3" s="1"/>
  <c r="P130" i="3"/>
  <c r="Q130" i="3" s="1"/>
  <c r="R130" i="3" s="1"/>
  <c r="R132" i="3"/>
  <c r="T129" i="3"/>
  <c r="U129" i="3" s="1"/>
  <c r="V129" i="3" s="1"/>
  <c r="R117" i="3"/>
  <c r="I49" i="3"/>
  <c r="I50" i="3" s="1"/>
  <c r="O127" i="3"/>
  <c r="O83" i="3"/>
  <c r="X43" i="3"/>
  <c r="Y104" i="3"/>
  <c r="Y112" i="3" s="1"/>
  <c r="G49" i="3"/>
  <c r="G50" i="3" s="1"/>
  <c r="W43" i="3"/>
  <c r="Q104" i="3"/>
  <c r="Q112" i="3" s="1"/>
  <c r="AB104" i="3"/>
  <c r="AB112" i="3" s="1"/>
  <c r="U49" i="3"/>
  <c r="Z83" i="3"/>
  <c r="AA104" i="3"/>
  <c r="AA112" i="3" s="1"/>
  <c r="Y83" i="3"/>
  <c r="Z104" i="3"/>
  <c r="Z112" i="3" s="1"/>
  <c r="X104" i="3"/>
  <c r="X112" i="3" s="1"/>
  <c r="Z49" i="3"/>
  <c r="AA49" i="3"/>
  <c r="P117" i="3"/>
  <c r="U83" i="3"/>
  <c r="Y49" i="3"/>
  <c r="W104" i="3"/>
  <c r="W112" i="3" s="1"/>
  <c r="H49" i="3"/>
  <c r="E104" i="3"/>
  <c r="E112" i="3" s="1"/>
  <c r="N49" i="3"/>
  <c r="N50" i="3" s="1"/>
  <c r="AB49" i="3"/>
  <c r="N43" i="3"/>
  <c r="AS104" i="3"/>
  <c r="AS112" i="3" s="1"/>
  <c r="I43" i="3"/>
  <c r="F49" i="3"/>
  <c r="H104" i="3"/>
  <c r="H112" i="3" s="1"/>
  <c r="AB83" i="3"/>
  <c r="X83" i="3"/>
  <c r="J49" i="3"/>
  <c r="W83" i="3"/>
  <c r="M49" i="3"/>
  <c r="M83" i="3"/>
  <c r="I83" i="3"/>
  <c r="J103" i="3"/>
  <c r="I104" i="3"/>
  <c r="I112" i="3" s="1"/>
  <c r="G83" i="3"/>
  <c r="E83" i="3"/>
  <c r="T117" i="3"/>
  <c r="F104" i="3"/>
  <c r="F112" i="3" s="1"/>
  <c r="E49" i="3"/>
  <c r="H83" i="3"/>
  <c r="G104" i="3"/>
  <c r="G112" i="3" s="1"/>
  <c r="AM104" i="3"/>
  <c r="AM112" i="3" s="1"/>
  <c r="Q49" i="3"/>
  <c r="AK49" i="3"/>
  <c r="L49" i="3"/>
  <c r="L50" i="3" s="1"/>
  <c r="F83" i="3"/>
  <c r="J111" i="3"/>
  <c r="J82" i="3"/>
  <c r="J73" i="3"/>
  <c r="S104" i="3"/>
  <c r="S112" i="3" s="1"/>
  <c r="S83" i="3"/>
  <c r="T49" i="3"/>
  <c r="AP104" i="3"/>
  <c r="AP112" i="3" s="1"/>
  <c r="AO104" i="3"/>
  <c r="AO112" i="3" s="1"/>
  <c r="AN104" i="3"/>
  <c r="AN112" i="3" s="1"/>
  <c r="AQ104" i="3"/>
  <c r="AQ112" i="3" s="1"/>
  <c r="Q83" i="3"/>
  <c r="K83" i="3"/>
  <c r="K104" i="3"/>
  <c r="K112" i="3" s="1"/>
  <c r="S49" i="3"/>
  <c r="M104" i="3"/>
  <c r="M112" i="3" s="1"/>
  <c r="O104" i="3"/>
  <c r="O112" i="3" s="1"/>
  <c r="O49" i="3"/>
  <c r="P104" i="3"/>
  <c r="P112" i="3" s="1"/>
  <c r="K49" i="3"/>
  <c r="AR104" i="3"/>
  <c r="AR112" i="3" s="1"/>
  <c r="L83" i="3"/>
  <c r="N103" i="3"/>
  <c r="P49" i="3"/>
  <c r="P83" i="3"/>
  <c r="L104" i="3"/>
  <c r="L112" i="3" s="1"/>
  <c r="N111" i="3"/>
  <c r="N82" i="3"/>
  <c r="N73" i="3"/>
  <c r="R111" i="3"/>
  <c r="R103" i="3"/>
  <c r="R82" i="3"/>
  <c r="R73" i="3"/>
  <c r="T104" i="3"/>
  <c r="T112" i="3" s="1"/>
  <c r="T83" i="3"/>
  <c r="AU104" i="3"/>
  <c r="AU112" i="3" s="1"/>
  <c r="AT104" i="3"/>
  <c r="AT112" i="3" s="1"/>
  <c r="AK104" i="3"/>
  <c r="AK112" i="3" s="1"/>
  <c r="AP49" i="3"/>
  <c r="AQ49" i="3"/>
  <c r="AL49" i="3"/>
  <c r="AO49" i="3"/>
  <c r="AO50" i="3" s="1"/>
  <c r="AN49" i="3"/>
  <c r="AN83" i="3"/>
  <c r="AM49" i="3"/>
  <c r="AQ83" i="3"/>
  <c r="AU49" i="3"/>
  <c r="AT49" i="3"/>
  <c r="AS49" i="3"/>
  <c r="AR49" i="3"/>
  <c r="AM83" i="3"/>
  <c r="AL83" i="3"/>
  <c r="AK83" i="3"/>
  <c r="AU83" i="3"/>
  <c r="AT83" i="3"/>
  <c r="AS83" i="3"/>
  <c r="AR83" i="3"/>
  <c r="B4" i="1"/>
  <c r="R150" i="3" l="1"/>
  <c r="U150" i="3"/>
  <c r="Q150" i="3"/>
  <c r="V147" i="3"/>
  <c r="V148" i="3"/>
  <c r="V146" i="3"/>
  <c r="V49" i="3"/>
  <c r="V58" i="3" s="1"/>
  <c r="V60" i="3" s="1"/>
  <c r="AP170" i="3"/>
  <c r="AO170" i="3"/>
  <c r="AP150" i="3"/>
  <c r="AO150" i="3"/>
  <c r="T127" i="3"/>
  <c r="AN150" i="3"/>
  <c r="AP181" i="3"/>
  <c r="AM150" i="3"/>
  <c r="U125" i="3"/>
  <c r="V125" i="3" s="1"/>
  <c r="V127" i="3" s="1"/>
  <c r="S127" i="3"/>
  <c r="AP180" i="3"/>
  <c r="AO58" i="3"/>
  <c r="AO60" i="3" s="1"/>
  <c r="AO63" i="3" s="1"/>
  <c r="I58" i="3"/>
  <c r="I60" i="3" s="1"/>
  <c r="I63" i="3" s="1"/>
  <c r="AQ58" i="3"/>
  <c r="AQ60" i="3" s="1"/>
  <c r="AQ50" i="3"/>
  <c r="AP58" i="3"/>
  <c r="AP60" i="3" s="1"/>
  <c r="AP13" i="3" s="1"/>
  <c r="AP50" i="3"/>
  <c r="AR58" i="3"/>
  <c r="AR60" i="3" s="1"/>
  <c r="AR50" i="3"/>
  <c r="AS58" i="3"/>
  <c r="AS60" i="3" s="1"/>
  <c r="AS50" i="3"/>
  <c r="AU58" i="3"/>
  <c r="AU60" i="3" s="1"/>
  <c r="AU50" i="3"/>
  <c r="AK58" i="3"/>
  <c r="AK60" i="3" s="1"/>
  <c r="AK50" i="3"/>
  <c r="G58" i="3"/>
  <c r="G60" i="3" s="1"/>
  <c r="G63" i="3" s="1"/>
  <c r="Q127" i="3"/>
  <c r="AT58" i="3"/>
  <c r="AT60" i="3" s="1"/>
  <c r="AT50" i="3"/>
  <c r="AM58" i="3"/>
  <c r="AM60" i="3" s="1"/>
  <c r="AM50" i="3"/>
  <c r="AN58" i="3"/>
  <c r="AN60" i="3" s="1"/>
  <c r="AN50" i="3"/>
  <c r="X58" i="3"/>
  <c r="X60" i="3" s="1"/>
  <c r="X61" i="3" s="1"/>
  <c r="AL58" i="3"/>
  <c r="AL60" i="3" s="1"/>
  <c r="AL50" i="3"/>
  <c r="X127" i="3"/>
  <c r="Y125" i="3"/>
  <c r="W58" i="3"/>
  <c r="W60" i="3" s="1"/>
  <c r="V104" i="3"/>
  <c r="V112" i="3" s="1"/>
  <c r="V83" i="3"/>
  <c r="R49" i="3"/>
  <c r="R58" i="3" s="1"/>
  <c r="R60" i="3" s="1"/>
  <c r="R125" i="3"/>
  <c r="R127" i="3" s="1"/>
  <c r="P127" i="3"/>
  <c r="L58" i="3"/>
  <c r="L60" i="3" s="1"/>
  <c r="L63" i="3" s="1"/>
  <c r="F58" i="3"/>
  <c r="F60" i="3" s="1"/>
  <c r="F50" i="3"/>
  <c r="AA50" i="3"/>
  <c r="AA58" i="3"/>
  <c r="AA60" i="3" s="1"/>
  <c r="S58" i="3"/>
  <c r="S60" i="3" s="1"/>
  <c r="S50" i="3"/>
  <c r="Z50" i="3"/>
  <c r="Z58" i="3"/>
  <c r="Z60" i="3" s="1"/>
  <c r="P58" i="3"/>
  <c r="P60" i="3" s="1"/>
  <c r="P50" i="3"/>
  <c r="AB50" i="3"/>
  <c r="AB58" i="3"/>
  <c r="AB60" i="3" s="1"/>
  <c r="M58" i="3"/>
  <c r="M60" i="3" s="1"/>
  <c r="M50" i="3"/>
  <c r="J58" i="3"/>
  <c r="J60" i="3" s="1"/>
  <c r="J50" i="3"/>
  <c r="H58" i="3"/>
  <c r="H60" i="3" s="1"/>
  <c r="H50" i="3"/>
  <c r="N58" i="3"/>
  <c r="N60" i="3" s="1"/>
  <c r="E58" i="3"/>
  <c r="E60" i="3" s="1"/>
  <c r="E50" i="3"/>
  <c r="U58" i="3"/>
  <c r="U60" i="3" s="1"/>
  <c r="U13" i="3" s="1"/>
  <c r="U50" i="3"/>
  <c r="T58" i="3"/>
  <c r="T60" i="3" s="1"/>
  <c r="T50" i="3"/>
  <c r="K58" i="3"/>
  <c r="K60" i="3" s="1"/>
  <c r="K50" i="3"/>
  <c r="Y50" i="3"/>
  <c r="Y58" i="3"/>
  <c r="Y60" i="3" s="1"/>
  <c r="O58" i="3"/>
  <c r="O60" i="3" s="1"/>
  <c r="O50" i="3"/>
  <c r="Q58" i="3"/>
  <c r="Q60" i="3" s="1"/>
  <c r="Q13" i="3" s="1"/>
  <c r="Q50" i="3"/>
  <c r="R104" i="3"/>
  <c r="R112" i="3" s="1"/>
  <c r="J104" i="3"/>
  <c r="J112" i="3" s="1"/>
  <c r="J83" i="3"/>
  <c r="N104" i="3"/>
  <c r="N112" i="3" s="1"/>
  <c r="N83" i="3"/>
  <c r="R83" i="3"/>
  <c r="V150" i="3" l="1"/>
  <c r="V50" i="3"/>
  <c r="AO61" i="3"/>
  <c r="U127" i="3"/>
  <c r="AO179" i="3"/>
  <c r="AO13" i="3"/>
  <c r="L61" i="3"/>
  <c r="X63" i="3"/>
  <c r="I61" i="3"/>
  <c r="AT63" i="3"/>
  <c r="AT61" i="3"/>
  <c r="AT179" i="3"/>
  <c r="AK63" i="3"/>
  <c r="AK61" i="3"/>
  <c r="AK179" i="3"/>
  <c r="AU63" i="3"/>
  <c r="AU61" i="3"/>
  <c r="AU179" i="3"/>
  <c r="AL63" i="3"/>
  <c r="AL61" i="3"/>
  <c r="AL179" i="3"/>
  <c r="AS63" i="3"/>
  <c r="AS61" i="3"/>
  <c r="AS179" i="3"/>
  <c r="G61" i="3"/>
  <c r="AN63" i="3"/>
  <c r="AN61" i="3"/>
  <c r="AN179" i="3"/>
  <c r="AR63" i="3"/>
  <c r="AR61" i="3"/>
  <c r="AR179" i="3"/>
  <c r="AP63" i="3"/>
  <c r="AP61" i="3"/>
  <c r="AP179" i="3"/>
  <c r="W61" i="3"/>
  <c r="W65" i="3"/>
  <c r="AQ63" i="3"/>
  <c r="AQ61" i="3"/>
  <c r="AQ179" i="3"/>
  <c r="AM63" i="3"/>
  <c r="AM61" i="3"/>
  <c r="AM179" i="3"/>
  <c r="Y127" i="3"/>
  <c r="Z125" i="3"/>
  <c r="Z127" i="3" s="1"/>
  <c r="W63" i="3"/>
  <c r="R50" i="3"/>
  <c r="AA63" i="3"/>
  <c r="AA61" i="3"/>
  <c r="S63" i="3"/>
  <c r="S61" i="3"/>
  <c r="O63" i="3"/>
  <c r="O61" i="3"/>
  <c r="P63" i="3"/>
  <c r="P61" i="3"/>
  <c r="E63" i="3"/>
  <c r="E61" i="3"/>
  <c r="F63" i="3"/>
  <c r="F61" i="3"/>
  <c r="AB63" i="3"/>
  <c r="AB61" i="3"/>
  <c r="R63" i="3"/>
  <c r="R61" i="3"/>
  <c r="J63" i="3"/>
  <c r="J61" i="3"/>
  <c r="V61" i="3"/>
  <c r="V63" i="3"/>
  <c r="N63" i="3"/>
  <c r="N61" i="3"/>
  <c r="Y63" i="3"/>
  <c r="Y61" i="3"/>
  <c r="K63" i="3"/>
  <c r="K61" i="3"/>
  <c r="T63" i="3"/>
  <c r="T61" i="3"/>
  <c r="Z63" i="3"/>
  <c r="Z61" i="3"/>
  <c r="H63" i="3"/>
  <c r="H61" i="3"/>
  <c r="M63" i="3"/>
  <c r="M61" i="3"/>
  <c r="U61" i="3"/>
  <c r="U63" i="3"/>
  <c r="Q63" i="3"/>
  <c r="Q61"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William</author>
  </authors>
  <commentList>
    <comment ref="B33" authorId="0" shapeId="0" xr:uid="{E1DA5AF1-357B-4A0F-AD51-97720548ECA1}">
      <text>
        <r>
          <rPr>
            <b/>
            <sz val="9"/>
            <color indexed="81"/>
            <rFont val="Tahoma"/>
            <family val="2"/>
          </rPr>
          <t>William:</t>
        </r>
        <r>
          <rPr>
            <sz val="9"/>
            <color indexed="81"/>
            <rFont val="Tahoma"/>
            <family val="2"/>
          </rPr>
          <t xml:space="preserve">
Average picture taken for every point on earth. </t>
        </r>
      </text>
    </comment>
    <comment ref="B116" authorId="0" shapeId="0" xr:uid="{C782ED25-4A40-4B6B-9F96-CFFC05A2200B}">
      <text>
        <r>
          <rPr>
            <b/>
            <sz val="9"/>
            <color indexed="81"/>
            <rFont val="Tahoma"/>
            <family val="2"/>
          </rPr>
          <t>William:</t>
        </r>
        <r>
          <rPr>
            <sz val="9"/>
            <color indexed="81"/>
            <rFont val="Tahoma"/>
            <family val="2"/>
          </rPr>
          <t xml:space="preserve">
Includes: 
-Purchases of property and equipment
-Capitalized internal-use software</t>
        </r>
      </text>
    </comment>
    <comment ref="B126" authorId="0" shapeId="0" xr:uid="{B9E72E07-C2CA-455F-BAB5-67ED2B225EA3}">
      <text>
        <r>
          <rPr>
            <b/>
            <sz val="9"/>
            <color indexed="81"/>
            <rFont val="Tahoma"/>
            <family val="2"/>
          </rPr>
          <t>William:</t>
        </r>
        <r>
          <rPr>
            <sz val="9"/>
            <color indexed="81"/>
            <rFont val="Tahoma"/>
            <family val="2"/>
          </rPr>
          <t xml:space="preserve">
Includes: 
-Purchases of property and equipment
-Capitalized internal-use software</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<sst xmlns="http://schemas.openxmlformats.org/spreadsheetml/2006/main" count="223" uniqueCount="184">
  <si>
    <t>Price</t>
  </si>
  <si>
    <t>Shares</t>
  </si>
  <si>
    <t>MC</t>
  </si>
  <si>
    <t>Cash</t>
  </si>
  <si>
    <t>Debt</t>
  </si>
  <si>
    <t>EV</t>
  </si>
  <si>
    <t>PL</t>
  </si>
  <si>
    <t>*in millions</t>
  </si>
  <si>
    <t>Company Name</t>
  </si>
  <si>
    <t>Ticker</t>
  </si>
  <si>
    <t>Country</t>
  </si>
  <si>
    <t>Sector</t>
  </si>
  <si>
    <t>Industry</t>
  </si>
  <si>
    <t>Planet Labs PBC</t>
  </si>
  <si>
    <t>USA</t>
  </si>
  <si>
    <t>Industrials</t>
  </si>
  <si>
    <t>Aerospace &amp; Defense</t>
  </si>
  <si>
    <t>Info</t>
  </si>
  <si>
    <t>HQ</t>
  </si>
  <si>
    <t>San Francisco, CA</t>
  </si>
  <si>
    <t>Employees</t>
  </si>
  <si>
    <t>It serves agriculture, civil government, civil and intelligence, drought response, science programs, energy and infrastructure, finance and insurance, forestry and land, mapping, maritime, planet federal, and nonprofit program markets. </t>
  </si>
  <si>
    <r>
      <t xml:space="preserve">Planet Labs PBC designs, </t>
    </r>
    <r>
      <rPr>
        <b/>
        <sz val="11"/>
        <color rgb="FF232A31"/>
        <rFont val="Arial"/>
        <family val="2"/>
      </rPr>
      <t xml:space="preserve">constructs, and launches constellations of satellites </t>
    </r>
    <r>
      <rPr>
        <sz val="11"/>
        <color rgb="FF232A31"/>
        <rFont val="Arial"/>
        <family val="2"/>
      </rPr>
      <t>with the intent of providing high cadence geospatial data delivered to customers through an online platform worldwide.</t>
    </r>
  </si>
  <si>
    <r>
      <t xml:space="preserve">The company offers </t>
    </r>
    <r>
      <rPr>
        <b/>
        <sz val="11"/>
        <color rgb="FF232A31"/>
        <rFont val="Arial"/>
        <family val="2"/>
      </rPr>
      <t>planet monitoring</t>
    </r>
    <r>
      <rPr>
        <sz val="11"/>
        <color rgb="FF232A31"/>
        <rFont val="Arial"/>
        <family val="2"/>
      </rPr>
      <t>, basemap, tasking, apps, variables, hyperspectral, analytic feeds, and platform, as well as planet professional services including launch program, architectural workshop, planet training, integration and data services, and quick start services; and technical support services, which includes planet help center, developer resource center, and planet community and university.</t>
    </r>
  </si>
  <si>
    <t>Customers</t>
  </si>
  <si>
    <t>Farmers</t>
  </si>
  <si>
    <t>Civil Government</t>
  </si>
  <si>
    <t>Military</t>
  </si>
  <si>
    <t>Agricultural Agencies</t>
  </si>
  <si>
    <t>Income Statement</t>
  </si>
  <si>
    <t>Balance Sheet</t>
  </si>
  <si>
    <t>Quarter</t>
  </si>
  <si>
    <t>Filing Date</t>
  </si>
  <si>
    <t>Period of Report</t>
  </si>
  <si>
    <t>Stock Prices</t>
  </si>
  <si>
    <t>High</t>
  </si>
  <si>
    <t>Low</t>
  </si>
  <si>
    <t>Average</t>
  </si>
  <si>
    <t>Current Assets</t>
  </si>
  <si>
    <t>Non-current Assets</t>
  </si>
  <si>
    <t>Current Liabilities</t>
  </si>
  <si>
    <t>Non-current Liabilities</t>
  </si>
  <si>
    <t>Equity</t>
  </si>
  <si>
    <t>Cash &amp; cash equivalents</t>
  </si>
  <si>
    <t>Short-term investments</t>
  </si>
  <si>
    <t>AR</t>
  </si>
  <si>
    <t>Prepaid expenses and other current assets</t>
  </si>
  <si>
    <t>Total Current Assets</t>
  </si>
  <si>
    <t xml:space="preserve">PP&amp;E </t>
  </si>
  <si>
    <t>Capitalized internal-use software</t>
  </si>
  <si>
    <t>Goodwill</t>
  </si>
  <si>
    <t>Intangible assets</t>
  </si>
  <si>
    <t>Restricted cash</t>
  </si>
  <si>
    <t>Operating lease right-of-use assets</t>
  </si>
  <si>
    <t>Other non-current assets</t>
  </si>
  <si>
    <t>Total Non-current Assets</t>
  </si>
  <si>
    <t>Total Assets</t>
  </si>
  <si>
    <t>AP</t>
  </si>
  <si>
    <t>Accrued and other current liabilities</t>
  </si>
  <si>
    <t>Deferred revenue</t>
  </si>
  <si>
    <t>Liability from early exercise of stock options</t>
  </si>
  <si>
    <t>Operating lease liabilities</t>
  </si>
  <si>
    <t>Total Current Liabilities</t>
  </si>
  <si>
    <t>Deferred hosting costs</t>
  </si>
  <si>
    <t>Public and private placement warrant liabilities</t>
  </si>
  <si>
    <t>Deferred rent</t>
  </si>
  <si>
    <t>Contingent consideration</t>
  </si>
  <si>
    <t>Other non-current liabilities</t>
  </si>
  <si>
    <t>Total Non-current Liabilities</t>
  </si>
  <si>
    <t>Total Liabilities</t>
  </si>
  <si>
    <t>Common stock</t>
  </si>
  <si>
    <t>Additional paid-in capital</t>
  </si>
  <si>
    <t>Accumulated other comprehensive income</t>
  </si>
  <si>
    <t>Accumulated deficit</t>
  </si>
  <si>
    <t>Total Equity</t>
  </si>
  <si>
    <t>Total Equity &amp; Liabilities</t>
  </si>
  <si>
    <t>Cash Flow *in thousands, USD</t>
  </si>
  <si>
    <t>CFFO</t>
  </si>
  <si>
    <t>CapEx</t>
  </si>
  <si>
    <t>FCF</t>
  </si>
  <si>
    <t>SBI</t>
  </si>
  <si>
    <t>SBC</t>
  </si>
  <si>
    <t>SBB</t>
  </si>
  <si>
    <t>Dividends</t>
  </si>
  <si>
    <t>Revenue</t>
  </si>
  <si>
    <t>COGs</t>
  </si>
  <si>
    <t>Gross Profit</t>
  </si>
  <si>
    <t>Operating Expenses</t>
  </si>
  <si>
    <t>R&amp;D</t>
  </si>
  <si>
    <t>Sales &amp; Marketing</t>
  </si>
  <si>
    <t>G&amp;A</t>
  </si>
  <si>
    <t>Operating Income</t>
  </si>
  <si>
    <t>Other income (expenses)</t>
  </si>
  <si>
    <t>Debt extinguishment gain (loss)</t>
  </si>
  <si>
    <t>Interest income</t>
  </si>
  <si>
    <t>Interest expense</t>
  </si>
  <si>
    <t>Chaing in fair value of convertible notes and warrant liabilities</t>
  </si>
  <si>
    <t>Total Other Income</t>
  </si>
  <si>
    <t xml:space="preserve">Taxes </t>
  </si>
  <si>
    <t>Income before taxes</t>
  </si>
  <si>
    <t>Net Income</t>
  </si>
  <si>
    <t xml:space="preserve">EPS </t>
  </si>
  <si>
    <t>Revenue by Region *in thousands, USD</t>
  </si>
  <si>
    <t>United States</t>
  </si>
  <si>
    <t>Canada</t>
  </si>
  <si>
    <t>Rest of the world</t>
  </si>
  <si>
    <t>Total Revenue</t>
  </si>
  <si>
    <t>Acquisitions</t>
  </si>
  <si>
    <t>Notes</t>
  </si>
  <si>
    <t>Date</t>
  </si>
  <si>
    <t>Salo Sciences, Inc. ("Salo")</t>
  </si>
  <si>
    <r>
      <t xml:space="preserve">a climate technology company that provides </t>
    </r>
    <r>
      <rPr>
        <b/>
        <sz val="10"/>
        <color rgb="FF000000"/>
        <rFont val="Times New Roman"/>
        <family val="1"/>
      </rPr>
      <t>solutions to measure Earth’s ecosystems</t>
    </r>
    <r>
      <rPr>
        <sz val="10"/>
        <color rgb="FF000000"/>
        <rFont val="Times New Roman"/>
        <family val="1"/>
      </rPr>
      <t xml:space="preserve">. The acquisition allows the Company to further develop its offerings and </t>
    </r>
    <r>
      <rPr>
        <b/>
        <sz val="10"/>
        <color rgb="FF000000"/>
        <rFont val="Times New Roman"/>
        <family val="1"/>
      </rPr>
      <t>enable customers to quantify carbon stocks globally, monitor forest change, and mitigate climate risks.</t>
    </r>
    <r>
      <rPr>
        <sz val="10"/>
        <color rgb="FF000000"/>
        <rFont val="Times New Roman"/>
        <family val="1"/>
      </rPr>
      <t> </t>
    </r>
  </si>
  <si>
    <t>Goodwill &amp; Intangible Assets Breakdown (net carrying amount *in thousands, USD</t>
  </si>
  <si>
    <t>Developed technologies</t>
  </si>
  <si>
    <t>Image library</t>
  </si>
  <si>
    <t>Customer relationships</t>
  </si>
  <si>
    <t>Trade names and others</t>
  </si>
  <si>
    <t>Total Intangible Assets</t>
  </si>
  <si>
    <t>Convertible Notes</t>
  </si>
  <si>
    <t>Preferred stock warrant liabilities</t>
  </si>
  <si>
    <t>Convertible Preferred Stocks</t>
  </si>
  <si>
    <t>Key Notes</t>
  </si>
  <si>
    <t xml:space="preserve">Balance sheet is heavy in "Goodwill". This is because their database of images is considered goodwill and is a piece of the companies value. </t>
  </si>
  <si>
    <t>Gross Margin</t>
  </si>
  <si>
    <t>Operating Margin</t>
  </si>
  <si>
    <t>3-month adjusted</t>
  </si>
  <si>
    <t>Business Model</t>
  </si>
  <si>
    <t>- We primarily generate revenue through selling licenses to our data and analytics to customers over an entirely cloud-based platform via fixed price subscription and usage-based contracts. Data licensing subscriptions and minimum commitment usage-based contracts provide a large recurring revenue base for our business with a low incremental cost to serve each additional customer.</t>
  </si>
  <si>
    <t>GENERAL SERVICES ADMINISTRATION FEDERAL SUPPLY SERVICE AUTHORIZED FEDERAL SUPPLY SCHEDULE PRICE LIST</t>
  </si>
  <si>
    <t>Planet Labs PBC (Planet) is a vertically integrated aerospace and software company that operates the world’s largest constellation of Earth Observation (EO) satellites in history.</t>
  </si>
  <si>
    <t>https://www.gsaadvantage.gov/ref_text/GS35F309GA/0Y5XTT.3TWAOH_GS-35F-309GA_GSAFEDERALSUPPLYSCHEDULEPLANET2023.PDF</t>
  </si>
  <si>
    <t>Click here for price list (Page 9.)</t>
  </si>
  <si>
    <t>10 year head start on data</t>
  </si>
  <si>
    <t>Earth Observation Constellations</t>
  </si>
  <si>
    <t>Company</t>
  </si>
  <si>
    <t>Satellite</t>
  </si>
  <si>
    <t>#</t>
  </si>
  <si>
    <t>Planet Labs</t>
  </si>
  <si>
    <t>Pelican</t>
  </si>
  <si>
    <t>Maxar Technologies</t>
  </si>
  <si>
    <t>Resolution</t>
  </si>
  <si>
    <t>30cm</t>
  </si>
  <si>
    <t>*Note pictures from Q123</t>
  </si>
  <si>
    <t>Contracts</t>
  </si>
  <si>
    <t>x</t>
  </si>
  <si>
    <t>Mix</t>
  </si>
  <si>
    <t>Total %</t>
  </si>
  <si>
    <t>Contracts *in millions, USD</t>
  </si>
  <si>
    <t>Stock Statistics</t>
  </si>
  <si>
    <t>Marketcap</t>
  </si>
  <si>
    <t>P/S</t>
  </si>
  <si>
    <t>P/E</t>
  </si>
  <si>
    <t>P/B</t>
  </si>
  <si>
    <t>P/FCF</t>
  </si>
  <si>
    <t>Net Margin</t>
  </si>
  <si>
    <t>ADJUSTED</t>
  </si>
  <si>
    <t>?</t>
  </si>
  <si>
    <t>Net Dollar Retention Rate</t>
  </si>
  <si>
    <t>Basic Rate</t>
  </si>
  <si>
    <t>Rate w/ Winbacks</t>
  </si>
  <si>
    <t>EoP Customer Count</t>
  </si>
  <si>
    <t>Growth</t>
  </si>
  <si>
    <t>Rev/Customer</t>
  </si>
  <si>
    <t>Earnings/Customer</t>
  </si>
  <si>
    <t>Recurring ACV</t>
  </si>
  <si>
    <t>Revenue Health</t>
  </si>
  <si>
    <t>R&amp;D/Rev</t>
  </si>
  <si>
    <t>CapEx/Rev</t>
  </si>
  <si>
    <t>PP&amp;E</t>
  </si>
  <si>
    <t>Satellites</t>
  </si>
  <si>
    <t>Leasehold improvements</t>
  </si>
  <si>
    <t>Ground stations and ground station equipment</t>
  </si>
  <si>
    <t>Office furniture, equipment, and fixtures</t>
  </si>
  <si>
    <t>Computer equipment and purchased software</t>
  </si>
  <si>
    <t>Total PP&amp;E, Gross</t>
  </si>
  <si>
    <t xml:space="preserve">Less: Depreciation </t>
  </si>
  <si>
    <t xml:space="preserve">Total PP&amp;E   </t>
  </si>
  <si>
    <t>Backlog *in thousands, USD</t>
  </si>
  <si>
    <t>Remaining performance obligations</t>
  </si>
  <si>
    <t>Cancellable amount of contract value</t>
  </si>
  <si>
    <t>Backlog</t>
  </si>
  <si>
    <t>Picture Statistics</t>
  </si>
  <si>
    <t>Average Image/Every Landmass</t>
  </si>
  <si>
    <t>Satellites - not yet in 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</si>
</sst>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409]* #,##0.00_);_([$$-409]* \(#,##0.00\);_([$$-409]* &quot;-&quot;??_);_(@_)"/>
    <numFmt numFmtId="165" formatCode="&quot;$&quot;#,##0"/>
    <numFmt numFmtId="166" formatCode="&quot;$&quot;#,##0.00"/>
  </numFmts>
  <fonts count="13" x14ac:knownFonts="1">
    <font>
      <sz val="11"/>
      <color theme="1"/>
      <name val="Calibri"/>
      <family val="2"/>
      <scheme val="minor"/>
    </font>
    <font>
      <b/>
      <sz val="11"/>
      <color theme="0"/>
      <name val="Calibri"/>
      <family val="2"/>
      <scheme val="minor"/>
    </font>
    <font>
      <b/>
      <sz val="11"/>
      <color theme="1"/>
      <name val="Calibri"/>
      <family val="2"/>
      <scheme val="minor"/>
    </font>
    <font>
      <sz val="11"/>
      <color rgb="FF232A31"/>
      <name val="Arial"/>
      <family val="2"/>
    </font>
    <font>
      <b/>
      <sz val="11"/>
      <color rgb="FF232A31"/>
      <name val="Arial"/>
      <family val="2"/>
    </font>
    <font>
      <i/>
      <u/>
      <sz val="11"/>
      <color theme="1"/>
      <name val="Calibri"/>
      <family val="2"/>
      <scheme val="minor"/>
    </font>
    <font>
      <sz val="10"/>
      <color rgb="FF000000"/>
      <name val="Times New Roman"/>
      <family val="1"/>
    </font>
    <font>
      <b/>
      <sz val="10"/>
      <color rgb="FF000000"/>
      <name val="Times New Roman"/>
      <family val="1"/>
    </font>
    <font>
      <sz val="9"/>
      <color indexed="81"/>
      <name val="Tahoma"/>
      <family val="2"/>
    </font>
    <font>
      <b/>
      <sz val="9"/>
      <color indexed="81"/>
      <name val="Tahoma"/>
      <family val="2"/>
    </font>
    <font>
      <b/>
      <sz val="11"/>
      <color theme="0"/>
      <name val="Arial"/>
      <family val="2"/>
    </font>
    <font>
      <u/>
      <sz val="11"/>
      <color theme="10"/>
      <name val="Calibri"/>
      <family val="2"/>
      <scheme val="minor"/>
    </font>
    <font>
      <sz val="11"/>
      <color theme="0"/>
      <name val="Calibri"/>
      <family val="2"/>
      <scheme val="minor"/>
    </font>
  </fonts>
  <fills count="6">
    <fill>
      <patternFill patternType="none"/>
    </fill>
    <fill>
      <patternFill patternType="gray125"/>
    </fill>
    <fill>
      <patternFill patternType="solid">
        <fgColor theme="1"/>
        <bgColor indexed="64"/>
      </patternFill>
    </fill>
    <fill>
      <patternFill patternType="solid">
        <fgColor theme="0" tint="-0.14999847407452621"/>
        <bgColor indexed="64"/>
      </patternFill>
    </fill>
    <fill>
      <patternFill patternType="solid">
        <fgColor theme="9"/>
        <bgColor indexed="64"/>
      </patternFill>
    </fill>
    <fill>
      <patternFill patternType="solid">
        <fgColor rgb="FFFFFF00"/>
        <bgColor indexed="64"/>
      </patternFill>
    </fill>
  </fills>
  <borders count="5">
    <border>
      <left/>
      <right/>
      <top/>
      <bottom/>
      <diagonal/>
    </border>
    <border>
      <left style="thin">
        <color auto="1"/>
      </left>
      <right style="thin">
        <color auto="1"/>
      </right>
      <top style="thin">
        <color auto="1"/>
      </top>
      <bottom style="thin">
        <color auto="1"/>
      </bottom>
      <diagonal/>
    </border>
    <border>
      <left/>
      <right/>
      <top/>
      <bottom style="thin">
        <color indexed="64"/>
      </bottom>
      <diagonal/>
    </border>
    <border>
      <left/>
      <right/>
      <top style="thin">
        <color indexed="64"/>
      </top>
      <bottom style="thin">
        <color indexed="64"/>
      </bottom>
      <diagonal/>
    </border>
    <border>
      <left style="thin">
        <color indexed="64"/>
      </left>
      <right/>
      <top/>
      <bottom/>
      <diagonal/>
    </border>
  </borders>
  <cellStyleXfs count="2">
    <xf numFmtId="0" fontId="0" fillId="0" borderId="0"/>
    <xf numFmtId="0" fontId="11" fillId="0" borderId="0" applyNumberFormat="0" applyFill="0" applyBorder="0" applyAlignment="0" applyProtection="0"/>
  </cellStyleXfs>
  <cellXfs count="32">
    <xf numFmtId="0" fontId="0" fillId="0" borderId="0" xfId="0"/>
    <xf numFmtId="0" fontId="2" fillId="0" borderId="1" xfId="0" applyFont="1" applyBorder="1" applyAlignment="1">
      <alignment horizontal="center" vertical="top"/>
    </xf>
    <xf numFmtId="164" fontId="0" fillId="0" borderId="0" xfId="0" applyNumberFormat="1"/>
    <xf numFmtId="0" fontId="1" fillId="2" borderId="0" xfId="0" applyFont="1" applyFill="1"/>
    <xf numFmtId="0" fontId="3" fillId="0" borderId="0" xfId="0" applyFont="1"/>
    <xf numFmtId="0" fontId="5" fillId="3" borderId="0" xfId="0" applyFont="1" applyFill="1"/>
    <xf numFmtId="3" fontId="2" fillId="0" borderId="0" xfId="0" applyNumberFormat="1" applyFont="1"/>
    <xf numFmtId="3" fontId="0" fillId="0" borderId="0" xfId="0" applyNumberFormat="1"/>
    <xf numFmtId="3" fontId="0" fillId="0" borderId="2" xfId="0" applyNumberFormat="1" applyBorder="1"/>
    <xf numFmtId="3" fontId="5" fillId="3" borderId="0" xfId="0" applyNumberFormat="1" applyFont="1" applyFill="1"/>
    <xf numFmtId="3" fontId="2" fillId="0" borderId="3" xfId="0" applyNumberFormat="1" applyFont="1" applyBorder="1"/>
    <xf numFmtId="2" fontId="0" fillId="0" borderId="0" xfId="0" applyNumberFormat="1"/>
    <xf numFmtId="3" fontId="0" fillId="0" borderId="3" xfId="0" applyNumberFormat="1" applyBorder="1"/>
    <xf numFmtId="14" fontId="0" fillId="0" borderId="0" xfId="0" applyNumberFormat="1"/>
    <xf numFmtId="0" fontId="6" fillId="0" borderId="0" xfId="0" applyFont="1"/>
    <xf numFmtId="9" fontId="0" fillId="0" borderId="0" xfId="0" applyNumberFormat="1"/>
    <xf numFmtId="0" fontId="0" fillId="0" borderId="2" xfId="0" applyBorder="1"/>
    <xf numFmtId="0" fontId="10" fillId="2" borderId="0" xfId="0" applyFont="1" applyFill="1"/>
    <xf numFmtId="0" fontId="3" fillId="0" borderId="0" xfId="0" quotePrefix="1" applyFont="1"/>
    <xf numFmtId="0" fontId="11" fillId="0" borderId="0" xfId="1"/>
    <xf numFmtId="0" fontId="2" fillId="0" borderId="0" xfId="0" applyFont="1"/>
    <xf numFmtId="9" fontId="0" fillId="0" borderId="2" xfId="0" applyNumberFormat="1" applyBorder="1"/>
    <xf numFmtId="165" fontId="0" fillId="0" borderId="0" xfId="0" applyNumberFormat="1"/>
    <xf numFmtId="166" fontId="0" fillId="0" borderId="0" xfId="0" applyNumberFormat="1"/>
    <xf numFmtId="3" fontId="0" fillId="0" borderId="2" xfId="0" applyNumberFormat="1" applyFont="1" applyBorder="1"/>
    <xf numFmtId="3" fontId="0" fillId="0" borderId="0" xfId="0" applyNumberFormat="1" applyFont="1" applyBorder="1"/>
    <xf numFmtId="0" fontId="0" fillId="0" borderId="4" xfId="0" applyBorder="1"/>
    <xf numFmtId="14" fontId="0" fillId="0" borderId="4" xfId="0" applyNumberFormat="1" applyBorder="1"/>
    <xf numFmtId="0" fontId="1" fillId="2" borderId="4" xfId="0" applyFont="1" applyFill="1" applyBorder="1"/>
    <xf numFmtId="0" fontId="12" fillId="2" borderId="0" xfId="0" applyFont="1" applyFill="1"/>
    <xf numFmtId="0" fontId="0" fillId="4" borderId="0" xfId="0" applyFill="1"/>
    <xf numFmtId="0" fontId="0" fillId="5"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ichStyles" Target="richData/richStyles.xml"/><Relationship Id="rId5" Type="http://schemas.openxmlformats.org/officeDocument/2006/relationships/theme" Target="theme/theme1.xml"/><Relationship Id="rId15" Type="http://schemas.openxmlformats.org/officeDocument/2006/relationships/calcChain" Target="calcChain.xml"/><Relationship Id="rId10" Type="http://schemas.microsoft.com/office/2017/06/relationships/rdRichValueStructure" Target="richData/rdrichvaluestructure.xml"/><Relationship Id="rId4" Type="http://schemas.openxmlformats.org/officeDocument/2006/relationships/worksheet" Target="worksheets/sheet4.xml"/><Relationship Id="rId9" Type="http://schemas.microsoft.com/office/2017/06/relationships/rdRichValue" Target="richData/rdrichvalue.xml"/><Relationship Id="rId14" Type="http://schemas.microsoft.com/office/2017/06/relationships/rdRichValueTypes" Target="richData/rdRichValueTyp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50800</xdr:colOff>
      <xdr:row>8</xdr:row>
      <xdr:rowOff>139700</xdr:rowOff>
    </xdr:from>
    <xdr:to>
      <xdr:col>15</xdr:col>
      <xdr:colOff>158750</xdr:colOff>
      <xdr:row>20</xdr:row>
      <xdr:rowOff>25400</xdr:rowOff>
    </xdr:to>
    <xdr:pic>
      <xdr:nvPicPr>
        <xdr:cNvPr id="2" name="Picture 1" descr="PL: Relative Valuation">
          <a:extLst>
            <a:ext uri="{FF2B5EF4-FFF2-40B4-BE49-F238E27FC236}">
              <a16:creationId xmlns:a16="http://schemas.microsoft.com/office/drawing/2014/main" id="{95BFFA60-8F8F-407D-BF52-7B559E3E27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89200" y="1612900"/>
          <a:ext cx="6813550" cy="2095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368300</xdr:colOff>
      <xdr:row>21</xdr:row>
      <xdr:rowOff>76200</xdr:rowOff>
    </xdr:from>
    <xdr:to>
      <xdr:col>17</xdr:col>
      <xdr:colOff>444500</xdr:colOff>
      <xdr:row>26</xdr:row>
      <xdr:rowOff>88900</xdr:rowOff>
    </xdr:to>
    <xdr:pic>
      <xdr:nvPicPr>
        <xdr:cNvPr id="3" name="Picture 2" descr="PL: Relative Valuation">
          <a:extLst>
            <a:ext uri="{FF2B5EF4-FFF2-40B4-BE49-F238E27FC236}">
              <a16:creationId xmlns:a16="http://schemas.microsoft.com/office/drawing/2014/main" id="{D60524E8-9D41-2153-1852-55CB3371656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87500" y="3943350"/>
          <a:ext cx="9220200" cy="933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https://www.bing.com/financeapi/forcetrigger?t=c1w7rw&amp;q=XNYS%3aPL&amp;form=skydnc</v>
    <v>Learn more on Bing</v>
  </rv>
  <rv s="1">
    <v>en-US</v>
    <v>c1w7rw</v>
    <v>268435456</v>
    <v>1</v>
    <v>Powered by Refinitiv</v>
    <v>0</v>
    <v>PLANET LABS PBC (XNYS:PL)</v>
    <v>2</v>
    <v>3</v>
    <v>Finance</v>
    <v>4</v>
    <v>3.77</v>
    <v>1.67</v>
    <v>1.5680000000000001</v>
    <v>0.03</v>
    <v>0</v>
    <v>1.2931E-2</v>
    <v>0</v>
    <v>USD</v>
    <v>Planet Labs PBC is a provider of global, daily satellite imagery and geospatial solutions. The Company designs, builds, and operates the earth observation fleet of imaging satellites. The Company provides mission-critical data, advanced insights, and software solutions to over 1,000 customers, comprising the agriculture, forestry, intelligence, education and finance companies and government agencies, enabling users to derive value from satellite imagery. Its satellite data and analytics reveal actionable insights regarding important phenomena, such as deforestation, agriculture, climate change, biodiversity, and supply chains worldwide. Its daily stream of proprietary data and machine learning analytics, delivered over its cloud-native platform, helps companies, governments and civil society use satellite imagery to discover insights as change happens. Its digital technology platform includes Agile Aerospace, Proprietary Big Data, and Platform and Analytics.</v>
    <v>1020</v>
    <v>New York Stock Exchange</v>
    <v>XNYS</v>
    <v>XNYS</v>
    <v>645 Harrison Street, Floor 4, SAN FRANCISCO, CA, 94107 US</v>
    <v>2.41</v>
    <v>Aerospace &amp; Defense</v>
    <v>Stock</v>
    <v>45496.840949571095</v>
    <v>0</v>
    <v>2.25</v>
    <v>683313730</v>
    <v>PLANET LABS PBC</v>
    <v>PLANET LABS PBC</v>
    <v>2.29</v>
    <v>2.3199999999999998</v>
    <v>2.35</v>
    <v>2.35</v>
    <v>290771800</v>
    <v>PL</v>
    <v>PLANET LABS PBC (XNYS:PL)</v>
    <v>1649472</v>
    <v>1991137</v>
    <v>2020</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www.gsaadvantage.gov/ref_text/GS35F309GA/0Y5XTT.3TWAOH_GS-35F-309GA_GSAFEDERALSUPPLYSCHEDULEPLANET2023.PDF"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1BAB94-FF6A-4798-9F74-A08AE1F4C113}">
  <dimension ref="A1:C7"/>
  <sheetViews>
    <sheetView workbookViewId="0">
      <selection activeCell="F15" sqref="F15"/>
    </sheetView>
  </sheetViews>
  <sheetFormatPr defaultRowHeight="14.5" x14ac:dyDescent="0.35"/>
  <sheetData>
    <row r="1" spans="1:3" x14ac:dyDescent="0.35">
      <c r="A1" t="e" vm="1">
        <v>#VALUE!</v>
      </c>
    </row>
    <row r="2" spans="1:3" x14ac:dyDescent="0.35">
      <c r="A2" s="1" t="s">
        <v>0</v>
      </c>
      <c r="B2" s="2" cm="1">
        <f t="array" ref="B2">_FV(A1,"Price")</f>
        <v>2.35</v>
      </c>
    </row>
    <row r="3" spans="1:3" x14ac:dyDescent="0.35">
      <c r="A3" s="1" t="s">
        <v>1</v>
      </c>
      <c r="B3" cm="1">
        <f t="array" ref="B3">_FV(A1,"Shares outstanding",TRUE)/1000000</f>
        <v>290.77179999999998</v>
      </c>
      <c r="C3" t="s">
        <v>7</v>
      </c>
    </row>
    <row r="4" spans="1:3" x14ac:dyDescent="0.35">
      <c r="A4" s="1" t="s">
        <v>2</v>
      </c>
      <c r="B4" s="2">
        <f>B2*B3</f>
        <v>683.31372999999996</v>
      </c>
      <c r="C4" t="s">
        <v>7</v>
      </c>
    </row>
    <row r="5" spans="1:3" x14ac:dyDescent="0.35">
      <c r="A5" s="1" t="s">
        <v>3</v>
      </c>
    </row>
    <row r="6" spans="1:3" x14ac:dyDescent="0.35">
      <c r="A6" s="1" t="s">
        <v>4</v>
      </c>
    </row>
    <row r="7" spans="1:3" x14ac:dyDescent="0.35">
      <c r="A7" s="1"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DE2F57-14F3-4638-BFD4-4FE3C31DB2B0}">
  <dimension ref="A1:C38"/>
  <sheetViews>
    <sheetView workbookViewId="0">
      <selection activeCell="B46" sqref="B46"/>
    </sheetView>
  </sheetViews>
  <sheetFormatPr defaultRowHeight="14.5" x14ac:dyDescent="0.35"/>
  <cols>
    <col min="1" max="1" width="17.6328125" customWidth="1"/>
    <col min="2" max="2" width="13.1796875" customWidth="1"/>
  </cols>
  <sheetData>
    <row r="1" spans="1:2" x14ac:dyDescent="0.35">
      <c r="A1" t="s">
        <v>8</v>
      </c>
      <c r="B1" t="s">
        <v>13</v>
      </c>
    </row>
    <row r="2" spans="1:2" x14ac:dyDescent="0.35">
      <c r="A2" t="s">
        <v>9</v>
      </c>
      <c r="B2" t="s">
        <v>6</v>
      </c>
    </row>
    <row r="3" spans="1:2" x14ac:dyDescent="0.35">
      <c r="A3" t="s">
        <v>10</v>
      </c>
      <c r="B3" t="s">
        <v>14</v>
      </c>
    </row>
    <row r="4" spans="1:2" x14ac:dyDescent="0.35">
      <c r="A4" t="s">
        <v>11</v>
      </c>
      <c r="B4" t="s">
        <v>15</v>
      </c>
    </row>
    <row r="5" spans="1:2" x14ac:dyDescent="0.35">
      <c r="A5" t="s">
        <v>12</v>
      </c>
      <c r="B5" t="s">
        <v>16</v>
      </c>
    </row>
    <row r="6" spans="1:2" x14ac:dyDescent="0.35">
      <c r="A6" t="s">
        <v>18</v>
      </c>
      <c r="B6" t="s">
        <v>19</v>
      </c>
    </row>
    <row r="7" spans="1:2" x14ac:dyDescent="0.35">
      <c r="A7" t="s">
        <v>20</v>
      </c>
      <c r="B7">
        <v>1170</v>
      </c>
    </row>
    <row r="9" spans="1:2" s="3" customFormat="1" x14ac:dyDescent="0.35">
      <c r="A9" s="3" t="s">
        <v>121</v>
      </c>
    </row>
    <row r="10" spans="1:2" x14ac:dyDescent="0.35">
      <c r="A10" t="s">
        <v>122</v>
      </c>
    </row>
    <row r="11" spans="1:2" x14ac:dyDescent="0.35">
      <c r="A11" t="s">
        <v>129</v>
      </c>
    </row>
    <row r="12" spans="1:2" x14ac:dyDescent="0.35">
      <c r="A12" t="s">
        <v>132</v>
      </c>
    </row>
    <row r="13" spans="1:2" s="3" customFormat="1" x14ac:dyDescent="0.35">
      <c r="A13" s="3" t="s">
        <v>17</v>
      </c>
    </row>
    <row r="14" spans="1:2" x14ac:dyDescent="0.35">
      <c r="A14" s="4" t="s">
        <v>22</v>
      </c>
    </row>
    <row r="15" spans="1:2" x14ac:dyDescent="0.35">
      <c r="A15" s="4" t="s">
        <v>23</v>
      </c>
    </row>
    <row r="16" spans="1:2" x14ac:dyDescent="0.35">
      <c r="A16" s="4" t="s">
        <v>21</v>
      </c>
    </row>
    <row r="17" spans="1:3" x14ac:dyDescent="0.35">
      <c r="A17" s="4"/>
    </row>
    <row r="18" spans="1:3" s="3" customFormat="1" x14ac:dyDescent="0.35">
      <c r="A18" s="17" t="s">
        <v>126</v>
      </c>
    </row>
    <row r="19" spans="1:3" x14ac:dyDescent="0.35">
      <c r="A19" s="18" t="s">
        <v>127</v>
      </c>
    </row>
    <row r="20" spans="1:3" x14ac:dyDescent="0.35">
      <c r="A20" s="4"/>
    </row>
    <row r="24" spans="1:3" s="3" customFormat="1" x14ac:dyDescent="0.35">
      <c r="A24" s="3" t="s">
        <v>24</v>
      </c>
    </row>
    <row r="25" spans="1:3" x14ac:dyDescent="0.35">
      <c r="A25" s="4" t="s">
        <v>25</v>
      </c>
    </row>
    <row r="26" spans="1:3" x14ac:dyDescent="0.35">
      <c r="A26" s="4" t="s">
        <v>26</v>
      </c>
    </row>
    <row r="27" spans="1:3" x14ac:dyDescent="0.35">
      <c r="A27" s="4" t="s">
        <v>27</v>
      </c>
    </row>
    <row r="28" spans="1:3" x14ac:dyDescent="0.35">
      <c r="A28" s="4" t="s">
        <v>28</v>
      </c>
    </row>
    <row r="32" spans="1:3" s="3" customFormat="1" x14ac:dyDescent="0.35">
      <c r="A32" s="3" t="s">
        <v>107</v>
      </c>
      <c r="B32" s="3" t="s">
        <v>108</v>
      </c>
      <c r="C32" s="3" t="s">
        <v>109</v>
      </c>
    </row>
    <row r="33" spans="1:3" x14ac:dyDescent="0.35">
      <c r="A33" t="s">
        <v>110</v>
      </c>
      <c r="B33" s="14" t="s">
        <v>111</v>
      </c>
      <c r="C33" s="13">
        <v>44929</v>
      </c>
    </row>
    <row r="36" spans="1:3" s="3" customFormat="1" x14ac:dyDescent="0.35">
      <c r="A36" s="3" t="s">
        <v>128</v>
      </c>
    </row>
    <row r="37" spans="1:3" x14ac:dyDescent="0.35">
      <c r="A37" t="s">
        <v>131</v>
      </c>
    </row>
    <row r="38" spans="1:3" x14ac:dyDescent="0.35">
      <c r="A38" s="19" t="s">
        <v>130</v>
      </c>
    </row>
  </sheetData>
  <hyperlinks>
    <hyperlink ref="A38" r:id="rId1" xr:uid="{4678999E-0A53-4728-B0FB-8E1BAA801AA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406DDD-6950-4BFF-8B10-D76DEAE05CCE}">
  <dimension ref="A4:D10"/>
  <sheetViews>
    <sheetView workbookViewId="0">
      <selection activeCell="D28" sqref="D28"/>
    </sheetView>
  </sheetViews>
  <sheetFormatPr defaultRowHeight="14.5" x14ac:dyDescent="0.35"/>
  <sheetData>
    <row r="4" spans="1:4" x14ac:dyDescent="0.35">
      <c r="B4" t="s">
        <v>142</v>
      </c>
    </row>
    <row r="7" spans="1:4" s="3" customFormat="1" x14ac:dyDescent="0.35">
      <c r="A7" s="3" t="s">
        <v>133</v>
      </c>
    </row>
    <row r="8" spans="1:4" s="5" customFormat="1" x14ac:dyDescent="0.35">
      <c r="A8" s="5" t="s">
        <v>134</v>
      </c>
      <c r="B8" s="5" t="s">
        <v>135</v>
      </c>
      <c r="C8" s="5" t="s">
        <v>136</v>
      </c>
      <c r="D8" s="5" t="s">
        <v>140</v>
      </c>
    </row>
    <row r="9" spans="1:4" x14ac:dyDescent="0.35">
      <c r="A9" t="s">
        <v>137</v>
      </c>
      <c r="B9" t="s">
        <v>138</v>
      </c>
      <c r="C9">
        <v>200</v>
      </c>
      <c r="D9" t="s">
        <v>141</v>
      </c>
    </row>
    <row r="10" spans="1:4" x14ac:dyDescent="0.35">
      <c r="A10" t="s">
        <v>139</v>
      </c>
      <c r="C10">
        <v>81</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CF7327-85EC-4667-AB8E-19718FCEEFDC}">
  <dimension ref="A1:AU187"/>
  <sheetViews>
    <sheetView tabSelected="1" zoomScale="85" zoomScaleNormal="85" workbookViewId="0">
      <pane xSplit="2" ySplit="7" topLeftCell="E8" activePane="bottomRight" state="frozen"/>
      <selection pane="topRight" activeCell="C1" sqref="C1"/>
      <selection pane="bottomLeft" activeCell="A6" sqref="A6"/>
      <selection pane="bottomRight" activeCell="R25" sqref="R25"/>
    </sheetView>
  </sheetViews>
  <sheetFormatPr defaultRowHeight="14.5" x14ac:dyDescent="0.35"/>
  <cols>
    <col min="2" max="2" width="22" customWidth="1"/>
    <col min="14" max="16" width="9.453125" bestFit="1" customWidth="1"/>
    <col min="17" max="17" width="10.453125" bestFit="1" customWidth="1"/>
    <col min="18" max="20" width="9.453125" bestFit="1" customWidth="1"/>
    <col min="21" max="21" width="10.453125" bestFit="1" customWidth="1"/>
    <col min="22" max="34" width="10.453125" customWidth="1"/>
    <col min="40" max="40" width="9.453125" bestFit="1" customWidth="1"/>
    <col min="41" max="41" width="9.7265625" bestFit="1" customWidth="1"/>
    <col min="42" max="42" width="9.453125" bestFit="1" customWidth="1"/>
  </cols>
  <sheetData>
    <row r="1" spans="1:47" x14ac:dyDescent="0.35">
      <c r="B1" t="s">
        <v>31</v>
      </c>
      <c r="O1" s="26"/>
      <c r="S1" s="26"/>
      <c r="W1" s="26"/>
    </row>
    <row r="2" spans="1:47" x14ac:dyDescent="0.35">
      <c r="B2" t="s">
        <v>32</v>
      </c>
      <c r="N2" s="13">
        <v>44665</v>
      </c>
      <c r="O2" s="27">
        <v>44726</v>
      </c>
      <c r="P2" s="13">
        <v>44816</v>
      </c>
      <c r="Q2" s="13">
        <v>44909</v>
      </c>
      <c r="R2" s="13">
        <v>45015</v>
      </c>
      <c r="S2" s="27">
        <v>45086</v>
      </c>
      <c r="T2" s="13">
        <v>45176</v>
      </c>
      <c r="U2" s="13">
        <v>45268</v>
      </c>
      <c r="V2" s="13">
        <v>45381</v>
      </c>
      <c r="W2" s="27">
        <v>45449</v>
      </c>
      <c r="X2" s="13"/>
      <c r="Y2" s="13"/>
      <c r="Z2" s="13"/>
      <c r="AA2" s="13"/>
      <c r="AB2" s="13"/>
      <c r="AC2" s="13"/>
      <c r="AD2" s="13"/>
      <c r="AE2" s="13"/>
      <c r="AF2" s="13"/>
      <c r="AG2" s="13"/>
      <c r="AH2" s="13"/>
      <c r="AN2" s="13">
        <v>44665</v>
      </c>
      <c r="AO2" s="13">
        <v>45015</v>
      </c>
      <c r="AP2" s="13">
        <v>45380</v>
      </c>
    </row>
    <row r="3" spans="1:47" x14ac:dyDescent="0.35">
      <c r="B3" t="s">
        <v>33</v>
      </c>
      <c r="N3" s="13">
        <v>44592</v>
      </c>
      <c r="O3" s="27">
        <v>44681</v>
      </c>
      <c r="P3" s="13">
        <v>44773</v>
      </c>
      <c r="Q3" s="13">
        <v>44865</v>
      </c>
      <c r="R3" s="13">
        <v>44957</v>
      </c>
      <c r="S3" s="27">
        <v>45046</v>
      </c>
      <c r="T3" s="13">
        <v>45138</v>
      </c>
      <c r="U3" s="13">
        <v>45230</v>
      </c>
      <c r="V3" s="13">
        <v>45322</v>
      </c>
      <c r="W3" s="27">
        <v>45412</v>
      </c>
      <c r="X3" s="13"/>
      <c r="Y3" s="13"/>
      <c r="Z3" s="13"/>
      <c r="AA3" s="13"/>
      <c r="AB3" s="13"/>
      <c r="AC3" s="13"/>
      <c r="AD3" s="13"/>
      <c r="AE3" s="13"/>
      <c r="AF3" s="13"/>
      <c r="AG3" s="13"/>
      <c r="AH3" s="13"/>
      <c r="AL3">
        <v>2020</v>
      </c>
      <c r="AM3">
        <v>2021</v>
      </c>
      <c r="AN3">
        <v>2022</v>
      </c>
      <c r="AO3">
        <v>2023</v>
      </c>
      <c r="AP3">
        <v>2024</v>
      </c>
    </row>
    <row r="4" spans="1:47" s="3" customFormat="1" x14ac:dyDescent="0.35">
      <c r="B4" s="3" t="s">
        <v>34</v>
      </c>
      <c r="O4" s="28"/>
      <c r="S4" s="28"/>
      <c r="W4" s="28"/>
    </row>
    <row r="5" spans="1:47" x14ac:dyDescent="0.35">
      <c r="B5" t="s">
        <v>35</v>
      </c>
      <c r="AN5">
        <v>12.15</v>
      </c>
      <c r="AO5">
        <v>7.51</v>
      </c>
      <c r="AP5">
        <v>5.18</v>
      </c>
    </row>
    <row r="6" spans="1:47" x14ac:dyDescent="0.35">
      <c r="B6" t="s">
        <v>36</v>
      </c>
      <c r="AA6">
        <f>152.9+75+77.9</f>
        <v>305.8</v>
      </c>
      <c r="AN6">
        <v>4.95</v>
      </c>
      <c r="AO6">
        <v>3.7</v>
      </c>
      <c r="AP6">
        <v>1.99</v>
      </c>
    </row>
    <row r="7" spans="1:47" s="20" customFormat="1" x14ac:dyDescent="0.35">
      <c r="B7" s="20" t="s">
        <v>37</v>
      </c>
      <c r="AN7" s="20">
        <v>9.35</v>
      </c>
      <c r="AO7" s="20">
        <v>5.27</v>
      </c>
      <c r="AP7" s="20">
        <v>3.28</v>
      </c>
      <c r="AU7" s="20">
        <v>2.5499999999999998</v>
      </c>
    </row>
    <row r="9" spans="1:47" s="29" customFormat="1" x14ac:dyDescent="0.35">
      <c r="A9" s="29" t="s">
        <v>144</v>
      </c>
      <c r="B9" s="29" t="s">
        <v>160</v>
      </c>
    </row>
    <row r="10" spans="1:47" x14ac:dyDescent="0.35">
      <c r="B10" t="s">
        <v>24</v>
      </c>
      <c r="O10">
        <v>826</v>
      </c>
      <c r="P10">
        <v>855</v>
      </c>
      <c r="Q10">
        <v>831</v>
      </c>
      <c r="R10">
        <v>882</v>
      </c>
      <c r="S10">
        <v>903</v>
      </c>
      <c r="T10">
        <v>944</v>
      </c>
      <c r="U10">
        <v>976</v>
      </c>
      <c r="V10">
        <v>1018</v>
      </c>
      <c r="W10">
        <v>1031</v>
      </c>
      <c r="AA10">
        <v>10</v>
      </c>
      <c r="AB10">
        <v>20</v>
      </c>
      <c r="AO10">
        <v>882</v>
      </c>
      <c r="AP10">
        <v>1018</v>
      </c>
    </row>
    <row r="11" spans="1:47" s="15" customFormat="1" x14ac:dyDescent="0.35">
      <c r="B11" s="15" t="s">
        <v>161</v>
      </c>
      <c r="O11" s="15" t="e">
        <f>(O10-K10)/K10</f>
        <v>#DIV/0!</v>
      </c>
      <c r="P11" s="15" t="e">
        <f>(P10-L10)/L10</f>
        <v>#DIV/0!</v>
      </c>
      <c r="Q11" s="15" t="e">
        <f>(Q10-M10)/M10</f>
        <v>#DIV/0!</v>
      </c>
      <c r="R11" s="15" t="e">
        <f>(R10-N10)/N10</f>
        <v>#DIV/0!</v>
      </c>
      <c r="S11" s="15">
        <f>(S10-O10)/O10</f>
        <v>9.3220338983050849E-2</v>
      </c>
      <c r="T11" s="15">
        <f>(T10-P10)/P10</f>
        <v>0.10409356725146199</v>
      </c>
      <c r="U11" s="15">
        <f>(U10-Q10)/Q10</f>
        <v>0.17448856799037304</v>
      </c>
      <c r="V11" s="15">
        <f>(V10-R10)/R10</f>
        <v>0.15419501133786848</v>
      </c>
      <c r="W11" s="15">
        <f>(W10-S10)/S10</f>
        <v>0.14174972314507198</v>
      </c>
      <c r="AO11" s="15" t="e">
        <f>(AO10-AN10)/AN10</f>
        <v>#DIV/0!</v>
      </c>
      <c r="AP11" s="15">
        <f>(AP10-AO10)/AO10</f>
        <v>0.15419501133786848</v>
      </c>
    </row>
    <row r="12" spans="1:47" s="11" customFormat="1" x14ac:dyDescent="0.35">
      <c r="B12" s="11" t="s">
        <v>162</v>
      </c>
      <c r="O12" s="11">
        <f>O40/O10</f>
        <v>48.57990314769976</v>
      </c>
      <c r="P12" s="11">
        <f>P40/P10</f>
        <v>56.666666666666664</v>
      </c>
      <c r="Q12" s="11">
        <f>Q40/Q10</f>
        <v>59.812274368231044</v>
      </c>
      <c r="R12" s="11">
        <f>R40/R10</f>
        <v>60.062358276643991</v>
      </c>
      <c r="S12" s="11">
        <f>S40/S10</f>
        <v>58.36434108527132</v>
      </c>
      <c r="T12" s="11">
        <f>T40/T10</f>
        <v>56.950211864406782</v>
      </c>
      <c r="U12" s="11">
        <f>U40/U10</f>
        <v>56.741803278688522</v>
      </c>
      <c r="V12" s="11">
        <f>V40/V10</f>
        <v>57.811394891944992</v>
      </c>
      <c r="W12" s="11">
        <f>W40/W10</f>
        <v>58.622696411251212</v>
      </c>
      <c r="AA12" s="11">
        <v>100</v>
      </c>
      <c r="AB12" s="11">
        <f>AA12/AA10</f>
        <v>10</v>
      </c>
      <c r="AC12" s="11">
        <f>AA12/AB10</f>
        <v>5</v>
      </c>
      <c r="AO12" s="11">
        <f>AO40/AO10</f>
        <v>216.84353741496599</v>
      </c>
      <c r="AP12" s="11">
        <f>AP40/AP10</f>
        <v>216.79371316306484</v>
      </c>
    </row>
    <row r="13" spans="1:47" s="11" customFormat="1" x14ac:dyDescent="0.35">
      <c r="B13" s="11" t="s">
        <v>163</v>
      </c>
      <c r="O13" s="11">
        <f>O60/O10</f>
        <v>-53.704600484261498</v>
      </c>
      <c r="P13" s="11">
        <f>P60/P10</f>
        <v>-46.232748538011698</v>
      </c>
      <c r="Q13" s="11">
        <f>Q60/Q10</f>
        <v>-48.418772563176894</v>
      </c>
      <c r="R13" s="11">
        <f>R60/R10</f>
        <v>-42.903628117913833</v>
      </c>
      <c r="S13" s="11">
        <f>S60/S10</f>
        <v>-38.143964562569217</v>
      </c>
      <c r="T13" s="11">
        <f>T60/T10</f>
        <v>-40.227754237288138</v>
      </c>
      <c r="U13" s="11">
        <f>U60/U10</f>
        <v>-38.938524590163937</v>
      </c>
      <c r="V13" s="11">
        <f>V60/V10</f>
        <v>-29.554027504911591</v>
      </c>
      <c r="W13" s="11">
        <f>W60/W10</f>
        <v>-28.412221144519883</v>
      </c>
      <c r="AO13" s="11">
        <f>AO60/AO10</f>
        <v>-183.63492063492063</v>
      </c>
      <c r="AP13" s="11">
        <f>AP60/AP10</f>
        <v>-138.02455795677798</v>
      </c>
    </row>
    <row r="15" spans="1:47" s="3" customFormat="1" x14ac:dyDescent="0.35">
      <c r="A15" s="3" t="s">
        <v>144</v>
      </c>
      <c r="B15" s="3" t="s">
        <v>157</v>
      </c>
    </row>
    <row r="16" spans="1:47" s="15" customFormat="1" x14ac:dyDescent="0.35">
      <c r="B16" s="15" t="s">
        <v>158</v>
      </c>
      <c r="O16" s="15">
        <v>1.05</v>
      </c>
      <c r="P16" s="15">
        <v>1.25</v>
      </c>
      <c r="Q16" s="15">
        <v>1.23</v>
      </c>
      <c r="R16" s="15">
        <v>1.31</v>
      </c>
      <c r="S16" s="15">
        <v>0.98</v>
      </c>
      <c r="T16" s="15">
        <v>1.02</v>
      </c>
      <c r="U16" s="15">
        <v>1.04</v>
      </c>
      <c r="V16" s="15">
        <v>1.01</v>
      </c>
      <c r="W16" s="15">
        <v>1</v>
      </c>
      <c r="AO16" s="15">
        <v>1.31</v>
      </c>
      <c r="AP16" s="15">
        <v>1.01</v>
      </c>
    </row>
    <row r="17" spans="1:47" s="15" customFormat="1" x14ac:dyDescent="0.35">
      <c r="B17" s="15" t="s">
        <v>159</v>
      </c>
      <c r="O17" s="15">
        <v>1.05</v>
      </c>
      <c r="P17" s="15">
        <v>1.27</v>
      </c>
      <c r="Q17" s="15">
        <v>1.25</v>
      </c>
      <c r="R17" s="15">
        <v>1.34</v>
      </c>
      <c r="S17" s="15">
        <v>0.99</v>
      </c>
      <c r="T17" s="15">
        <v>1.03</v>
      </c>
      <c r="U17" s="15">
        <v>1.05</v>
      </c>
      <c r="V17" s="15">
        <v>1.03</v>
      </c>
      <c r="W17" s="15">
        <v>1.01</v>
      </c>
      <c r="AO17" s="15">
        <v>1.34</v>
      </c>
      <c r="AP17" s="15">
        <v>1.03</v>
      </c>
    </row>
    <row r="18" spans="1:47" s="15" customFormat="1" x14ac:dyDescent="0.35">
      <c r="B18" s="15" t="s">
        <v>164</v>
      </c>
      <c r="O18" s="15">
        <v>0.92</v>
      </c>
      <c r="P18" s="15">
        <v>0.93</v>
      </c>
      <c r="Q18" s="15">
        <v>0.94</v>
      </c>
      <c r="R18" s="15">
        <v>0.94</v>
      </c>
      <c r="S18" s="15">
        <v>0.93</v>
      </c>
      <c r="T18" s="15">
        <v>0.92</v>
      </c>
      <c r="U18" s="15">
        <v>0.94</v>
      </c>
      <c r="V18" s="15">
        <v>0.93</v>
      </c>
      <c r="W18" s="15">
        <v>0.95</v>
      </c>
      <c r="AO18" s="15">
        <v>0.94</v>
      </c>
      <c r="AP18" s="15">
        <v>0.93</v>
      </c>
    </row>
    <row r="19" spans="1:47" s="3" customFormat="1" x14ac:dyDescent="0.35">
      <c r="A19" s="3" t="s">
        <v>144</v>
      </c>
      <c r="B19" s="3" t="s">
        <v>147</v>
      </c>
    </row>
    <row r="20" spans="1:47" x14ac:dyDescent="0.35">
      <c r="B20" t="s">
        <v>143</v>
      </c>
      <c r="O20">
        <v>483.6</v>
      </c>
      <c r="P20">
        <v>456.8</v>
      </c>
      <c r="Q20">
        <v>424.5</v>
      </c>
      <c r="S20">
        <v>374.9</v>
      </c>
      <c r="T20">
        <v>365.9</v>
      </c>
      <c r="U20">
        <v>310</v>
      </c>
    </row>
    <row r="22" spans="1:47" s="3" customFormat="1" x14ac:dyDescent="0.35">
      <c r="A22" s="3" t="s">
        <v>144</v>
      </c>
      <c r="B22" s="3" t="s">
        <v>177</v>
      </c>
    </row>
    <row r="23" spans="1:47" s="7" customFormat="1" x14ac:dyDescent="0.35">
      <c r="B23" s="7" t="s">
        <v>178</v>
      </c>
      <c r="R23" s="7">
        <v>151976</v>
      </c>
      <c r="S23" s="7">
        <f>138000+90900</f>
        <v>228900</v>
      </c>
      <c r="T23" s="7">
        <v>153900</v>
      </c>
      <c r="U23" s="7">
        <v>152900</v>
      </c>
      <c r="V23" s="7">
        <f>AP23</f>
        <v>132571</v>
      </c>
      <c r="W23" s="7">
        <v>124942</v>
      </c>
      <c r="AO23" s="7">
        <v>151976</v>
      </c>
      <c r="AP23" s="7">
        <v>132571</v>
      </c>
    </row>
    <row r="24" spans="1:47" s="8" customFormat="1" x14ac:dyDescent="0.35">
      <c r="B24" s="8" t="s">
        <v>179</v>
      </c>
      <c r="R24" s="8">
        <v>127667</v>
      </c>
      <c r="S24" s="8">
        <v>47100</v>
      </c>
      <c r="T24" s="8">
        <v>79100</v>
      </c>
      <c r="U24" s="8">
        <v>77900</v>
      </c>
      <c r="V24" s="8">
        <f>AP24</f>
        <v>109821</v>
      </c>
      <c r="W24" s="8">
        <v>94831</v>
      </c>
      <c r="AO24" s="8">
        <v>127667</v>
      </c>
      <c r="AP24" s="8">
        <v>109821</v>
      </c>
    </row>
    <row r="25" spans="1:47" s="7" customFormat="1" x14ac:dyDescent="0.35">
      <c r="B25" s="7" t="s">
        <v>180</v>
      </c>
      <c r="I25" s="7">
        <f>SUM(I23:I24)</f>
        <v>0</v>
      </c>
      <c r="J25" s="7">
        <f t="shared" ref="J25:AB25" si="0">SUM(J23:J24)</f>
        <v>0</v>
      </c>
      <c r="K25" s="7">
        <f t="shared" si="0"/>
        <v>0</v>
      </c>
      <c r="L25" s="7">
        <f t="shared" si="0"/>
        <v>0</v>
      </c>
      <c r="M25" s="7">
        <f t="shared" si="0"/>
        <v>0</v>
      </c>
      <c r="N25" s="7">
        <f t="shared" si="0"/>
        <v>0</v>
      </c>
      <c r="O25" s="7">
        <f t="shared" si="0"/>
        <v>0</v>
      </c>
      <c r="P25" s="7">
        <f t="shared" si="0"/>
        <v>0</v>
      </c>
      <c r="Q25" s="7">
        <f t="shared" si="0"/>
        <v>0</v>
      </c>
      <c r="R25" s="7">
        <f t="shared" si="0"/>
        <v>279643</v>
      </c>
      <c r="S25" s="7">
        <f t="shared" si="0"/>
        <v>276000</v>
      </c>
      <c r="T25" s="7">
        <f t="shared" si="0"/>
        <v>233000</v>
      </c>
      <c r="U25" s="7">
        <f t="shared" si="0"/>
        <v>230800</v>
      </c>
      <c r="V25" s="7">
        <f t="shared" si="0"/>
        <v>242392</v>
      </c>
      <c r="W25" s="7">
        <f t="shared" si="0"/>
        <v>219773</v>
      </c>
      <c r="X25" s="7">
        <f t="shared" si="0"/>
        <v>0</v>
      </c>
      <c r="Y25" s="7">
        <f t="shared" si="0"/>
        <v>0</v>
      </c>
      <c r="Z25" s="7">
        <f t="shared" si="0"/>
        <v>0</v>
      </c>
      <c r="AA25" s="7">
        <f t="shared" si="0"/>
        <v>0</v>
      </c>
      <c r="AB25" s="7">
        <f t="shared" si="0"/>
        <v>0</v>
      </c>
      <c r="AK25" s="7">
        <f>SUM(AK23:AK24)</f>
        <v>0</v>
      </c>
      <c r="AL25" s="7">
        <f t="shared" ref="AL25:AU25" si="1">SUM(AL23:AL24)</f>
        <v>0</v>
      </c>
      <c r="AM25" s="7">
        <f t="shared" si="1"/>
        <v>0</v>
      </c>
      <c r="AN25" s="7">
        <f t="shared" si="1"/>
        <v>0</v>
      </c>
      <c r="AO25" s="7">
        <f t="shared" si="1"/>
        <v>279643</v>
      </c>
      <c r="AP25" s="7">
        <f t="shared" si="1"/>
        <v>242392</v>
      </c>
      <c r="AQ25" s="7">
        <f t="shared" si="1"/>
        <v>0</v>
      </c>
      <c r="AR25" s="7">
        <f t="shared" si="1"/>
        <v>0</v>
      </c>
      <c r="AS25" s="7">
        <f t="shared" si="1"/>
        <v>0</v>
      </c>
      <c r="AT25" s="7">
        <f t="shared" si="1"/>
        <v>0</v>
      </c>
      <c r="AU25" s="7">
        <f t="shared" si="1"/>
        <v>0</v>
      </c>
    </row>
    <row r="26" spans="1:47" s="3" customFormat="1" x14ac:dyDescent="0.35">
      <c r="A26" s="3" t="s">
        <v>144</v>
      </c>
      <c r="B26" s="3" t="s">
        <v>102</v>
      </c>
    </row>
    <row r="27" spans="1:47" s="7" customFormat="1" x14ac:dyDescent="0.35">
      <c r="B27" s="7" t="s">
        <v>103</v>
      </c>
      <c r="O27" s="7">
        <v>18752</v>
      </c>
      <c r="P27" s="7">
        <v>25729</v>
      </c>
      <c r="Q27" s="7">
        <v>27191</v>
      </c>
      <c r="R27" s="7">
        <f>AO27-Q27-P27-O27</f>
        <v>26101</v>
      </c>
      <c r="S27" s="7">
        <v>23127</v>
      </c>
      <c r="T27" s="7">
        <v>27038</v>
      </c>
      <c r="U27" s="7">
        <v>23348</v>
      </c>
      <c r="V27" s="25">
        <f>AP27-U27-T27-S27</f>
        <v>25207</v>
      </c>
      <c r="W27" s="7">
        <v>29060</v>
      </c>
      <c r="AL27" s="7">
        <v>54857</v>
      </c>
      <c r="AM27" s="7">
        <v>61471</v>
      </c>
      <c r="AN27" s="7">
        <v>55993</v>
      </c>
      <c r="AO27" s="7">
        <v>97773</v>
      </c>
      <c r="AP27" s="7">
        <v>98720</v>
      </c>
    </row>
    <row r="28" spans="1:47" s="7" customFormat="1" x14ac:dyDescent="0.35">
      <c r="B28" s="7" t="s">
        <v>104</v>
      </c>
      <c r="O28" s="7">
        <v>0</v>
      </c>
      <c r="P28" s="7">
        <v>0</v>
      </c>
      <c r="Q28" s="7">
        <v>0</v>
      </c>
      <c r="R28" s="7">
        <f>AO28-Q28-P28-O28</f>
        <v>12952</v>
      </c>
      <c r="S28" s="7">
        <v>0</v>
      </c>
      <c r="T28" s="7">
        <v>0</v>
      </c>
      <c r="U28" s="7">
        <v>0</v>
      </c>
      <c r="V28" s="25">
        <f>AP28-U28-T28-S28</f>
        <v>0</v>
      </c>
      <c r="W28" s="7">
        <v>0</v>
      </c>
      <c r="AL28" s="7">
        <v>16678</v>
      </c>
      <c r="AM28" s="7">
        <v>15910</v>
      </c>
      <c r="AN28" s="7">
        <v>9370</v>
      </c>
      <c r="AO28" s="7">
        <v>12952</v>
      </c>
      <c r="AP28" s="7">
        <v>0</v>
      </c>
    </row>
    <row r="29" spans="1:47" s="8" customFormat="1" x14ac:dyDescent="0.35">
      <c r="B29" s="8" t="s">
        <v>105</v>
      </c>
      <c r="O29" s="8">
        <v>21375</v>
      </c>
      <c r="P29" s="8">
        <v>22721</v>
      </c>
      <c r="Q29" s="8">
        <v>22513</v>
      </c>
      <c r="R29" s="8">
        <f>AO29-Q29-P29-O29</f>
        <v>13922</v>
      </c>
      <c r="S29" s="8">
        <v>29576</v>
      </c>
      <c r="T29" s="8">
        <v>26723</v>
      </c>
      <c r="U29" s="8">
        <v>32032</v>
      </c>
      <c r="V29" s="24">
        <f>AP29-U29-T29-S29</f>
        <v>33645</v>
      </c>
      <c r="W29" s="8">
        <v>31380</v>
      </c>
      <c r="AL29" s="8">
        <v>24201</v>
      </c>
      <c r="AM29" s="8">
        <v>35787</v>
      </c>
      <c r="AN29" s="8">
        <v>65846</v>
      </c>
      <c r="AO29" s="8">
        <v>80531</v>
      </c>
      <c r="AP29" s="8">
        <v>121976</v>
      </c>
    </row>
    <row r="30" spans="1:47" s="6" customFormat="1" x14ac:dyDescent="0.35">
      <c r="B30" s="6" t="s">
        <v>106</v>
      </c>
      <c r="E30" s="6">
        <f>SUM(E27:E29)</f>
        <v>0</v>
      </c>
      <c r="F30" s="6">
        <f t="shared" ref="F30" si="2">SUM(F27:F29)</f>
        <v>0</v>
      </c>
      <c r="G30" s="6">
        <f>SUM(G27:G29)</f>
        <v>0</v>
      </c>
      <c r="H30" s="6">
        <f t="shared" ref="H30" si="3">SUM(H27:H29)</f>
        <v>0</v>
      </c>
      <c r="I30" s="6">
        <f>SUM(I27:I29)</f>
        <v>0</v>
      </c>
      <c r="J30" s="6">
        <f t="shared" ref="J30" si="4">SUM(J27:J29)</f>
        <v>0</v>
      </c>
      <c r="K30" s="6">
        <f>SUM(K27:K29)</f>
        <v>0</v>
      </c>
      <c r="L30" s="6">
        <f t="shared" ref="L30:O30" si="5">SUM(L27:L29)</f>
        <v>0</v>
      </c>
      <c r="M30" s="6">
        <f t="shared" si="5"/>
        <v>0</v>
      </c>
      <c r="N30" s="6">
        <f t="shared" si="5"/>
        <v>0</v>
      </c>
      <c r="O30" s="6">
        <f t="shared" si="5"/>
        <v>40127</v>
      </c>
      <c r="P30" s="6">
        <f>SUM(P27:P29)</f>
        <v>48450</v>
      </c>
      <c r="Q30" s="6">
        <f t="shared" ref="Q30:S30" si="6">SUM(Q27:Q29)</f>
        <v>49704</v>
      </c>
      <c r="R30" s="6">
        <f t="shared" si="6"/>
        <v>52975</v>
      </c>
      <c r="S30" s="6">
        <f t="shared" si="6"/>
        <v>52703</v>
      </c>
      <c r="T30" s="6">
        <f>SUM(T27:T29)</f>
        <v>53761</v>
      </c>
      <c r="U30" s="6">
        <f t="shared" ref="U30:AB30" si="7">SUM(U27:U29)</f>
        <v>55380</v>
      </c>
      <c r="V30" s="6">
        <f t="shared" si="7"/>
        <v>58852</v>
      </c>
      <c r="W30" s="6">
        <f t="shared" si="7"/>
        <v>60440</v>
      </c>
      <c r="X30" s="6">
        <f t="shared" si="7"/>
        <v>0</v>
      </c>
      <c r="Y30" s="6">
        <f t="shared" si="7"/>
        <v>0</v>
      </c>
      <c r="Z30" s="6">
        <f t="shared" si="7"/>
        <v>0</v>
      </c>
      <c r="AA30" s="6">
        <f t="shared" si="7"/>
        <v>0</v>
      </c>
      <c r="AB30" s="6">
        <f t="shared" si="7"/>
        <v>0</v>
      </c>
      <c r="AK30" s="6">
        <f>SUM(AK27:AK29)</f>
        <v>0</v>
      </c>
      <c r="AL30" s="6">
        <f t="shared" ref="AL30:AU30" si="8">SUM(AL27:AL29)</f>
        <v>95736</v>
      </c>
      <c r="AM30" s="6">
        <f t="shared" si="8"/>
        <v>113168</v>
      </c>
      <c r="AN30" s="6">
        <f t="shared" si="8"/>
        <v>131209</v>
      </c>
      <c r="AO30" s="6">
        <f t="shared" si="8"/>
        <v>191256</v>
      </c>
      <c r="AP30" s="6">
        <f t="shared" si="8"/>
        <v>220696</v>
      </c>
      <c r="AQ30" s="6">
        <f t="shared" si="8"/>
        <v>0</v>
      </c>
      <c r="AR30" s="6">
        <f t="shared" si="8"/>
        <v>0</v>
      </c>
      <c r="AS30" s="6">
        <f t="shared" si="8"/>
        <v>0</v>
      </c>
      <c r="AT30" s="6">
        <f t="shared" si="8"/>
        <v>0</v>
      </c>
      <c r="AU30" s="6">
        <f t="shared" si="8"/>
        <v>0</v>
      </c>
    </row>
    <row r="32" spans="1:47" s="3" customFormat="1" x14ac:dyDescent="0.35">
      <c r="B32" s="3" t="s">
        <v>181</v>
      </c>
    </row>
    <row r="33" spans="1:47" s="7" customFormat="1" x14ac:dyDescent="0.35">
      <c r="B33" s="7" t="s">
        <v>182</v>
      </c>
      <c r="S33" s="7">
        <v>2400</v>
      </c>
      <c r="T33" s="7">
        <v>2400</v>
      </c>
      <c r="U33" s="7">
        <v>2400</v>
      </c>
      <c r="W33" s="7">
        <v>2700</v>
      </c>
    </row>
    <row r="35" spans="1:47" s="31" customFormat="1" x14ac:dyDescent="0.35"/>
    <row r="36" spans="1:47" s="31" customFormat="1" x14ac:dyDescent="0.35"/>
    <row r="37" spans="1:47" s="31" customFormat="1" x14ac:dyDescent="0.35"/>
    <row r="38" spans="1:47" s="3" customFormat="1" x14ac:dyDescent="0.35">
      <c r="A38" s="3" t="s">
        <v>144</v>
      </c>
      <c r="B38" s="3" t="s">
        <v>29</v>
      </c>
    </row>
    <row r="39" spans="1:47" s="5" customFormat="1" x14ac:dyDescent="0.35">
      <c r="B39" s="5" t="s">
        <v>84</v>
      </c>
    </row>
    <row r="40" spans="1:47" s="6" customFormat="1" x14ac:dyDescent="0.35">
      <c r="B40" s="6" t="s">
        <v>84</v>
      </c>
      <c r="O40" s="6">
        <v>40127</v>
      </c>
      <c r="P40" s="6">
        <v>48450</v>
      </c>
      <c r="Q40" s="6">
        <v>49704</v>
      </c>
      <c r="R40" s="6">
        <f>AO40-Q40-P40-O40</f>
        <v>52975</v>
      </c>
      <c r="S40" s="6">
        <v>52703</v>
      </c>
      <c r="T40" s="6">
        <v>53761</v>
      </c>
      <c r="U40" s="6">
        <v>55380</v>
      </c>
      <c r="V40" s="6">
        <f>AP40-U40-T40-S40</f>
        <v>58852</v>
      </c>
      <c r="W40" s="6">
        <v>60440</v>
      </c>
      <c r="AL40" s="6">
        <v>95736</v>
      </c>
      <c r="AM40" s="6">
        <v>113168</v>
      </c>
      <c r="AN40" s="6">
        <v>131209</v>
      </c>
      <c r="AO40" s="6">
        <v>191256</v>
      </c>
      <c r="AP40" s="6">
        <v>220696</v>
      </c>
    </row>
    <row r="41" spans="1:47" s="8" customFormat="1" x14ac:dyDescent="0.35">
      <c r="B41" s="8" t="s">
        <v>85</v>
      </c>
      <c r="O41" s="8">
        <v>23628</v>
      </c>
      <c r="P41" s="8">
        <v>24977</v>
      </c>
      <c r="Q41" s="8">
        <v>24728</v>
      </c>
      <c r="R41" s="7">
        <f>AO41-Q41-P41-O41</f>
        <v>23915</v>
      </c>
      <c r="S41" s="8">
        <v>24556</v>
      </c>
      <c r="T41" s="8">
        <v>27469</v>
      </c>
      <c r="U41" s="8">
        <v>29350</v>
      </c>
      <c r="V41" s="24">
        <f>AP41-U41-T41-S41</f>
        <v>26371</v>
      </c>
      <c r="W41" s="8">
        <v>28757</v>
      </c>
      <c r="AL41" s="8">
        <v>102393</v>
      </c>
      <c r="AM41" s="8">
        <v>87383</v>
      </c>
      <c r="AN41" s="8">
        <v>82987</v>
      </c>
      <c r="AO41" s="8">
        <v>97248</v>
      </c>
      <c r="AP41" s="8">
        <v>107746</v>
      </c>
    </row>
    <row r="42" spans="1:47" s="7" customFormat="1" x14ac:dyDescent="0.35">
      <c r="B42" s="7" t="s">
        <v>86</v>
      </c>
      <c r="E42" s="7">
        <f>E40-E41</f>
        <v>0</v>
      </c>
      <c r="F42" s="7">
        <f t="shared" ref="F42" si="9">F40-F41</f>
        <v>0</v>
      </c>
      <c r="G42" s="7">
        <f>G40-G41</f>
        <v>0</v>
      </c>
      <c r="H42" s="7">
        <f t="shared" ref="H42" si="10">H40-H41</f>
        <v>0</v>
      </c>
      <c r="I42" s="7">
        <f>I40-I41</f>
        <v>0</v>
      </c>
      <c r="J42" s="7">
        <f t="shared" ref="J42" si="11">J40-J41</f>
        <v>0</v>
      </c>
      <c r="K42" s="7">
        <f>K40-K41</f>
        <v>0</v>
      </c>
      <c r="L42" s="7">
        <f t="shared" ref="L42:O42" si="12">L40-L41</f>
        <v>0</v>
      </c>
      <c r="M42" s="7">
        <f t="shared" si="12"/>
        <v>0</v>
      </c>
      <c r="N42" s="7">
        <f t="shared" si="12"/>
        <v>0</v>
      </c>
      <c r="O42" s="7">
        <f t="shared" si="12"/>
        <v>16499</v>
      </c>
      <c r="P42" s="7">
        <f>P40-P41</f>
        <v>23473</v>
      </c>
      <c r="Q42" s="7">
        <f t="shared" ref="Q42:S42" si="13">Q40-Q41</f>
        <v>24976</v>
      </c>
      <c r="R42" s="7">
        <f t="shared" si="13"/>
        <v>29060</v>
      </c>
      <c r="S42" s="7">
        <f t="shared" si="13"/>
        <v>28147</v>
      </c>
      <c r="T42" s="7">
        <f>T40-T41</f>
        <v>26292</v>
      </c>
      <c r="U42" s="7">
        <f t="shared" ref="U42:AB42" si="14">U40-U41</f>
        <v>26030</v>
      </c>
      <c r="V42" s="7">
        <f t="shared" si="14"/>
        <v>32481</v>
      </c>
      <c r="W42" s="7">
        <f t="shared" si="14"/>
        <v>31683</v>
      </c>
      <c r="X42" s="7">
        <f t="shared" si="14"/>
        <v>0</v>
      </c>
      <c r="Y42" s="7">
        <f t="shared" si="14"/>
        <v>0</v>
      </c>
      <c r="Z42" s="7">
        <f t="shared" si="14"/>
        <v>0</v>
      </c>
      <c r="AA42" s="7">
        <f t="shared" si="14"/>
        <v>0</v>
      </c>
      <c r="AB42" s="7">
        <f t="shared" si="14"/>
        <v>0</v>
      </c>
      <c r="AK42" s="7">
        <f>AK40-AK41</f>
        <v>0</v>
      </c>
      <c r="AL42" s="7">
        <f t="shared" ref="AL42:AU42" si="15">AL40-AL41</f>
        <v>-6657</v>
      </c>
      <c r="AM42" s="7">
        <f t="shared" si="15"/>
        <v>25785</v>
      </c>
      <c r="AN42" s="7">
        <f t="shared" si="15"/>
        <v>48222</v>
      </c>
      <c r="AO42" s="7">
        <f t="shared" si="15"/>
        <v>94008</v>
      </c>
      <c r="AP42" s="7">
        <f t="shared" si="15"/>
        <v>112950</v>
      </c>
      <c r="AQ42" s="7">
        <f t="shared" si="15"/>
        <v>0</v>
      </c>
      <c r="AR42" s="7">
        <f t="shared" si="15"/>
        <v>0</v>
      </c>
      <c r="AS42" s="7">
        <f t="shared" si="15"/>
        <v>0</v>
      </c>
      <c r="AT42" s="7">
        <f t="shared" si="15"/>
        <v>0</v>
      </c>
      <c r="AU42" s="7">
        <f t="shared" si="15"/>
        <v>0</v>
      </c>
    </row>
    <row r="43" spans="1:47" s="15" customFormat="1" x14ac:dyDescent="0.35">
      <c r="B43" s="15" t="s">
        <v>123</v>
      </c>
      <c r="E43" s="15" t="e">
        <f>E42/E40</f>
        <v>#DIV/0!</v>
      </c>
      <c r="F43" s="15" t="e">
        <f t="shared" ref="F43:AB43" si="16">F42/F40</f>
        <v>#DIV/0!</v>
      </c>
      <c r="G43" s="15" t="e">
        <f t="shared" si="16"/>
        <v>#DIV/0!</v>
      </c>
      <c r="H43" s="15" t="e">
        <f t="shared" si="16"/>
        <v>#DIV/0!</v>
      </c>
      <c r="I43" s="15" t="e">
        <f t="shared" si="16"/>
        <v>#DIV/0!</v>
      </c>
      <c r="J43" s="15" t="e">
        <f t="shared" si="16"/>
        <v>#DIV/0!</v>
      </c>
      <c r="K43" s="15" t="e">
        <f t="shared" si="16"/>
        <v>#DIV/0!</v>
      </c>
      <c r="L43" s="15" t="e">
        <f t="shared" si="16"/>
        <v>#DIV/0!</v>
      </c>
      <c r="M43" s="15" t="e">
        <f t="shared" si="16"/>
        <v>#DIV/0!</v>
      </c>
      <c r="N43" s="15" t="e">
        <f t="shared" si="16"/>
        <v>#DIV/0!</v>
      </c>
      <c r="O43" s="15">
        <f t="shared" si="16"/>
        <v>0.41116953672091111</v>
      </c>
      <c r="P43" s="15">
        <f t="shared" si="16"/>
        <v>0.48447884416924664</v>
      </c>
      <c r="Q43" s="15">
        <f t="shared" si="16"/>
        <v>0.50249476903267343</v>
      </c>
      <c r="R43" s="15">
        <f t="shared" si="16"/>
        <v>0.54856064181217556</v>
      </c>
      <c r="S43" s="15">
        <f t="shared" si="16"/>
        <v>0.53406826935848051</v>
      </c>
      <c r="T43" s="15">
        <f t="shared" si="16"/>
        <v>0.48905340302449729</v>
      </c>
      <c r="U43" s="15">
        <f t="shared" si="16"/>
        <v>0.47002527988443482</v>
      </c>
      <c r="V43" s="15">
        <f t="shared" si="16"/>
        <v>0.55190987562019977</v>
      </c>
      <c r="W43" s="15">
        <f t="shared" si="16"/>
        <v>0.52420582395764392</v>
      </c>
      <c r="X43" s="15" t="e">
        <f t="shared" si="16"/>
        <v>#DIV/0!</v>
      </c>
      <c r="Y43" s="15" t="e">
        <f t="shared" si="16"/>
        <v>#DIV/0!</v>
      </c>
      <c r="Z43" s="15" t="e">
        <f t="shared" si="16"/>
        <v>#DIV/0!</v>
      </c>
      <c r="AA43" s="15" t="e">
        <f t="shared" si="16"/>
        <v>#DIV/0!</v>
      </c>
      <c r="AB43" s="15" t="e">
        <f t="shared" si="16"/>
        <v>#DIV/0!</v>
      </c>
      <c r="AK43" s="15" t="e">
        <f>AK42/AK40</f>
        <v>#DIV/0!</v>
      </c>
      <c r="AL43" s="15">
        <f t="shared" ref="AL43:AU43" si="17">AL42/AL40</f>
        <v>-6.9534971170719481E-2</v>
      </c>
      <c r="AM43" s="15">
        <f t="shared" si="17"/>
        <v>0.22784709458504171</v>
      </c>
      <c r="AN43" s="15">
        <f t="shared" si="17"/>
        <v>0.36752052069598884</v>
      </c>
      <c r="AO43" s="15">
        <f t="shared" si="17"/>
        <v>0.49152967750031373</v>
      </c>
      <c r="AP43" s="15">
        <f t="shared" si="17"/>
        <v>0.51178997353826072</v>
      </c>
      <c r="AQ43" s="15" t="e">
        <f t="shared" si="17"/>
        <v>#DIV/0!</v>
      </c>
      <c r="AR43" s="15" t="e">
        <f t="shared" si="17"/>
        <v>#DIV/0!</v>
      </c>
      <c r="AS43" s="15" t="e">
        <f t="shared" si="17"/>
        <v>#DIV/0!</v>
      </c>
      <c r="AT43" s="15" t="e">
        <f t="shared" si="17"/>
        <v>#DIV/0!</v>
      </c>
      <c r="AU43" s="15" t="e">
        <f t="shared" si="17"/>
        <v>#DIV/0!</v>
      </c>
    </row>
    <row r="44" spans="1:47" s="9" customFormat="1" x14ac:dyDescent="0.35">
      <c r="B44" s="9" t="s">
        <v>87</v>
      </c>
    </row>
    <row r="45" spans="1:47" s="7" customFormat="1" x14ac:dyDescent="0.35">
      <c r="B45" s="7" t="s">
        <v>88</v>
      </c>
      <c r="O45" s="7">
        <v>24750</v>
      </c>
      <c r="P45" s="7">
        <v>26737</v>
      </c>
      <c r="Q45" s="7">
        <v>27598</v>
      </c>
      <c r="R45" s="7">
        <f>AO45-Q45-P45-O45</f>
        <v>31831</v>
      </c>
      <c r="S45" s="7">
        <v>28186</v>
      </c>
      <c r="T45" s="7">
        <v>26741</v>
      </c>
      <c r="U45" s="7">
        <v>33002</v>
      </c>
      <c r="V45" s="25">
        <f>AP45-U45-T45-S45</f>
        <v>28410</v>
      </c>
      <c r="W45" s="7">
        <v>25589</v>
      </c>
      <c r="AL45" s="7">
        <v>37871</v>
      </c>
      <c r="AM45" s="7">
        <v>43825</v>
      </c>
      <c r="AN45" s="7">
        <v>66684</v>
      </c>
      <c r="AO45" s="7">
        <v>110916</v>
      </c>
      <c r="AP45" s="7">
        <v>116339</v>
      </c>
    </row>
    <row r="46" spans="1:47" s="7" customFormat="1" x14ac:dyDescent="0.35">
      <c r="B46" s="7" t="s">
        <v>89</v>
      </c>
      <c r="O46" s="7">
        <v>18855</v>
      </c>
      <c r="P46" s="7">
        <v>19483</v>
      </c>
      <c r="Q46" s="7">
        <v>19383</v>
      </c>
      <c r="R46" s="7">
        <f>AO46-Q46-P46-O46</f>
        <v>20299</v>
      </c>
      <c r="S46" s="7">
        <v>23125</v>
      </c>
      <c r="T46" s="7">
        <v>22310</v>
      </c>
      <c r="U46" s="7">
        <v>20774</v>
      </c>
      <c r="V46" s="25">
        <f>AP46-U46-T46-S46</f>
        <v>20095</v>
      </c>
      <c r="W46" s="7">
        <v>21485</v>
      </c>
      <c r="AL46" s="7">
        <v>34913</v>
      </c>
      <c r="AM46" s="7">
        <v>37268</v>
      </c>
      <c r="AN46" s="7">
        <v>52917</v>
      </c>
      <c r="AO46" s="7">
        <v>78020</v>
      </c>
      <c r="AP46" s="7">
        <v>86304</v>
      </c>
    </row>
    <row r="47" spans="1:47" s="8" customFormat="1" x14ac:dyDescent="0.35">
      <c r="B47" s="8" t="s">
        <v>90</v>
      </c>
      <c r="O47" s="8">
        <v>20608</v>
      </c>
      <c r="P47" s="8">
        <v>19893</v>
      </c>
      <c r="Q47" s="8">
        <v>20627</v>
      </c>
      <c r="R47" s="7">
        <f>AO47-Q47-P47-O47</f>
        <v>19619</v>
      </c>
      <c r="S47" s="8">
        <v>21528</v>
      </c>
      <c r="T47" s="8">
        <v>20521</v>
      </c>
      <c r="U47" s="8">
        <v>20112</v>
      </c>
      <c r="V47" s="25">
        <f>AP47-U47-T47-S47</f>
        <v>17894</v>
      </c>
      <c r="W47" s="8">
        <v>19180</v>
      </c>
      <c r="AL47" s="8">
        <v>27019</v>
      </c>
      <c r="AM47" s="8">
        <v>32134</v>
      </c>
      <c r="AN47" s="8">
        <v>56672</v>
      </c>
      <c r="AO47" s="8">
        <v>80747</v>
      </c>
      <c r="AP47" s="8">
        <v>80055</v>
      </c>
    </row>
    <row r="48" spans="1:47" s="12" customFormat="1" x14ac:dyDescent="0.35">
      <c r="B48" s="12" t="s">
        <v>87</v>
      </c>
      <c r="E48" s="12">
        <f>SUM(E45:E47)</f>
        <v>0</v>
      </c>
      <c r="F48" s="12">
        <f t="shared" ref="F48" si="18">SUM(F45:F47)</f>
        <v>0</v>
      </c>
      <c r="G48" s="12">
        <f>SUM(G45:G47)</f>
        <v>0</v>
      </c>
      <c r="H48" s="12">
        <f t="shared" ref="H48" si="19">SUM(H45:H47)</f>
        <v>0</v>
      </c>
      <c r="I48" s="12">
        <f>SUM(I45:I47)</f>
        <v>0</v>
      </c>
      <c r="J48" s="12">
        <f t="shared" ref="J48" si="20">SUM(J45:J47)</f>
        <v>0</v>
      </c>
      <c r="K48" s="12">
        <f>SUM(K45:K47)</f>
        <v>0</v>
      </c>
      <c r="L48" s="12">
        <f t="shared" ref="L48:O48" si="21">SUM(L45:L47)</f>
        <v>0</v>
      </c>
      <c r="M48" s="12">
        <f t="shared" si="21"/>
        <v>0</v>
      </c>
      <c r="N48" s="12">
        <f t="shared" si="21"/>
        <v>0</v>
      </c>
      <c r="O48" s="12">
        <f t="shared" si="21"/>
        <v>64213</v>
      </c>
      <c r="P48" s="12">
        <f>SUM(P45:P47)</f>
        <v>66113</v>
      </c>
      <c r="Q48" s="12">
        <f t="shared" ref="Q48:S48" si="22">SUM(Q45:Q47)</f>
        <v>67608</v>
      </c>
      <c r="R48" s="12">
        <f t="shared" si="22"/>
        <v>71749</v>
      </c>
      <c r="S48" s="12">
        <f t="shared" si="22"/>
        <v>72839</v>
      </c>
      <c r="T48" s="12">
        <f>SUM(T45:T47)</f>
        <v>69572</v>
      </c>
      <c r="U48" s="12">
        <f t="shared" ref="U48:AB48" si="23">SUM(U45:U47)</f>
        <v>73888</v>
      </c>
      <c r="V48" s="12">
        <f t="shared" si="23"/>
        <v>66399</v>
      </c>
      <c r="W48" s="12">
        <f t="shared" si="23"/>
        <v>66254</v>
      </c>
      <c r="X48" s="12">
        <f t="shared" si="23"/>
        <v>0</v>
      </c>
      <c r="Y48" s="12">
        <f t="shared" si="23"/>
        <v>0</v>
      </c>
      <c r="Z48" s="12">
        <f t="shared" si="23"/>
        <v>0</v>
      </c>
      <c r="AA48" s="12">
        <f t="shared" si="23"/>
        <v>0</v>
      </c>
      <c r="AB48" s="12">
        <f t="shared" si="23"/>
        <v>0</v>
      </c>
      <c r="AK48" s="12">
        <f>SUM(AK45:AK47)</f>
        <v>0</v>
      </c>
      <c r="AL48" s="12">
        <f t="shared" ref="AL48:AU48" si="24">SUM(AL45:AL47)</f>
        <v>99803</v>
      </c>
      <c r="AM48" s="12">
        <f t="shared" si="24"/>
        <v>113227</v>
      </c>
      <c r="AN48" s="12">
        <f t="shared" si="24"/>
        <v>176273</v>
      </c>
      <c r="AO48" s="12">
        <f t="shared" si="24"/>
        <v>269683</v>
      </c>
      <c r="AP48" s="12">
        <f t="shared" si="24"/>
        <v>282698</v>
      </c>
      <c r="AQ48" s="12">
        <f t="shared" si="24"/>
        <v>0</v>
      </c>
      <c r="AR48" s="12">
        <f t="shared" si="24"/>
        <v>0</v>
      </c>
      <c r="AS48" s="12">
        <f t="shared" si="24"/>
        <v>0</v>
      </c>
      <c r="AT48" s="12">
        <f t="shared" si="24"/>
        <v>0</v>
      </c>
      <c r="AU48" s="12">
        <f t="shared" si="24"/>
        <v>0</v>
      </c>
    </row>
    <row r="49" spans="2:47" s="7" customFormat="1" x14ac:dyDescent="0.35">
      <c r="B49" s="7" t="s">
        <v>91</v>
      </c>
      <c r="E49" s="7">
        <f>E42-E48</f>
        <v>0</v>
      </c>
      <c r="F49" s="7">
        <f t="shared" ref="F49" si="25">F42-F48</f>
        <v>0</v>
      </c>
      <c r="G49" s="7">
        <f>G42-G48</f>
        <v>0</v>
      </c>
      <c r="H49" s="7">
        <f t="shared" ref="H49" si="26">H42-H48</f>
        <v>0</v>
      </c>
      <c r="I49" s="7">
        <f>I42-I48</f>
        <v>0</v>
      </c>
      <c r="J49" s="7">
        <f t="shared" ref="J49" si="27">J42-J48</f>
        <v>0</v>
      </c>
      <c r="K49" s="7">
        <f>K42-K48</f>
        <v>0</v>
      </c>
      <c r="L49" s="7">
        <f t="shared" ref="L49:O49" si="28">L42-L48</f>
        <v>0</v>
      </c>
      <c r="M49" s="7">
        <f t="shared" si="28"/>
        <v>0</v>
      </c>
      <c r="N49" s="7">
        <f t="shared" si="28"/>
        <v>0</v>
      </c>
      <c r="O49" s="7">
        <f t="shared" si="28"/>
        <v>-47714</v>
      </c>
      <c r="P49" s="7">
        <f>P42-P48</f>
        <v>-42640</v>
      </c>
      <c r="Q49" s="7">
        <f t="shared" ref="Q49:S49" si="29">Q42-Q48</f>
        <v>-42632</v>
      </c>
      <c r="R49" s="7">
        <f t="shared" si="29"/>
        <v>-42689</v>
      </c>
      <c r="S49" s="7">
        <f t="shared" si="29"/>
        <v>-44692</v>
      </c>
      <c r="T49" s="7">
        <f>T42-T48</f>
        <v>-43280</v>
      </c>
      <c r="U49" s="7">
        <f t="shared" ref="U49:AB49" si="30">U42-U48</f>
        <v>-47858</v>
      </c>
      <c r="V49" s="7">
        <f t="shared" si="30"/>
        <v>-33918</v>
      </c>
      <c r="W49" s="7">
        <f t="shared" si="30"/>
        <v>-34571</v>
      </c>
      <c r="X49" s="7">
        <f t="shared" si="30"/>
        <v>0</v>
      </c>
      <c r="Y49" s="7">
        <f t="shared" si="30"/>
        <v>0</v>
      </c>
      <c r="Z49" s="7">
        <f t="shared" si="30"/>
        <v>0</v>
      </c>
      <c r="AA49" s="7">
        <f t="shared" si="30"/>
        <v>0</v>
      </c>
      <c r="AB49" s="7">
        <f t="shared" si="30"/>
        <v>0</v>
      </c>
      <c r="AK49" s="7">
        <f>AK42-AK48</f>
        <v>0</v>
      </c>
      <c r="AL49" s="7">
        <f t="shared" ref="AL49:AU49" si="31">AL42-AL48</f>
        <v>-106460</v>
      </c>
      <c r="AM49" s="7">
        <f t="shared" si="31"/>
        <v>-87442</v>
      </c>
      <c r="AN49" s="7">
        <f t="shared" si="31"/>
        <v>-128051</v>
      </c>
      <c r="AO49" s="7">
        <f t="shared" si="31"/>
        <v>-175675</v>
      </c>
      <c r="AP49" s="7">
        <f t="shared" si="31"/>
        <v>-169748</v>
      </c>
      <c r="AQ49" s="7">
        <f t="shared" si="31"/>
        <v>0</v>
      </c>
      <c r="AR49" s="7">
        <f t="shared" si="31"/>
        <v>0</v>
      </c>
      <c r="AS49" s="7">
        <f t="shared" si="31"/>
        <v>0</v>
      </c>
      <c r="AT49" s="7">
        <f t="shared" si="31"/>
        <v>0</v>
      </c>
      <c r="AU49" s="7">
        <f t="shared" si="31"/>
        <v>0</v>
      </c>
    </row>
    <row r="50" spans="2:47" s="15" customFormat="1" x14ac:dyDescent="0.35">
      <c r="B50" s="15" t="s">
        <v>124</v>
      </c>
      <c r="E50" s="15" t="e">
        <f>E49/E40</f>
        <v>#DIV/0!</v>
      </c>
      <c r="F50" s="15" t="e">
        <f t="shared" ref="F50:AB50" si="32">F49/F40</f>
        <v>#DIV/0!</v>
      </c>
      <c r="G50" s="15" t="e">
        <f t="shared" si="32"/>
        <v>#DIV/0!</v>
      </c>
      <c r="H50" s="15" t="e">
        <f t="shared" si="32"/>
        <v>#DIV/0!</v>
      </c>
      <c r="I50" s="15" t="e">
        <f t="shared" si="32"/>
        <v>#DIV/0!</v>
      </c>
      <c r="J50" s="15" t="e">
        <f t="shared" si="32"/>
        <v>#DIV/0!</v>
      </c>
      <c r="K50" s="15" t="e">
        <f t="shared" si="32"/>
        <v>#DIV/0!</v>
      </c>
      <c r="L50" s="15" t="e">
        <f t="shared" si="32"/>
        <v>#DIV/0!</v>
      </c>
      <c r="M50" s="15" t="e">
        <f t="shared" si="32"/>
        <v>#DIV/0!</v>
      </c>
      <c r="N50" s="15" t="e">
        <f t="shared" si="32"/>
        <v>#DIV/0!</v>
      </c>
      <c r="O50" s="15">
        <f t="shared" si="32"/>
        <v>-1.1890746878660254</v>
      </c>
      <c r="P50" s="15">
        <f t="shared" si="32"/>
        <v>-0.88008255933952528</v>
      </c>
      <c r="Q50" s="15">
        <f t="shared" si="32"/>
        <v>-0.85771768871720588</v>
      </c>
      <c r="R50" s="15">
        <f t="shared" si="32"/>
        <v>-0.80583294006606887</v>
      </c>
      <c r="S50" s="15">
        <f t="shared" si="32"/>
        <v>-0.84799726770772066</v>
      </c>
      <c r="T50" s="15">
        <f t="shared" si="32"/>
        <v>-0.80504454902252565</v>
      </c>
      <c r="U50" s="15">
        <f t="shared" si="32"/>
        <v>-0.86417479234380645</v>
      </c>
      <c r="V50" s="15">
        <f t="shared" si="32"/>
        <v>-0.57632705770407122</v>
      </c>
      <c r="W50" s="15">
        <f t="shared" si="32"/>
        <v>-0.57198874917273324</v>
      </c>
      <c r="X50" s="15" t="e">
        <f t="shared" si="32"/>
        <v>#DIV/0!</v>
      </c>
      <c r="Y50" s="15" t="e">
        <f t="shared" si="32"/>
        <v>#DIV/0!</v>
      </c>
      <c r="Z50" s="15" t="e">
        <f t="shared" si="32"/>
        <v>#DIV/0!</v>
      </c>
      <c r="AA50" s="15" t="e">
        <f t="shared" si="32"/>
        <v>#DIV/0!</v>
      </c>
      <c r="AB50" s="15" t="e">
        <f t="shared" si="32"/>
        <v>#DIV/0!</v>
      </c>
      <c r="AK50" s="15" t="e">
        <f>AK49/AK40</f>
        <v>#DIV/0!</v>
      </c>
      <c r="AL50" s="15">
        <f t="shared" ref="AL50:AU50" si="33">AL49/AL40</f>
        <v>-1.1120163783738615</v>
      </c>
      <c r="AM50" s="15">
        <f t="shared" si="33"/>
        <v>-0.772674254206136</v>
      </c>
      <c r="AN50" s="15">
        <f t="shared" si="33"/>
        <v>-0.9759315290871815</v>
      </c>
      <c r="AO50" s="15">
        <f t="shared" si="33"/>
        <v>-0.918533274773079</v>
      </c>
      <c r="AP50" s="15">
        <f t="shared" si="33"/>
        <v>-0.76914851198028056</v>
      </c>
      <c r="AQ50" s="15" t="e">
        <f t="shared" si="33"/>
        <v>#DIV/0!</v>
      </c>
      <c r="AR50" s="15" t="e">
        <f t="shared" si="33"/>
        <v>#DIV/0!</v>
      </c>
      <c r="AS50" s="15" t="e">
        <f t="shared" si="33"/>
        <v>#DIV/0!</v>
      </c>
      <c r="AT50" s="15" t="e">
        <f t="shared" si="33"/>
        <v>#DIV/0!</v>
      </c>
      <c r="AU50" s="15" t="e">
        <f t="shared" si="33"/>
        <v>#DIV/0!</v>
      </c>
    </row>
    <row r="51" spans="2:47" s="9" customFormat="1" x14ac:dyDescent="0.35">
      <c r="B51" s="9" t="s">
        <v>92</v>
      </c>
    </row>
    <row r="52" spans="2:47" s="7" customFormat="1" x14ac:dyDescent="0.35">
      <c r="B52" s="7" t="s">
        <v>93</v>
      </c>
      <c r="O52" s="7">
        <v>0</v>
      </c>
      <c r="P52" s="7">
        <v>0</v>
      </c>
      <c r="Q52" s="7">
        <v>0</v>
      </c>
      <c r="R52" s="7">
        <f>AO52-Q52-P52-O52</f>
        <v>0</v>
      </c>
      <c r="S52" s="7">
        <v>0</v>
      </c>
      <c r="T52" s="7">
        <v>0</v>
      </c>
      <c r="U52" s="7">
        <v>0</v>
      </c>
      <c r="V52" s="25">
        <f>AP52-U52-T52-S52</f>
        <v>0</v>
      </c>
      <c r="W52" s="7">
        <v>0</v>
      </c>
      <c r="AL52" s="7">
        <v>-11529</v>
      </c>
      <c r="AM52" s="7">
        <v>673</v>
      </c>
      <c r="AN52" s="7">
        <v>-1690</v>
      </c>
      <c r="AO52" s="7">
        <v>0</v>
      </c>
      <c r="AP52" s="7">
        <v>0</v>
      </c>
    </row>
    <row r="53" spans="2:47" s="7" customFormat="1" x14ac:dyDescent="0.35">
      <c r="B53" s="7" t="s">
        <v>94</v>
      </c>
      <c r="O53" s="7">
        <v>112</v>
      </c>
      <c r="P53" s="7">
        <v>1311</v>
      </c>
      <c r="Q53" s="7">
        <v>2853</v>
      </c>
      <c r="R53" s="7">
        <f>AO53-Q53-P53-O53</f>
        <v>3396</v>
      </c>
      <c r="S53" s="7">
        <v>4506</v>
      </c>
      <c r="T53" s="7">
        <v>3802</v>
      </c>
      <c r="U53" s="7">
        <v>3445</v>
      </c>
      <c r="V53" s="25">
        <f>AP53-U53-T53-S53</f>
        <v>3661</v>
      </c>
      <c r="W53" s="7">
        <v>3107</v>
      </c>
      <c r="AL53" s="7">
        <v>0</v>
      </c>
      <c r="AM53" s="7">
        <v>53</v>
      </c>
      <c r="AN53" s="7">
        <v>21</v>
      </c>
      <c r="AO53" s="7">
        <v>7672</v>
      </c>
      <c r="AP53" s="7">
        <v>15414</v>
      </c>
    </row>
    <row r="54" spans="2:47" s="7" customFormat="1" x14ac:dyDescent="0.35">
      <c r="B54" s="7" t="s">
        <v>95</v>
      </c>
      <c r="O54" s="7">
        <v>0</v>
      </c>
      <c r="P54" s="7">
        <v>0</v>
      </c>
      <c r="Q54" s="7">
        <v>0</v>
      </c>
      <c r="R54" s="7">
        <f>AO54-Q54-P54-O54</f>
        <v>0</v>
      </c>
      <c r="S54" s="7">
        <v>0</v>
      </c>
      <c r="T54" s="7">
        <v>0</v>
      </c>
      <c r="U54" s="7">
        <v>0</v>
      </c>
      <c r="V54" s="25">
        <f>AP54-U54-T54-S54</f>
        <v>0</v>
      </c>
      <c r="W54" s="7">
        <v>0</v>
      </c>
      <c r="AL54" s="7">
        <v>-6946</v>
      </c>
      <c r="AM54" s="7">
        <v>-9447</v>
      </c>
      <c r="AN54" s="7">
        <v>-8772</v>
      </c>
      <c r="AO54" s="7">
        <v>0</v>
      </c>
      <c r="AP54" s="7">
        <v>0</v>
      </c>
    </row>
    <row r="55" spans="2:47" s="7" customFormat="1" x14ac:dyDescent="0.35">
      <c r="B55" s="7" t="s">
        <v>96</v>
      </c>
      <c r="O55" s="7">
        <v>3276</v>
      </c>
      <c r="P55" s="7">
        <v>2112</v>
      </c>
      <c r="Q55" s="7">
        <v>-19</v>
      </c>
      <c r="R55" s="7">
        <f>AO55-Q55-P55-O55</f>
        <v>1185</v>
      </c>
      <c r="S55" s="7">
        <v>5945</v>
      </c>
      <c r="T55" s="7">
        <v>1226</v>
      </c>
      <c r="U55" s="7">
        <v>6833</v>
      </c>
      <c r="V55" s="25">
        <f>AP55-U55-T55-S55</f>
        <v>-295</v>
      </c>
      <c r="W55" s="7">
        <v>1530</v>
      </c>
      <c r="AL55" s="7">
        <v>207</v>
      </c>
      <c r="AM55" s="7">
        <v>-30053</v>
      </c>
      <c r="AN55" s="7">
        <v>5726</v>
      </c>
      <c r="AO55" s="7">
        <v>6554</v>
      </c>
      <c r="AP55" s="7">
        <v>13709</v>
      </c>
    </row>
    <row r="56" spans="2:47" s="8" customFormat="1" x14ac:dyDescent="0.35">
      <c r="B56" s="8" t="s">
        <v>92</v>
      </c>
      <c r="O56" s="8">
        <v>280</v>
      </c>
      <c r="P56" s="8">
        <v>-158</v>
      </c>
      <c r="Q56" s="8">
        <v>1</v>
      </c>
      <c r="R56" s="7">
        <f>AO56-Q56-P56-O56</f>
        <v>207</v>
      </c>
      <c r="S56" s="8">
        <v>104</v>
      </c>
      <c r="T56" s="8">
        <v>859</v>
      </c>
      <c r="U56" s="8">
        <v>-69</v>
      </c>
      <c r="V56" s="25">
        <f>AP56-U56-T56-S56</f>
        <v>37</v>
      </c>
      <c r="W56" s="8">
        <v>1083</v>
      </c>
      <c r="AL56" s="8">
        <v>1144</v>
      </c>
      <c r="AM56" s="8">
        <v>186</v>
      </c>
      <c r="AN56" s="8">
        <v>-2248</v>
      </c>
      <c r="AO56" s="8">
        <v>330</v>
      </c>
      <c r="AP56" s="8">
        <v>931</v>
      </c>
    </row>
    <row r="57" spans="2:47" s="12" customFormat="1" x14ac:dyDescent="0.35">
      <c r="B57" s="12" t="s">
        <v>97</v>
      </c>
      <c r="E57" s="12">
        <f>SUM(E52:E56)</f>
        <v>0</v>
      </c>
      <c r="F57" s="12">
        <f t="shared" ref="F57" si="34">SUM(F52:F56)</f>
        <v>0</v>
      </c>
      <c r="G57" s="12">
        <f>SUM(G52:G56)</f>
        <v>0</v>
      </c>
      <c r="H57" s="12">
        <f t="shared" ref="H57" si="35">SUM(H52:H56)</f>
        <v>0</v>
      </c>
      <c r="I57" s="12">
        <f>SUM(I52:I56)</f>
        <v>0</v>
      </c>
      <c r="J57" s="12">
        <f t="shared" ref="J57" si="36">SUM(J52:J56)</f>
        <v>0</v>
      </c>
      <c r="K57" s="12">
        <f>SUM(K52:K56)</f>
        <v>0</v>
      </c>
      <c r="L57" s="12">
        <f t="shared" ref="L57:O57" si="37">SUM(L52:L56)</f>
        <v>0</v>
      </c>
      <c r="M57" s="12">
        <f t="shared" si="37"/>
        <v>0</v>
      </c>
      <c r="N57" s="12">
        <f t="shared" si="37"/>
        <v>0</v>
      </c>
      <c r="O57" s="12">
        <f t="shared" si="37"/>
        <v>3668</v>
      </c>
      <c r="P57" s="12">
        <f>SUM(P52:P56)</f>
        <v>3265</v>
      </c>
      <c r="Q57" s="12">
        <f t="shared" ref="Q57:S57" si="38">SUM(Q52:Q56)</f>
        <v>2835</v>
      </c>
      <c r="R57" s="12">
        <f t="shared" si="38"/>
        <v>4788</v>
      </c>
      <c r="S57" s="12">
        <f t="shared" si="38"/>
        <v>10555</v>
      </c>
      <c r="T57" s="12">
        <f>SUM(T52:T56)</f>
        <v>5887</v>
      </c>
      <c r="U57" s="12">
        <f t="shared" ref="U57:AB57" si="39">SUM(U52:U56)</f>
        <v>10209</v>
      </c>
      <c r="V57" s="12">
        <f t="shared" si="39"/>
        <v>3403</v>
      </c>
      <c r="W57" s="12">
        <f t="shared" si="39"/>
        <v>5720</v>
      </c>
      <c r="X57" s="12">
        <f t="shared" si="39"/>
        <v>0</v>
      </c>
      <c r="Y57" s="12">
        <f t="shared" si="39"/>
        <v>0</v>
      </c>
      <c r="Z57" s="12">
        <f t="shared" si="39"/>
        <v>0</v>
      </c>
      <c r="AA57" s="12">
        <f t="shared" si="39"/>
        <v>0</v>
      </c>
      <c r="AB57" s="12">
        <f t="shared" si="39"/>
        <v>0</v>
      </c>
      <c r="AK57" s="12">
        <f>SUM(AK52:AK56)</f>
        <v>0</v>
      </c>
      <c r="AL57" s="12">
        <f t="shared" ref="AL57:AU57" si="40">SUM(AL52:AL56)</f>
        <v>-17124</v>
      </c>
      <c r="AM57" s="12">
        <f t="shared" si="40"/>
        <v>-38588</v>
      </c>
      <c r="AN57" s="12">
        <f t="shared" si="40"/>
        <v>-6963</v>
      </c>
      <c r="AO57" s="12">
        <f t="shared" si="40"/>
        <v>14556</v>
      </c>
      <c r="AP57" s="12">
        <f t="shared" si="40"/>
        <v>30054</v>
      </c>
      <c r="AQ57" s="12">
        <f t="shared" si="40"/>
        <v>0</v>
      </c>
      <c r="AR57" s="12">
        <f t="shared" si="40"/>
        <v>0</v>
      </c>
      <c r="AS57" s="12">
        <f t="shared" si="40"/>
        <v>0</v>
      </c>
      <c r="AT57" s="12">
        <f t="shared" si="40"/>
        <v>0</v>
      </c>
      <c r="AU57" s="12">
        <f t="shared" si="40"/>
        <v>0</v>
      </c>
    </row>
    <row r="58" spans="2:47" s="7" customFormat="1" x14ac:dyDescent="0.35">
      <c r="B58" s="7" t="s">
        <v>99</v>
      </c>
      <c r="E58" s="7">
        <f t="shared" ref="E58:T58" si="41">E49+E57</f>
        <v>0</v>
      </c>
      <c r="F58" s="7">
        <f t="shared" si="41"/>
        <v>0</v>
      </c>
      <c r="G58" s="7">
        <f t="shared" si="41"/>
        <v>0</v>
      </c>
      <c r="H58" s="7">
        <f t="shared" si="41"/>
        <v>0</v>
      </c>
      <c r="I58" s="7">
        <f t="shared" si="41"/>
        <v>0</v>
      </c>
      <c r="J58" s="7">
        <f t="shared" si="41"/>
        <v>0</v>
      </c>
      <c r="K58" s="7">
        <f t="shared" si="41"/>
        <v>0</v>
      </c>
      <c r="L58" s="7">
        <f t="shared" si="41"/>
        <v>0</v>
      </c>
      <c r="M58" s="7">
        <f t="shared" si="41"/>
        <v>0</v>
      </c>
      <c r="N58" s="7">
        <f t="shared" si="41"/>
        <v>0</v>
      </c>
      <c r="O58" s="7">
        <f t="shared" si="41"/>
        <v>-44046</v>
      </c>
      <c r="P58" s="7">
        <f t="shared" si="41"/>
        <v>-39375</v>
      </c>
      <c r="Q58" s="7">
        <f t="shared" si="41"/>
        <v>-39797</v>
      </c>
      <c r="R58" s="7">
        <f t="shared" si="41"/>
        <v>-37901</v>
      </c>
      <c r="S58" s="7">
        <f t="shared" si="41"/>
        <v>-34137</v>
      </c>
      <c r="T58" s="7">
        <f t="shared" si="41"/>
        <v>-37393</v>
      </c>
      <c r="U58" s="7">
        <f t="shared" ref="U58:AB58" si="42">U49+U57</f>
        <v>-37649</v>
      </c>
      <c r="V58" s="7">
        <f t="shared" si="42"/>
        <v>-30515</v>
      </c>
      <c r="W58" s="7">
        <f t="shared" si="42"/>
        <v>-28851</v>
      </c>
      <c r="X58" s="7">
        <f t="shared" si="42"/>
        <v>0</v>
      </c>
      <c r="Y58" s="7">
        <f t="shared" si="42"/>
        <v>0</v>
      </c>
      <c r="Z58" s="7">
        <f t="shared" si="42"/>
        <v>0</v>
      </c>
      <c r="AA58" s="7">
        <f t="shared" si="42"/>
        <v>0</v>
      </c>
      <c r="AB58" s="7">
        <f t="shared" si="42"/>
        <v>0</v>
      </c>
      <c r="AK58" s="7">
        <f t="shared" ref="AK58:AU58" si="43">AK49+AK57</f>
        <v>0</v>
      </c>
      <c r="AL58" s="7">
        <f t="shared" si="43"/>
        <v>-123584</v>
      </c>
      <c r="AM58" s="7">
        <f t="shared" si="43"/>
        <v>-126030</v>
      </c>
      <c r="AN58" s="7">
        <f t="shared" si="43"/>
        <v>-135014</v>
      </c>
      <c r="AO58" s="7">
        <f t="shared" si="43"/>
        <v>-161119</v>
      </c>
      <c r="AP58" s="7">
        <f t="shared" si="43"/>
        <v>-139694</v>
      </c>
      <c r="AQ58" s="7">
        <f t="shared" si="43"/>
        <v>0</v>
      </c>
      <c r="AR58" s="7">
        <f t="shared" si="43"/>
        <v>0</v>
      </c>
      <c r="AS58" s="7">
        <f t="shared" si="43"/>
        <v>0</v>
      </c>
      <c r="AT58" s="7">
        <f t="shared" si="43"/>
        <v>0</v>
      </c>
      <c r="AU58" s="7">
        <f t="shared" si="43"/>
        <v>0</v>
      </c>
    </row>
    <row r="59" spans="2:47" s="8" customFormat="1" x14ac:dyDescent="0.35">
      <c r="B59" s="8" t="s">
        <v>98</v>
      </c>
      <c r="O59" s="8">
        <v>314</v>
      </c>
      <c r="P59" s="8">
        <v>154</v>
      </c>
      <c r="Q59" s="8">
        <v>439</v>
      </c>
      <c r="R59" s="8">
        <f>AO59-Q59-P59-O59</f>
        <v>-60</v>
      </c>
      <c r="S59" s="8">
        <v>307</v>
      </c>
      <c r="T59" s="8">
        <v>582</v>
      </c>
      <c r="U59" s="8">
        <v>355</v>
      </c>
      <c r="V59" s="24">
        <f>AP59-U59-T59-S59</f>
        <v>-429</v>
      </c>
      <c r="W59" s="8">
        <v>442</v>
      </c>
      <c r="AL59" s="8">
        <v>130</v>
      </c>
      <c r="AM59" s="8">
        <v>1073</v>
      </c>
      <c r="AN59" s="8">
        <v>2110</v>
      </c>
      <c r="AO59" s="8">
        <v>847</v>
      </c>
      <c r="AP59" s="8">
        <v>815</v>
      </c>
    </row>
    <row r="60" spans="2:47" s="7" customFormat="1" x14ac:dyDescent="0.35">
      <c r="B60" s="7" t="s">
        <v>100</v>
      </c>
      <c r="E60" s="7">
        <f>E58-E59</f>
        <v>0</v>
      </c>
      <c r="F60" s="7">
        <f t="shared" ref="F60" si="44">F58-F59</f>
        <v>0</v>
      </c>
      <c r="G60" s="7">
        <f>G58-G59</f>
        <v>0</v>
      </c>
      <c r="H60" s="7">
        <f t="shared" ref="H60" si="45">H58-H59</f>
        <v>0</v>
      </c>
      <c r="I60" s="7">
        <f>I58-I59</f>
        <v>0</v>
      </c>
      <c r="J60" s="7">
        <f t="shared" ref="J60" si="46">J58-J59</f>
        <v>0</v>
      </c>
      <c r="K60" s="7">
        <f>K58-K59</f>
        <v>0</v>
      </c>
      <c r="L60" s="7">
        <f t="shared" ref="L60:O60" si="47">L58-L59</f>
        <v>0</v>
      </c>
      <c r="M60" s="7">
        <f t="shared" si="47"/>
        <v>0</v>
      </c>
      <c r="N60" s="7">
        <f t="shared" si="47"/>
        <v>0</v>
      </c>
      <c r="O60" s="7">
        <f t="shared" si="47"/>
        <v>-44360</v>
      </c>
      <c r="P60" s="7">
        <f>P58-P59</f>
        <v>-39529</v>
      </c>
      <c r="Q60" s="7">
        <f t="shared" ref="Q60:S60" si="48">Q58-Q59</f>
        <v>-40236</v>
      </c>
      <c r="R60" s="7">
        <f t="shared" si="48"/>
        <v>-37841</v>
      </c>
      <c r="S60" s="7">
        <f t="shared" si="48"/>
        <v>-34444</v>
      </c>
      <c r="T60" s="7">
        <f>T58-T59</f>
        <v>-37975</v>
      </c>
      <c r="U60" s="7">
        <f t="shared" ref="U60:AB60" si="49">U58-U59</f>
        <v>-38004</v>
      </c>
      <c r="V60" s="7">
        <f t="shared" si="49"/>
        <v>-30086</v>
      </c>
      <c r="W60" s="7">
        <f t="shared" si="49"/>
        <v>-29293</v>
      </c>
      <c r="X60" s="7">
        <f t="shared" si="49"/>
        <v>0</v>
      </c>
      <c r="Y60" s="7">
        <f t="shared" si="49"/>
        <v>0</v>
      </c>
      <c r="Z60" s="7">
        <f t="shared" si="49"/>
        <v>0</v>
      </c>
      <c r="AA60" s="7">
        <f t="shared" si="49"/>
        <v>0</v>
      </c>
      <c r="AB60" s="7">
        <f t="shared" si="49"/>
        <v>0</v>
      </c>
      <c r="AK60" s="7">
        <f>AK58-AK59</f>
        <v>0</v>
      </c>
      <c r="AL60" s="7">
        <f t="shared" ref="AL60:AU60" si="50">AL58-AL59</f>
        <v>-123714</v>
      </c>
      <c r="AM60" s="7">
        <f t="shared" si="50"/>
        <v>-127103</v>
      </c>
      <c r="AN60" s="7">
        <f t="shared" si="50"/>
        <v>-137124</v>
      </c>
      <c r="AO60" s="7">
        <f t="shared" si="50"/>
        <v>-161966</v>
      </c>
      <c r="AP60" s="7">
        <f t="shared" si="50"/>
        <v>-140509</v>
      </c>
      <c r="AQ60" s="7">
        <f t="shared" si="50"/>
        <v>0</v>
      </c>
      <c r="AR60" s="7">
        <f t="shared" si="50"/>
        <v>0</v>
      </c>
      <c r="AS60" s="7">
        <f t="shared" si="50"/>
        <v>0</v>
      </c>
      <c r="AT60" s="7">
        <f t="shared" si="50"/>
        <v>0</v>
      </c>
      <c r="AU60" s="7">
        <f t="shared" si="50"/>
        <v>0</v>
      </c>
    </row>
    <row r="61" spans="2:47" s="15" customFormat="1" x14ac:dyDescent="0.35">
      <c r="B61" s="15" t="s">
        <v>154</v>
      </c>
      <c r="E61" s="15" t="e">
        <f>E60/E40</f>
        <v>#DIV/0!</v>
      </c>
      <c r="F61" s="15" t="e">
        <f t="shared" ref="F61:AB61" si="51">F60/F40</f>
        <v>#DIV/0!</v>
      </c>
      <c r="G61" s="15" t="e">
        <f t="shared" si="51"/>
        <v>#DIV/0!</v>
      </c>
      <c r="H61" s="15" t="e">
        <f t="shared" si="51"/>
        <v>#DIV/0!</v>
      </c>
      <c r="I61" s="15" t="e">
        <f t="shared" si="51"/>
        <v>#DIV/0!</v>
      </c>
      <c r="J61" s="15" t="e">
        <f t="shared" si="51"/>
        <v>#DIV/0!</v>
      </c>
      <c r="K61" s="15" t="e">
        <f t="shared" si="51"/>
        <v>#DIV/0!</v>
      </c>
      <c r="L61" s="15" t="e">
        <f t="shared" si="51"/>
        <v>#DIV/0!</v>
      </c>
      <c r="M61" s="15" t="e">
        <f t="shared" si="51"/>
        <v>#DIV/0!</v>
      </c>
      <c r="N61" s="15" t="e">
        <f t="shared" si="51"/>
        <v>#DIV/0!</v>
      </c>
      <c r="O61" s="15">
        <f t="shared" si="51"/>
        <v>-1.1054900690308271</v>
      </c>
      <c r="P61" s="15">
        <f t="shared" si="51"/>
        <v>-0.81587203302373579</v>
      </c>
      <c r="Q61" s="15">
        <f t="shared" si="51"/>
        <v>-0.80951231289232251</v>
      </c>
      <c r="R61" s="15">
        <f t="shared" si="51"/>
        <v>-0.71431807456347329</v>
      </c>
      <c r="S61" s="15">
        <f t="shared" si="51"/>
        <v>-0.65354913382539892</v>
      </c>
      <c r="T61" s="15">
        <f t="shared" si="51"/>
        <v>-0.70636706906493552</v>
      </c>
      <c r="U61" s="15">
        <f t="shared" si="51"/>
        <v>-0.68624052004333691</v>
      </c>
      <c r="V61" s="15">
        <f t="shared" si="51"/>
        <v>-0.51121457214708077</v>
      </c>
      <c r="W61" s="15">
        <f t="shared" si="51"/>
        <v>-0.48466247518199868</v>
      </c>
      <c r="X61" s="15" t="e">
        <f t="shared" si="51"/>
        <v>#DIV/0!</v>
      </c>
      <c r="Y61" s="15" t="e">
        <f t="shared" si="51"/>
        <v>#DIV/0!</v>
      </c>
      <c r="Z61" s="15" t="e">
        <f t="shared" si="51"/>
        <v>#DIV/0!</v>
      </c>
      <c r="AA61" s="15" t="e">
        <f t="shared" si="51"/>
        <v>#DIV/0!</v>
      </c>
      <c r="AB61" s="15" t="e">
        <f t="shared" si="51"/>
        <v>#DIV/0!</v>
      </c>
      <c r="AK61" s="15" t="e">
        <f>AK60/AK40</f>
        <v>#DIV/0!</v>
      </c>
      <c r="AL61" s="15">
        <f t="shared" ref="AL61:AU61" si="52">AL60/AL40</f>
        <v>-1.2922411631987967</v>
      </c>
      <c r="AM61" s="15">
        <f t="shared" si="52"/>
        <v>-1.1231355153400255</v>
      </c>
      <c r="AN61" s="15">
        <f t="shared" si="52"/>
        <v>-1.045080749033984</v>
      </c>
      <c r="AO61" s="15">
        <f t="shared" si="52"/>
        <v>-0.8468544777680177</v>
      </c>
      <c r="AP61" s="15">
        <f t="shared" si="52"/>
        <v>-0.63666310218581212</v>
      </c>
      <c r="AQ61" s="15" t="e">
        <f t="shared" si="52"/>
        <v>#DIV/0!</v>
      </c>
      <c r="AR61" s="15" t="e">
        <f t="shared" si="52"/>
        <v>#DIV/0!</v>
      </c>
      <c r="AS61" s="15" t="e">
        <f t="shared" si="52"/>
        <v>#DIV/0!</v>
      </c>
      <c r="AT61" s="15" t="e">
        <f t="shared" si="52"/>
        <v>#DIV/0!</v>
      </c>
      <c r="AU61" s="15" t="e">
        <f t="shared" si="52"/>
        <v>#DIV/0!</v>
      </c>
    </row>
    <row r="62" spans="2:47" s="15" customFormat="1" x14ac:dyDescent="0.35"/>
    <row r="63" spans="2:47" s="11" customFormat="1" x14ac:dyDescent="0.35">
      <c r="B63" s="11" t="s">
        <v>101</v>
      </c>
      <c r="E63" s="11" t="e">
        <f>E60/E64</f>
        <v>#DIV/0!</v>
      </c>
      <c r="F63" s="11" t="e">
        <f t="shared" ref="F63" si="53">F60/F64</f>
        <v>#DIV/0!</v>
      </c>
      <c r="G63" s="11" t="e">
        <f>G60/G64</f>
        <v>#DIV/0!</v>
      </c>
      <c r="H63" s="11" t="e">
        <f t="shared" ref="H63" si="54">H60/H64</f>
        <v>#DIV/0!</v>
      </c>
      <c r="I63" s="11" t="e">
        <f>I60/I64</f>
        <v>#DIV/0!</v>
      </c>
      <c r="J63" s="11" t="e">
        <f t="shared" ref="J63" si="55">J60/J64</f>
        <v>#DIV/0!</v>
      </c>
      <c r="K63" s="11" t="e">
        <f>K60/K64</f>
        <v>#DIV/0!</v>
      </c>
      <c r="L63" s="11" t="e">
        <f t="shared" ref="L63:O63" si="56">L60/L64</f>
        <v>#DIV/0!</v>
      </c>
      <c r="M63" s="11" t="e">
        <f t="shared" si="56"/>
        <v>#DIV/0!</v>
      </c>
      <c r="N63" s="11" t="e">
        <f t="shared" si="56"/>
        <v>#DIV/0!</v>
      </c>
      <c r="O63" s="11">
        <f t="shared" si="56"/>
        <v>-0.16797367744934866</v>
      </c>
      <c r="P63" s="11">
        <f>P60/P64</f>
        <v>-0.14848664744650653</v>
      </c>
      <c r="Q63" s="11">
        <f t="shared" ref="Q63:S63" si="57">Q60/Q64</f>
        <v>-0.1501485246771149</v>
      </c>
      <c r="R63" s="11">
        <f t="shared" si="57"/>
        <v>-0.14165925427253273</v>
      </c>
      <c r="S63" s="11">
        <f t="shared" si="57"/>
        <v>-0.12647055571850271</v>
      </c>
      <c r="T63" s="11">
        <f>T60/T64</f>
        <v>-0.1380642009477745</v>
      </c>
      <c r="U63" s="11">
        <f t="shared" ref="U63:AB63" si="58">U60/U64</f>
        <v>-0.13372379715639743</v>
      </c>
      <c r="V63" s="11">
        <f t="shared" si="58"/>
        <v>-0.10352343557967249</v>
      </c>
      <c r="W63" s="11">
        <f t="shared" si="58"/>
        <v>-0.10161724506362135</v>
      </c>
      <c r="X63" s="11" t="e">
        <f t="shared" si="58"/>
        <v>#DIV/0!</v>
      </c>
      <c r="Y63" s="11" t="e">
        <f t="shared" si="58"/>
        <v>#DIV/0!</v>
      </c>
      <c r="Z63" s="11" t="e">
        <f t="shared" si="58"/>
        <v>#DIV/0!</v>
      </c>
      <c r="AA63" s="11" t="e">
        <f t="shared" si="58"/>
        <v>#DIV/0!</v>
      </c>
      <c r="AB63" s="11" t="e">
        <f t="shared" si="58"/>
        <v>#DIV/0!</v>
      </c>
      <c r="AK63" s="11" t="e">
        <f>AK60/AK64</f>
        <v>#DIV/0!</v>
      </c>
      <c r="AL63" s="11">
        <f t="shared" ref="AL63:AU63" si="59">AL60/AL64</f>
        <v>-2.8862223140068219</v>
      </c>
      <c r="AM63" s="11">
        <f t="shared" si="59"/>
        <v>-2.8746952408700275</v>
      </c>
      <c r="AN63" s="11">
        <f t="shared" si="59"/>
        <v>-1.7224259420529608</v>
      </c>
      <c r="AO63" s="11">
        <f t="shared" si="59"/>
        <v>-0.60632601615985404</v>
      </c>
      <c r="AP63" s="11">
        <f t="shared" si="59"/>
        <v>-0.48347983812617834</v>
      </c>
      <c r="AQ63" s="11" t="e">
        <f t="shared" si="59"/>
        <v>#DIV/0!</v>
      </c>
      <c r="AR63" s="11" t="e">
        <f t="shared" si="59"/>
        <v>#DIV/0!</v>
      </c>
      <c r="AS63" s="11" t="e">
        <f t="shared" si="59"/>
        <v>#DIV/0!</v>
      </c>
      <c r="AT63" s="11" t="e">
        <f t="shared" si="59"/>
        <v>#DIV/0!</v>
      </c>
      <c r="AU63" s="11" t="e">
        <f t="shared" si="59"/>
        <v>#DIV/0!</v>
      </c>
    </row>
    <row r="64" spans="2:47" s="7" customFormat="1" x14ac:dyDescent="0.35">
      <c r="B64" s="7" t="s">
        <v>1</v>
      </c>
      <c r="O64" s="7">
        <v>264088.99699999997</v>
      </c>
      <c r="P64" s="7">
        <v>266212.489</v>
      </c>
      <c r="Q64" s="7">
        <v>267974.66100000002</v>
      </c>
      <c r="R64" s="7">
        <f>AO64</f>
        <v>267126.91800000001</v>
      </c>
      <c r="S64" s="7">
        <v>272347.97700000001</v>
      </c>
      <c r="T64" s="7">
        <v>275053.19799999997</v>
      </c>
      <c r="U64" s="7">
        <v>284197.73300000001</v>
      </c>
      <c r="V64" s="7">
        <f>AP64</f>
        <v>290620.185</v>
      </c>
      <c r="W64" s="7">
        <v>288268</v>
      </c>
      <c r="AL64" s="7">
        <v>42863.642</v>
      </c>
      <c r="AM64" s="7">
        <v>44214.425999999999</v>
      </c>
      <c r="AN64" s="7">
        <v>79610.97</v>
      </c>
      <c r="AO64" s="7">
        <v>267126.91800000001</v>
      </c>
      <c r="AP64" s="7">
        <f>269462.599+21157.586</f>
        <v>290620.185</v>
      </c>
    </row>
    <row r="65" spans="1:47" x14ac:dyDescent="0.35">
      <c r="V65" t="s">
        <v>156</v>
      </c>
      <c r="W65">
        <f>W60/O64</f>
        <v>-0.11092094079178923</v>
      </c>
    </row>
    <row r="66" spans="1:47" x14ac:dyDescent="0.35">
      <c r="W66" t="s">
        <v>155</v>
      </c>
    </row>
    <row r="67" spans="1:47" s="3" customFormat="1" x14ac:dyDescent="0.35">
      <c r="A67" s="3" t="s">
        <v>144</v>
      </c>
      <c r="B67" s="3" t="s">
        <v>30</v>
      </c>
    </row>
    <row r="68" spans="1:47" s="5" customFormat="1" x14ac:dyDescent="0.35">
      <c r="B68" s="5" t="s">
        <v>38</v>
      </c>
    </row>
    <row r="69" spans="1:47" s="7" customFormat="1" x14ac:dyDescent="0.35">
      <c r="B69" s="7" t="s">
        <v>43</v>
      </c>
      <c r="J69" s="7">
        <f>AM69</f>
        <v>71183</v>
      </c>
      <c r="N69" s="7">
        <f>AN69</f>
        <v>490762</v>
      </c>
      <c r="O69" s="7">
        <v>484489</v>
      </c>
      <c r="P69" s="7">
        <v>262061</v>
      </c>
      <c r="Q69" s="7">
        <v>199124</v>
      </c>
      <c r="R69" s="7">
        <f>AO69</f>
        <v>182419</v>
      </c>
      <c r="S69" s="7">
        <v>140763</v>
      </c>
      <c r="T69" s="7">
        <v>118808</v>
      </c>
      <c r="U69" s="7">
        <v>101547</v>
      </c>
      <c r="V69" s="7">
        <f>AP69</f>
        <v>92226</v>
      </c>
      <c r="W69" s="7">
        <f>107367+8802</f>
        <v>116169</v>
      </c>
      <c r="AM69" s="7">
        <v>71183</v>
      </c>
      <c r="AN69" s="7">
        <v>490762</v>
      </c>
      <c r="AO69" s="7">
        <f>181892+527</f>
        <v>182419</v>
      </c>
      <c r="AP69" s="7">
        <f>83866+8360</f>
        <v>92226</v>
      </c>
    </row>
    <row r="70" spans="1:47" s="7" customFormat="1" x14ac:dyDescent="0.35">
      <c r="B70" s="7" t="s">
        <v>44</v>
      </c>
      <c r="J70" s="7">
        <f>AM70</f>
        <v>0</v>
      </c>
      <c r="N70" s="7">
        <f>AN70</f>
        <v>0</v>
      </c>
      <c r="O70" s="7">
        <v>0</v>
      </c>
      <c r="P70" s="7">
        <v>195630</v>
      </c>
      <c r="Q70" s="7">
        <v>226163</v>
      </c>
      <c r="R70" s="7">
        <f>AO70</f>
        <v>226868</v>
      </c>
      <c r="S70" s="7">
        <v>235415</v>
      </c>
      <c r="T70" s="7">
        <v>248979</v>
      </c>
      <c r="U70" s="7">
        <f>7880+213347</f>
        <v>221227</v>
      </c>
      <c r="V70" s="7">
        <f>AP70</f>
        <v>215041</v>
      </c>
      <c r="W70" s="7">
        <v>168218</v>
      </c>
      <c r="AM70" s="7">
        <v>0</v>
      </c>
      <c r="AN70" s="7">
        <v>0</v>
      </c>
      <c r="AO70" s="7">
        <v>226868</v>
      </c>
      <c r="AP70" s="7">
        <v>215041</v>
      </c>
    </row>
    <row r="71" spans="1:47" s="7" customFormat="1" x14ac:dyDescent="0.35">
      <c r="B71" s="7" t="s">
        <v>45</v>
      </c>
      <c r="J71" s="7">
        <f>AM71</f>
        <v>47110</v>
      </c>
      <c r="N71" s="7">
        <f>AN71</f>
        <v>44373</v>
      </c>
      <c r="O71" s="7">
        <v>24581</v>
      </c>
      <c r="P71" s="7">
        <v>26116</v>
      </c>
      <c r="Q71" s="7">
        <v>29009</v>
      </c>
      <c r="R71" s="7">
        <f>AO71</f>
        <v>38952</v>
      </c>
      <c r="S71" s="7">
        <v>39072</v>
      </c>
      <c r="T71" s="7">
        <v>40349</v>
      </c>
      <c r="U71" s="7">
        <v>45145</v>
      </c>
      <c r="V71" s="7">
        <f>AP71</f>
        <v>43320</v>
      </c>
      <c r="W71" s="7">
        <v>38527</v>
      </c>
      <c r="AM71" s="7">
        <v>47110</v>
      </c>
      <c r="AN71" s="7">
        <v>44373</v>
      </c>
      <c r="AO71" s="7">
        <v>38952</v>
      </c>
      <c r="AP71" s="7">
        <v>43320</v>
      </c>
    </row>
    <row r="72" spans="1:47" s="8" customFormat="1" x14ac:dyDescent="0.35">
      <c r="B72" s="8" t="s">
        <v>46</v>
      </c>
      <c r="J72" s="8">
        <f>AM72</f>
        <v>7134</v>
      </c>
      <c r="N72" s="8">
        <f>AN72</f>
        <v>16385</v>
      </c>
      <c r="O72" s="8">
        <v>18192</v>
      </c>
      <c r="P72" s="8">
        <v>20298</v>
      </c>
      <c r="Q72" s="8">
        <v>26347</v>
      </c>
      <c r="R72" s="8">
        <f>AO72</f>
        <v>27943</v>
      </c>
      <c r="S72" s="8">
        <v>19275</v>
      </c>
      <c r="T72" s="8">
        <v>19725</v>
      </c>
      <c r="U72" s="8">
        <v>19616</v>
      </c>
      <c r="V72" s="8">
        <f>AP72</f>
        <v>19564</v>
      </c>
      <c r="W72" s="8">
        <v>23044</v>
      </c>
      <c r="AM72" s="8">
        <v>7134</v>
      </c>
      <c r="AN72" s="8">
        <v>16385</v>
      </c>
      <c r="AO72" s="8">
        <v>27943</v>
      </c>
      <c r="AP72" s="8">
        <v>19564</v>
      </c>
    </row>
    <row r="73" spans="1:47" s="6" customFormat="1" x14ac:dyDescent="0.35">
      <c r="B73" s="6" t="s">
        <v>47</v>
      </c>
      <c r="E73" s="6">
        <f>SUM(E69:E72)</f>
        <v>0</v>
      </c>
      <c r="F73" s="6">
        <f t="shared" ref="F73" si="60">SUM(F69:F72)</f>
        <v>0</v>
      </c>
      <c r="G73" s="6">
        <f>SUM(G69:G72)</f>
        <v>0</v>
      </c>
      <c r="H73" s="6">
        <f t="shared" ref="H73" si="61">SUM(H69:H72)</f>
        <v>0</v>
      </c>
      <c r="I73" s="6">
        <f>SUM(I69:I72)</f>
        <v>0</v>
      </c>
      <c r="J73" s="6">
        <f t="shared" ref="J73" si="62">SUM(J69:J72)</f>
        <v>125427</v>
      </c>
      <c r="K73" s="6">
        <f>SUM(K69:K72)</f>
        <v>0</v>
      </c>
      <c r="L73" s="6">
        <f t="shared" ref="L73:O73" si="63">SUM(L69:L72)</f>
        <v>0</v>
      </c>
      <c r="M73" s="6">
        <f t="shared" si="63"/>
        <v>0</v>
      </c>
      <c r="N73" s="6">
        <f t="shared" si="63"/>
        <v>551520</v>
      </c>
      <c r="O73" s="6">
        <f t="shared" si="63"/>
        <v>527262</v>
      </c>
      <c r="P73" s="6">
        <f>SUM(P69:P72)</f>
        <v>504105</v>
      </c>
      <c r="Q73" s="6">
        <f t="shared" ref="Q73:S73" si="64">SUM(Q69:Q72)</f>
        <v>480643</v>
      </c>
      <c r="R73" s="6">
        <f t="shared" si="64"/>
        <v>476182</v>
      </c>
      <c r="S73" s="6">
        <f t="shared" si="64"/>
        <v>434525</v>
      </c>
      <c r="T73" s="6">
        <f>SUM(T69:T72)</f>
        <v>427861</v>
      </c>
      <c r="U73" s="6">
        <f t="shared" ref="U73:AB73" si="65">SUM(U69:U72)</f>
        <v>387535</v>
      </c>
      <c r="V73" s="6">
        <f t="shared" si="65"/>
        <v>370151</v>
      </c>
      <c r="W73" s="6">
        <f t="shared" si="65"/>
        <v>345958</v>
      </c>
      <c r="X73" s="6">
        <f t="shared" si="65"/>
        <v>0</v>
      </c>
      <c r="Y73" s="6">
        <f t="shared" si="65"/>
        <v>0</v>
      </c>
      <c r="Z73" s="6">
        <f t="shared" si="65"/>
        <v>0</v>
      </c>
      <c r="AA73" s="6">
        <f t="shared" si="65"/>
        <v>0</v>
      </c>
      <c r="AB73" s="6">
        <f t="shared" si="65"/>
        <v>0</v>
      </c>
      <c r="AK73" s="6">
        <f>SUM(AK69:AK72)</f>
        <v>0</v>
      </c>
      <c r="AL73" s="6">
        <f t="shared" ref="AL73:AU73" si="66">SUM(AL69:AL72)</f>
        <v>0</v>
      </c>
      <c r="AM73" s="6">
        <f t="shared" si="66"/>
        <v>125427</v>
      </c>
      <c r="AN73" s="6">
        <f t="shared" si="66"/>
        <v>551520</v>
      </c>
      <c r="AO73" s="6">
        <f t="shared" si="66"/>
        <v>476182</v>
      </c>
      <c r="AP73" s="6">
        <f t="shared" si="66"/>
        <v>370151</v>
      </c>
      <c r="AQ73" s="6">
        <f t="shared" si="66"/>
        <v>0</v>
      </c>
      <c r="AR73" s="6">
        <f t="shared" si="66"/>
        <v>0</v>
      </c>
      <c r="AS73" s="6">
        <f t="shared" si="66"/>
        <v>0</v>
      </c>
      <c r="AT73" s="6">
        <f t="shared" si="66"/>
        <v>0</v>
      </c>
      <c r="AU73" s="6">
        <f t="shared" si="66"/>
        <v>0</v>
      </c>
    </row>
    <row r="74" spans="1:47" s="9" customFormat="1" x14ac:dyDescent="0.35">
      <c r="B74" s="9" t="s">
        <v>39</v>
      </c>
    </row>
    <row r="75" spans="1:47" s="7" customFormat="1" x14ac:dyDescent="0.35">
      <c r="B75" s="7" t="s">
        <v>48</v>
      </c>
      <c r="J75" s="7">
        <f t="shared" ref="J75:J81" si="67">AM75</f>
        <v>159855</v>
      </c>
      <c r="N75" s="7">
        <f t="shared" ref="N75:N81" si="68">AN75</f>
        <v>133280</v>
      </c>
      <c r="O75" s="7">
        <v>125329</v>
      </c>
      <c r="P75" s="7">
        <v>120921</v>
      </c>
      <c r="Q75" s="7">
        <v>115385</v>
      </c>
      <c r="R75" s="7">
        <f t="shared" ref="R75:R81" si="69">AO75</f>
        <v>108091</v>
      </c>
      <c r="S75" s="7">
        <v>118193</v>
      </c>
      <c r="T75" s="7">
        <v>120193</v>
      </c>
      <c r="U75" s="7">
        <v>114058</v>
      </c>
      <c r="V75" s="7">
        <f>AP75</f>
        <v>113429</v>
      </c>
      <c r="W75" s="7">
        <v>111338</v>
      </c>
      <c r="AM75" s="7">
        <v>159855</v>
      </c>
      <c r="AN75" s="7">
        <v>133280</v>
      </c>
      <c r="AO75" s="7">
        <v>108091</v>
      </c>
      <c r="AP75" s="7">
        <v>113429</v>
      </c>
    </row>
    <row r="76" spans="1:47" s="7" customFormat="1" x14ac:dyDescent="0.35">
      <c r="B76" s="7" t="s">
        <v>49</v>
      </c>
      <c r="J76" s="7">
        <f t="shared" si="67"/>
        <v>11994</v>
      </c>
      <c r="N76" s="7">
        <f t="shared" si="68"/>
        <v>10768</v>
      </c>
      <c r="O76" s="7">
        <v>11105</v>
      </c>
      <c r="P76" s="7">
        <v>11218</v>
      </c>
      <c r="Q76" s="7">
        <v>11181</v>
      </c>
      <c r="R76" s="7">
        <f t="shared" si="69"/>
        <v>11417</v>
      </c>
      <c r="S76" s="7">
        <v>11878</v>
      </c>
      <c r="T76" s="7">
        <v>12992</v>
      </c>
      <c r="U76" s="7">
        <v>14050</v>
      </c>
      <c r="V76" s="7">
        <f>AP76</f>
        <v>14973</v>
      </c>
      <c r="W76" s="7">
        <v>16066</v>
      </c>
      <c r="AM76" s="7">
        <v>11994</v>
      </c>
      <c r="AN76" s="7">
        <v>10768</v>
      </c>
      <c r="AO76" s="7">
        <v>11417</v>
      </c>
      <c r="AP76" s="7">
        <v>14973</v>
      </c>
    </row>
    <row r="77" spans="1:47" s="7" customFormat="1" x14ac:dyDescent="0.35">
      <c r="B77" s="7" t="s">
        <v>50</v>
      </c>
      <c r="J77" s="7">
        <f t="shared" si="67"/>
        <v>88393</v>
      </c>
      <c r="N77" s="7">
        <f t="shared" si="68"/>
        <v>103219</v>
      </c>
      <c r="O77" s="7">
        <v>103219</v>
      </c>
      <c r="P77" s="7">
        <v>103219</v>
      </c>
      <c r="Q77" s="7">
        <v>103219</v>
      </c>
      <c r="R77" s="7">
        <f t="shared" si="69"/>
        <v>112748</v>
      </c>
      <c r="S77" s="7">
        <v>112748</v>
      </c>
      <c r="T77" s="7">
        <v>112750</v>
      </c>
      <c r="U77" s="7">
        <v>135701</v>
      </c>
      <c r="V77" s="7">
        <f>AP77</f>
        <v>136256</v>
      </c>
      <c r="W77" s="7">
        <v>137110</v>
      </c>
      <c r="AM77" s="7">
        <v>88393</v>
      </c>
      <c r="AN77" s="7">
        <v>103219</v>
      </c>
      <c r="AO77" s="7">
        <v>112748</v>
      </c>
      <c r="AP77" s="7">
        <v>136256</v>
      </c>
    </row>
    <row r="78" spans="1:47" s="7" customFormat="1" x14ac:dyDescent="0.35">
      <c r="B78" s="7" t="s">
        <v>51</v>
      </c>
      <c r="J78" s="7">
        <f t="shared" si="67"/>
        <v>5673</v>
      </c>
      <c r="N78" s="7">
        <f t="shared" si="68"/>
        <v>14197</v>
      </c>
      <c r="O78" s="7">
        <v>13604</v>
      </c>
      <c r="P78" s="7">
        <v>13077</v>
      </c>
      <c r="Q78" s="7">
        <v>12419</v>
      </c>
      <c r="R78" s="7">
        <f t="shared" si="69"/>
        <v>14831</v>
      </c>
      <c r="S78" s="7">
        <v>13999</v>
      </c>
      <c r="T78" s="7">
        <v>14867</v>
      </c>
      <c r="U78" s="7">
        <v>27427</v>
      </c>
      <c r="V78" s="7">
        <f>AP78</f>
        <v>32448</v>
      </c>
      <c r="W78" s="7">
        <v>31403</v>
      </c>
      <c r="AM78" s="7">
        <v>5673</v>
      </c>
      <c r="AN78" s="7">
        <v>14197</v>
      </c>
      <c r="AO78" s="7">
        <v>14831</v>
      </c>
      <c r="AP78" s="7">
        <v>32448</v>
      </c>
    </row>
    <row r="79" spans="1:47" s="7" customFormat="1" x14ac:dyDescent="0.35">
      <c r="B79" s="7" t="s">
        <v>52</v>
      </c>
      <c r="J79" s="7">
        <f t="shared" si="67"/>
        <v>4982</v>
      </c>
      <c r="N79" s="7">
        <f t="shared" si="68"/>
        <v>5743</v>
      </c>
      <c r="O79" s="7">
        <v>5653</v>
      </c>
      <c r="P79" s="7">
        <v>5648</v>
      </c>
      <c r="Q79" s="7">
        <v>5163</v>
      </c>
      <c r="R79" s="7">
        <f t="shared" si="69"/>
        <v>5657</v>
      </c>
      <c r="S79" s="7">
        <v>5660</v>
      </c>
      <c r="T79" s="7">
        <v>5707</v>
      </c>
      <c r="U79" s="7">
        <v>10321</v>
      </c>
      <c r="V79" s="7">
        <f>AP79</f>
        <v>9972</v>
      </c>
      <c r="W79" s="7">
        <v>9564</v>
      </c>
      <c r="AM79" s="7">
        <v>4982</v>
      </c>
      <c r="AN79" s="7">
        <v>5743</v>
      </c>
      <c r="AO79" s="7">
        <v>5657</v>
      </c>
      <c r="AP79" s="7">
        <v>9972</v>
      </c>
    </row>
    <row r="80" spans="1:47" s="7" customFormat="1" x14ac:dyDescent="0.35">
      <c r="B80" s="7" t="s">
        <v>53</v>
      </c>
      <c r="J80" s="7">
        <f t="shared" si="67"/>
        <v>0</v>
      </c>
      <c r="N80" s="7">
        <f t="shared" si="68"/>
        <v>0</v>
      </c>
      <c r="O80" s="7">
        <v>7035</v>
      </c>
      <c r="P80" s="7">
        <v>5646</v>
      </c>
      <c r="Q80" s="7">
        <v>15806</v>
      </c>
      <c r="R80" s="7">
        <f t="shared" si="69"/>
        <v>20403</v>
      </c>
      <c r="S80" s="7">
        <v>23697</v>
      </c>
      <c r="T80" s="7">
        <v>23485</v>
      </c>
      <c r="U80" s="7">
        <v>22091</v>
      </c>
      <c r="V80" s="7">
        <f>AP80</f>
        <v>22339</v>
      </c>
      <c r="W80" s="7">
        <v>20966</v>
      </c>
      <c r="AM80" s="7">
        <v>0</v>
      </c>
      <c r="AN80" s="7">
        <v>0</v>
      </c>
      <c r="AO80" s="7">
        <v>20403</v>
      </c>
      <c r="AP80" s="7">
        <v>22339</v>
      </c>
    </row>
    <row r="81" spans="2:47" s="8" customFormat="1" x14ac:dyDescent="0.35">
      <c r="B81" s="8" t="s">
        <v>54</v>
      </c>
      <c r="J81" s="7">
        <f t="shared" si="67"/>
        <v>2984</v>
      </c>
      <c r="N81" s="7">
        <f t="shared" si="68"/>
        <v>2714</v>
      </c>
      <c r="O81" s="8">
        <v>2787</v>
      </c>
      <c r="P81" s="8">
        <v>4060</v>
      </c>
      <c r="Q81" s="8">
        <v>3412</v>
      </c>
      <c r="R81" s="7">
        <f t="shared" si="69"/>
        <v>3921</v>
      </c>
      <c r="S81" s="8">
        <v>2757</v>
      </c>
      <c r="T81" s="8">
        <v>2562</v>
      </c>
      <c r="U81" s="8">
        <v>2337</v>
      </c>
      <c r="V81" s="7">
        <f>AP81</f>
        <v>2429</v>
      </c>
      <c r="W81" s="8">
        <v>2199</v>
      </c>
      <c r="AM81" s="8">
        <v>2984</v>
      </c>
      <c r="AN81" s="8">
        <v>2714</v>
      </c>
      <c r="AO81" s="8">
        <v>3921</v>
      </c>
      <c r="AP81" s="8">
        <v>2429</v>
      </c>
    </row>
    <row r="82" spans="2:47" s="10" customFormat="1" x14ac:dyDescent="0.35">
      <c r="B82" s="10" t="s">
        <v>55</v>
      </c>
      <c r="E82" s="10">
        <f>SUM(E75:E81)</f>
        <v>0</v>
      </c>
      <c r="F82" s="10">
        <f t="shared" ref="F82" si="70">SUM(F75:F81)</f>
        <v>0</v>
      </c>
      <c r="G82" s="10">
        <f>SUM(G75:G81)</f>
        <v>0</v>
      </c>
      <c r="H82" s="10">
        <f t="shared" ref="H82" si="71">SUM(H75:H81)</f>
        <v>0</v>
      </c>
      <c r="I82" s="10">
        <f>SUM(I75:I81)</f>
        <v>0</v>
      </c>
      <c r="J82" s="10">
        <f t="shared" ref="J82" si="72">SUM(J75:J81)</f>
        <v>273881</v>
      </c>
      <c r="K82" s="10">
        <f>SUM(K75:K81)</f>
        <v>0</v>
      </c>
      <c r="L82" s="10">
        <f t="shared" ref="L82:O82" si="73">SUM(L75:L81)</f>
        <v>0</v>
      </c>
      <c r="M82" s="10">
        <f t="shared" si="73"/>
        <v>0</v>
      </c>
      <c r="N82" s="10">
        <f t="shared" si="73"/>
        <v>269921</v>
      </c>
      <c r="O82" s="10">
        <f t="shared" si="73"/>
        <v>268732</v>
      </c>
      <c r="P82" s="10">
        <f>SUM(P75:P81)</f>
        <v>263789</v>
      </c>
      <c r="Q82" s="10">
        <f t="shared" ref="Q82:S82" si="74">SUM(Q75:Q81)</f>
        <v>266585</v>
      </c>
      <c r="R82" s="10">
        <f t="shared" si="74"/>
        <v>277068</v>
      </c>
      <c r="S82" s="10">
        <f t="shared" si="74"/>
        <v>288932</v>
      </c>
      <c r="T82" s="10">
        <f>SUM(T75:T81)</f>
        <v>292556</v>
      </c>
      <c r="U82" s="10">
        <f t="shared" ref="U82:AB82" si="75">SUM(U75:U81)</f>
        <v>325985</v>
      </c>
      <c r="V82" s="10">
        <f t="shared" si="75"/>
        <v>331846</v>
      </c>
      <c r="W82" s="10">
        <f t="shared" si="75"/>
        <v>328646</v>
      </c>
      <c r="X82" s="10">
        <f t="shared" si="75"/>
        <v>0</v>
      </c>
      <c r="Y82" s="10">
        <f t="shared" si="75"/>
        <v>0</v>
      </c>
      <c r="Z82" s="10">
        <f t="shared" si="75"/>
        <v>0</v>
      </c>
      <c r="AA82" s="10">
        <f t="shared" si="75"/>
        <v>0</v>
      </c>
      <c r="AB82" s="10">
        <f t="shared" si="75"/>
        <v>0</v>
      </c>
      <c r="AK82" s="10">
        <f>SUM(AK75:AK81)</f>
        <v>0</v>
      </c>
      <c r="AL82" s="10">
        <f t="shared" ref="AL82:AU82" si="76">SUM(AL75:AL81)</f>
        <v>0</v>
      </c>
      <c r="AM82" s="10">
        <f t="shared" si="76"/>
        <v>273881</v>
      </c>
      <c r="AN82" s="10">
        <f t="shared" si="76"/>
        <v>269921</v>
      </c>
      <c r="AO82" s="10">
        <f t="shared" si="76"/>
        <v>277068</v>
      </c>
      <c r="AP82" s="10">
        <f t="shared" si="76"/>
        <v>331846</v>
      </c>
      <c r="AQ82" s="10">
        <f t="shared" si="76"/>
        <v>0</v>
      </c>
      <c r="AR82" s="10">
        <f t="shared" si="76"/>
        <v>0</v>
      </c>
      <c r="AS82" s="10">
        <f t="shared" si="76"/>
        <v>0</v>
      </c>
      <c r="AT82" s="10">
        <f t="shared" si="76"/>
        <v>0</v>
      </c>
      <c r="AU82" s="10">
        <f t="shared" si="76"/>
        <v>0</v>
      </c>
    </row>
    <row r="83" spans="2:47" s="6" customFormat="1" x14ac:dyDescent="0.35">
      <c r="B83" s="6" t="s">
        <v>56</v>
      </c>
      <c r="E83" s="6">
        <f>E82+E73</f>
        <v>0</v>
      </c>
      <c r="F83" s="6">
        <f t="shared" ref="F83" si="77">F82+F73</f>
        <v>0</v>
      </c>
      <c r="G83" s="6">
        <f>G82+G73</f>
        <v>0</v>
      </c>
      <c r="H83" s="6">
        <f t="shared" ref="H83" si="78">H82+H73</f>
        <v>0</v>
      </c>
      <c r="I83" s="6">
        <f>I82+I73</f>
        <v>0</v>
      </c>
      <c r="J83" s="6">
        <f t="shared" ref="J83" si="79">J82+J73</f>
        <v>399308</v>
      </c>
      <c r="K83" s="6">
        <f>K82+K73</f>
        <v>0</v>
      </c>
      <c r="L83" s="6">
        <f t="shared" ref="L83:O83" si="80">L82+L73</f>
        <v>0</v>
      </c>
      <c r="M83" s="6">
        <f t="shared" si="80"/>
        <v>0</v>
      </c>
      <c r="N83" s="6">
        <f t="shared" si="80"/>
        <v>821441</v>
      </c>
      <c r="O83" s="6">
        <f t="shared" si="80"/>
        <v>795994</v>
      </c>
      <c r="P83" s="6">
        <f>P82+P73</f>
        <v>767894</v>
      </c>
      <c r="Q83" s="6">
        <f t="shared" ref="Q83:S83" si="81">Q82+Q73</f>
        <v>747228</v>
      </c>
      <c r="R83" s="6">
        <f t="shared" si="81"/>
        <v>753250</v>
      </c>
      <c r="S83" s="6">
        <f t="shared" si="81"/>
        <v>723457</v>
      </c>
      <c r="T83" s="6">
        <f>T82+T73</f>
        <v>720417</v>
      </c>
      <c r="U83" s="6">
        <f t="shared" ref="U83:AB83" si="82">U82+U73</f>
        <v>713520</v>
      </c>
      <c r="V83" s="6">
        <f t="shared" si="82"/>
        <v>701997</v>
      </c>
      <c r="W83" s="6">
        <f t="shared" si="82"/>
        <v>674604</v>
      </c>
      <c r="X83" s="6">
        <f t="shared" si="82"/>
        <v>0</v>
      </c>
      <c r="Y83" s="6">
        <f t="shared" si="82"/>
        <v>0</v>
      </c>
      <c r="Z83" s="6">
        <f t="shared" si="82"/>
        <v>0</v>
      </c>
      <c r="AA83" s="6">
        <f t="shared" si="82"/>
        <v>0</v>
      </c>
      <c r="AB83" s="6">
        <f t="shared" si="82"/>
        <v>0</v>
      </c>
      <c r="AK83" s="6">
        <f>AK82+AK73</f>
        <v>0</v>
      </c>
      <c r="AL83" s="6">
        <f t="shared" ref="AL83:AU83" si="83">AL82+AL73</f>
        <v>0</v>
      </c>
      <c r="AM83" s="6">
        <f t="shared" si="83"/>
        <v>399308</v>
      </c>
      <c r="AN83" s="6">
        <f t="shared" si="83"/>
        <v>821441</v>
      </c>
      <c r="AO83" s="6">
        <f t="shared" si="83"/>
        <v>753250</v>
      </c>
      <c r="AP83" s="6">
        <f t="shared" si="83"/>
        <v>701997</v>
      </c>
      <c r="AQ83" s="6">
        <f t="shared" si="83"/>
        <v>0</v>
      </c>
      <c r="AR83" s="6">
        <f t="shared" si="83"/>
        <v>0</v>
      </c>
      <c r="AS83" s="6">
        <f t="shared" si="83"/>
        <v>0</v>
      </c>
      <c r="AT83" s="6">
        <f t="shared" si="83"/>
        <v>0</v>
      </c>
      <c r="AU83" s="6">
        <f t="shared" si="83"/>
        <v>0</v>
      </c>
    </row>
    <row r="84" spans="2:47" s="9" customFormat="1" x14ac:dyDescent="0.35">
      <c r="B84" s="9" t="s">
        <v>40</v>
      </c>
    </row>
    <row r="85" spans="2:47" s="7" customFormat="1" x14ac:dyDescent="0.35">
      <c r="B85" s="7" t="s">
        <v>57</v>
      </c>
      <c r="J85" s="7">
        <f t="shared" ref="J85:J91" si="84">AM85</f>
        <v>1446</v>
      </c>
      <c r="N85" s="7">
        <f t="shared" ref="N85:N91" si="85">AN85</f>
        <v>2850</v>
      </c>
      <c r="O85" s="7">
        <v>3168</v>
      </c>
      <c r="P85" s="7">
        <v>2189</v>
      </c>
      <c r="Q85" s="7">
        <v>2557</v>
      </c>
      <c r="R85" s="7">
        <f t="shared" ref="R85:R91" si="86">AO85</f>
        <v>6900</v>
      </c>
      <c r="S85" s="7">
        <v>14657</v>
      </c>
      <c r="T85" s="7">
        <v>3825</v>
      </c>
      <c r="U85" s="7">
        <v>4589</v>
      </c>
      <c r="V85" s="7">
        <f>AP85</f>
        <v>2601</v>
      </c>
      <c r="W85" s="7">
        <v>3131</v>
      </c>
      <c r="AM85" s="7">
        <v>1446</v>
      </c>
      <c r="AN85" s="7">
        <v>2850</v>
      </c>
      <c r="AO85" s="7">
        <v>6900</v>
      </c>
      <c r="AP85" s="7">
        <v>2601</v>
      </c>
    </row>
    <row r="86" spans="2:47" s="7" customFormat="1" x14ac:dyDescent="0.35">
      <c r="B86" s="7" t="s">
        <v>58</v>
      </c>
      <c r="J86" s="7">
        <f t="shared" si="84"/>
        <v>30195</v>
      </c>
      <c r="N86" s="7">
        <f t="shared" si="85"/>
        <v>48823</v>
      </c>
      <c r="O86" s="7">
        <v>43184</v>
      </c>
      <c r="P86" s="7">
        <v>47821</v>
      </c>
      <c r="Q86" s="7">
        <v>42629</v>
      </c>
      <c r="R86" s="7">
        <f t="shared" si="86"/>
        <v>46022</v>
      </c>
      <c r="S86" s="7">
        <v>34432</v>
      </c>
      <c r="T86" s="7">
        <v>37841</v>
      </c>
      <c r="U86" s="7">
        <v>41961</v>
      </c>
      <c r="V86" s="7">
        <f>AP86</f>
        <v>44779</v>
      </c>
      <c r="W86" s="7">
        <v>43361</v>
      </c>
      <c r="AM86" s="7">
        <v>30195</v>
      </c>
      <c r="AN86" s="7">
        <v>48823</v>
      </c>
      <c r="AO86" s="7">
        <v>46022</v>
      </c>
      <c r="AP86" s="7">
        <v>44779</v>
      </c>
    </row>
    <row r="87" spans="2:47" s="7" customFormat="1" x14ac:dyDescent="0.35">
      <c r="B87" s="7" t="s">
        <v>59</v>
      </c>
      <c r="J87" s="7">
        <f t="shared" si="84"/>
        <v>57570</v>
      </c>
      <c r="N87" s="7">
        <f t="shared" si="85"/>
        <v>64233</v>
      </c>
      <c r="O87" s="7">
        <v>60672</v>
      </c>
      <c r="P87" s="7">
        <v>52083</v>
      </c>
      <c r="Q87" s="7">
        <v>47698</v>
      </c>
      <c r="R87" s="7">
        <f t="shared" si="86"/>
        <v>51900</v>
      </c>
      <c r="S87" s="7">
        <v>44620</v>
      </c>
      <c r="T87" s="7">
        <v>56575</v>
      </c>
      <c r="U87" s="7">
        <v>67228</v>
      </c>
      <c r="V87" s="7">
        <f>AP87</f>
        <v>72327</v>
      </c>
      <c r="W87" s="7">
        <v>63646</v>
      </c>
      <c r="AM87" s="7">
        <v>57570</v>
      </c>
      <c r="AN87" s="7">
        <v>64233</v>
      </c>
      <c r="AO87" s="7">
        <v>51900</v>
      </c>
      <c r="AP87" s="7">
        <v>72327</v>
      </c>
    </row>
    <row r="88" spans="2:47" s="7" customFormat="1" x14ac:dyDescent="0.35">
      <c r="B88" s="7" t="s">
        <v>60</v>
      </c>
      <c r="J88" s="7">
        <f t="shared" si="84"/>
        <v>0</v>
      </c>
      <c r="N88" s="7">
        <f t="shared" si="85"/>
        <v>16135</v>
      </c>
      <c r="O88" s="7">
        <v>15239</v>
      </c>
      <c r="P88" s="7">
        <v>14342</v>
      </c>
      <c r="Q88" s="7">
        <v>13446</v>
      </c>
      <c r="R88" s="7">
        <f t="shared" si="86"/>
        <v>12550</v>
      </c>
      <c r="S88" s="7">
        <v>11653</v>
      </c>
      <c r="T88" s="7">
        <v>10757</v>
      </c>
      <c r="U88" s="7">
        <v>9860</v>
      </c>
      <c r="V88" s="7">
        <f>AP88</f>
        <v>8964</v>
      </c>
      <c r="W88" s="7">
        <v>8086</v>
      </c>
      <c r="AM88" s="7">
        <v>0</v>
      </c>
      <c r="AN88" s="7">
        <v>16135</v>
      </c>
      <c r="AO88" s="7">
        <v>12550</v>
      </c>
      <c r="AP88" s="7">
        <v>8964</v>
      </c>
    </row>
    <row r="89" spans="2:47" s="7" customFormat="1" x14ac:dyDescent="0.35">
      <c r="B89" s="7" t="s">
        <v>61</v>
      </c>
      <c r="J89" s="7">
        <f t="shared" si="84"/>
        <v>0</v>
      </c>
      <c r="N89" s="7">
        <f t="shared" si="85"/>
        <v>0</v>
      </c>
      <c r="O89" s="7">
        <v>7188</v>
      </c>
      <c r="P89" s="7">
        <v>5845</v>
      </c>
      <c r="Q89" s="7">
        <v>3538</v>
      </c>
      <c r="R89" s="7">
        <f t="shared" si="86"/>
        <v>4885</v>
      </c>
      <c r="S89" s="7">
        <v>6320</v>
      </c>
      <c r="T89" s="7">
        <v>7261</v>
      </c>
      <c r="U89" s="7">
        <v>7500</v>
      </c>
      <c r="V89" s="7">
        <f>AP89</f>
        <v>7978</v>
      </c>
      <c r="W89" s="7">
        <v>8175</v>
      </c>
      <c r="AM89" s="7">
        <v>0</v>
      </c>
      <c r="AN89" s="7">
        <v>0</v>
      </c>
      <c r="AO89" s="7">
        <v>4885</v>
      </c>
      <c r="AP89" s="7">
        <v>7978</v>
      </c>
    </row>
    <row r="90" spans="2:47" s="7" customFormat="1" x14ac:dyDescent="0.35">
      <c r="B90" s="7" t="s">
        <v>118</v>
      </c>
      <c r="J90" s="7">
        <f t="shared" si="84"/>
        <v>8244</v>
      </c>
      <c r="N90" s="7">
        <f t="shared" si="85"/>
        <v>0</v>
      </c>
      <c r="O90" s="7">
        <v>0</v>
      </c>
      <c r="P90" s="7">
        <v>0</v>
      </c>
      <c r="Q90" s="7">
        <v>0</v>
      </c>
      <c r="R90" s="7">
        <f t="shared" si="86"/>
        <v>0</v>
      </c>
      <c r="S90" s="7">
        <v>0</v>
      </c>
      <c r="T90" s="7">
        <v>0</v>
      </c>
      <c r="U90" s="7">
        <v>0</v>
      </c>
      <c r="V90" s="7">
        <f>AP90</f>
        <v>0</v>
      </c>
      <c r="W90" s="7">
        <v>0</v>
      </c>
      <c r="AM90" s="7">
        <v>8244</v>
      </c>
      <c r="AN90" s="7">
        <v>0</v>
      </c>
      <c r="AO90" s="7">
        <v>0</v>
      </c>
      <c r="AP90" s="7">
        <v>0</v>
      </c>
    </row>
    <row r="91" spans="2:47" s="8" customFormat="1" x14ac:dyDescent="0.35">
      <c r="B91" s="8" t="s">
        <v>119</v>
      </c>
      <c r="J91" s="8">
        <f t="shared" si="84"/>
        <v>11359</v>
      </c>
      <c r="N91" s="8">
        <f t="shared" si="85"/>
        <v>0</v>
      </c>
      <c r="O91" s="8">
        <v>0</v>
      </c>
      <c r="P91" s="8">
        <v>0</v>
      </c>
      <c r="Q91" s="8">
        <v>0</v>
      </c>
      <c r="R91" s="8">
        <f t="shared" si="86"/>
        <v>0</v>
      </c>
      <c r="S91" s="8">
        <v>0</v>
      </c>
      <c r="T91" s="8">
        <v>0</v>
      </c>
      <c r="U91" s="8">
        <v>0</v>
      </c>
      <c r="V91" s="7">
        <f>AP91</f>
        <v>0</v>
      </c>
      <c r="W91" s="8">
        <v>0</v>
      </c>
      <c r="AM91" s="8">
        <v>11359</v>
      </c>
      <c r="AN91" s="8">
        <v>0</v>
      </c>
      <c r="AO91" s="8">
        <v>0</v>
      </c>
      <c r="AP91" s="8">
        <v>0</v>
      </c>
    </row>
    <row r="92" spans="2:47" s="6" customFormat="1" x14ac:dyDescent="0.35">
      <c r="B92" s="6" t="s">
        <v>62</v>
      </c>
      <c r="E92" s="6">
        <f>SUM(E85:E91)</f>
        <v>0</v>
      </c>
      <c r="F92" s="6">
        <f t="shared" ref="F92:AB92" si="87">SUM(F85:F91)</f>
        <v>0</v>
      </c>
      <c r="G92" s="6">
        <f t="shared" si="87"/>
        <v>0</v>
      </c>
      <c r="H92" s="6">
        <f t="shared" si="87"/>
        <v>0</v>
      </c>
      <c r="I92" s="6">
        <f t="shared" si="87"/>
        <v>0</v>
      </c>
      <c r="J92" s="6">
        <f t="shared" si="87"/>
        <v>108814</v>
      </c>
      <c r="K92" s="6">
        <f t="shared" si="87"/>
        <v>0</v>
      </c>
      <c r="L92" s="6">
        <f t="shared" si="87"/>
        <v>0</v>
      </c>
      <c r="M92" s="6">
        <f t="shared" si="87"/>
        <v>0</v>
      </c>
      <c r="N92" s="6">
        <f t="shared" si="87"/>
        <v>132041</v>
      </c>
      <c r="O92" s="6">
        <f t="shared" si="87"/>
        <v>129451</v>
      </c>
      <c r="P92" s="6">
        <f t="shared" si="87"/>
        <v>122280</v>
      </c>
      <c r="Q92" s="6">
        <f t="shared" si="87"/>
        <v>109868</v>
      </c>
      <c r="R92" s="6">
        <f t="shared" si="87"/>
        <v>122257</v>
      </c>
      <c r="S92" s="6">
        <f t="shared" si="87"/>
        <v>111682</v>
      </c>
      <c r="T92" s="6">
        <f t="shared" si="87"/>
        <v>116259</v>
      </c>
      <c r="U92" s="6">
        <f t="shared" si="87"/>
        <v>131138</v>
      </c>
      <c r="V92" s="6">
        <f t="shared" si="87"/>
        <v>136649</v>
      </c>
      <c r="W92" s="6">
        <f t="shared" si="87"/>
        <v>126399</v>
      </c>
      <c r="X92" s="6">
        <f t="shared" si="87"/>
        <v>0</v>
      </c>
      <c r="Y92" s="6">
        <f t="shared" si="87"/>
        <v>0</v>
      </c>
      <c r="Z92" s="6">
        <f t="shared" si="87"/>
        <v>0</v>
      </c>
      <c r="AA92" s="6">
        <f t="shared" si="87"/>
        <v>0</v>
      </c>
      <c r="AB92" s="6">
        <f t="shared" si="87"/>
        <v>0</v>
      </c>
      <c r="AK92" s="6">
        <f>SUM(AK85:AK89)</f>
        <v>0</v>
      </c>
      <c r="AL92" s="6">
        <f t="shared" ref="AL92:AU92" si="88">SUM(AL85:AL89)</f>
        <v>0</v>
      </c>
      <c r="AM92" s="6">
        <f>SUM(AM85:AM91)</f>
        <v>108814</v>
      </c>
      <c r="AN92" s="6">
        <f>SUM(AN85:AN91)</f>
        <v>132041</v>
      </c>
      <c r="AO92" s="6">
        <f>SUM(AO85:AO91)</f>
        <v>122257</v>
      </c>
      <c r="AP92" s="6">
        <f>SUM(AP85:AP91)</f>
        <v>136649</v>
      </c>
      <c r="AQ92" s="6">
        <f t="shared" si="88"/>
        <v>0</v>
      </c>
      <c r="AR92" s="6">
        <f t="shared" si="88"/>
        <v>0</v>
      </c>
      <c r="AS92" s="6">
        <f t="shared" si="88"/>
        <v>0</v>
      </c>
      <c r="AT92" s="6">
        <f t="shared" si="88"/>
        <v>0</v>
      </c>
      <c r="AU92" s="6">
        <f t="shared" si="88"/>
        <v>0</v>
      </c>
    </row>
    <row r="93" spans="2:47" s="9" customFormat="1" x14ac:dyDescent="0.35">
      <c r="B93" s="9" t="s">
        <v>41</v>
      </c>
    </row>
    <row r="94" spans="2:47" s="7" customFormat="1" x14ac:dyDescent="0.35">
      <c r="B94" s="7" t="s">
        <v>4</v>
      </c>
      <c r="J94" s="7">
        <f t="shared" ref="J94:J102" si="89">AM94</f>
        <v>62644</v>
      </c>
      <c r="N94" s="7">
        <f t="shared" ref="N94:N102" si="90">AN94</f>
        <v>0</v>
      </c>
      <c r="O94" s="7">
        <v>0</v>
      </c>
      <c r="P94" s="7">
        <v>0</v>
      </c>
      <c r="Q94" s="7">
        <v>0</v>
      </c>
      <c r="R94" s="7">
        <f t="shared" ref="R94:R102" si="91">AO94</f>
        <v>0</v>
      </c>
      <c r="S94" s="7">
        <v>0</v>
      </c>
      <c r="T94" s="7">
        <v>0</v>
      </c>
      <c r="U94" s="7">
        <v>0</v>
      </c>
      <c r="V94" s="7">
        <f>AP94</f>
        <v>0</v>
      </c>
      <c r="W94" s="7">
        <v>0</v>
      </c>
      <c r="AM94" s="7">
        <v>62644</v>
      </c>
      <c r="AN94" s="7">
        <v>0</v>
      </c>
      <c r="AO94" s="7">
        <v>0</v>
      </c>
      <c r="AP94" s="7">
        <v>0</v>
      </c>
    </row>
    <row r="95" spans="2:47" s="7" customFormat="1" x14ac:dyDescent="0.35">
      <c r="B95" s="7" t="s">
        <v>118</v>
      </c>
      <c r="J95" s="7">
        <f t="shared" si="89"/>
        <v>92968</v>
      </c>
      <c r="N95" s="7">
        <f t="shared" si="90"/>
        <v>0</v>
      </c>
      <c r="O95" s="7">
        <v>0</v>
      </c>
      <c r="P95" s="7">
        <v>0</v>
      </c>
      <c r="Q95" s="7">
        <v>0</v>
      </c>
      <c r="R95" s="7">
        <f t="shared" si="91"/>
        <v>0</v>
      </c>
      <c r="S95" s="7">
        <v>0</v>
      </c>
      <c r="T95" s="7">
        <v>0</v>
      </c>
      <c r="U95" s="7">
        <v>0</v>
      </c>
      <c r="V95" s="7">
        <f>AP95</f>
        <v>0</v>
      </c>
      <c r="W95" s="7">
        <v>0</v>
      </c>
      <c r="AM95" s="7">
        <v>92968</v>
      </c>
      <c r="AN95" s="7">
        <v>0</v>
      </c>
      <c r="AO95" s="7">
        <v>0</v>
      </c>
      <c r="AP95" s="7">
        <v>0</v>
      </c>
    </row>
    <row r="96" spans="2:47" s="7" customFormat="1" x14ac:dyDescent="0.35">
      <c r="B96" s="7" t="s">
        <v>59</v>
      </c>
      <c r="J96" s="7">
        <f t="shared" si="89"/>
        <v>15122</v>
      </c>
      <c r="N96" s="7">
        <f t="shared" si="90"/>
        <v>3579</v>
      </c>
      <c r="O96" s="7">
        <v>0</v>
      </c>
      <c r="P96" s="7">
        <v>0</v>
      </c>
      <c r="Q96" s="7">
        <v>0</v>
      </c>
      <c r="R96" s="7">
        <f t="shared" si="91"/>
        <v>2882</v>
      </c>
      <c r="S96" s="7">
        <v>2474</v>
      </c>
      <c r="T96" s="7">
        <v>18186</v>
      </c>
      <c r="U96" s="7">
        <v>7763</v>
      </c>
      <c r="V96" s="7">
        <f>AP96</f>
        <v>5293</v>
      </c>
      <c r="W96" s="7">
        <v>13247</v>
      </c>
      <c r="AM96" s="7">
        <v>15122</v>
      </c>
      <c r="AN96" s="7">
        <v>3579</v>
      </c>
      <c r="AO96" s="7">
        <v>2882</v>
      </c>
      <c r="AP96" s="7">
        <v>5293</v>
      </c>
    </row>
    <row r="97" spans="2:47" s="7" customFormat="1" x14ac:dyDescent="0.35">
      <c r="B97" s="7" t="s">
        <v>63</v>
      </c>
      <c r="J97" s="7">
        <f t="shared" si="89"/>
        <v>7971</v>
      </c>
      <c r="N97" s="7">
        <f t="shared" si="90"/>
        <v>12149</v>
      </c>
      <c r="O97" s="7">
        <v>12199</v>
      </c>
      <c r="P97" s="7">
        <v>11026</v>
      </c>
      <c r="Q97" s="7">
        <v>9853</v>
      </c>
      <c r="R97" s="7">
        <f t="shared" si="91"/>
        <v>8679</v>
      </c>
      <c r="S97" s="7">
        <v>10671</v>
      </c>
      <c r="T97" s="7">
        <v>9605</v>
      </c>
      <c r="U97" s="7">
        <v>8353</v>
      </c>
      <c r="V97" s="7">
        <f>AP97</f>
        <v>7101</v>
      </c>
      <c r="W97" s="7">
        <v>9261</v>
      </c>
      <c r="AM97" s="7">
        <v>7971</v>
      </c>
      <c r="AN97" s="7">
        <v>12149</v>
      </c>
      <c r="AO97" s="7">
        <v>8679</v>
      </c>
      <c r="AP97" s="7">
        <v>7101</v>
      </c>
    </row>
    <row r="98" spans="2:47" s="7" customFormat="1" x14ac:dyDescent="0.35">
      <c r="B98" s="7" t="s">
        <v>64</v>
      </c>
      <c r="J98" s="7">
        <f t="shared" si="89"/>
        <v>0</v>
      </c>
      <c r="N98" s="7">
        <f t="shared" si="90"/>
        <v>23224</v>
      </c>
      <c r="O98" s="7">
        <v>19948</v>
      </c>
      <c r="P98" s="7">
        <v>17836</v>
      </c>
      <c r="Q98" s="7">
        <v>17855</v>
      </c>
      <c r="R98" s="7">
        <f t="shared" si="91"/>
        <v>16670</v>
      </c>
      <c r="S98" s="7">
        <v>10725</v>
      </c>
      <c r="T98" s="7">
        <v>9499</v>
      </c>
      <c r="U98" s="7">
        <v>2666</v>
      </c>
      <c r="V98" s="7">
        <f>AP98</f>
        <v>2961</v>
      </c>
      <c r="W98" s="7">
        <v>1431</v>
      </c>
      <c r="AM98" s="7">
        <v>0</v>
      </c>
      <c r="AN98" s="7">
        <v>23224</v>
      </c>
      <c r="AO98" s="7">
        <v>16670</v>
      </c>
      <c r="AP98" s="7">
        <v>2961</v>
      </c>
    </row>
    <row r="99" spans="2:47" s="7" customFormat="1" x14ac:dyDescent="0.35">
      <c r="B99" s="7" t="s">
        <v>65</v>
      </c>
      <c r="J99" s="7">
        <f t="shared" si="89"/>
        <v>2991</v>
      </c>
      <c r="N99" s="7">
        <f t="shared" si="90"/>
        <v>798</v>
      </c>
      <c r="O99" s="7">
        <v>0</v>
      </c>
      <c r="P99" s="7">
        <v>0</v>
      </c>
      <c r="Q99" s="7">
        <v>0</v>
      </c>
      <c r="R99" s="7">
        <f t="shared" si="91"/>
        <v>0</v>
      </c>
      <c r="S99" s="7">
        <v>0</v>
      </c>
      <c r="T99" s="7">
        <v>0</v>
      </c>
      <c r="U99" s="7">
        <v>0</v>
      </c>
      <c r="V99" s="7">
        <f>AP99</f>
        <v>0</v>
      </c>
      <c r="W99" s="7">
        <v>0</v>
      </c>
      <c r="AM99" s="7">
        <v>2991</v>
      </c>
      <c r="AN99" s="7">
        <v>798</v>
      </c>
      <c r="AO99" s="7">
        <v>0</v>
      </c>
      <c r="AP99" s="7">
        <v>0</v>
      </c>
    </row>
    <row r="100" spans="2:47" s="7" customFormat="1" x14ac:dyDescent="0.35">
      <c r="B100" s="7" t="s">
        <v>61</v>
      </c>
      <c r="J100" s="7">
        <f t="shared" si="89"/>
        <v>0</v>
      </c>
      <c r="N100" s="7">
        <f t="shared" si="90"/>
        <v>0</v>
      </c>
      <c r="O100" s="7">
        <v>2271</v>
      </c>
      <c r="P100" s="7">
        <v>1670</v>
      </c>
      <c r="Q100" s="7">
        <v>14024</v>
      </c>
      <c r="R100" s="7">
        <f t="shared" si="91"/>
        <v>17145</v>
      </c>
      <c r="S100" s="7">
        <v>19912</v>
      </c>
      <c r="T100" s="7">
        <v>19139</v>
      </c>
      <c r="U100" s="7">
        <v>17321</v>
      </c>
      <c r="V100" s="7">
        <f>AP100</f>
        <v>16952</v>
      </c>
      <c r="W100" s="7">
        <v>15207</v>
      </c>
      <c r="AM100" s="7">
        <v>0</v>
      </c>
      <c r="AN100" s="7">
        <v>0</v>
      </c>
      <c r="AO100" s="7">
        <v>17145</v>
      </c>
      <c r="AP100" s="7">
        <v>16952</v>
      </c>
    </row>
    <row r="101" spans="2:47" s="7" customFormat="1" x14ac:dyDescent="0.35">
      <c r="B101" s="7" t="s">
        <v>66</v>
      </c>
      <c r="J101" s="7">
        <f t="shared" si="89"/>
        <v>0</v>
      </c>
      <c r="N101" s="7">
        <f t="shared" si="90"/>
        <v>0</v>
      </c>
      <c r="O101" s="7">
        <v>0</v>
      </c>
      <c r="P101" s="7">
        <v>0</v>
      </c>
      <c r="Q101" s="7">
        <v>0</v>
      </c>
      <c r="R101" s="7">
        <f t="shared" si="91"/>
        <v>7499</v>
      </c>
      <c r="S101" s="7">
        <v>7142</v>
      </c>
      <c r="T101" s="7">
        <v>5926</v>
      </c>
      <c r="U101" s="7">
        <v>5588</v>
      </c>
      <c r="V101" s="7">
        <f>AP101</f>
        <v>5885</v>
      </c>
      <c r="W101" s="7">
        <v>2915</v>
      </c>
      <c r="AM101" s="7">
        <v>0</v>
      </c>
      <c r="AN101" s="7">
        <v>0</v>
      </c>
      <c r="AO101" s="7">
        <v>7499</v>
      </c>
      <c r="AP101" s="7">
        <v>5885</v>
      </c>
    </row>
    <row r="102" spans="2:47" s="8" customFormat="1" x14ac:dyDescent="0.35">
      <c r="B102" s="8" t="s">
        <v>67</v>
      </c>
      <c r="J102" s="7">
        <f t="shared" si="89"/>
        <v>1287</v>
      </c>
      <c r="N102" s="7">
        <f t="shared" si="90"/>
        <v>1405</v>
      </c>
      <c r="O102" s="8">
        <v>1419</v>
      </c>
      <c r="P102" s="8">
        <v>1439</v>
      </c>
      <c r="Q102" s="8">
        <v>1461</v>
      </c>
      <c r="R102" s="7">
        <f t="shared" si="91"/>
        <v>1487</v>
      </c>
      <c r="S102" s="7">
        <v>1502</v>
      </c>
      <c r="T102" s="8">
        <v>2235</v>
      </c>
      <c r="U102" s="8">
        <v>7093</v>
      </c>
      <c r="V102" s="7">
        <f>AP102</f>
        <v>9138</v>
      </c>
      <c r="W102" s="8">
        <v>5837</v>
      </c>
      <c r="AM102" s="8">
        <v>1287</v>
      </c>
      <c r="AN102" s="8">
        <v>1405</v>
      </c>
      <c r="AO102" s="8">
        <v>1487</v>
      </c>
      <c r="AP102" s="7">
        <v>9138</v>
      </c>
    </row>
    <row r="103" spans="2:47" s="10" customFormat="1" x14ac:dyDescent="0.35">
      <c r="B103" s="10" t="s">
        <v>68</v>
      </c>
      <c r="E103" s="10">
        <f>SUM(E94:E102)</f>
        <v>0</v>
      </c>
      <c r="F103" s="10">
        <f t="shared" ref="F103" si="92">SUM(F94:F102)</f>
        <v>0</v>
      </c>
      <c r="G103" s="10">
        <f>SUM(G94:G102)</f>
        <v>0</v>
      </c>
      <c r="H103" s="10">
        <f t="shared" ref="H103" si="93">SUM(H94:H102)</f>
        <v>0</v>
      </c>
      <c r="I103" s="10">
        <f>SUM(I94:I102)</f>
        <v>0</v>
      </c>
      <c r="J103" s="10">
        <f t="shared" ref="J103" si="94">SUM(J94:J102)</f>
        <v>182983</v>
      </c>
      <c r="K103" s="10">
        <f>SUM(K94:K102)</f>
        <v>0</v>
      </c>
      <c r="L103" s="10">
        <f t="shared" ref="L103:O103" si="95">SUM(L94:L102)</f>
        <v>0</v>
      </c>
      <c r="M103" s="10">
        <f t="shared" si="95"/>
        <v>0</v>
      </c>
      <c r="N103" s="10">
        <f t="shared" si="95"/>
        <v>41155</v>
      </c>
      <c r="O103" s="10">
        <f t="shared" si="95"/>
        <v>35837</v>
      </c>
      <c r="P103" s="10">
        <f>SUM(P94:P102)</f>
        <v>31971</v>
      </c>
      <c r="Q103" s="10">
        <f t="shared" ref="Q103:S103" si="96">SUM(Q94:Q102)</f>
        <v>43193</v>
      </c>
      <c r="R103" s="10">
        <f t="shared" si="96"/>
        <v>54362</v>
      </c>
      <c r="S103" s="10">
        <f t="shared" si="96"/>
        <v>52426</v>
      </c>
      <c r="T103" s="10">
        <f>SUM(T94:T102)</f>
        <v>64590</v>
      </c>
      <c r="U103" s="10">
        <f t="shared" ref="U103:AB103" si="97">SUM(U94:U102)</f>
        <v>48784</v>
      </c>
      <c r="V103" s="10">
        <f t="shared" si="97"/>
        <v>47330</v>
      </c>
      <c r="W103" s="10">
        <f t="shared" si="97"/>
        <v>47898</v>
      </c>
      <c r="X103" s="10">
        <f t="shared" si="97"/>
        <v>0</v>
      </c>
      <c r="Y103" s="10">
        <f t="shared" si="97"/>
        <v>0</v>
      </c>
      <c r="Z103" s="10">
        <f t="shared" si="97"/>
        <v>0</v>
      </c>
      <c r="AA103" s="10">
        <f t="shared" si="97"/>
        <v>0</v>
      </c>
      <c r="AB103" s="10">
        <f t="shared" si="97"/>
        <v>0</v>
      </c>
      <c r="AK103" s="10">
        <f>SUM(AK94:AK102)</f>
        <v>0</v>
      </c>
      <c r="AL103" s="10">
        <f t="shared" ref="AL103:AU103" si="98">SUM(AL94:AL102)</f>
        <v>0</v>
      </c>
      <c r="AM103" s="10">
        <f t="shared" si="98"/>
        <v>182983</v>
      </c>
      <c r="AN103" s="10">
        <f t="shared" si="98"/>
        <v>41155</v>
      </c>
      <c r="AO103" s="10">
        <f t="shared" si="98"/>
        <v>54362</v>
      </c>
      <c r="AP103" s="10">
        <f t="shared" si="98"/>
        <v>47330</v>
      </c>
      <c r="AQ103" s="10">
        <f t="shared" si="98"/>
        <v>0</v>
      </c>
      <c r="AR103" s="10">
        <f t="shared" si="98"/>
        <v>0</v>
      </c>
      <c r="AS103" s="10">
        <f t="shared" si="98"/>
        <v>0</v>
      </c>
      <c r="AT103" s="10">
        <f t="shared" si="98"/>
        <v>0</v>
      </c>
      <c r="AU103" s="10">
        <f t="shared" si="98"/>
        <v>0</v>
      </c>
    </row>
    <row r="104" spans="2:47" s="6" customFormat="1" x14ac:dyDescent="0.35">
      <c r="B104" s="6" t="s">
        <v>69</v>
      </c>
      <c r="E104" s="6">
        <f t="shared" ref="E104" si="99">E103+E92</f>
        <v>0</v>
      </c>
      <c r="F104" s="6">
        <f t="shared" ref="F104" si="100">F103+F92</f>
        <v>0</v>
      </c>
      <c r="G104" s="6">
        <f t="shared" ref="G104" si="101">G103+G92</f>
        <v>0</v>
      </c>
      <c r="H104" s="6">
        <f t="shared" ref="H104" si="102">H103+H92</f>
        <v>0</v>
      </c>
      <c r="I104" s="6">
        <f t="shared" ref="I104" si="103">I103+I92</f>
        <v>0</v>
      </c>
      <c r="J104" s="6">
        <f t="shared" ref="J104" si="104">J103+J92</f>
        <v>291797</v>
      </c>
      <c r="K104" s="6">
        <f t="shared" ref="K104" si="105">K103+K92</f>
        <v>0</v>
      </c>
      <c r="L104" s="6">
        <f t="shared" ref="L104" si="106">L103+L92</f>
        <v>0</v>
      </c>
      <c r="M104" s="6">
        <f t="shared" ref="M104" si="107">M103+M92</f>
        <v>0</v>
      </c>
      <c r="N104" s="6">
        <f t="shared" ref="N104" si="108">N103+N92</f>
        <v>173196</v>
      </c>
      <c r="O104" s="6">
        <f t="shared" ref="O104" si="109">O103+O92</f>
        <v>165288</v>
      </c>
      <c r="P104" s="6">
        <f t="shared" ref="P104" si="110">P103+P92</f>
        <v>154251</v>
      </c>
      <c r="Q104" s="6">
        <f t="shared" ref="Q104" si="111">Q103+Q92</f>
        <v>153061</v>
      </c>
      <c r="R104" s="6">
        <f t="shared" ref="R104" si="112">R103+R92</f>
        <v>176619</v>
      </c>
      <c r="S104" s="6">
        <f t="shared" ref="S104" si="113">S103+S92</f>
        <v>164108</v>
      </c>
      <c r="T104" s="6">
        <f t="shared" ref="T104:AB104" si="114">T103+T92</f>
        <v>180849</v>
      </c>
      <c r="U104" s="6">
        <f t="shared" si="114"/>
        <v>179922</v>
      </c>
      <c r="V104" s="6">
        <f t="shared" si="114"/>
        <v>183979</v>
      </c>
      <c r="W104" s="6">
        <f t="shared" si="114"/>
        <v>174297</v>
      </c>
      <c r="X104" s="6">
        <f t="shared" si="114"/>
        <v>0</v>
      </c>
      <c r="Y104" s="6">
        <f t="shared" si="114"/>
        <v>0</v>
      </c>
      <c r="Z104" s="6">
        <f t="shared" si="114"/>
        <v>0</v>
      </c>
      <c r="AA104" s="6">
        <f t="shared" si="114"/>
        <v>0</v>
      </c>
      <c r="AB104" s="6">
        <f t="shared" si="114"/>
        <v>0</v>
      </c>
      <c r="AK104" s="6">
        <f t="shared" ref="AK104" si="115">AK103+AK92</f>
        <v>0</v>
      </c>
      <c r="AL104" s="6">
        <f t="shared" ref="AL104" si="116">AL103+AL92</f>
        <v>0</v>
      </c>
      <c r="AM104" s="6">
        <f t="shared" ref="AM104" si="117">AM103+AM92</f>
        <v>291797</v>
      </c>
      <c r="AN104" s="6">
        <f t="shared" ref="AN104" si="118">AN103+AN92</f>
        <v>173196</v>
      </c>
      <c r="AO104" s="6">
        <f t="shared" ref="AO104" si="119">AO103+AO92</f>
        <v>176619</v>
      </c>
      <c r="AP104" s="6">
        <f t="shared" ref="AP104" si="120">AP103+AP92</f>
        <v>183979</v>
      </c>
      <c r="AQ104" s="6">
        <f t="shared" ref="AQ104" si="121">AQ103+AQ92</f>
        <v>0</v>
      </c>
      <c r="AR104" s="6">
        <f t="shared" ref="AR104" si="122">AR103+AR92</f>
        <v>0</v>
      </c>
      <c r="AS104" s="6">
        <f t="shared" ref="AS104" si="123">AS103+AS92</f>
        <v>0</v>
      </c>
      <c r="AT104" s="6">
        <f t="shared" ref="AT104" si="124">AT103+AT92</f>
        <v>0</v>
      </c>
      <c r="AU104" s="6">
        <f t="shared" ref="AU104" si="125">AU103+AU92</f>
        <v>0</v>
      </c>
    </row>
    <row r="105" spans="2:47" s="9" customFormat="1" x14ac:dyDescent="0.35">
      <c r="B105" s="9" t="s">
        <v>42</v>
      </c>
    </row>
    <row r="106" spans="2:47" s="7" customFormat="1" x14ac:dyDescent="0.35">
      <c r="B106" s="7" t="s">
        <v>120</v>
      </c>
      <c r="J106" s="7">
        <f>AM106</f>
        <v>13</v>
      </c>
      <c r="N106" s="7">
        <f>AN106</f>
        <v>0</v>
      </c>
      <c r="O106" s="7">
        <v>0</v>
      </c>
      <c r="P106" s="7">
        <v>0</v>
      </c>
      <c r="Q106" s="7">
        <v>0</v>
      </c>
      <c r="R106" s="7">
        <f>AO106</f>
        <v>0</v>
      </c>
      <c r="S106" s="7">
        <v>0</v>
      </c>
      <c r="T106" s="7">
        <v>0</v>
      </c>
      <c r="U106" s="7">
        <v>0</v>
      </c>
      <c r="V106" s="7">
        <f>AP106</f>
        <v>0</v>
      </c>
      <c r="W106" s="7">
        <v>0</v>
      </c>
      <c r="AM106" s="7">
        <v>13</v>
      </c>
      <c r="AN106" s="7">
        <v>0</v>
      </c>
      <c r="AO106" s="7">
        <v>0</v>
      </c>
      <c r="AP106" s="7">
        <v>0</v>
      </c>
    </row>
    <row r="107" spans="2:47" s="7" customFormat="1" x14ac:dyDescent="0.35">
      <c r="B107" s="7" t="s">
        <v>70</v>
      </c>
      <c r="J107" s="7">
        <f>AM107</f>
        <v>4</v>
      </c>
      <c r="N107" s="7">
        <f>AN107</f>
        <v>27</v>
      </c>
      <c r="O107" s="7">
        <v>27</v>
      </c>
      <c r="P107" s="7">
        <v>27</v>
      </c>
      <c r="Q107" s="7">
        <v>27</v>
      </c>
      <c r="R107" s="7">
        <f>AO107</f>
        <v>27</v>
      </c>
      <c r="S107" s="7">
        <v>27</v>
      </c>
      <c r="T107" s="7">
        <v>27</v>
      </c>
      <c r="U107" s="7">
        <v>28</v>
      </c>
      <c r="V107" s="7">
        <f>AP107</f>
        <v>28</v>
      </c>
      <c r="W107" s="7">
        <v>28</v>
      </c>
      <c r="AM107" s="7">
        <v>4</v>
      </c>
      <c r="AN107" s="7">
        <v>27</v>
      </c>
      <c r="AO107" s="7">
        <v>27</v>
      </c>
      <c r="AP107" s="7">
        <v>28</v>
      </c>
    </row>
    <row r="108" spans="2:47" s="7" customFormat="1" x14ac:dyDescent="0.35">
      <c r="B108" s="7" t="s">
        <v>71</v>
      </c>
      <c r="J108" s="7">
        <f>AM108</f>
        <v>745630</v>
      </c>
      <c r="N108" s="7">
        <f>AN108</f>
        <v>1423151</v>
      </c>
      <c r="O108" s="7">
        <v>1450098</v>
      </c>
      <c r="P108" s="7">
        <v>1472119</v>
      </c>
      <c r="Q108" s="7">
        <v>1494652</v>
      </c>
      <c r="R108" s="7">
        <f>AO108</f>
        <v>1513102</v>
      </c>
      <c r="S108" s="7">
        <v>1531380</v>
      </c>
      <c r="T108" s="7">
        <v>1549920</v>
      </c>
      <c r="U108" s="7">
        <v>1583531</v>
      </c>
      <c r="V108" s="7">
        <f>AP108</f>
        <v>1596201</v>
      </c>
      <c r="W108" s="7">
        <v>1608847</v>
      </c>
      <c r="AM108" s="7">
        <v>745630</v>
      </c>
      <c r="AN108" s="7">
        <v>1423151</v>
      </c>
      <c r="AO108" s="7">
        <v>1513102</v>
      </c>
      <c r="AP108" s="7">
        <v>1596201</v>
      </c>
    </row>
    <row r="109" spans="2:47" s="7" customFormat="1" x14ac:dyDescent="0.35">
      <c r="B109" s="7" t="s">
        <v>72</v>
      </c>
      <c r="J109" s="7">
        <f>AM109</f>
        <v>1769</v>
      </c>
      <c r="N109" s="7">
        <f>AN109</f>
        <v>2096</v>
      </c>
      <c r="O109" s="7">
        <v>2271</v>
      </c>
      <c r="P109" s="7">
        <v>2716</v>
      </c>
      <c r="Q109" s="7">
        <v>943</v>
      </c>
      <c r="R109" s="7">
        <f>AO109</f>
        <v>2271</v>
      </c>
      <c r="S109" s="7">
        <v>1682</v>
      </c>
      <c r="T109" s="7">
        <v>1336</v>
      </c>
      <c r="U109" s="7">
        <v>-242</v>
      </c>
      <c r="V109" s="7">
        <f>AP109</f>
        <v>1594</v>
      </c>
      <c r="W109" s="7">
        <v>548</v>
      </c>
      <c r="AM109" s="7">
        <v>1769</v>
      </c>
      <c r="AN109" s="7">
        <v>2096</v>
      </c>
      <c r="AO109" s="7">
        <v>2271</v>
      </c>
      <c r="AP109" s="7">
        <v>1594</v>
      </c>
    </row>
    <row r="110" spans="2:47" s="8" customFormat="1" x14ac:dyDescent="0.35">
      <c r="B110" s="8" t="s">
        <v>73</v>
      </c>
      <c r="J110" s="7">
        <f>AM110</f>
        <v>-639905</v>
      </c>
      <c r="N110" s="7">
        <f>AN110</f>
        <v>-777029</v>
      </c>
      <c r="O110" s="8">
        <v>-821690</v>
      </c>
      <c r="P110" s="8">
        <v>-861219</v>
      </c>
      <c r="Q110" s="8">
        <v>-901455</v>
      </c>
      <c r="R110" s="7">
        <f>AO110</f>
        <v>-939296</v>
      </c>
      <c r="S110" s="8">
        <v>-973740</v>
      </c>
      <c r="T110" s="8">
        <v>-1011715</v>
      </c>
      <c r="U110" s="8">
        <v>-1049719</v>
      </c>
      <c r="V110" s="7">
        <f>AP110</f>
        <v>-1079805</v>
      </c>
      <c r="W110" s="8">
        <v>-1109098</v>
      </c>
      <c r="AM110" s="8">
        <v>-639905</v>
      </c>
      <c r="AN110" s="8">
        <v>-777029</v>
      </c>
      <c r="AO110" s="8">
        <v>-939296</v>
      </c>
      <c r="AP110" s="8">
        <v>-1079805</v>
      </c>
    </row>
    <row r="111" spans="2:47" s="10" customFormat="1" x14ac:dyDescent="0.35">
      <c r="B111" s="10" t="s">
        <v>74</v>
      </c>
      <c r="E111" s="10">
        <f>SUM(E106:E110)</f>
        <v>0</v>
      </c>
      <c r="F111" s="10">
        <f t="shared" ref="F111" si="126">SUM(F106:F110)</f>
        <v>0</v>
      </c>
      <c r="G111" s="10">
        <f>SUM(G106:G110)</f>
        <v>0</v>
      </c>
      <c r="H111" s="10">
        <f t="shared" ref="H111" si="127">SUM(H106:H110)</f>
        <v>0</v>
      </c>
      <c r="I111" s="10">
        <f>SUM(I106:I110)</f>
        <v>0</v>
      </c>
      <c r="J111" s="10">
        <f t="shared" ref="J111" si="128">SUM(J106:J110)</f>
        <v>107511</v>
      </c>
      <c r="K111" s="10">
        <f>SUM(K106:K110)</f>
        <v>0</v>
      </c>
      <c r="L111" s="10">
        <f t="shared" ref="L111:O111" si="129">SUM(L106:L110)</f>
        <v>0</v>
      </c>
      <c r="M111" s="10">
        <f t="shared" si="129"/>
        <v>0</v>
      </c>
      <c r="N111" s="10">
        <f t="shared" si="129"/>
        <v>648245</v>
      </c>
      <c r="O111" s="10">
        <f t="shared" si="129"/>
        <v>630706</v>
      </c>
      <c r="P111" s="10">
        <f>SUM(P106:P110)</f>
        <v>613643</v>
      </c>
      <c r="Q111" s="10">
        <f t="shared" ref="Q111:S111" si="130">SUM(Q106:Q110)</f>
        <v>594167</v>
      </c>
      <c r="R111" s="10">
        <f t="shared" si="130"/>
        <v>576104</v>
      </c>
      <c r="S111" s="10">
        <f t="shared" si="130"/>
        <v>559349</v>
      </c>
      <c r="T111" s="10">
        <f>SUM(T106:T110)</f>
        <v>539568</v>
      </c>
      <c r="U111" s="10">
        <f t="shared" ref="U111:AB111" si="131">SUM(U106:U110)</f>
        <v>533598</v>
      </c>
      <c r="V111" s="10">
        <f t="shared" si="131"/>
        <v>518018</v>
      </c>
      <c r="W111" s="10">
        <f t="shared" si="131"/>
        <v>500325</v>
      </c>
      <c r="X111" s="10">
        <f t="shared" si="131"/>
        <v>0</v>
      </c>
      <c r="Y111" s="10">
        <f t="shared" si="131"/>
        <v>0</v>
      </c>
      <c r="Z111" s="10">
        <f t="shared" si="131"/>
        <v>0</v>
      </c>
      <c r="AA111" s="10">
        <f t="shared" si="131"/>
        <v>0</v>
      </c>
      <c r="AB111" s="10">
        <f t="shared" si="131"/>
        <v>0</v>
      </c>
      <c r="AK111" s="10">
        <f>SUM(AK106:AK110)</f>
        <v>0</v>
      </c>
      <c r="AL111" s="10">
        <f t="shared" ref="AL111:AU111" si="132">SUM(AL106:AL110)</f>
        <v>0</v>
      </c>
      <c r="AM111" s="10">
        <f t="shared" si="132"/>
        <v>107511</v>
      </c>
      <c r="AN111" s="10">
        <f t="shared" si="132"/>
        <v>648245</v>
      </c>
      <c r="AO111" s="10">
        <f t="shared" si="132"/>
        <v>576104</v>
      </c>
      <c r="AP111" s="10">
        <f t="shared" si="132"/>
        <v>518018</v>
      </c>
      <c r="AQ111" s="10">
        <f t="shared" si="132"/>
        <v>0</v>
      </c>
      <c r="AR111" s="10">
        <f t="shared" si="132"/>
        <v>0</v>
      </c>
      <c r="AS111" s="10">
        <f t="shared" si="132"/>
        <v>0</v>
      </c>
      <c r="AT111" s="10">
        <f t="shared" si="132"/>
        <v>0</v>
      </c>
      <c r="AU111" s="10">
        <f t="shared" si="132"/>
        <v>0</v>
      </c>
    </row>
    <row r="112" spans="2:47" s="6" customFormat="1" x14ac:dyDescent="0.35">
      <c r="B112" s="6" t="s">
        <v>75</v>
      </c>
      <c r="E112" s="6">
        <f t="shared" ref="E112" si="133">E111+E104</f>
        <v>0</v>
      </c>
      <c r="F112" s="6">
        <f t="shared" ref="F112" si="134">F111+F104</f>
        <v>0</v>
      </c>
      <c r="G112" s="6">
        <f t="shared" ref="G112" si="135">G111+G104</f>
        <v>0</v>
      </c>
      <c r="H112" s="6">
        <f t="shared" ref="H112" si="136">H111+H104</f>
        <v>0</v>
      </c>
      <c r="I112" s="6">
        <f t="shared" ref="I112" si="137">I111+I104</f>
        <v>0</v>
      </c>
      <c r="J112" s="6">
        <f t="shared" ref="J112" si="138">J111+J104</f>
        <v>399308</v>
      </c>
      <c r="K112" s="6">
        <f t="shared" ref="K112" si="139">K111+K104</f>
        <v>0</v>
      </c>
      <c r="L112" s="6">
        <f t="shared" ref="L112" si="140">L111+L104</f>
        <v>0</v>
      </c>
      <c r="M112" s="6">
        <f t="shared" ref="M112" si="141">M111+M104</f>
        <v>0</v>
      </c>
      <c r="N112" s="6">
        <f t="shared" ref="N112" si="142">N111+N104</f>
        <v>821441</v>
      </c>
      <c r="O112" s="6">
        <f t="shared" ref="O112" si="143">O111+O104</f>
        <v>795994</v>
      </c>
      <c r="P112" s="6">
        <f t="shared" ref="P112" si="144">P111+P104</f>
        <v>767894</v>
      </c>
      <c r="Q112" s="6">
        <f t="shared" ref="Q112" si="145">Q111+Q104</f>
        <v>747228</v>
      </c>
      <c r="R112" s="6">
        <f t="shared" ref="R112" si="146">R111+R104</f>
        <v>752723</v>
      </c>
      <c r="S112" s="6">
        <f t="shared" ref="S112" si="147">S111+S104</f>
        <v>723457</v>
      </c>
      <c r="T112" s="6">
        <f t="shared" ref="T112:AB112" si="148">T111+T104</f>
        <v>720417</v>
      </c>
      <c r="U112" s="6">
        <f t="shared" si="148"/>
        <v>713520</v>
      </c>
      <c r="V112" s="6">
        <f t="shared" si="148"/>
        <v>701997</v>
      </c>
      <c r="W112" s="6">
        <f t="shared" si="148"/>
        <v>674622</v>
      </c>
      <c r="X112" s="6">
        <f t="shared" si="148"/>
        <v>0</v>
      </c>
      <c r="Y112" s="6">
        <f t="shared" si="148"/>
        <v>0</v>
      </c>
      <c r="Z112" s="6">
        <f t="shared" si="148"/>
        <v>0</v>
      </c>
      <c r="AA112" s="6">
        <f t="shared" si="148"/>
        <v>0</v>
      </c>
      <c r="AB112" s="6">
        <f t="shared" si="148"/>
        <v>0</v>
      </c>
      <c r="AK112" s="6">
        <f t="shared" ref="AK112" si="149">AK111+AK104</f>
        <v>0</v>
      </c>
      <c r="AL112" s="6">
        <f t="shared" ref="AL112" si="150">AL111+AL104</f>
        <v>0</v>
      </c>
      <c r="AM112" s="6">
        <f t="shared" ref="AM112" si="151">AM111+AM104</f>
        <v>399308</v>
      </c>
      <c r="AN112" s="6">
        <f t="shared" ref="AN112" si="152">AN111+AN104</f>
        <v>821441</v>
      </c>
      <c r="AO112" s="6">
        <f t="shared" ref="AO112" si="153">AO111+AO104</f>
        <v>752723</v>
      </c>
      <c r="AP112" s="6">
        <f t="shared" ref="AP112" si="154">AP111+AP104</f>
        <v>701997</v>
      </c>
      <c r="AQ112" s="6">
        <f t="shared" ref="AQ112" si="155">AQ111+AQ104</f>
        <v>0</v>
      </c>
      <c r="AR112" s="6">
        <f t="shared" ref="AR112" si="156">AR111+AR104</f>
        <v>0</v>
      </c>
      <c r="AS112" s="6">
        <f t="shared" ref="AS112" si="157">AS111+AS104</f>
        <v>0</v>
      </c>
      <c r="AT112" s="6">
        <f t="shared" ref="AT112" si="158">AT111+AT104</f>
        <v>0</v>
      </c>
      <c r="AU112" s="6">
        <f t="shared" ref="AU112" si="159">AU111+AU104</f>
        <v>0</v>
      </c>
    </row>
    <row r="114" spans="1:47" s="3" customFormat="1" x14ac:dyDescent="0.35">
      <c r="A114" s="3" t="s">
        <v>144</v>
      </c>
      <c r="B114" s="3" t="s">
        <v>76</v>
      </c>
    </row>
    <row r="115" spans="1:47" s="7" customFormat="1" x14ac:dyDescent="0.35">
      <c r="B115" s="7" t="s">
        <v>77</v>
      </c>
      <c r="O115" s="7">
        <v>-6534</v>
      </c>
      <c r="P115" s="7">
        <f>-28804</f>
        <v>-28804</v>
      </c>
      <c r="Q115" s="7">
        <v>-59118</v>
      </c>
      <c r="R115" s="7">
        <f>AO115</f>
        <v>-73933</v>
      </c>
      <c r="S115" s="7">
        <v>-30601</v>
      </c>
      <c r="T115" s="7">
        <f>-21004</f>
        <v>-21004</v>
      </c>
      <c r="U115" s="7">
        <v>-43874</v>
      </c>
      <c r="V115" s="7">
        <f>AP115</f>
        <v>-50711</v>
      </c>
      <c r="W115" s="7">
        <v>-4297</v>
      </c>
      <c r="AL115" s="7">
        <v>-33687</v>
      </c>
      <c r="AM115" s="7">
        <v>-4027</v>
      </c>
      <c r="AN115" s="7">
        <v>-42211</v>
      </c>
      <c r="AO115" s="7">
        <v>-73933</v>
      </c>
      <c r="AP115" s="7">
        <v>-50711</v>
      </c>
    </row>
    <row r="116" spans="1:47" s="8" customFormat="1" x14ac:dyDescent="0.35">
      <c r="B116" s="8" t="s">
        <v>78</v>
      </c>
      <c r="O116" s="8">
        <v>-2861</v>
      </c>
      <c r="P116" s="8">
        <f>-6509</f>
        <v>-6509</v>
      </c>
      <c r="Q116" s="8">
        <v>-9008</v>
      </c>
      <c r="R116" s="8">
        <f>AO116</f>
        <v>-10440</v>
      </c>
      <c r="S116" s="8">
        <f>-6336-739</f>
        <v>-7075</v>
      </c>
      <c r="T116" s="8">
        <f>-21709</f>
        <v>-21709</v>
      </c>
      <c r="U116" s="8">
        <f>-29086</f>
        <v>-29086</v>
      </c>
      <c r="V116" s="8">
        <f>AP116</f>
        <v>-42410</v>
      </c>
      <c r="W116" s="8">
        <f>-9938-1418</f>
        <v>-11356</v>
      </c>
      <c r="AL116" s="8">
        <v>-16665</v>
      </c>
      <c r="AM116" s="8">
        <v>-26096</v>
      </c>
      <c r="AN116" s="8">
        <v>-10313</v>
      </c>
      <c r="AO116" s="8">
        <v>-10440</v>
      </c>
      <c r="AP116" s="8">
        <f>-37991-4419</f>
        <v>-42410</v>
      </c>
    </row>
    <row r="117" spans="1:47" s="7" customFormat="1" x14ac:dyDescent="0.35">
      <c r="B117" s="7" t="s">
        <v>79</v>
      </c>
      <c r="E117" s="7">
        <f>SUM(E115:E116)</f>
        <v>0</v>
      </c>
      <c r="F117" s="7">
        <f t="shared" ref="F117" si="160">SUM(F115:F116)</f>
        <v>0</v>
      </c>
      <c r="G117" s="7">
        <f>SUM(G115:G116)</f>
        <v>0</v>
      </c>
      <c r="H117" s="7">
        <f t="shared" ref="H117" si="161">SUM(H115:H116)</f>
        <v>0</v>
      </c>
      <c r="I117" s="7">
        <f>SUM(I115:I116)</f>
        <v>0</v>
      </c>
      <c r="J117" s="7">
        <f t="shared" ref="J117" si="162">SUM(J115:J116)</f>
        <v>0</v>
      </c>
      <c r="K117" s="7">
        <f>SUM(K115:K116)</f>
        <v>0</v>
      </c>
      <c r="L117" s="7">
        <f t="shared" ref="L117:O117" si="163">SUM(L115:L116)</f>
        <v>0</v>
      </c>
      <c r="M117" s="7">
        <f t="shared" si="163"/>
        <v>0</v>
      </c>
      <c r="N117" s="7">
        <f t="shared" si="163"/>
        <v>0</v>
      </c>
      <c r="O117" s="7">
        <f t="shared" si="163"/>
        <v>-9395</v>
      </c>
      <c r="P117" s="7">
        <f>SUM(P115:P116)</f>
        <v>-35313</v>
      </c>
      <c r="Q117" s="7">
        <f t="shared" ref="Q117:S117" si="164">SUM(Q115:Q116)</f>
        <v>-68126</v>
      </c>
      <c r="R117" s="7">
        <f t="shared" si="164"/>
        <v>-84373</v>
      </c>
      <c r="S117" s="7">
        <f t="shared" si="164"/>
        <v>-37676</v>
      </c>
      <c r="T117" s="7">
        <f>SUM(T115:T116)</f>
        <v>-42713</v>
      </c>
      <c r="U117" s="7">
        <f t="shared" ref="U117:AB117" si="165">SUM(U115:U116)</f>
        <v>-72960</v>
      </c>
      <c r="V117" s="7">
        <f t="shared" si="165"/>
        <v>-93121</v>
      </c>
      <c r="W117" s="7">
        <f t="shared" si="165"/>
        <v>-15653</v>
      </c>
      <c r="X117" s="7">
        <f t="shared" si="165"/>
        <v>0</v>
      </c>
      <c r="Y117" s="7">
        <f t="shared" si="165"/>
        <v>0</v>
      </c>
      <c r="Z117" s="7">
        <f t="shared" si="165"/>
        <v>0</v>
      </c>
      <c r="AA117" s="7">
        <f t="shared" si="165"/>
        <v>0</v>
      </c>
      <c r="AB117" s="7">
        <f t="shared" si="165"/>
        <v>0</v>
      </c>
      <c r="AK117" s="7">
        <f>SUM(AK115:AK116)</f>
        <v>0</v>
      </c>
      <c r="AL117" s="7">
        <f>SUM(AL115:AL116)</f>
        <v>-50352</v>
      </c>
      <c r="AM117" s="7">
        <f>SUM(AM115:AM116)</f>
        <v>-30123</v>
      </c>
      <c r="AN117" s="7">
        <f t="shared" ref="AN117:AU117" si="166">SUM(AN115:AN116)</f>
        <v>-52524</v>
      </c>
      <c r="AO117" s="7">
        <f t="shared" si="166"/>
        <v>-84373</v>
      </c>
      <c r="AP117" s="7">
        <f t="shared" si="166"/>
        <v>-93121</v>
      </c>
      <c r="AQ117" s="7">
        <f t="shared" si="166"/>
        <v>0</v>
      </c>
      <c r="AR117" s="7">
        <f t="shared" si="166"/>
        <v>0</v>
      </c>
      <c r="AS117" s="7">
        <f t="shared" si="166"/>
        <v>0</v>
      </c>
      <c r="AT117" s="7">
        <f t="shared" si="166"/>
        <v>0</v>
      </c>
      <c r="AU117" s="7">
        <f t="shared" si="166"/>
        <v>0</v>
      </c>
    </row>
    <row r="118" spans="1:47" s="7" customFormat="1" x14ac:dyDescent="0.35"/>
    <row r="119" spans="1:47" s="7" customFormat="1" x14ac:dyDescent="0.35">
      <c r="B119" s="7" t="s">
        <v>80</v>
      </c>
      <c r="O119" s="7">
        <v>-411</v>
      </c>
      <c r="P119" s="7">
        <f>-2164</f>
        <v>-2164</v>
      </c>
      <c r="Q119" s="7">
        <v>10909</v>
      </c>
      <c r="R119" s="7">
        <f>AO119</f>
        <v>-6337</v>
      </c>
      <c r="S119" s="7">
        <v>-1896</v>
      </c>
      <c r="T119" s="7">
        <f>-4753</f>
        <v>-4753</v>
      </c>
      <c r="U119" s="7">
        <v>6770</v>
      </c>
      <c r="V119" s="7">
        <f>AP119</f>
        <v>-8971</v>
      </c>
      <c r="W119" s="7">
        <v>-2015</v>
      </c>
      <c r="AL119" s="7">
        <v>0</v>
      </c>
      <c r="AM119" s="7">
        <v>0</v>
      </c>
      <c r="AN119" s="7">
        <v>-5598</v>
      </c>
      <c r="AO119" s="7">
        <v>-6337</v>
      </c>
      <c r="AP119" s="7">
        <v>-8971</v>
      </c>
    </row>
    <row r="120" spans="1:47" s="7" customFormat="1" x14ac:dyDescent="0.35">
      <c r="B120" s="7" t="s">
        <v>81</v>
      </c>
      <c r="O120" s="7">
        <v>19822</v>
      </c>
      <c r="P120" s="7">
        <f>40403</f>
        <v>40403</v>
      </c>
      <c r="Q120" s="7">
        <v>59841</v>
      </c>
      <c r="R120" s="7">
        <f>AO120</f>
        <v>75544</v>
      </c>
      <c r="S120" s="7">
        <v>15356</v>
      </c>
      <c r="T120" s="7">
        <f>32013-S120</f>
        <v>16657</v>
      </c>
      <c r="U120" s="7">
        <v>44611</v>
      </c>
      <c r="V120" s="7">
        <f>AP120</f>
        <v>57132</v>
      </c>
      <c r="W120" s="7">
        <v>13072</v>
      </c>
      <c r="AL120" s="7">
        <v>5071</v>
      </c>
      <c r="AM120" s="7">
        <v>14012</v>
      </c>
      <c r="AN120" s="7">
        <v>41956</v>
      </c>
      <c r="AO120" s="7">
        <v>75544</v>
      </c>
      <c r="AP120" s="7">
        <v>57132</v>
      </c>
    </row>
    <row r="121" spans="1:47" s="7" customFormat="1" x14ac:dyDescent="0.35">
      <c r="B121" s="7" t="s">
        <v>82</v>
      </c>
      <c r="O121" s="7">
        <v>0</v>
      </c>
      <c r="P121" s="7">
        <v>0</v>
      </c>
      <c r="Q121" s="7">
        <v>0</v>
      </c>
      <c r="R121" s="7">
        <f>AO121</f>
        <v>0</v>
      </c>
      <c r="S121" s="7">
        <v>0</v>
      </c>
      <c r="T121" s="7">
        <v>0</v>
      </c>
      <c r="U121" s="7">
        <v>0</v>
      </c>
      <c r="V121" s="7">
        <f>AP121</f>
        <v>0</v>
      </c>
      <c r="W121" s="7">
        <v>0</v>
      </c>
      <c r="AL121" s="7">
        <v>0</v>
      </c>
      <c r="AM121" s="7">
        <v>0</v>
      </c>
      <c r="AN121" s="7">
        <v>0</v>
      </c>
      <c r="AO121" s="7">
        <v>0</v>
      </c>
      <c r="AP121" s="7">
        <v>0</v>
      </c>
    </row>
    <row r="122" spans="1:47" s="7" customFormat="1" x14ac:dyDescent="0.35">
      <c r="B122" s="7" t="s">
        <v>83</v>
      </c>
      <c r="O122" s="7">
        <v>0</v>
      </c>
      <c r="P122" s="7">
        <v>0</v>
      </c>
      <c r="Q122" s="7">
        <v>0</v>
      </c>
      <c r="R122" s="7">
        <f>AO122</f>
        <v>0</v>
      </c>
      <c r="S122" s="7">
        <v>0</v>
      </c>
      <c r="T122" s="7">
        <v>0</v>
      </c>
      <c r="U122" s="7">
        <v>0</v>
      </c>
      <c r="V122" s="7">
        <f>AP122</f>
        <v>0</v>
      </c>
      <c r="W122" s="7">
        <v>0</v>
      </c>
      <c r="AL122" s="7">
        <v>0</v>
      </c>
      <c r="AM122" s="7">
        <v>0</v>
      </c>
      <c r="AN122" s="7">
        <v>0</v>
      </c>
      <c r="AO122" s="7">
        <v>0</v>
      </c>
      <c r="AP122" s="7">
        <v>0</v>
      </c>
    </row>
    <row r="124" spans="1:47" s="5" customFormat="1" x14ac:dyDescent="0.35">
      <c r="B124" s="5" t="s">
        <v>125</v>
      </c>
    </row>
    <row r="125" spans="1:47" x14ac:dyDescent="0.35">
      <c r="B125" s="7" t="s">
        <v>77</v>
      </c>
      <c r="O125" s="7">
        <f>O115</f>
        <v>-6534</v>
      </c>
      <c r="P125" s="7">
        <f>P115-O125</f>
        <v>-22270</v>
      </c>
      <c r="Q125" s="7">
        <f>Q115-P125-O125</f>
        <v>-30314</v>
      </c>
      <c r="R125" s="7">
        <f>R115-Q125-P125-O125</f>
        <v>-14815</v>
      </c>
      <c r="S125" s="7">
        <f>S115</f>
        <v>-30601</v>
      </c>
      <c r="T125" s="7">
        <f>T115-S125</f>
        <v>9597</v>
      </c>
      <c r="U125" s="7">
        <f>U115-T125-S125</f>
        <v>-22870</v>
      </c>
      <c r="V125" s="7">
        <f>V115-U125-T125-S125</f>
        <v>-6837</v>
      </c>
      <c r="W125" s="7">
        <f>W115</f>
        <v>-4297</v>
      </c>
      <c r="X125" s="7">
        <f>X115-W125</f>
        <v>4297</v>
      </c>
      <c r="Y125" s="7">
        <f>Y115-X125-W125</f>
        <v>0</v>
      </c>
      <c r="Z125" s="7">
        <f>Z115-Y125-X125-W125</f>
        <v>0</v>
      </c>
    </row>
    <row r="126" spans="1:47" s="16" customFormat="1" x14ac:dyDescent="0.35">
      <c r="B126" s="8" t="s">
        <v>78</v>
      </c>
      <c r="O126" s="8">
        <f>O116</f>
        <v>-2861</v>
      </c>
      <c r="P126" s="8">
        <f>P116-O126</f>
        <v>-3648</v>
      </c>
      <c r="Q126" s="8">
        <f>Q116-P126-O126</f>
        <v>-2499</v>
      </c>
      <c r="R126" s="8">
        <f>R116-Q126-P126-O126</f>
        <v>-1432</v>
      </c>
      <c r="S126" s="8">
        <f>S116</f>
        <v>-7075</v>
      </c>
      <c r="T126" s="8">
        <f>T116-S126</f>
        <v>-14634</v>
      </c>
      <c r="U126" s="8">
        <f>U116-T126-S126</f>
        <v>-7377</v>
      </c>
      <c r="V126" s="8">
        <f>V116-U126-T126-S126</f>
        <v>-13324</v>
      </c>
      <c r="W126" s="8">
        <f>W116</f>
        <v>-11356</v>
      </c>
      <c r="X126" s="8">
        <f>X116-W126</f>
        <v>11356</v>
      </c>
      <c r="Y126" s="8">
        <f>Y116-X126-W126</f>
        <v>0</v>
      </c>
      <c r="Z126" s="8">
        <f>Z116-Y126-X126-W126</f>
        <v>0</v>
      </c>
    </row>
    <row r="127" spans="1:47" x14ac:dyDescent="0.35">
      <c r="B127" s="7" t="s">
        <v>79</v>
      </c>
      <c r="E127" s="7">
        <f>SUM(E125:E126)</f>
        <v>0</v>
      </c>
      <c r="F127" s="7">
        <f t="shared" ref="F127:AB127" si="167">SUM(F125:F126)</f>
        <v>0</v>
      </c>
      <c r="G127" s="7">
        <f t="shared" si="167"/>
        <v>0</v>
      </c>
      <c r="H127" s="7">
        <f t="shared" si="167"/>
        <v>0</v>
      </c>
      <c r="I127" s="7">
        <f t="shared" si="167"/>
        <v>0</v>
      </c>
      <c r="J127" s="7">
        <f t="shared" si="167"/>
        <v>0</v>
      </c>
      <c r="K127" s="7">
        <f t="shared" si="167"/>
        <v>0</v>
      </c>
      <c r="L127" s="7">
        <f t="shared" si="167"/>
        <v>0</v>
      </c>
      <c r="M127" s="7">
        <f t="shared" si="167"/>
        <v>0</v>
      </c>
      <c r="N127" s="7">
        <f t="shared" si="167"/>
        <v>0</v>
      </c>
      <c r="O127" s="7">
        <f t="shared" si="167"/>
        <v>-9395</v>
      </c>
      <c r="P127" s="7">
        <f t="shared" si="167"/>
        <v>-25918</v>
      </c>
      <c r="Q127" s="7">
        <f t="shared" si="167"/>
        <v>-32813</v>
      </c>
      <c r="R127" s="7">
        <f t="shared" si="167"/>
        <v>-16247</v>
      </c>
      <c r="S127" s="7">
        <f t="shared" ref="S127" si="168">SUM(S125:S126)</f>
        <v>-37676</v>
      </c>
      <c r="T127" s="7">
        <f t="shared" ref="T127" si="169">SUM(T125:T126)</f>
        <v>-5037</v>
      </c>
      <c r="U127" s="7">
        <f t="shared" ref="U127:V127" si="170">SUM(U125:U126)</f>
        <v>-30247</v>
      </c>
      <c r="V127" s="7">
        <f t="shared" si="170"/>
        <v>-20161</v>
      </c>
      <c r="W127" s="7">
        <f t="shared" ref="W127:Z127" si="171">SUM(W125:W126)</f>
        <v>-15653</v>
      </c>
      <c r="X127" s="7">
        <f t="shared" si="171"/>
        <v>15653</v>
      </c>
      <c r="Y127" s="7">
        <f t="shared" si="171"/>
        <v>0</v>
      </c>
      <c r="Z127" s="7">
        <f t="shared" si="171"/>
        <v>0</v>
      </c>
      <c r="AA127" s="7">
        <f t="shared" si="167"/>
        <v>0</v>
      </c>
      <c r="AB127" s="7">
        <f t="shared" si="167"/>
        <v>0</v>
      </c>
    </row>
    <row r="128" spans="1:47" x14ac:dyDescent="0.35">
      <c r="B128" s="7"/>
    </row>
    <row r="129" spans="2:47" x14ac:dyDescent="0.35">
      <c r="B129" s="7" t="s">
        <v>80</v>
      </c>
      <c r="O129" s="7">
        <f>O119</f>
        <v>-411</v>
      </c>
      <c r="P129" s="7">
        <f>P119-O129</f>
        <v>-1753</v>
      </c>
      <c r="Q129" s="7">
        <f>Q119-P129-O129</f>
        <v>13073</v>
      </c>
      <c r="R129" s="7">
        <f>R119-Q129-P129-O129</f>
        <v>-17246</v>
      </c>
      <c r="S129" s="7">
        <f>S119</f>
        <v>-1896</v>
      </c>
      <c r="T129" s="7">
        <f>T119-S129</f>
        <v>-2857</v>
      </c>
      <c r="U129" s="7">
        <f>U119-T129-S129</f>
        <v>11523</v>
      </c>
      <c r="V129" s="7">
        <f>V119-U129-T129-S129</f>
        <v>-15741</v>
      </c>
      <c r="W129" s="7">
        <f>W119</f>
        <v>-2015</v>
      </c>
      <c r="X129" s="7">
        <f>X119-W129</f>
        <v>2015</v>
      </c>
      <c r="Y129" s="7">
        <f>Y119-X129-W129</f>
        <v>0</v>
      </c>
      <c r="Z129" s="7">
        <f>Z119-Y129-X129-W129</f>
        <v>0</v>
      </c>
    </row>
    <row r="130" spans="2:47" x14ac:dyDescent="0.35">
      <c r="B130" s="7" t="s">
        <v>81</v>
      </c>
      <c r="O130" s="7">
        <f>O120</f>
        <v>19822</v>
      </c>
      <c r="P130" s="7">
        <f>P120-O130</f>
        <v>20581</v>
      </c>
      <c r="Q130" s="7">
        <f>Q120-P130-O130</f>
        <v>19438</v>
      </c>
      <c r="R130" s="7">
        <f>R120-Q130-P130-O130</f>
        <v>15703</v>
      </c>
      <c r="S130" s="7">
        <f>S120</f>
        <v>15356</v>
      </c>
      <c r="T130" s="7">
        <f>T120-S130</f>
        <v>1301</v>
      </c>
      <c r="U130" s="7">
        <f>U120-T130-S130</f>
        <v>27954</v>
      </c>
      <c r="V130" s="7">
        <f>V120-U130-T130-S130</f>
        <v>12521</v>
      </c>
      <c r="W130" s="7">
        <f>W120</f>
        <v>13072</v>
      </c>
      <c r="X130" s="7">
        <f>X120-W130</f>
        <v>-13072</v>
      </c>
      <c r="Y130" s="7">
        <f>Y120-X130-W130</f>
        <v>0</v>
      </c>
      <c r="Z130" s="7">
        <f>Z120-Y130-X130-W130</f>
        <v>0</v>
      </c>
    </row>
    <row r="131" spans="2:47" x14ac:dyDescent="0.35">
      <c r="B131" s="7" t="s">
        <v>82</v>
      </c>
      <c r="O131" s="7">
        <f>O121</f>
        <v>0</v>
      </c>
      <c r="P131" s="7">
        <f>P121-O131</f>
        <v>0</v>
      </c>
      <c r="Q131" s="7">
        <f>Q121-P131-O131</f>
        <v>0</v>
      </c>
      <c r="R131" s="7">
        <f>R121-Q131-P131-O131</f>
        <v>0</v>
      </c>
      <c r="S131" s="7">
        <f>S121</f>
        <v>0</v>
      </c>
      <c r="T131" s="7">
        <f>T121-S131</f>
        <v>0</v>
      </c>
      <c r="U131" s="7">
        <f>U121-T131-S131</f>
        <v>0</v>
      </c>
      <c r="V131" s="7">
        <f>V121-U131-T131-S131</f>
        <v>0</v>
      </c>
      <c r="W131" s="7">
        <f>W121</f>
        <v>0</v>
      </c>
      <c r="X131" s="7">
        <f>X121-W131</f>
        <v>0</v>
      </c>
      <c r="Y131" s="7">
        <f>Y121-X131-W131</f>
        <v>0</v>
      </c>
      <c r="Z131" s="7">
        <f>Z121-Y131-X131-W131</f>
        <v>0</v>
      </c>
    </row>
    <row r="132" spans="2:47" x14ac:dyDescent="0.35">
      <c r="B132" s="7" t="s">
        <v>83</v>
      </c>
      <c r="O132" s="7">
        <f>O122</f>
        <v>0</v>
      </c>
      <c r="P132" s="7">
        <f>P122-O132</f>
        <v>0</v>
      </c>
      <c r="Q132" s="7">
        <f>Q122-P132-O132</f>
        <v>0</v>
      </c>
      <c r="R132" s="7">
        <f>R122-Q132-P132-O132</f>
        <v>0</v>
      </c>
      <c r="S132" s="7">
        <f>S122</f>
        <v>0</v>
      </c>
      <c r="T132" s="7">
        <f>T122-S132</f>
        <v>0</v>
      </c>
      <c r="U132" s="7">
        <f>U122-T132-S132</f>
        <v>0</v>
      </c>
      <c r="V132" s="7">
        <f>V122-U132-T132-S132</f>
        <v>0</v>
      </c>
      <c r="W132" s="7">
        <f>W122</f>
        <v>0</v>
      </c>
      <c r="X132" s="7">
        <f>X122-W132</f>
        <v>0</v>
      </c>
      <c r="Y132" s="7">
        <f>Y122-X132-W132</f>
        <v>0</v>
      </c>
      <c r="Z132" s="7">
        <f>Z122-Y132-X132-W132</f>
        <v>0</v>
      </c>
    </row>
    <row r="138" spans="2:47" s="3" customFormat="1" x14ac:dyDescent="0.35">
      <c r="B138" s="3" t="s">
        <v>112</v>
      </c>
    </row>
    <row r="139" spans="2:47" s="7" customFormat="1" x14ac:dyDescent="0.35">
      <c r="B139" s="7" t="s">
        <v>113</v>
      </c>
      <c r="Q139" s="7">
        <v>16557</v>
      </c>
      <c r="R139" s="7">
        <v>9740</v>
      </c>
      <c r="U139" s="7">
        <v>19679</v>
      </c>
      <c r="V139" s="7">
        <f>AP139</f>
        <v>19124</v>
      </c>
      <c r="W139" s="7">
        <v>18314</v>
      </c>
      <c r="AM139" s="7">
        <v>1192</v>
      </c>
      <c r="AN139" s="7">
        <v>8965</v>
      </c>
      <c r="AO139" s="7">
        <v>9740</v>
      </c>
      <c r="AP139" s="7">
        <v>19124</v>
      </c>
    </row>
    <row r="140" spans="2:47" s="7" customFormat="1" x14ac:dyDescent="0.35">
      <c r="B140" s="7" t="s">
        <v>114</v>
      </c>
      <c r="Q140" s="7">
        <v>12194</v>
      </c>
      <c r="R140" s="7">
        <v>1611</v>
      </c>
      <c r="U140" s="7">
        <v>1715</v>
      </c>
      <c r="V140" s="7">
        <f>AP140</f>
        <v>7690</v>
      </c>
      <c r="W140" s="7">
        <v>7545</v>
      </c>
      <c r="AM140" s="7">
        <v>1331</v>
      </c>
      <c r="AN140" s="7">
        <v>1522</v>
      </c>
      <c r="AO140" s="7">
        <v>1611</v>
      </c>
      <c r="AP140" s="7">
        <v>7690</v>
      </c>
    </row>
    <row r="141" spans="2:47" s="7" customFormat="1" x14ac:dyDescent="0.35">
      <c r="B141" s="7" t="s">
        <v>115</v>
      </c>
      <c r="Q141" s="7">
        <v>3951</v>
      </c>
      <c r="R141" s="7">
        <v>2154</v>
      </c>
      <c r="U141" s="7">
        <v>3624</v>
      </c>
      <c r="V141" s="7">
        <f>AP141</f>
        <v>3386</v>
      </c>
      <c r="W141" s="7">
        <v>3151</v>
      </c>
      <c r="AM141" s="7">
        <v>1674</v>
      </c>
      <c r="AN141" s="7">
        <v>1798</v>
      </c>
      <c r="AO141" s="7">
        <v>2154</v>
      </c>
      <c r="AP141" s="7">
        <v>3386</v>
      </c>
    </row>
    <row r="142" spans="2:47" s="8" customFormat="1" x14ac:dyDescent="0.35">
      <c r="B142" s="8" t="s">
        <v>116</v>
      </c>
      <c r="Q142" s="8">
        <v>4551</v>
      </c>
      <c r="R142" s="8">
        <v>1326</v>
      </c>
      <c r="U142" s="8">
        <v>2409</v>
      </c>
      <c r="V142" s="8">
        <f>AP142</f>
        <v>2248</v>
      </c>
      <c r="W142" s="8">
        <v>2393</v>
      </c>
      <c r="AM142" s="8">
        <v>1476</v>
      </c>
      <c r="AN142" s="8">
        <v>1912</v>
      </c>
      <c r="AO142" s="8">
        <v>1326</v>
      </c>
      <c r="AP142" s="8">
        <v>2248</v>
      </c>
    </row>
    <row r="143" spans="2:47" s="7" customFormat="1" x14ac:dyDescent="0.35">
      <c r="B143" s="7" t="s">
        <v>117</v>
      </c>
      <c r="E143" s="7">
        <f>SUM(E139:E142)</f>
        <v>0</v>
      </c>
      <c r="F143" s="7">
        <f t="shared" ref="F143" si="172">SUM(F139:F142)</f>
        <v>0</v>
      </c>
      <c r="G143" s="7">
        <f>SUM(G139:G142)</f>
        <v>0</v>
      </c>
      <c r="H143" s="7">
        <f t="shared" ref="H143" si="173">SUM(H139:H142)</f>
        <v>0</v>
      </c>
      <c r="I143" s="7">
        <f>SUM(I139:I142)</f>
        <v>0</v>
      </c>
      <c r="J143" s="7">
        <f t="shared" ref="J143" si="174">SUM(J139:J142)</f>
        <v>0</v>
      </c>
      <c r="K143" s="7">
        <f>SUM(K139:K142)</f>
        <v>0</v>
      </c>
      <c r="L143" s="7">
        <f t="shared" ref="L143:O143" si="175">SUM(L139:L142)</f>
        <v>0</v>
      </c>
      <c r="M143" s="7">
        <f t="shared" si="175"/>
        <v>0</v>
      </c>
      <c r="N143" s="7">
        <f t="shared" si="175"/>
        <v>0</v>
      </c>
      <c r="O143" s="7">
        <f t="shared" si="175"/>
        <v>0</v>
      </c>
      <c r="P143" s="7">
        <f>SUM(P139:P142)</f>
        <v>0</v>
      </c>
      <c r="Q143" s="7">
        <f t="shared" ref="Q143:S143" si="176">SUM(Q139:Q142)</f>
        <v>37253</v>
      </c>
      <c r="R143" s="7">
        <f t="shared" si="176"/>
        <v>14831</v>
      </c>
      <c r="S143" s="7">
        <f t="shared" si="176"/>
        <v>0</v>
      </c>
      <c r="T143" s="7">
        <f>SUM(T139:T142)</f>
        <v>0</v>
      </c>
      <c r="U143" s="7">
        <f t="shared" ref="U143:AB143" si="177">SUM(U139:U142)</f>
        <v>27427</v>
      </c>
      <c r="V143" s="7">
        <f t="shared" si="177"/>
        <v>32448</v>
      </c>
      <c r="W143" s="7">
        <f t="shared" si="177"/>
        <v>31403</v>
      </c>
      <c r="X143" s="7">
        <f t="shared" si="177"/>
        <v>0</v>
      </c>
      <c r="Y143" s="7">
        <f t="shared" si="177"/>
        <v>0</v>
      </c>
      <c r="Z143" s="7">
        <f t="shared" si="177"/>
        <v>0</v>
      </c>
      <c r="AA143" s="7">
        <f t="shared" si="177"/>
        <v>0</v>
      </c>
      <c r="AB143" s="7">
        <f t="shared" si="177"/>
        <v>0</v>
      </c>
      <c r="AK143" s="7">
        <f>SUM(AK139:AK142)</f>
        <v>0</v>
      </c>
      <c r="AL143" s="7">
        <f t="shared" ref="AL143:AU143" si="178">SUM(AL139:AL142)</f>
        <v>0</v>
      </c>
      <c r="AM143" s="7">
        <f t="shared" si="178"/>
        <v>5673</v>
      </c>
      <c r="AN143" s="7">
        <f t="shared" si="178"/>
        <v>14197</v>
      </c>
      <c r="AO143" s="7">
        <f t="shared" si="178"/>
        <v>14831</v>
      </c>
      <c r="AP143" s="7">
        <f t="shared" si="178"/>
        <v>32448</v>
      </c>
      <c r="AQ143" s="7">
        <f t="shared" si="178"/>
        <v>0</v>
      </c>
      <c r="AR143" s="7">
        <f t="shared" si="178"/>
        <v>0</v>
      </c>
      <c r="AS143" s="7">
        <f t="shared" si="178"/>
        <v>0</v>
      </c>
      <c r="AT143" s="7">
        <f t="shared" si="178"/>
        <v>0</v>
      </c>
      <c r="AU143" s="7">
        <f t="shared" si="178"/>
        <v>0</v>
      </c>
    </row>
    <row r="145" spans="2:47" x14ac:dyDescent="0.35">
      <c r="B145" s="20" t="s">
        <v>145</v>
      </c>
    </row>
    <row r="146" spans="2:47" s="15" customFormat="1" x14ac:dyDescent="0.35">
      <c r="B146" s="15" t="s">
        <v>113</v>
      </c>
      <c r="F146" s="15" t="e">
        <f t="shared" ref="F146:AB146" si="179">F139/F143</f>
        <v>#DIV/0!</v>
      </c>
      <c r="G146" s="15" t="e">
        <f t="shared" si="179"/>
        <v>#DIV/0!</v>
      </c>
      <c r="H146" s="15" t="e">
        <f t="shared" si="179"/>
        <v>#DIV/0!</v>
      </c>
      <c r="I146" s="15" t="e">
        <f t="shared" si="179"/>
        <v>#DIV/0!</v>
      </c>
      <c r="J146" s="15" t="e">
        <f t="shared" si="179"/>
        <v>#DIV/0!</v>
      </c>
      <c r="K146" s="15" t="e">
        <f t="shared" si="179"/>
        <v>#DIV/0!</v>
      </c>
      <c r="L146" s="15" t="e">
        <f t="shared" si="179"/>
        <v>#DIV/0!</v>
      </c>
      <c r="M146" s="15" t="e">
        <f t="shared" si="179"/>
        <v>#DIV/0!</v>
      </c>
      <c r="N146" s="15" t="e">
        <f t="shared" si="179"/>
        <v>#DIV/0!</v>
      </c>
      <c r="O146" s="15" t="e">
        <f t="shared" si="179"/>
        <v>#DIV/0!</v>
      </c>
      <c r="P146" s="15" t="e">
        <f t="shared" si="179"/>
        <v>#DIV/0!</v>
      </c>
      <c r="Q146" s="15">
        <f t="shared" si="179"/>
        <v>0.44444742705285478</v>
      </c>
      <c r="R146" s="15">
        <f t="shared" si="179"/>
        <v>0.65673251972220348</v>
      </c>
      <c r="S146" s="15" t="e">
        <f t="shared" si="179"/>
        <v>#DIV/0!</v>
      </c>
      <c r="T146" s="15" t="e">
        <f t="shared" si="179"/>
        <v>#DIV/0!</v>
      </c>
      <c r="U146" s="15">
        <f t="shared" si="179"/>
        <v>0.71750464870383202</v>
      </c>
      <c r="V146" s="15">
        <f t="shared" si="179"/>
        <v>0.58937376725838264</v>
      </c>
      <c r="W146" s="15">
        <f t="shared" si="179"/>
        <v>0.58319268859663087</v>
      </c>
      <c r="X146" s="15" t="e">
        <f t="shared" si="179"/>
        <v>#DIV/0!</v>
      </c>
      <c r="Y146" s="15" t="e">
        <f t="shared" si="179"/>
        <v>#DIV/0!</v>
      </c>
      <c r="Z146" s="15" t="e">
        <f t="shared" si="179"/>
        <v>#DIV/0!</v>
      </c>
      <c r="AA146" s="15" t="e">
        <f t="shared" si="179"/>
        <v>#DIV/0!</v>
      </c>
      <c r="AB146" s="15" t="e">
        <f t="shared" si="179"/>
        <v>#DIV/0!</v>
      </c>
      <c r="AK146" s="15" t="e">
        <f>AK139/AK143</f>
        <v>#DIV/0!</v>
      </c>
      <c r="AL146" s="15" t="e">
        <f t="shared" ref="AL146:AU146" si="180">AL139/AL143</f>
        <v>#DIV/0!</v>
      </c>
      <c r="AM146" s="15">
        <f t="shared" si="180"/>
        <v>0.21011810329631589</v>
      </c>
      <c r="AN146" s="15">
        <f t="shared" si="180"/>
        <v>0.63147143762766778</v>
      </c>
      <c r="AO146" s="15">
        <f t="shared" si="180"/>
        <v>0.65673251972220348</v>
      </c>
      <c r="AP146" s="15">
        <f t="shared" si="180"/>
        <v>0.58937376725838264</v>
      </c>
      <c r="AQ146" s="15" t="e">
        <f t="shared" si="180"/>
        <v>#DIV/0!</v>
      </c>
      <c r="AR146" s="15" t="e">
        <f t="shared" si="180"/>
        <v>#DIV/0!</v>
      </c>
      <c r="AS146" s="15" t="e">
        <f t="shared" si="180"/>
        <v>#DIV/0!</v>
      </c>
      <c r="AT146" s="15" t="e">
        <f t="shared" si="180"/>
        <v>#DIV/0!</v>
      </c>
      <c r="AU146" s="15" t="e">
        <f t="shared" si="180"/>
        <v>#DIV/0!</v>
      </c>
    </row>
    <row r="147" spans="2:47" s="15" customFormat="1" x14ac:dyDescent="0.35">
      <c r="B147" s="15" t="s">
        <v>114</v>
      </c>
      <c r="F147" s="15" t="e">
        <f t="shared" ref="F147:AB147" si="181">F140/F143</f>
        <v>#DIV/0!</v>
      </c>
      <c r="G147" s="15" t="e">
        <f t="shared" si="181"/>
        <v>#DIV/0!</v>
      </c>
      <c r="H147" s="15" t="e">
        <f t="shared" si="181"/>
        <v>#DIV/0!</v>
      </c>
      <c r="I147" s="15" t="e">
        <f t="shared" si="181"/>
        <v>#DIV/0!</v>
      </c>
      <c r="J147" s="15" t="e">
        <f t="shared" si="181"/>
        <v>#DIV/0!</v>
      </c>
      <c r="K147" s="15" t="e">
        <f t="shared" si="181"/>
        <v>#DIV/0!</v>
      </c>
      <c r="L147" s="15" t="e">
        <f t="shared" si="181"/>
        <v>#DIV/0!</v>
      </c>
      <c r="M147" s="15" t="e">
        <f t="shared" si="181"/>
        <v>#DIV/0!</v>
      </c>
      <c r="N147" s="15" t="e">
        <f t="shared" si="181"/>
        <v>#DIV/0!</v>
      </c>
      <c r="O147" s="15" t="e">
        <f t="shared" si="181"/>
        <v>#DIV/0!</v>
      </c>
      <c r="P147" s="15" t="e">
        <f t="shared" si="181"/>
        <v>#DIV/0!</v>
      </c>
      <c r="Q147" s="15">
        <f t="shared" si="181"/>
        <v>0.32732934260328028</v>
      </c>
      <c r="R147" s="15">
        <f t="shared" si="181"/>
        <v>0.10862382846739936</v>
      </c>
      <c r="S147" s="15" t="e">
        <f t="shared" si="181"/>
        <v>#DIV/0!</v>
      </c>
      <c r="T147" s="15" t="e">
        <f t="shared" si="181"/>
        <v>#DIV/0!</v>
      </c>
      <c r="U147" s="15">
        <f t="shared" si="181"/>
        <v>6.2529624093046993E-2</v>
      </c>
      <c r="V147" s="15">
        <f t="shared" si="181"/>
        <v>0.23699457593688364</v>
      </c>
      <c r="W147" s="15">
        <f t="shared" si="181"/>
        <v>0.24026366907620292</v>
      </c>
      <c r="X147" s="15" t="e">
        <f t="shared" si="181"/>
        <v>#DIV/0!</v>
      </c>
      <c r="Y147" s="15" t="e">
        <f t="shared" si="181"/>
        <v>#DIV/0!</v>
      </c>
      <c r="Z147" s="15" t="e">
        <f t="shared" si="181"/>
        <v>#DIV/0!</v>
      </c>
      <c r="AA147" s="15" t="e">
        <f t="shared" si="181"/>
        <v>#DIV/0!</v>
      </c>
      <c r="AB147" s="15" t="e">
        <f t="shared" si="181"/>
        <v>#DIV/0!</v>
      </c>
      <c r="AK147" s="15" t="e">
        <f>AK140/AK143</f>
        <v>#DIV/0!</v>
      </c>
      <c r="AL147" s="15" t="e">
        <f t="shared" ref="AL147:AU147" si="182">AL140/AL143</f>
        <v>#DIV/0!</v>
      </c>
      <c r="AM147" s="15">
        <f t="shared" si="182"/>
        <v>0.23462013044244667</v>
      </c>
      <c r="AN147" s="15">
        <f t="shared" si="182"/>
        <v>0.10720574769317462</v>
      </c>
      <c r="AO147" s="15">
        <f t="shared" si="182"/>
        <v>0.10862382846739936</v>
      </c>
      <c r="AP147" s="15">
        <f t="shared" si="182"/>
        <v>0.23699457593688364</v>
      </c>
      <c r="AQ147" s="15" t="e">
        <f t="shared" si="182"/>
        <v>#DIV/0!</v>
      </c>
      <c r="AR147" s="15" t="e">
        <f t="shared" si="182"/>
        <v>#DIV/0!</v>
      </c>
      <c r="AS147" s="15" t="e">
        <f t="shared" si="182"/>
        <v>#DIV/0!</v>
      </c>
      <c r="AT147" s="15" t="e">
        <f t="shared" si="182"/>
        <v>#DIV/0!</v>
      </c>
      <c r="AU147" s="15" t="e">
        <f t="shared" si="182"/>
        <v>#DIV/0!</v>
      </c>
    </row>
    <row r="148" spans="2:47" s="15" customFormat="1" x14ac:dyDescent="0.35">
      <c r="B148" s="15" t="s">
        <v>115</v>
      </c>
      <c r="F148" s="15" t="e">
        <f t="shared" ref="F148:AB148" si="183">F141/F143</f>
        <v>#DIV/0!</v>
      </c>
      <c r="G148" s="15" t="e">
        <f t="shared" si="183"/>
        <v>#DIV/0!</v>
      </c>
      <c r="H148" s="15" t="e">
        <f t="shared" si="183"/>
        <v>#DIV/0!</v>
      </c>
      <c r="I148" s="15" t="e">
        <f t="shared" si="183"/>
        <v>#DIV/0!</v>
      </c>
      <c r="J148" s="15" t="e">
        <f t="shared" si="183"/>
        <v>#DIV/0!</v>
      </c>
      <c r="K148" s="15" t="e">
        <f t="shared" si="183"/>
        <v>#DIV/0!</v>
      </c>
      <c r="L148" s="15" t="e">
        <f t="shared" si="183"/>
        <v>#DIV/0!</v>
      </c>
      <c r="M148" s="15" t="e">
        <f t="shared" si="183"/>
        <v>#DIV/0!</v>
      </c>
      <c r="N148" s="15" t="e">
        <f t="shared" si="183"/>
        <v>#DIV/0!</v>
      </c>
      <c r="O148" s="15" t="e">
        <f t="shared" si="183"/>
        <v>#DIV/0!</v>
      </c>
      <c r="P148" s="15" t="e">
        <f t="shared" si="183"/>
        <v>#DIV/0!</v>
      </c>
      <c r="Q148" s="15">
        <f t="shared" si="183"/>
        <v>0.10605857246396264</v>
      </c>
      <c r="R148" s="15">
        <f t="shared" si="183"/>
        <v>0.14523632931022856</v>
      </c>
      <c r="S148" s="15" t="e">
        <f t="shared" si="183"/>
        <v>#DIV/0!</v>
      </c>
      <c r="T148" s="15" t="e">
        <f t="shared" si="183"/>
        <v>#DIV/0!</v>
      </c>
      <c r="U148" s="15">
        <f t="shared" si="183"/>
        <v>0.13213257009516169</v>
      </c>
      <c r="V148" s="15">
        <f t="shared" si="183"/>
        <v>0.10435157790927022</v>
      </c>
      <c r="W148" s="15">
        <f t="shared" si="183"/>
        <v>0.10034073177721874</v>
      </c>
      <c r="X148" s="15" t="e">
        <f t="shared" si="183"/>
        <v>#DIV/0!</v>
      </c>
      <c r="Y148" s="15" t="e">
        <f t="shared" si="183"/>
        <v>#DIV/0!</v>
      </c>
      <c r="Z148" s="15" t="e">
        <f t="shared" si="183"/>
        <v>#DIV/0!</v>
      </c>
      <c r="AA148" s="15" t="e">
        <f t="shared" si="183"/>
        <v>#DIV/0!</v>
      </c>
      <c r="AB148" s="15" t="e">
        <f t="shared" si="183"/>
        <v>#DIV/0!</v>
      </c>
      <c r="AK148" s="15" t="e">
        <f>AK141/AK143</f>
        <v>#DIV/0!</v>
      </c>
      <c r="AL148" s="15" t="e">
        <f t="shared" ref="AL148:AU148" si="184">AL141/AL143</f>
        <v>#DIV/0!</v>
      </c>
      <c r="AM148" s="15">
        <f t="shared" si="184"/>
        <v>0.29508196721311475</v>
      </c>
      <c r="AN148" s="15">
        <f t="shared" si="184"/>
        <v>0.1266464746073114</v>
      </c>
      <c r="AO148" s="15">
        <f t="shared" si="184"/>
        <v>0.14523632931022856</v>
      </c>
      <c r="AP148" s="15">
        <f t="shared" si="184"/>
        <v>0.10435157790927022</v>
      </c>
      <c r="AQ148" s="15" t="e">
        <f t="shared" si="184"/>
        <v>#DIV/0!</v>
      </c>
      <c r="AR148" s="15" t="e">
        <f t="shared" si="184"/>
        <v>#DIV/0!</v>
      </c>
      <c r="AS148" s="15" t="e">
        <f t="shared" si="184"/>
        <v>#DIV/0!</v>
      </c>
      <c r="AT148" s="15" t="e">
        <f t="shared" si="184"/>
        <v>#DIV/0!</v>
      </c>
      <c r="AU148" s="15" t="e">
        <f t="shared" si="184"/>
        <v>#DIV/0!</v>
      </c>
    </row>
    <row r="149" spans="2:47" s="21" customFormat="1" x14ac:dyDescent="0.35">
      <c r="B149" s="21" t="s">
        <v>116</v>
      </c>
      <c r="F149" s="21" t="e">
        <f t="shared" ref="F149:AB149" si="185">F142/F143</f>
        <v>#DIV/0!</v>
      </c>
      <c r="G149" s="21" t="e">
        <f t="shared" si="185"/>
        <v>#DIV/0!</v>
      </c>
      <c r="H149" s="21" t="e">
        <f t="shared" si="185"/>
        <v>#DIV/0!</v>
      </c>
      <c r="I149" s="21" t="e">
        <f t="shared" si="185"/>
        <v>#DIV/0!</v>
      </c>
      <c r="J149" s="21" t="e">
        <f t="shared" si="185"/>
        <v>#DIV/0!</v>
      </c>
      <c r="K149" s="21" t="e">
        <f t="shared" si="185"/>
        <v>#DIV/0!</v>
      </c>
      <c r="L149" s="21" t="e">
        <f t="shared" si="185"/>
        <v>#DIV/0!</v>
      </c>
      <c r="M149" s="21" t="e">
        <f t="shared" si="185"/>
        <v>#DIV/0!</v>
      </c>
      <c r="N149" s="21" t="e">
        <f t="shared" si="185"/>
        <v>#DIV/0!</v>
      </c>
      <c r="O149" s="21" t="e">
        <f t="shared" si="185"/>
        <v>#DIV/0!</v>
      </c>
      <c r="P149" s="21" t="e">
        <f t="shared" si="185"/>
        <v>#DIV/0!</v>
      </c>
      <c r="Q149" s="21">
        <f t="shared" si="185"/>
        <v>0.12216465787990229</v>
      </c>
      <c r="R149" s="21">
        <f t="shared" si="185"/>
        <v>8.9407322500168571E-2</v>
      </c>
      <c r="S149" s="21" t="e">
        <f t="shared" si="185"/>
        <v>#DIV/0!</v>
      </c>
      <c r="T149" s="21" t="e">
        <f t="shared" si="185"/>
        <v>#DIV/0!</v>
      </c>
      <c r="U149" s="21">
        <f t="shared" si="185"/>
        <v>8.7833157107959317E-2</v>
      </c>
      <c r="V149" s="21">
        <f t="shared" si="185"/>
        <v>6.9280078895463518E-2</v>
      </c>
      <c r="W149" s="21">
        <f t="shared" si="185"/>
        <v>7.6202910549947461E-2</v>
      </c>
      <c r="X149" s="21" t="e">
        <f t="shared" si="185"/>
        <v>#DIV/0!</v>
      </c>
      <c r="Y149" s="21" t="e">
        <f t="shared" si="185"/>
        <v>#DIV/0!</v>
      </c>
      <c r="Z149" s="21" t="e">
        <f t="shared" si="185"/>
        <v>#DIV/0!</v>
      </c>
      <c r="AA149" s="21" t="e">
        <f t="shared" si="185"/>
        <v>#DIV/0!</v>
      </c>
      <c r="AB149" s="21" t="e">
        <f t="shared" si="185"/>
        <v>#DIV/0!</v>
      </c>
      <c r="AK149" s="21" t="e">
        <f>AK142/AK143</f>
        <v>#DIV/0!</v>
      </c>
      <c r="AL149" s="21" t="e">
        <f t="shared" ref="AL149:AU149" si="186">AL142/AL143</f>
        <v>#DIV/0!</v>
      </c>
      <c r="AM149" s="21">
        <f t="shared" si="186"/>
        <v>0.26017979904812266</v>
      </c>
      <c r="AN149" s="21">
        <f t="shared" si="186"/>
        <v>0.13467634007184617</v>
      </c>
      <c r="AO149" s="21">
        <f t="shared" si="186"/>
        <v>8.9407322500168571E-2</v>
      </c>
      <c r="AP149" s="21">
        <f t="shared" si="186"/>
        <v>6.9280078895463518E-2</v>
      </c>
      <c r="AQ149" s="21" t="e">
        <f t="shared" si="186"/>
        <v>#DIV/0!</v>
      </c>
      <c r="AR149" s="21" t="e">
        <f t="shared" si="186"/>
        <v>#DIV/0!</v>
      </c>
      <c r="AS149" s="21" t="e">
        <f t="shared" si="186"/>
        <v>#DIV/0!</v>
      </c>
      <c r="AT149" s="21" t="e">
        <f t="shared" si="186"/>
        <v>#DIV/0!</v>
      </c>
      <c r="AU149" s="21" t="e">
        <f t="shared" si="186"/>
        <v>#DIV/0!</v>
      </c>
    </row>
    <row r="150" spans="2:47" s="15" customFormat="1" x14ac:dyDescent="0.35">
      <c r="B150" s="15" t="s">
        <v>146</v>
      </c>
      <c r="F150" s="15" t="e">
        <f t="shared" ref="F150:AB150" si="187">SUM(F146:F149)</f>
        <v>#DIV/0!</v>
      </c>
      <c r="G150" s="15" t="e">
        <f t="shared" si="187"/>
        <v>#DIV/0!</v>
      </c>
      <c r="H150" s="15" t="e">
        <f t="shared" si="187"/>
        <v>#DIV/0!</v>
      </c>
      <c r="I150" s="15" t="e">
        <f t="shared" si="187"/>
        <v>#DIV/0!</v>
      </c>
      <c r="J150" s="15" t="e">
        <f t="shared" si="187"/>
        <v>#DIV/0!</v>
      </c>
      <c r="K150" s="15" t="e">
        <f t="shared" si="187"/>
        <v>#DIV/0!</v>
      </c>
      <c r="L150" s="15" t="e">
        <f t="shared" si="187"/>
        <v>#DIV/0!</v>
      </c>
      <c r="M150" s="15" t="e">
        <f t="shared" si="187"/>
        <v>#DIV/0!</v>
      </c>
      <c r="N150" s="15" t="e">
        <f t="shared" si="187"/>
        <v>#DIV/0!</v>
      </c>
      <c r="O150" s="15" t="e">
        <f t="shared" si="187"/>
        <v>#DIV/0!</v>
      </c>
      <c r="P150" s="15" t="e">
        <f t="shared" si="187"/>
        <v>#DIV/0!</v>
      </c>
      <c r="Q150" s="15">
        <f t="shared" si="187"/>
        <v>1</v>
      </c>
      <c r="R150" s="15">
        <f t="shared" si="187"/>
        <v>1</v>
      </c>
      <c r="S150" s="15" t="e">
        <f t="shared" si="187"/>
        <v>#DIV/0!</v>
      </c>
      <c r="T150" s="15" t="e">
        <f t="shared" si="187"/>
        <v>#DIV/0!</v>
      </c>
      <c r="U150" s="15">
        <f t="shared" si="187"/>
        <v>1</v>
      </c>
      <c r="V150" s="15">
        <f t="shared" si="187"/>
        <v>1</v>
      </c>
      <c r="W150" s="15">
        <f t="shared" si="187"/>
        <v>0.99999999999999989</v>
      </c>
      <c r="X150" s="15" t="e">
        <f t="shared" si="187"/>
        <v>#DIV/0!</v>
      </c>
      <c r="Y150" s="15" t="e">
        <f t="shared" si="187"/>
        <v>#DIV/0!</v>
      </c>
      <c r="Z150" s="15" t="e">
        <f t="shared" si="187"/>
        <v>#DIV/0!</v>
      </c>
      <c r="AA150" s="15" t="e">
        <f t="shared" si="187"/>
        <v>#DIV/0!</v>
      </c>
      <c r="AB150" s="15" t="e">
        <f t="shared" si="187"/>
        <v>#DIV/0!</v>
      </c>
      <c r="AK150" s="15" t="e">
        <f>SUM(AK146:AK149)</f>
        <v>#DIV/0!</v>
      </c>
      <c r="AL150" s="15" t="e">
        <f t="shared" ref="AL150:AU150" si="188">SUM(AL146:AL149)</f>
        <v>#DIV/0!</v>
      </c>
      <c r="AM150" s="15">
        <f t="shared" si="188"/>
        <v>1</v>
      </c>
      <c r="AN150" s="15">
        <f t="shared" si="188"/>
        <v>0.99999999999999989</v>
      </c>
      <c r="AO150" s="15">
        <f t="shared" si="188"/>
        <v>1</v>
      </c>
      <c r="AP150" s="15">
        <f t="shared" si="188"/>
        <v>1</v>
      </c>
      <c r="AQ150" s="15" t="e">
        <f t="shared" si="188"/>
        <v>#DIV/0!</v>
      </c>
      <c r="AR150" s="15" t="e">
        <f t="shared" si="188"/>
        <v>#DIV/0!</v>
      </c>
      <c r="AS150" s="15" t="e">
        <f t="shared" si="188"/>
        <v>#DIV/0!</v>
      </c>
      <c r="AT150" s="15" t="e">
        <f t="shared" si="188"/>
        <v>#DIV/0!</v>
      </c>
      <c r="AU150" s="15" t="e">
        <f t="shared" si="188"/>
        <v>#DIV/0!</v>
      </c>
    </row>
    <row r="152" spans="2:47" s="3" customFormat="1" x14ac:dyDescent="0.35">
      <c r="B152" s="3" t="s">
        <v>168</v>
      </c>
    </row>
    <row r="153" spans="2:47" s="7" customFormat="1" x14ac:dyDescent="0.35">
      <c r="B153" s="7" t="s">
        <v>169</v>
      </c>
      <c r="R153" s="7">
        <v>307720</v>
      </c>
      <c r="U153" s="7">
        <v>329611</v>
      </c>
      <c r="V153" s="7">
        <f>AP153</f>
        <v>300203</v>
      </c>
      <c r="W153" s="7">
        <v>277963</v>
      </c>
      <c r="AO153" s="7">
        <v>307720</v>
      </c>
      <c r="AP153" s="7">
        <v>300203</v>
      </c>
    </row>
    <row r="154" spans="2:47" s="7" customFormat="1" x14ac:dyDescent="0.35">
      <c r="B154" s="7" t="s">
        <v>183</v>
      </c>
      <c r="R154" s="7">
        <v>0</v>
      </c>
      <c r="U154" s="7">
        <v>0</v>
      </c>
      <c r="V154" s="7">
        <f>AP154</f>
        <v>32468</v>
      </c>
      <c r="W154" s="7">
        <v>38873</v>
      </c>
      <c r="AO154" s="7">
        <v>0</v>
      </c>
      <c r="AP154" s="7">
        <v>32468</v>
      </c>
    </row>
    <row r="155" spans="2:47" s="7" customFormat="1" x14ac:dyDescent="0.35">
      <c r="B155" s="7" t="s">
        <v>170</v>
      </c>
      <c r="R155" s="7">
        <v>15389</v>
      </c>
      <c r="U155" s="7">
        <v>16867</v>
      </c>
      <c r="V155" s="7">
        <f>AP155</f>
        <v>17089</v>
      </c>
      <c r="W155" s="7">
        <v>17086</v>
      </c>
      <c r="AO155" s="7">
        <v>15389</v>
      </c>
      <c r="AP155" s="7">
        <v>17089</v>
      </c>
    </row>
    <row r="156" spans="2:47" s="7" customFormat="1" x14ac:dyDescent="0.35">
      <c r="B156" s="7" t="s">
        <v>171</v>
      </c>
      <c r="R156" s="7">
        <v>15113</v>
      </c>
      <c r="U156" s="7">
        <v>19053</v>
      </c>
      <c r="V156" s="7">
        <f>AP156</f>
        <v>19098</v>
      </c>
      <c r="W156" s="7">
        <v>19889</v>
      </c>
      <c r="AO156" s="7">
        <v>15113</v>
      </c>
      <c r="AP156" s="7">
        <v>19098</v>
      </c>
    </row>
    <row r="157" spans="2:47" s="7" customFormat="1" x14ac:dyDescent="0.35">
      <c r="B157" s="7" t="s">
        <v>172</v>
      </c>
      <c r="R157" s="7">
        <v>5787</v>
      </c>
      <c r="U157" s="7">
        <v>7579</v>
      </c>
      <c r="V157" s="7">
        <f>AP157</f>
        <v>8044</v>
      </c>
      <c r="W157" s="7">
        <v>9025</v>
      </c>
      <c r="AO157" s="7">
        <v>5787</v>
      </c>
      <c r="AP157" s="7">
        <v>8044</v>
      </c>
    </row>
    <row r="158" spans="2:47" s="8" customFormat="1" x14ac:dyDescent="0.35">
      <c r="B158" s="8" t="s">
        <v>173</v>
      </c>
      <c r="R158" s="8">
        <v>8638</v>
      </c>
      <c r="U158" s="8">
        <v>9062</v>
      </c>
      <c r="V158" s="8">
        <f>AP158</f>
        <v>9446</v>
      </c>
      <c r="W158" s="8">
        <v>9494</v>
      </c>
      <c r="AO158" s="8">
        <v>8638</v>
      </c>
      <c r="AP158" s="8">
        <v>9446</v>
      </c>
    </row>
    <row r="159" spans="2:47" s="7" customFormat="1" x14ac:dyDescent="0.35">
      <c r="B159" s="7" t="s">
        <v>174</v>
      </c>
      <c r="L159" s="7">
        <f>SUM(L153:L158)</f>
        <v>0</v>
      </c>
      <c r="M159" s="7">
        <f t="shared" ref="M159:AA159" si="189">SUM(M153:M158)</f>
        <v>0</v>
      </c>
      <c r="N159" s="7">
        <f t="shared" si="189"/>
        <v>0</v>
      </c>
      <c r="O159" s="7">
        <f t="shared" si="189"/>
        <v>0</v>
      </c>
      <c r="P159" s="7">
        <f t="shared" si="189"/>
        <v>0</v>
      </c>
      <c r="Q159" s="7">
        <f t="shared" si="189"/>
        <v>0</v>
      </c>
      <c r="R159" s="7">
        <f t="shared" si="189"/>
        <v>352647</v>
      </c>
      <c r="S159" s="7">
        <f t="shared" si="189"/>
        <v>0</v>
      </c>
      <c r="T159" s="7">
        <f t="shared" si="189"/>
        <v>0</v>
      </c>
      <c r="U159" s="7">
        <f t="shared" si="189"/>
        <v>382172</v>
      </c>
      <c r="V159" s="7">
        <f t="shared" si="189"/>
        <v>386348</v>
      </c>
      <c r="W159" s="7">
        <f t="shared" si="189"/>
        <v>372330</v>
      </c>
      <c r="X159" s="7">
        <f t="shared" si="189"/>
        <v>0</v>
      </c>
      <c r="Y159" s="7">
        <f t="shared" si="189"/>
        <v>0</v>
      </c>
      <c r="Z159" s="7">
        <f t="shared" si="189"/>
        <v>0</v>
      </c>
      <c r="AA159" s="7">
        <f t="shared" si="189"/>
        <v>0</v>
      </c>
      <c r="AO159" s="7">
        <f>SUM(AO153:AO158)</f>
        <v>352647</v>
      </c>
      <c r="AP159" s="7">
        <f>SUM(AP153:AP158)</f>
        <v>386348</v>
      </c>
    </row>
    <row r="160" spans="2:47" s="8" customFormat="1" x14ac:dyDescent="0.35">
      <c r="B160" s="8" t="s">
        <v>175</v>
      </c>
      <c r="R160" s="8">
        <v>-244556</v>
      </c>
      <c r="U160" s="8">
        <v>-268114</v>
      </c>
      <c r="V160" s="8">
        <f>AP160</f>
        <v>-272919</v>
      </c>
      <c r="W160" s="8">
        <v>-260992</v>
      </c>
      <c r="AO160" s="8">
        <v>-244556</v>
      </c>
      <c r="AP160" s="8">
        <v>-272919</v>
      </c>
    </row>
    <row r="161" spans="2:47" s="7" customFormat="1" x14ac:dyDescent="0.35">
      <c r="B161" s="7" t="s">
        <v>176</v>
      </c>
      <c r="L161" s="7">
        <f>SUM(L159:L160)</f>
        <v>0</v>
      </c>
      <c r="M161" s="7">
        <f t="shared" ref="M161:AA161" si="190">SUM(M159:M160)</f>
        <v>0</v>
      </c>
      <c r="N161" s="7">
        <f t="shared" si="190"/>
        <v>0</v>
      </c>
      <c r="O161" s="7">
        <f t="shared" si="190"/>
        <v>0</v>
      </c>
      <c r="P161" s="7">
        <f t="shared" si="190"/>
        <v>0</v>
      </c>
      <c r="Q161" s="7">
        <f t="shared" si="190"/>
        <v>0</v>
      </c>
      <c r="R161" s="7">
        <f t="shared" si="190"/>
        <v>108091</v>
      </c>
      <c r="S161" s="7">
        <f t="shared" si="190"/>
        <v>0</v>
      </c>
      <c r="T161" s="7">
        <f t="shared" si="190"/>
        <v>0</v>
      </c>
      <c r="U161" s="7">
        <f t="shared" si="190"/>
        <v>114058</v>
      </c>
      <c r="V161" s="7">
        <f t="shared" si="190"/>
        <v>113429</v>
      </c>
      <c r="W161" s="7">
        <f t="shared" si="190"/>
        <v>111338</v>
      </c>
      <c r="X161" s="7">
        <f t="shared" si="190"/>
        <v>0</v>
      </c>
      <c r="Y161" s="7">
        <f t="shared" si="190"/>
        <v>0</v>
      </c>
      <c r="Z161" s="7">
        <f t="shared" si="190"/>
        <v>0</v>
      </c>
      <c r="AA161" s="7">
        <f t="shared" si="190"/>
        <v>0</v>
      </c>
      <c r="AO161" s="7">
        <f>AO159+AO160</f>
        <v>108091</v>
      </c>
      <c r="AP161" s="7">
        <f>AP159+AP160</f>
        <v>113429</v>
      </c>
    </row>
    <row r="163" spans="2:47" s="5" customFormat="1" x14ac:dyDescent="0.35">
      <c r="B163" s="5" t="s">
        <v>145</v>
      </c>
    </row>
    <row r="164" spans="2:47" s="15" customFormat="1" x14ac:dyDescent="0.35">
      <c r="B164" s="15" t="s">
        <v>169</v>
      </c>
      <c r="L164" s="15" t="e">
        <f>L153/L159</f>
        <v>#DIV/0!</v>
      </c>
      <c r="M164" s="15" t="e">
        <f t="shared" ref="M164:AA164" si="191">M153/M159</f>
        <v>#DIV/0!</v>
      </c>
      <c r="N164" s="15" t="e">
        <f t="shared" si="191"/>
        <v>#DIV/0!</v>
      </c>
      <c r="O164" s="15" t="e">
        <f t="shared" si="191"/>
        <v>#DIV/0!</v>
      </c>
      <c r="P164" s="15" t="e">
        <f t="shared" si="191"/>
        <v>#DIV/0!</v>
      </c>
      <c r="Q164" s="15" t="e">
        <f t="shared" si="191"/>
        <v>#DIV/0!</v>
      </c>
      <c r="R164" s="15">
        <f t="shared" si="191"/>
        <v>0.8726006459717508</v>
      </c>
      <c r="S164" s="15" t="e">
        <f t="shared" si="191"/>
        <v>#DIV/0!</v>
      </c>
      <c r="T164" s="15" t="e">
        <f t="shared" si="191"/>
        <v>#DIV/0!</v>
      </c>
      <c r="U164" s="15">
        <f t="shared" si="191"/>
        <v>0.8624676847074092</v>
      </c>
      <c r="V164" s="15">
        <f t="shared" si="191"/>
        <v>0.7770274467578453</v>
      </c>
      <c r="W164" s="15">
        <f t="shared" si="191"/>
        <v>0.74655010340289529</v>
      </c>
      <c r="X164" s="15" t="e">
        <f t="shared" si="191"/>
        <v>#DIV/0!</v>
      </c>
      <c r="Y164" s="15" t="e">
        <f t="shared" si="191"/>
        <v>#DIV/0!</v>
      </c>
      <c r="Z164" s="15" t="e">
        <f t="shared" si="191"/>
        <v>#DIV/0!</v>
      </c>
      <c r="AA164" s="15" t="e">
        <f t="shared" si="191"/>
        <v>#DIV/0!</v>
      </c>
      <c r="AO164" s="15">
        <f>AO153/AO159</f>
        <v>0.8726006459717508</v>
      </c>
      <c r="AP164" s="15">
        <f>AP153/AP159</f>
        <v>0.7770274467578453</v>
      </c>
    </row>
    <row r="165" spans="2:47" s="15" customFormat="1" x14ac:dyDescent="0.35">
      <c r="B165" s="7" t="s">
        <v>183</v>
      </c>
      <c r="L165" s="15" t="e">
        <f>L154/L$159</f>
        <v>#DIV/0!</v>
      </c>
      <c r="M165" s="15" t="e">
        <f t="shared" ref="M165:AA165" si="192">M154/M$159</f>
        <v>#DIV/0!</v>
      </c>
      <c r="N165" s="15" t="e">
        <f t="shared" si="192"/>
        <v>#DIV/0!</v>
      </c>
      <c r="O165" s="15" t="e">
        <f t="shared" si="192"/>
        <v>#DIV/0!</v>
      </c>
      <c r="P165" s="15" t="e">
        <f t="shared" si="192"/>
        <v>#DIV/0!</v>
      </c>
      <c r="Q165" s="15" t="e">
        <f t="shared" si="192"/>
        <v>#DIV/0!</v>
      </c>
      <c r="R165" s="15">
        <f t="shared" si="192"/>
        <v>0</v>
      </c>
      <c r="S165" s="15" t="e">
        <f t="shared" si="192"/>
        <v>#DIV/0!</v>
      </c>
      <c r="T165" s="15" t="e">
        <f t="shared" si="192"/>
        <v>#DIV/0!</v>
      </c>
      <c r="U165" s="15">
        <f t="shared" si="192"/>
        <v>0</v>
      </c>
      <c r="V165" s="15">
        <f t="shared" si="192"/>
        <v>8.4038224605795811E-2</v>
      </c>
      <c r="W165" s="15">
        <f t="shared" si="192"/>
        <v>0.10440469476002472</v>
      </c>
      <c r="X165" s="15" t="e">
        <f t="shared" si="192"/>
        <v>#DIV/0!</v>
      </c>
      <c r="Y165" s="15" t="e">
        <f t="shared" si="192"/>
        <v>#DIV/0!</v>
      </c>
      <c r="Z165" s="15" t="e">
        <f t="shared" si="192"/>
        <v>#DIV/0!</v>
      </c>
      <c r="AA165" s="15" t="e">
        <f t="shared" si="192"/>
        <v>#DIV/0!</v>
      </c>
      <c r="AO165" s="15">
        <f>AO154/AO$159</f>
        <v>0</v>
      </c>
      <c r="AP165" s="15">
        <f>AP154/AP$159</f>
        <v>8.4038224605795811E-2</v>
      </c>
    </row>
    <row r="166" spans="2:47" s="15" customFormat="1" x14ac:dyDescent="0.35">
      <c r="B166" s="15" t="s">
        <v>170</v>
      </c>
      <c r="L166" s="15" t="e">
        <f>L155/L$159</f>
        <v>#DIV/0!</v>
      </c>
      <c r="M166" s="15" t="e">
        <f t="shared" ref="M166:AA166" si="193">M155/M$159</f>
        <v>#DIV/0!</v>
      </c>
      <c r="N166" s="15" t="e">
        <f t="shared" si="193"/>
        <v>#DIV/0!</v>
      </c>
      <c r="O166" s="15" t="e">
        <f t="shared" si="193"/>
        <v>#DIV/0!</v>
      </c>
      <c r="P166" s="15" t="e">
        <f t="shared" si="193"/>
        <v>#DIV/0!</v>
      </c>
      <c r="Q166" s="15" t="e">
        <f t="shared" si="193"/>
        <v>#DIV/0!</v>
      </c>
      <c r="R166" s="15">
        <f t="shared" si="193"/>
        <v>4.3638539389247603E-2</v>
      </c>
      <c r="S166" s="15" t="e">
        <f t="shared" si="193"/>
        <v>#DIV/0!</v>
      </c>
      <c r="T166" s="15" t="e">
        <f t="shared" si="193"/>
        <v>#DIV/0!</v>
      </c>
      <c r="U166" s="15">
        <f t="shared" si="193"/>
        <v>4.4134578148058989E-2</v>
      </c>
      <c r="V166" s="15">
        <f t="shared" si="193"/>
        <v>4.4232143042024288E-2</v>
      </c>
      <c r="W166" s="15">
        <f t="shared" si="193"/>
        <v>4.5889399188891573E-2</v>
      </c>
      <c r="X166" s="15" t="e">
        <f t="shared" si="193"/>
        <v>#DIV/0!</v>
      </c>
      <c r="Y166" s="15" t="e">
        <f t="shared" si="193"/>
        <v>#DIV/0!</v>
      </c>
      <c r="Z166" s="15" t="e">
        <f t="shared" si="193"/>
        <v>#DIV/0!</v>
      </c>
      <c r="AA166" s="15" t="e">
        <f t="shared" si="193"/>
        <v>#DIV/0!</v>
      </c>
      <c r="AO166" s="15">
        <f>AO155/AO$159</f>
        <v>4.3638539389247603E-2</v>
      </c>
      <c r="AP166" s="15">
        <f>AP155/AP$159</f>
        <v>4.4232143042024288E-2</v>
      </c>
    </row>
    <row r="167" spans="2:47" s="15" customFormat="1" x14ac:dyDescent="0.35">
      <c r="B167" s="15" t="s">
        <v>171</v>
      </c>
      <c r="L167" s="15" t="e">
        <f>L156/L$159</f>
        <v>#DIV/0!</v>
      </c>
      <c r="M167" s="15" t="e">
        <f t="shared" ref="M167:AA167" si="194">M156/M$159</f>
        <v>#DIV/0!</v>
      </c>
      <c r="N167" s="15" t="e">
        <f t="shared" si="194"/>
        <v>#DIV/0!</v>
      </c>
      <c r="O167" s="15" t="e">
        <f t="shared" si="194"/>
        <v>#DIV/0!</v>
      </c>
      <c r="P167" s="15" t="e">
        <f t="shared" si="194"/>
        <v>#DIV/0!</v>
      </c>
      <c r="Q167" s="15" t="e">
        <f t="shared" si="194"/>
        <v>#DIV/0!</v>
      </c>
      <c r="R167" s="15">
        <f t="shared" si="194"/>
        <v>4.2855887048521613E-2</v>
      </c>
      <c r="S167" s="15" t="e">
        <f t="shared" si="194"/>
        <v>#DIV/0!</v>
      </c>
      <c r="T167" s="15" t="e">
        <f t="shared" si="194"/>
        <v>#DIV/0!</v>
      </c>
      <c r="U167" s="15">
        <f t="shared" si="194"/>
        <v>4.9854515767769489E-2</v>
      </c>
      <c r="V167" s="15">
        <f t="shared" si="194"/>
        <v>4.9432118193959852E-2</v>
      </c>
      <c r="W167" s="15">
        <f t="shared" si="194"/>
        <v>5.3417667123250877E-2</v>
      </c>
      <c r="X167" s="15" t="e">
        <f t="shared" si="194"/>
        <v>#DIV/0!</v>
      </c>
      <c r="Y167" s="15" t="e">
        <f t="shared" si="194"/>
        <v>#DIV/0!</v>
      </c>
      <c r="Z167" s="15" t="e">
        <f t="shared" si="194"/>
        <v>#DIV/0!</v>
      </c>
      <c r="AA167" s="15" t="e">
        <f t="shared" si="194"/>
        <v>#DIV/0!</v>
      </c>
      <c r="AO167" s="15">
        <f>AO156/AO$159</f>
        <v>4.2855887048521613E-2</v>
      </c>
      <c r="AP167" s="15">
        <f>AP156/AP$159</f>
        <v>4.9432118193959852E-2</v>
      </c>
    </row>
    <row r="168" spans="2:47" s="15" customFormat="1" x14ac:dyDescent="0.35">
      <c r="B168" s="15" t="s">
        <v>172</v>
      </c>
      <c r="L168" s="15" t="e">
        <f>L157/L$159</f>
        <v>#DIV/0!</v>
      </c>
      <c r="M168" s="15" t="e">
        <f t="shared" ref="M168:AA168" si="195">M157/M$159</f>
        <v>#DIV/0!</v>
      </c>
      <c r="N168" s="15" t="e">
        <f t="shared" si="195"/>
        <v>#DIV/0!</v>
      </c>
      <c r="O168" s="15" t="e">
        <f t="shared" si="195"/>
        <v>#DIV/0!</v>
      </c>
      <c r="P168" s="15" t="e">
        <f t="shared" si="195"/>
        <v>#DIV/0!</v>
      </c>
      <c r="Q168" s="15" t="e">
        <f t="shared" si="195"/>
        <v>#DIV/0!</v>
      </c>
      <c r="R168" s="15">
        <f t="shared" si="195"/>
        <v>1.6410177883265702E-2</v>
      </c>
      <c r="S168" s="15" t="e">
        <f t="shared" si="195"/>
        <v>#DIV/0!</v>
      </c>
      <c r="T168" s="15" t="e">
        <f t="shared" si="195"/>
        <v>#DIV/0!</v>
      </c>
      <c r="U168" s="15">
        <f t="shared" si="195"/>
        <v>1.9831384821493988E-2</v>
      </c>
      <c r="V168" s="15">
        <f t="shared" si="195"/>
        <v>2.0820607328108337E-2</v>
      </c>
      <c r="W168" s="15">
        <f t="shared" si="195"/>
        <v>2.4239250127575E-2</v>
      </c>
      <c r="X168" s="15" t="e">
        <f t="shared" si="195"/>
        <v>#DIV/0!</v>
      </c>
      <c r="Y168" s="15" t="e">
        <f t="shared" si="195"/>
        <v>#DIV/0!</v>
      </c>
      <c r="Z168" s="15" t="e">
        <f t="shared" si="195"/>
        <v>#DIV/0!</v>
      </c>
      <c r="AA168" s="15" t="e">
        <f t="shared" si="195"/>
        <v>#DIV/0!</v>
      </c>
      <c r="AO168" s="15">
        <f>AO157/AO$159</f>
        <v>1.6410177883265702E-2</v>
      </c>
      <c r="AP168" s="15">
        <f>AP157/AP$159</f>
        <v>2.0820607328108337E-2</v>
      </c>
    </row>
    <row r="169" spans="2:47" s="21" customFormat="1" x14ac:dyDescent="0.35">
      <c r="B169" s="21" t="s">
        <v>173</v>
      </c>
      <c r="L169" s="21" t="e">
        <f>L158/L$159</f>
        <v>#DIV/0!</v>
      </c>
      <c r="M169" s="21" t="e">
        <f t="shared" ref="M169:AA169" si="196">M158/M$159</f>
        <v>#DIV/0!</v>
      </c>
      <c r="N169" s="21" t="e">
        <f t="shared" si="196"/>
        <v>#DIV/0!</v>
      </c>
      <c r="O169" s="21" t="e">
        <f t="shared" si="196"/>
        <v>#DIV/0!</v>
      </c>
      <c r="P169" s="21" t="e">
        <f t="shared" si="196"/>
        <v>#DIV/0!</v>
      </c>
      <c r="Q169" s="21" t="e">
        <f t="shared" si="196"/>
        <v>#DIV/0!</v>
      </c>
      <c r="R169" s="21">
        <f t="shared" si="196"/>
        <v>2.4494749707214297E-2</v>
      </c>
      <c r="S169" s="21" t="e">
        <f t="shared" si="196"/>
        <v>#DIV/0!</v>
      </c>
      <c r="T169" s="21" t="e">
        <f t="shared" si="196"/>
        <v>#DIV/0!</v>
      </c>
      <c r="U169" s="21">
        <f t="shared" si="196"/>
        <v>2.3711836555268307E-2</v>
      </c>
      <c r="V169" s="21">
        <f t="shared" si="196"/>
        <v>2.4449460072266452E-2</v>
      </c>
      <c r="W169" s="21">
        <f t="shared" si="196"/>
        <v>2.5498885397362555E-2</v>
      </c>
      <c r="X169" s="21" t="e">
        <f t="shared" si="196"/>
        <v>#DIV/0!</v>
      </c>
      <c r="Y169" s="21" t="e">
        <f t="shared" si="196"/>
        <v>#DIV/0!</v>
      </c>
      <c r="Z169" s="21" t="e">
        <f t="shared" si="196"/>
        <v>#DIV/0!</v>
      </c>
      <c r="AA169" s="21" t="e">
        <f t="shared" si="196"/>
        <v>#DIV/0!</v>
      </c>
      <c r="AO169" s="21">
        <f>AO158/AO$159</f>
        <v>2.4494749707214297E-2</v>
      </c>
      <c r="AP169" s="21">
        <f>AP158/AP$159</f>
        <v>2.4449460072266452E-2</v>
      </c>
    </row>
    <row r="170" spans="2:47" x14ac:dyDescent="0.35">
      <c r="B170" s="7" t="s">
        <v>174</v>
      </c>
      <c r="L170" s="15" t="e">
        <f>SUM(L164:L169)</f>
        <v>#DIV/0!</v>
      </c>
      <c r="M170" s="15" t="e">
        <f t="shared" ref="M170:AA170" si="197">SUM(M164:M169)</f>
        <v>#DIV/0!</v>
      </c>
      <c r="N170" s="15" t="e">
        <f t="shared" si="197"/>
        <v>#DIV/0!</v>
      </c>
      <c r="O170" s="15" t="e">
        <f t="shared" si="197"/>
        <v>#DIV/0!</v>
      </c>
      <c r="P170" s="15" t="e">
        <f t="shared" si="197"/>
        <v>#DIV/0!</v>
      </c>
      <c r="Q170" s="15" t="e">
        <f t="shared" si="197"/>
        <v>#DIV/0!</v>
      </c>
      <c r="R170" s="15">
        <f t="shared" si="197"/>
        <v>1</v>
      </c>
      <c r="S170" s="15" t="e">
        <f t="shared" si="197"/>
        <v>#DIV/0!</v>
      </c>
      <c r="T170" s="15" t="e">
        <f t="shared" si="197"/>
        <v>#DIV/0!</v>
      </c>
      <c r="U170" s="15">
        <f t="shared" si="197"/>
        <v>0.99999999999999989</v>
      </c>
      <c r="V170" s="15">
        <f t="shared" si="197"/>
        <v>1</v>
      </c>
      <c r="W170" s="15">
        <f t="shared" si="197"/>
        <v>1</v>
      </c>
      <c r="X170" s="15" t="e">
        <f t="shared" si="197"/>
        <v>#DIV/0!</v>
      </c>
      <c r="Y170" s="15" t="e">
        <f t="shared" si="197"/>
        <v>#DIV/0!</v>
      </c>
      <c r="Z170" s="15" t="e">
        <f t="shared" si="197"/>
        <v>#DIV/0!</v>
      </c>
      <c r="AA170" s="15" t="e">
        <f t="shared" si="197"/>
        <v>#DIV/0!</v>
      </c>
      <c r="AO170" s="15">
        <f>SUM(AO164:AO169)</f>
        <v>1</v>
      </c>
      <c r="AP170" s="15">
        <f>SUM(AP164:AP169)</f>
        <v>1</v>
      </c>
    </row>
    <row r="171" spans="2:47" s="21" customFormat="1" x14ac:dyDescent="0.35">
      <c r="B171" s="21" t="s">
        <v>175</v>
      </c>
      <c r="L171" s="21" t="e">
        <f>L160/L159</f>
        <v>#DIV/0!</v>
      </c>
      <c r="M171" s="21" t="e">
        <f t="shared" ref="M171:AA171" si="198">M160/M159</f>
        <v>#DIV/0!</v>
      </c>
      <c r="N171" s="21" t="e">
        <f t="shared" si="198"/>
        <v>#DIV/0!</v>
      </c>
      <c r="O171" s="21" t="e">
        <f t="shared" si="198"/>
        <v>#DIV/0!</v>
      </c>
      <c r="P171" s="21" t="e">
        <f t="shared" si="198"/>
        <v>#DIV/0!</v>
      </c>
      <c r="Q171" s="21" t="e">
        <f t="shared" si="198"/>
        <v>#DIV/0!</v>
      </c>
      <c r="R171" s="21">
        <f t="shared" si="198"/>
        <v>-0.69348668782096545</v>
      </c>
      <c r="S171" s="21" t="e">
        <f t="shared" si="198"/>
        <v>#DIV/0!</v>
      </c>
      <c r="T171" s="21" t="e">
        <f t="shared" si="198"/>
        <v>#DIV/0!</v>
      </c>
      <c r="U171" s="21">
        <f t="shared" si="198"/>
        <v>-0.70155322734266246</v>
      </c>
      <c r="V171" s="21">
        <f t="shared" si="198"/>
        <v>-0.7064071769492789</v>
      </c>
      <c r="W171" s="21">
        <f t="shared" si="198"/>
        <v>-0.70096957000510296</v>
      </c>
      <c r="X171" s="21" t="e">
        <f t="shared" si="198"/>
        <v>#DIV/0!</v>
      </c>
      <c r="Y171" s="21" t="e">
        <f t="shared" si="198"/>
        <v>#DIV/0!</v>
      </c>
      <c r="Z171" s="21" t="e">
        <f t="shared" si="198"/>
        <v>#DIV/0!</v>
      </c>
      <c r="AA171" s="21" t="e">
        <f t="shared" si="198"/>
        <v>#DIV/0!</v>
      </c>
      <c r="AO171" s="21">
        <f>AO160/AO159</f>
        <v>-0.69348668782096545</v>
      </c>
      <c r="AP171" s="21">
        <f>AP160/AP159</f>
        <v>-0.7064071769492789</v>
      </c>
    </row>
    <row r="172" spans="2:47" s="15" customFormat="1" x14ac:dyDescent="0.35">
      <c r="B172" s="15" t="s">
        <v>176</v>
      </c>
      <c r="L172" s="15" t="e">
        <f>L161/L159</f>
        <v>#DIV/0!</v>
      </c>
      <c r="M172" s="15" t="e">
        <f t="shared" ref="M172:AA172" si="199">M161/M159</f>
        <v>#DIV/0!</v>
      </c>
      <c r="N172" s="15" t="e">
        <f t="shared" si="199"/>
        <v>#DIV/0!</v>
      </c>
      <c r="O172" s="15" t="e">
        <f t="shared" si="199"/>
        <v>#DIV/0!</v>
      </c>
      <c r="P172" s="15" t="e">
        <f t="shared" si="199"/>
        <v>#DIV/0!</v>
      </c>
      <c r="Q172" s="15" t="e">
        <f t="shared" si="199"/>
        <v>#DIV/0!</v>
      </c>
      <c r="R172" s="15">
        <f t="shared" si="199"/>
        <v>0.30651331217903455</v>
      </c>
      <c r="S172" s="15" t="e">
        <f t="shared" si="199"/>
        <v>#DIV/0!</v>
      </c>
      <c r="T172" s="15" t="e">
        <f t="shared" si="199"/>
        <v>#DIV/0!</v>
      </c>
      <c r="U172" s="15">
        <f t="shared" si="199"/>
        <v>0.29844677265733754</v>
      </c>
      <c r="V172" s="15">
        <f t="shared" si="199"/>
        <v>0.2935928230507211</v>
      </c>
      <c r="W172" s="15">
        <f t="shared" si="199"/>
        <v>0.29903042999489698</v>
      </c>
      <c r="X172" s="15" t="e">
        <f t="shared" si="199"/>
        <v>#DIV/0!</v>
      </c>
      <c r="Y172" s="15" t="e">
        <f t="shared" si="199"/>
        <v>#DIV/0!</v>
      </c>
      <c r="Z172" s="15" t="e">
        <f t="shared" si="199"/>
        <v>#DIV/0!</v>
      </c>
      <c r="AA172" s="15" t="e">
        <f t="shared" si="199"/>
        <v>#DIV/0!</v>
      </c>
      <c r="AO172" s="15">
        <f>AO161/AO159</f>
        <v>0.30651331217903455</v>
      </c>
      <c r="AP172" s="15">
        <f>AP161/AP159</f>
        <v>0.2935928230507211</v>
      </c>
    </row>
    <row r="175" spans="2:47" s="3" customFormat="1" x14ac:dyDescent="0.35">
      <c r="B175" s="3" t="s">
        <v>148</v>
      </c>
    </row>
    <row r="176" spans="2:47" s="22" customFormat="1" x14ac:dyDescent="0.35">
      <c r="B176" s="22" t="s">
        <v>149</v>
      </c>
      <c r="AK176" s="22">
        <f>AK7*AK177</f>
        <v>0</v>
      </c>
      <c r="AL176" s="22">
        <f t="shared" ref="AL176:AU176" si="200">AL7*AL177</f>
        <v>0</v>
      </c>
      <c r="AM176" s="22">
        <f t="shared" si="200"/>
        <v>0</v>
      </c>
      <c r="AN176" s="22">
        <f t="shared" si="200"/>
        <v>744362.56949999998</v>
      </c>
      <c r="AO176" s="22">
        <f>AO7*AO177</f>
        <v>1407758.8578599999</v>
      </c>
      <c r="AP176" s="22">
        <f t="shared" si="200"/>
        <v>953234.20679999993</v>
      </c>
      <c r="AQ176" s="22">
        <f t="shared" si="200"/>
        <v>0</v>
      </c>
      <c r="AR176" s="22">
        <f t="shared" si="200"/>
        <v>0</v>
      </c>
      <c r="AS176" s="22">
        <f t="shared" si="200"/>
        <v>0</v>
      </c>
      <c r="AT176" s="22">
        <f t="shared" si="200"/>
        <v>0</v>
      </c>
      <c r="AU176" s="22">
        <f t="shared" si="200"/>
        <v>0</v>
      </c>
    </row>
    <row r="177" spans="2:47" x14ac:dyDescent="0.35">
      <c r="B177" t="s">
        <v>1</v>
      </c>
      <c r="AK177" s="7">
        <f>AK64</f>
        <v>0</v>
      </c>
      <c r="AL177" s="7">
        <f t="shared" ref="AL177:AU177" si="201">AL64</f>
        <v>42863.642</v>
      </c>
      <c r="AM177" s="7">
        <f t="shared" si="201"/>
        <v>44214.425999999999</v>
      </c>
      <c r="AN177" s="7">
        <f t="shared" si="201"/>
        <v>79610.97</v>
      </c>
      <c r="AO177" s="7">
        <f t="shared" si="201"/>
        <v>267126.91800000001</v>
      </c>
      <c r="AP177" s="7">
        <f t="shared" si="201"/>
        <v>290620.185</v>
      </c>
      <c r="AQ177" s="7">
        <f t="shared" si="201"/>
        <v>0</v>
      </c>
      <c r="AR177" s="7">
        <f t="shared" si="201"/>
        <v>0</v>
      </c>
      <c r="AS177" s="7">
        <f t="shared" si="201"/>
        <v>0</v>
      </c>
      <c r="AT177" s="7">
        <f t="shared" si="201"/>
        <v>0</v>
      </c>
      <c r="AU177" s="7">
        <f t="shared" si="201"/>
        <v>0</v>
      </c>
    </row>
    <row r="178" spans="2:47" x14ac:dyDescent="0.35">
      <c r="B178" t="s">
        <v>150</v>
      </c>
      <c r="AK178" s="23" t="e">
        <f>AK176/AK40</f>
        <v>#DIV/0!</v>
      </c>
      <c r="AL178" s="23">
        <f t="shared" ref="AL178:AU178" si="202">AL176/AL40</f>
        <v>0</v>
      </c>
      <c r="AM178" s="23">
        <f t="shared" si="202"/>
        <v>0</v>
      </c>
      <c r="AN178" s="23">
        <f t="shared" si="202"/>
        <v>5.6731060331227274</v>
      </c>
      <c r="AO178" s="23">
        <f t="shared" si="202"/>
        <v>7.360599708558162</v>
      </c>
      <c r="AP178" s="23">
        <f t="shared" si="202"/>
        <v>4.3192183220357414</v>
      </c>
      <c r="AQ178" s="23" t="e">
        <f t="shared" si="202"/>
        <v>#DIV/0!</v>
      </c>
      <c r="AR178" s="23" t="e">
        <f t="shared" si="202"/>
        <v>#DIV/0!</v>
      </c>
      <c r="AS178" s="23" t="e">
        <f t="shared" si="202"/>
        <v>#DIV/0!</v>
      </c>
      <c r="AT178" s="23" t="e">
        <f t="shared" si="202"/>
        <v>#DIV/0!</v>
      </c>
      <c r="AU178" s="23" t="e">
        <f t="shared" si="202"/>
        <v>#DIV/0!</v>
      </c>
    </row>
    <row r="179" spans="2:47" x14ac:dyDescent="0.35">
      <c r="B179" t="s">
        <v>151</v>
      </c>
      <c r="AK179" s="23" t="e">
        <f>AK176/AK60</f>
        <v>#DIV/0!</v>
      </c>
      <c r="AL179" s="23">
        <f t="shared" ref="AL179:AU179" si="203">AL176/AL60</f>
        <v>0</v>
      </c>
      <c r="AM179" s="23">
        <f t="shared" si="203"/>
        <v>0</v>
      </c>
      <c r="AN179" s="23">
        <f t="shared" si="203"/>
        <v>-5.4283901395816923</v>
      </c>
      <c r="AO179" s="23">
        <f t="shared" si="203"/>
        <v>-8.6916936755862331</v>
      </c>
      <c r="AP179" s="23">
        <f t="shared" si="203"/>
        <v>-6.7841505298592963</v>
      </c>
      <c r="AQ179" s="23" t="e">
        <f t="shared" si="203"/>
        <v>#DIV/0!</v>
      </c>
      <c r="AR179" s="23" t="e">
        <f t="shared" si="203"/>
        <v>#DIV/0!</v>
      </c>
      <c r="AS179" s="23" t="e">
        <f t="shared" si="203"/>
        <v>#DIV/0!</v>
      </c>
      <c r="AT179" s="23" t="e">
        <f t="shared" si="203"/>
        <v>#DIV/0!</v>
      </c>
      <c r="AU179" s="23" t="e">
        <f t="shared" si="203"/>
        <v>#DIV/0!</v>
      </c>
    </row>
    <row r="180" spans="2:47" x14ac:dyDescent="0.35">
      <c r="B180" t="s">
        <v>152</v>
      </c>
      <c r="AK180" s="23" t="e">
        <f>AK176/AK111</f>
        <v>#DIV/0!</v>
      </c>
      <c r="AL180" s="23" t="e">
        <f t="shared" ref="AL180:AU180" si="204">AL176/AL111</f>
        <v>#DIV/0!</v>
      </c>
      <c r="AM180" s="23">
        <f t="shared" si="204"/>
        <v>0</v>
      </c>
      <c r="AN180" s="23">
        <f t="shared" si="204"/>
        <v>1.1482735223565164</v>
      </c>
      <c r="AO180" s="23">
        <f t="shared" si="204"/>
        <v>2.4435845921222556</v>
      </c>
      <c r="AP180" s="23">
        <f t="shared" si="204"/>
        <v>1.8401565327845748</v>
      </c>
      <c r="AQ180" s="23" t="e">
        <f t="shared" si="204"/>
        <v>#DIV/0!</v>
      </c>
      <c r="AR180" s="23" t="e">
        <f t="shared" si="204"/>
        <v>#DIV/0!</v>
      </c>
      <c r="AS180" s="23" t="e">
        <f t="shared" si="204"/>
        <v>#DIV/0!</v>
      </c>
      <c r="AT180" s="23" t="e">
        <f t="shared" si="204"/>
        <v>#DIV/0!</v>
      </c>
      <c r="AU180" s="23" t="e">
        <f t="shared" si="204"/>
        <v>#DIV/0!</v>
      </c>
    </row>
    <row r="181" spans="2:47" x14ac:dyDescent="0.35">
      <c r="B181" t="s">
        <v>153</v>
      </c>
      <c r="AK181" s="23" t="e">
        <f>AK176/AK117</f>
        <v>#DIV/0!</v>
      </c>
      <c r="AL181" s="23">
        <f t="shared" ref="AL181:AU181" si="205">AL176/AL117</f>
        <v>0</v>
      </c>
      <c r="AM181" s="23">
        <f t="shared" si="205"/>
        <v>0</v>
      </c>
      <c r="AN181" s="23">
        <f t="shared" si="205"/>
        <v>-14.171856094356865</v>
      </c>
      <c r="AO181" s="23">
        <f t="shared" si="205"/>
        <v>-16.684944921479619</v>
      </c>
      <c r="AP181" s="23">
        <f t="shared" si="205"/>
        <v>-10.236511708422375</v>
      </c>
      <c r="AQ181" s="23" t="e">
        <f t="shared" si="205"/>
        <v>#DIV/0!</v>
      </c>
      <c r="AR181" s="23" t="e">
        <f t="shared" si="205"/>
        <v>#DIV/0!</v>
      </c>
      <c r="AS181" s="23" t="e">
        <f t="shared" si="205"/>
        <v>#DIV/0!</v>
      </c>
      <c r="AT181" s="23" t="e">
        <f t="shared" si="205"/>
        <v>#DIV/0!</v>
      </c>
      <c r="AU181" s="23" t="e">
        <f t="shared" si="205"/>
        <v>#DIV/0!</v>
      </c>
    </row>
    <row r="183" spans="2:47" s="30" customFormat="1" x14ac:dyDescent="0.35">
      <c r="B183" s="30" t="s">
        <v>165</v>
      </c>
    </row>
    <row r="184" spans="2:47" s="15" customFormat="1" x14ac:dyDescent="0.35">
      <c r="B184" s="15" t="s">
        <v>166</v>
      </c>
      <c r="AK184" s="15" t="e">
        <f>AK45/AK40</f>
        <v>#DIV/0!</v>
      </c>
      <c r="AL184" s="15">
        <f t="shared" ref="AL184:AU184" si="206">AL45/AL40</f>
        <v>0.39557742124174816</v>
      </c>
      <c r="AM184" s="15">
        <f t="shared" si="206"/>
        <v>0.38725611480277111</v>
      </c>
      <c r="AN184" s="15">
        <f t="shared" si="206"/>
        <v>0.50822733196655723</v>
      </c>
      <c r="AO184" s="15">
        <f t="shared" si="206"/>
        <v>0.57993474714518756</v>
      </c>
      <c r="AP184" s="15">
        <f t="shared" si="206"/>
        <v>0.5271459383042737</v>
      </c>
      <c r="AQ184" s="15" t="e">
        <f t="shared" si="206"/>
        <v>#DIV/0!</v>
      </c>
      <c r="AR184" s="15" t="e">
        <f t="shared" si="206"/>
        <v>#DIV/0!</v>
      </c>
      <c r="AS184" s="15" t="e">
        <f t="shared" si="206"/>
        <v>#DIV/0!</v>
      </c>
      <c r="AT184" s="15" t="e">
        <f t="shared" si="206"/>
        <v>#DIV/0!</v>
      </c>
      <c r="AU184" s="15" t="e">
        <f t="shared" si="206"/>
        <v>#DIV/0!</v>
      </c>
    </row>
    <row r="185" spans="2:47" s="15" customFormat="1" x14ac:dyDescent="0.35">
      <c r="B185" s="15" t="s">
        <v>167</v>
      </c>
      <c r="AK185" s="15" t="e">
        <f>ABS(AK116)/AK40</f>
        <v>#DIV/0!</v>
      </c>
      <c r="AL185" s="15">
        <f t="shared" ref="AL185:AU185" si="207">ABS(AL116)/AL40</f>
        <v>0.17407244923539733</v>
      </c>
      <c r="AM185" s="15">
        <f t="shared" si="207"/>
        <v>0.23059522126396154</v>
      </c>
      <c r="AN185" s="15">
        <f t="shared" si="207"/>
        <v>7.8599791172861616E-2</v>
      </c>
      <c r="AO185" s="15">
        <f t="shared" si="207"/>
        <v>5.4586522775756055E-2</v>
      </c>
      <c r="AP185" s="15">
        <f t="shared" si="207"/>
        <v>0.19216478776235182</v>
      </c>
      <c r="AQ185" s="15" t="e">
        <f t="shared" si="207"/>
        <v>#DIV/0!</v>
      </c>
      <c r="AR185" s="15" t="e">
        <f t="shared" si="207"/>
        <v>#DIV/0!</v>
      </c>
      <c r="AS185" s="15" t="e">
        <f t="shared" si="207"/>
        <v>#DIV/0!</v>
      </c>
      <c r="AT185" s="15" t="e">
        <f t="shared" si="207"/>
        <v>#DIV/0!</v>
      </c>
      <c r="AU185" s="15" t="e">
        <f t="shared" si="207"/>
        <v>#DIV/0!</v>
      </c>
    </row>
    <row r="186" spans="2:47" s="15" customFormat="1" x14ac:dyDescent="0.35"/>
    <row r="187" spans="2:47" s="15" customFormat="1" x14ac:dyDescent="0.35"/>
  </sheetData>
  <pageMargins left="0.7" right="0.7" top="0.75" bottom="0.75" header="0.3" footer="0.3"/>
  <ignoredErrors>
    <ignoredError sqref="V159" formula="1"/>
  </ignoredErrors>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Main</vt:lpstr>
      <vt:lpstr>Info</vt:lpstr>
      <vt:lpstr>Compeition</vt: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Kruta</dc:creator>
  <cp:lastModifiedBy>William Kruta</cp:lastModifiedBy>
  <dcterms:created xsi:type="dcterms:W3CDTF">2023-10-02T18:38:45Z</dcterms:created>
  <dcterms:modified xsi:type="dcterms:W3CDTF">2024-07-23T20:26:50Z</dcterms:modified>
</cp:coreProperties>
</file>