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34a1defcf7f9d1a/Company Models CloudSave/SPIR/"/>
    </mc:Choice>
  </mc:AlternateContent>
  <xr:revisionPtr revIDLastSave="437" documentId="11_F25DC773A252ABDACC10487F99996F625BDE58E4" xr6:coauthVersionLast="47" xr6:coauthVersionMax="47" xr10:uidLastSave="{6611E681-5902-4446-9CE2-0C5CB675E397}"/>
  <bookViews>
    <workbookView xWindow="-110" yWindow="-110" windowWidth="38620" windowHeight="21820" activeTab="2" xr2:uid="{00000000-000D-0000-FFFF-FFFF00000000}"/>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0" i="3" l="1"/>
  <c r="M90" i="3"/>
  <c r="N90" i="3"/>
  <c r="O90" i="3"/>
  <c r="P90" i="3"/>
  <c r="Q90" i="3"/>
  <c r="R90" i="3"/>
  <c r="S90" i="3"/>
  <c r="T90" i="3"/>
  <c r="U90" i="3"/>
  <c r="V90" i="3"/>
  <c r="W90" i="3"/>
  <c r="X90" i="3"/>
  <c r="Y90" i="3"/>
  <c r="Z90" i="3"/>
  <c r="AA90" i="3"/>
  <c r="AB90" i="3"/>
  <c r="AC90" i="3"/>
  <c r="AD90" i="3"/>
  <c r="K90" i="3"/>
  <c r="U42" i="3"/>
  <c r="V42" i="3"/>
  <c r="L36" i="3"/>
  <c r="M36" i="3"/>
  <c r="N36" i="3"/>
  <c r="O36" i="3"/>
  <c r="P36" i="3"/>
  <c r="Q36" i="3"/>
  <c r="R36" i="3"/>
  <c r="S36" i="3"/>
  <c r="T36" i="3"/>
  <c r="U36" i="3"/>
  <c r="U37" i="3" s="1"/>
  <c r="U39" i="3" s="1"/>
  <c r="U40" i="3" s="1"/>
  <c r="V36" i="3"/>
  <c r="W36" i="3"/>
  <c r="X36" i="3"/>
  <c r="Y36" i="3"/>
  <c r="Y37" i="3" s="1"/>
  <c r="Y39" i="3" s="1"/>
  <c r="Y40" i="3" s="1"/>
  <c r="Z36" i="3"/>
  <c r="Z37" i="3" s="1"/>
  <c r="Z39" i="3" s="1"/>
  <c r="Z40" i="3" s="1"/>
  <c r="AA36" i="3"/>
  <c r="AA37" i="3" s="1"/>
  <c r="AA39" i="3" s="1"/>
  <c r="AA40" i="3" s="1"/>
  <c r="AB36" i="3"/>
  <c r="AC36" i="3"/>
  <c r="AD36" i="3"/>
  <c r="L37" i="3"/>
  <c r="M37" i="3"/>
  <c r="N37" i="3"/>
  <c r="O37" i="3"/>
  <c r="P37" i="3"/>
  <c r="Q37" i="3"/>
  <c r="R37" i="3"/>
  <c r="S37" i="3"/>
  <c r="T37" i="3"/>
  <c r="V37" i="3"/>
  <c r="V39" i="3" s="1"/>
  <c r="V40" i="3" s="1"/>
  <c r="W37" i="3"/>
  <c r="W39" i="3" s="1"/>
  <c r="W40" i="3" s="1"/>
  <c r="X37" i="3"/>
  <c r="X39" i="3" s="1"/>
  <c r="X40" i="3" s="1"/>
  <c r="AB37" i="3"/>
  <c r="AC37" i="3"/>
  <c r="AD37" i="3"/>
  <c r="K36" i="3"/>
  <c r="K37" i="3" s="1"/>
  <c r="K39" i="3" s="1"/>
  <c r="K40" i="3" s="1"/>
  <c r="L39" i="3"/>
  <c r="M39" i="3"/>
  <c r="N39" i="3"/>
  <c r="O39" i="3"/>
  <c r="P39" i="3"/>
  <c r="Q39" i="3"/>
  <c r="R39" i="3"/>
  <c r="R40" i="3" s="1"/>
  <c r="S39" i="3"/>
  <c r="S40" i="3" s="1"/>
  <c r="T39" i="3"/>
  <c r="T40" i="3" s="1"/>
  <c r="AB39" i="3"/>
  <c r="AC39" i="3"/>
  <c r="AD39" i="3"/>
  <c r="L40" i="3"/>
  <c r="M40" i="3"/>
  <c r="N40" i="3"/>
  <c r="O40" i="3"/>
  <c r="P40" i="3"/>
  <c r="Q40" i="3"/>
  <c r="AB40" i="3"/>
  <c r="AC40" i="3"/>
  <c r="AD40" i="3"/>
  <c r="L26" i="3"/>
  <c r="M26" i="3"/>
  <c r="N26" i="3"/>
  <c r="O26" i="3"/>
  <c r="P26" i="3"/>
  <c r="Q26" i="3"/>
  <c r="R26" i="3"/>
  <c r="S26" i="3"/>
  <c r="T26" i="3"/>
  <c r="U26" i="3"/>
  <c r="U27" i="3" s="1"/>
  <c r="U28" i="3" s="1"/>
  <c r="V26" i="3"/>
  <c r="W26" i="3"/>
  <c r="X26" i="3"/>
  <c r="Y26" i="3"/>
  <c r="Y27" i="3" s="1"/>
  <c r="Y28" i="3" s="1"/>
  <c r="Z26" i="3"/>
  <c r="Z27" i="3" s="1"/>
  <c r="Z28" i="3" s="1"/>
  <c r="AA26" i="3"/>
  <c r="AA27" i="3" s="1"/>
  <c r="AA28" i="3" s="1"/>
  <c r="AB26" i="3"/>
  <c r="AC26" i="3"/>
  <c r="AD26" i="3"/>
  <c r="L27" i="3"/>
  <c r="M27" i="3"/>
  <c r="N27" i="3"/>
  <c r="O27" i="3"/>
  <c r="P27" i="3"/>
  <c r="Q27" i="3"/>
  <c r="R27" i="3"/>
  <c r="S27" i="3"/>
  <c r="T27" i="3"/>
  <c r="V27" i="3"/>
  <c r="V28" i="3" s="1"/>
  <c r="W27" i="3"/>
  <c r="W28" i="3" s="1"/>
  <c r="X27" i="3"/>
  <c r="X28" i="3" s="1"/>
  <c r="AB27" i="3"/>
  <c r="AC27" i="3"/>
  <c r="AD27" i="3"/>
  <c r="L28" i="3"/>
  <c r="M28" i="3"/>
  <c r="N28" i="3"/>
  <c r="O28" i="3"/>
  <c r="P28" i="3"/>
  <c r="Q28" i="3"/>
  <c r="R28" i="3"/>
  <c r="S28" i="3"/>
  <c r="T28" i="3"/>
  <c r="AB28" i="3"/>
  <c r="AC28" i="3"/>
  <c r="AD28" i="3"/>
  <c r="K26" i="3"/>
  <c r="K27" i="3" s="1"/>
  <c r="K28" i="3" s="1"/>
  <c r="L19" i="3"/>
  <c r="M19" i="3"/>
  <c r="N19" i="3"/>
  <c r="O19" i="3"/>
  <c r="P19" i="3"/>
  <c r="Q19" i="3"/>
  <c r="R19" i="3"/>
  <c r="S19" i="3"/>
  <c r="T19" i="3"/>
  <c r="U19" i="3"/>
  <c r="U20" i="3" s="1"/>
  <c r="V19" i="3"/>
  <c r="W19" i="3"/>
  <c r="X19" i="3"/>
  <c r="Y19" i="3"/>
  <c r="Y20" i="3" s="1"/>
  <c r="Z19" i="3"/>
  <c r="Z20" i="3" s="1"/>
  <c r="AA19" i="3"/>
  <c r="AA20" i="3" s="1"/>
  <c r="AB19" i="3"/>
  <c r="AC19" i="3"/>
  <c r="AD19" i="3"/>
  <c r="L20" i="3"/>
  <c r="M20" i="3"/>
  <c r="N20" i="3"/>
  <c r="O20" i="3"/>
  <c r="P20" i="3"/>
  <c r="Q20" i="3"/>
  <c r="R20" i="3"/>
  <c r="S20" i="3"/>
  <c r="T20" i="3"/>
  <c r="V20" i="3"/>
  <c r="W20" i="3"/>
  <c r="X20" i="3"/>
  <c r="AB20" i="3"/>
  <c r="AC20" i="3"/>
  <c r="AD20" i="3"/>
  <c r="K19" i="3"/>
  <c r="K20" i="3" s="1"/>
  <c r="L82" i="3"/>
  <c r="M82" i="3"/>
  <c r="N82" i="3"/>
  <c r="O82" i="3"/>
  <c r="P82" i="3"/>
  <c r="Q82" i="3"/>
  <c r="R82" i="3"/>
  <c r="S82" i="3"/>
  <c r="T82" i="3"/>
  <c r="U82" i="3"/>
  <c r="V82" i="3"/>
  <c r="V86" i="3" s="1"/>
  <c r="W82" i="3"/>
  <c r="X82" i="3"/>
  <c r="Y82" i="3"/>
  <c r="Z82" i="3"/>
  <c r="AA82" i="3"/>
  <c r="AB82" i="3"/>
  <c r="AC82" i="3"/>
  <c r="AD82" i="3"/>
  <c r="K82" i="3"/>
  <c r="L75" i="3"/>
  <c r="M75" i="3"/>
  <c r="N75" i="3"/>
  <c r="O75" i="3"/>
  <c r="P75" i="3"/>
  <c r="Q75" i="3"/>
  <c r="R75" i="3"/>
  <c r="S75" i="3"/>
  <c r="T75" i="3"/>
  <c r="U75" i="3"/>
  <c r="V75" i="3"/>
  <c r="W75" i="3"/>
  <c r="X75" i="3"/>
  <c r="Y75" i="3"/>
  <c r="Z75" i="3"/>
  <c r="AA75" i="3"/>
  <c r="AB75" i="3"/>
  <c r="AC75" i="3"/>
  <c r="AD75" i="3"/>
  <c r="K75" i="3"/>
  <c r="L67" i="3"/>
  <c r="M67" i="3"/>
  <c r="N67" i="3"/>
  <c r="O67" i="3"/>
  <c r="P67" i="3"/>
  <c r="Q67" i="3"/>
  <c r="R67" i="3"/>
  <c r="S67" i="3"/>
  <c r="T67" i="3"/>
  <c r="U67" i="3"/>
  <c r="V67" i="3"/>
  <c r="W67" i="3"/>
  <c r="X67" i="3"/>
  <c r="Y67" i="3"/>
  <c r="Z67" i="3"/>
  <c r="AA67" i="3"/>
  <c r="AB67" i="3"/>
  <c r="AC67" i="3"/>
  <c r="AD67" i="3"/>
  <c r="K67" i="3"/>
  <c r="L60" i="3"/>
  <c r="M60" i="3"/>
  <c r="N60" i="3"/>
  <c r="O60" i="3"/>
  <c r="P60" i="3"/>
  <c r="Q60" i="3"/>
  <c r="R60" i="3"/>
  <c r="S60" i="3"/>
  <c r="T60" i="3"/>
  <c r="U60" i="3"/>
  <c r="V60" i="3"/>
  <c r="W60" i="3"/>
  <c r="X60" i="3"/>
  <c r="Y60" i="3"/>
  <c r="Z60" i="3"/>
  <c r="AA60" i="3"/>
  <c r="AB60" i="3"/>
  <c r="AC60" i="3"/>
  <c r="AD60" i="3"/>
  <c r="K60" i="3"/>
  <c r="L52" i="3"/>
  <c r="M52" i="3"/>
  <c r="N52" i="3"/>
  <c r="O52" i="3"/>
  <c r="P52" i="3"/>
  <c r="Q52" i="3"/>
  <c r="R52" i="3"/>
  <c r="S52" i="3"/>
  <c r="T52" i="3"/>
  <c r="U52" i="3"/>
  <c r="V52" i="3"/>
  <c r="W52" i="3"/>
  <c r="X52" i="3"/>
  <c r="Y52" i="3"/>
  <c r="Z52" i="3"/>
  <c r="AA52" i="3"/>
  <c r="AB52" i="3"/>
  <c r="AC52" i="3"/>
  <c r="AD52" i="3"/>
  <c r="K52" i="3"/>
  <c r="B3" i="1" a="1"/>
  <c r="B3" i="1" s="1"/>
  <c r="B2" i="1" a="1"/>
  <c r="B2" i="1" s="1"/>
  <c r="B4" i="1" l="1"/>
  <c r="B8" i="1" s="1"/>
  <c r="P76" i="3"/>
  <c r="P83" i="3" s="1"/>
  <c r="X76" i="3"/>
  <c r="X83" i="3" s="1"/>
  <c r="AC61" i="3"/>
  <c r="AD61" i="3"/>
  <c r="AB61" i="3"/>
  <c r="L61" i="3"/>
  <c r="V85" i="3"/>
  <c r="U85" i="3"/>
  <c r="R61" i="3"/>
  <c r="Q61" i="3"/>
  <c r="N76" i="3"/>
  <c r="N83" i="3" s="1"/>
  <c r="X61" i="3"/>
  <c r="AA61" i="3"/>
  <c r="M76" i="3"/>
  <c r="M83" i="3" s="1"/>
  <c r="P61" i="3"/>
  <c r="W61" i="3"/>
  <c r="O76" i="3"/>
  <c r="O83" i="3" s="1"/>
  <c r="S76" i="3"/>
  <c r="S83" i="3" s="1"/>
  <c r="Z61" i="3"/>
  <c r="R76" i="3"/>
  <c r="R83" i="3" s="1"/>
  <c r="T61" i="3"/>
  <c r="Q76" i="3"/>
  <c r="Q83" i="3" s="1"/>
  <c r="AB76" i="3"/>
  <c r="AB83" i="3" s="1"/>
  <c r="L76" i="3"/>
  <c r="L83" i="3" s="1"/>
  <c r="AD76" i="3"/>
  <c r="AD83" i="3" s="1"/>
  <c r="AC76" i="3"/>
  <c r="AC83" i="3" s="1"/>
  <c r="O61" i="3"/>
  <c r="N61" i="3"/>
  <c r="S61" i="3"/>
  <c r="W76" i="3"/>
  <c r="W83" i="3" s="1"/>
  <c r="M61" i="3"/>
  <c r="V76" i="3"/>
  <c r="V83" i="3" s="1"/>
  <c r="T76" i="3"/>
  <c r="T83" i="3" s="1"/>
  <c r="Y61" i="3"/>
  <c r="V61" i="3"/>
  <c r="K76" i="3"/>
  <c r="K83" i="3" s="1"/>
  <c r="U61" i="3"/>
  <c r="AA76" i="3"/>
  <c r="AA83" i="3" s="1"/>
  <c r="Z76" i="3"/>
  <c r="Z83" i="3" s="1"/>
  <c r="Y76" i="3"/>
  <c r="Y83" i="3" s="1"/>
  <c r="K61" i="3"/>
  <c r="U86" i="3"/>
  <c r="U76" i="3"/>
  <c r="U83" i="3"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<sst xmlns="http://schemas.openxmlformats.org/spreadsheetml/2006/main" count="111" uniqueCount="101">
  <si>
    <t>Price</t>
  </si>
  <si>
    <t>Shares</t>
  </si>
  <si>
    <t>MC</t>
  </si>
  <si>
    <t>Cash</t>
  </si>
  <si>
    <t>Debt</t>
  </si>
  <si>
    <t>EV</t>
  </si>
  <si>
    <t>EV/Share</t>
  </si>
  <si>
    <t>Company Name</t>
  </si>
  <si>
    <t>Ticker</t>
  </si>
  <si>
    <t>Country</t>
  </si>
  <si>
    <t>Sector</t>
  </si>
  <si>
    <t>Industry</t>
  </si>
  <si>
    <t>Headcount</t>
  </si>
  <si>
    <t>Spire Global, Inc.</t>
  </si>
  <si>
    <t xml:space="preserve">SPIR   </t>
  </si>
  <si>
    <t>USA</t>
  </si>
  <si>
    <t>Specialty Business Services</t>
  </si>
  <si>
    <t>Industrials</t>
  </si>
  <si>
    <t>Fiscal Period</t>
  </si>
  <si>
    <t>Filing Date</t>
  </si>
  <si>
    <t>Period of Report</t>
  </si>
  <si>
    <t>Income Statement</t>
  </si>
  <si>
    <t>Cash Flow</t>
  </si>
  <si>
    <t>EPS</t>
  </si>
  <si>
    <t>Annual Recurring Revenue (ARR) *in thousands, USD</t>
  </si>
  <si>
    <t>ARR</t>
  </si>
  <si>
    <t>ARR Customers</t>
  </si>
  <si>
    <t>ARR Solutions Customers</t>
  </si>
  <si>
    <t>ARR Net Retention Rate</t>
  </si>
  <si>
    <t>Balance Sheet *in thousands, USD</t>
  </si>
  <si>
    <t>Current Assets</t>
  </si>
  <si>
    <t>Marketable securities</t>
  </si>
  <si>
    <t>AR</t>
  </si>
  <si>
    <t>Contract assets</t>
  </si>
  <si>
    <t>Other current assets</t>
  </si>
  <si>
    <t>Total Current Assets</t>
  </si>
  <si>
    <t>Non-current Assets</t>
  </si>
  <si>
    <t>PP&amp;E</t>
  </si>
  <si>
    <t>Operating lease</t>
  </si>
  <si>
    <t>Goodwill</t>
  </si>
  <si>
    <t>Customer relationships</t>
  </si>
  <si>
    <t>Other intangible assets</t>
  </si>
  <si>
    <t>Other long-term assets, including restricted cash</t>
  </si>
  <si>
    <t>Total Non-current Assets</t>
  </si>
  <si>
    <t>Total Assets</t>
  </si>
  <si>
    <t>Current Liabilities</t>
  </si>
  <si>
    <t>Equity</t>
  </si>
  <si>
    <t>Non-current Liabilities</t>
  </si>
  <si>
    <t>AP</t>
  </si>
  <si>
    <t>Accrued wages and benefits</t>
  </si>
  <si>
    <t>Contract liabilities</t>
  </si>
  <si>
    <t>Other accrued expenses</t>
  </si>
  <si>
    <t>Total Current Liabilities</t>
  </si>
  <si>
    <t>Long-term debt</t>
  </si>
  <si>
    <t>Contingent earnout liability</t>
  </si>
  <si>
    <t>Deferred income tax liabilities</t>
  </si>
  <si>
    <t>Warrant liability</t>
  </si>
  <si>
    <t>Operating lease liabilities</t>
  </si>
  <si>
    <t>Other long-term liabilities</t>
  </si>
  <si>
    <t>Total Non-current Liabilities</t>
  </si>
  <si>
    <t>Total Liabilities</t>
  </si>
  <si>
    <t>Common stock</t>
  </si>
  <si>
    <t>Additional paid-in capital</t>
  </si>
  <si>
    <t>Accumulated other comprehensive loss</t>
  </si>
  <si>
    <t>Accumulated deficit</t>
  </si>
  <si>
    <t>Total Equity</t>
  </si>
  <si>
    <t>Total Equity &amp; Liabilities</t>
  </si>
  <si>
    <t>CFFO</t>
  </si>
  <si>
    <t>CapEx</t>
  </si>
  <si>
    <t>FCF</t>
  </si>
  <si>
    <t>SBI</t>
  </si>
  <si>
    <t>SBC</t>
  </si>
  <si>
    <t>SBB</t>
  </si>
  <si>
    <t>Dividends</t>
  </si>
  <si>
    <t>3-month adjusted</t>
  </si>
  <si>
    <t>Current Ratio</t>
  </si>
  <si>
    <t>Debt/Equity</t>
  </si>
  <si>
    <t>Revenue</t>
  </si>
  <si>
    <t>COGs</t>
  </si>
  <si>
    <t>Gross Profit</t>
  </si>
  <si>
    <t>Operating Expenses</t>
  </si>
  <si>
    <t>R&amp;D</t>
  </si>
  <si>
    <t>S&amp;M</t>
  </si>
  <si>
    <t>G&amp;A</t>
  </si>
  <si>
    <t>Other</t>
  </si>
  <si>
    <t>Total Operating Expenses</t>
  </si>
  <si>
    <t>Operating Income</t>
  </si>
  <si>
    <t>Operating Margin</t>
  </si>
  <si>
    <t>Other Income (expense)</t>
  </si>
  <si>
    <t>Interest income</t>
  </si>
  <si>
    <t>Interest expense</t>
  </si>
  <si>
    <t>Change in fair value of contingent earnout liability</t>
  </si>
  <si>
    <t>Change in fair value of warrant liabilities</t>
  </si>
  <si>
    <t>Loss on extinguishment of debt</t>
  </si>
  <si>
    <t>Other expense</t>
  </si>
  <si>
    <t>Total Other Income (expense)</t>
  </si>
  <si>
    <t>Income Before Tax</t>
  </si>
  <si>
    <t>Taxes</t>
  </si>
  <si>
    <t>Net Income</t>
  </si>
  <si>
    <t>Net Margin</t>
  </si>
  <si>
    <t>Gross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</si>
</sst>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xf numFmtId="164" fontId="0" fillId="0" borderId="0" xfId="0" applyNumberFormat="1"/>
    <xf numFmtId="0" fontId="2" fillId="0" borderId="2" xfId="0" applyFont="1" applyBorder="1"/>
    <xf numFmtId="3" fontId="0" fillId="0" borderId="0" xfId="0" applyNumberFormat="1"/>
    <xf numFmtId="0" fontId="2" fillId="0" borderId="3" xfId="0" applyFont="1" applyBorder="1"/>
    <xf numFmtId="0" fontId="2" fillId="0" borderId="0" xfId="0" applyFont="1"/>
    <xf numFmtId="0" fontId="0" fillId="2" borderId="0" xfId="0" applyFill="1"/>
    <xf numFmtId="0" fontId="1" fillId="2" borderId="0" xfId="0" applyFont="1" applyFill="1"/>
    <xf numFmtId="14" fontId="0" fillId="0" borderId="0" xfId="0" applyNumberFormat="1"/>
    <xf numFmtId="9" fontId="0" fillId="0" borderId="0" xfId="0" applyNumberFormat="1"/>
    <xf numFmtId="0" fontId="3" fillId="3" borderId="0" xfId="0" applyFont="1" applyFill="1"/>
    <xf numFmtId="0" fontId="0" fillId="0" borderId="4" xfId="0" applyBorder="1"/>
    <xf numFmtId="3" fontId="0" fillId="0" borderId="4" xfId="0" applyNumberFormat="1" applyBorder="1"/>
    <xf numFmtId="3" fontId="2" fillId="0" borderId="0" xfId="0" applyNumberFormat="1" applyFont="1"/>
    <xf numFmtId="3" fontId="3" fillId="3" borderId="0" xfId="0" applyNumberFormat="1" applyFont="1" applyFill="1"/>
    <xf numFmtId="3" fontId="0" fillId="0" borderId="0" xfId="0" applyNumberFormat="1" applyFill="1" applyBorder="1"/>
    <xf numFmtId="3" fontId="0" fillId="0" borderId="4" xfId="0" applyNumberFormat="1" applyFill="1" applyBorder="1"/>
    <xf numFmtId="3" fontId="2" fillId="0" borderId="4" xfId="0" applyNumberFormat="1" applyFont="1" applyFill="1" applyBorder="1"/>
    <xf numFmtId="3" fontId="2" fillId="0" borderId="4" xfId="0" applyNumberFormat="1" applyFont="1" applyBorder="1"/>
    <xf numFmtId="3" fontId="2" fillId="0" borderId="0" xfId="0" applyNumberFormat="1" applyFont="1" applyFill="1" applyBorder="1"/>
    <xf numFmtId="3" fontId="2" fillId="0" borderId="5" xfId="0" applyNumberFormat="1" applyFont="1" applyBorder="1"/>
    <xf numFmtId="2" fontId="0" fillId="0" borderId="0" xfId="0" applyNumberFormat="1"/>
    <xf numFmtId="3" fontId="0" fillId="0" borderId="5" xfId="0" applyNumberFormat="1" applyBorder="1"/>
    <xf numFmtId="4" fontId="0" fillId="0" borderId="0" xfId="0" applyNumberFormat="1"/>
    <xf numFmtId="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https://www.bing.com/financeapi/forcetrigger?t=c35noc&amp;q=XNYS%3aSPIR&amp;form=skydnc</v>
    <v>Learn more on Bing</v>
  </rv>
  <rv s="1">
    <v>en-US</v>
    <v>c35noc</v>
    <v>268435456</v>
    <v>1</v>
    <v>Powered by Refinitiv</v>
    <v>0</v>
    <v>SPIRE GLOBAL, INC. (XNYS:SPIR)</v>
    <v>2</v>
    <v>3</v>
    <v>Finance</v>
    <v>4</v>
    <v>19.399999999999999</v>
    <v>3.2719999999999998</v>
    <v>2.0392000000000001</v>
    <v>-0.4</v>
    <v>0</v>
    <v>-2.7303999999999998E-2</v>
    <v>0</v>
    <v>USD</v>
    <v>Spire Global, Inc. is a provider of space-based data, analytics, and space services. The Company builds, owns, and operates a fully deployed satellite constellation that observes the earth in real time using radio frequency technology. It is engaged in designing, manufacturing, integrating, and operating its own satellites and ground stations, which enables end-to-end control and ownership over its entire system. It offers three data solutions to customers: Maritime, Aviation and Weather. Its proprietary constellation of Low Earth Multi-Use Receiver (LEMUR) satellites collects and transmits data to its proprietary global ground station network. It provides current and historical data, insights, and predictive analytics for ship monitoring, real-time and near real-time vessel updates. It provides global satellite-based aircraft tracking data to power applications. It offers space-based data, artificial intelligence (AI)-powered insights and predictive weather analytics.</v>
    <v>430</v>
    <v>New York Stock Exchange</v>
    <v>XNYS</v>
    <v>XNYS</v>
    <v>8000 Towers Crescent Drive, Suite 1225, VIENNA, VA, 22182 US</v>
    <v>14.68</v>
    <v>Telecommunications Services</v>
    <v>Stock</v>
    <v>45496.958333367969</v>
    <v>0</v>
    <v>14.2</v>
    <v>368004540</v>
    <v>SPIRE GLOBAL, INC.</v>
    <v>SPIRE GLOBAL, INC.</v>
    <v>14.68</v>
    <v>14.65</v>
    <v>14.25</v>
    <v>14.25</v>
    <v>25824880</v>
    <v>SPIR</v>
    <v>SPIRE GLOBAL, INC. (XNYS:SPIR)</v>
    <v>360157</v>
    <v>499579</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6" sqref="B6"/>
    </sheetView>
  </sheetViews>
  <sheetFormatPr defaultRowHeight="14.5" x14ac:dyDescent="0.35"/>
  <sheetData>
    <row r="1" spans="1:2" ht="15" thickBot="1" x14ac:dyDescent="0.4">
      <c r="A1" t="e" vm="1">
        <v>#VALUE!</v>
      </c>
    </row>
    <row r="2" spans="1:2" x14ac:dyDescent="0.35">
      <c r="A2" s="1" t="s">
        <v>0</v>
      </c>
      <c r="B2" s="2">
        <f t="array" ref="B2">_FV(A1,"Price")</f>
        <v>14.25</v>
      </c>
    </row>
    <row r="3" spans="1:2" x14ac:dyDescent="0.35">
      <c r="A3" s="3" t="s">
        <v>1</v>
      </c>
      <c r="B3" s="4">
        <f t="array" ref="B3">_FV(A1,"Shares outstanding",TRUE)/1000000</f>
        <v>25.82488</v>
      </c>
    </row>
    <row r="4" spans="1:2" x14ac:dyDescent="0.35">
      <c r="A4" s="3" t="s">
        <v>2</v>
      </c>
      <c r="B4" s="2">
        <f>B2*B3</f>
        <v>368.00454000000002</v>
      </c>
    </row>
    <row r="5" spans="1:2" x14ac:dyDescent="0.35">
      <c r="A5" s="3" t="s">
        <v>3</v>
      </c>
      <c r="B5" s="4"/>
    </row>
    <row r="6" spans="1:2" x14ac:dyDescent="0.35">
      <c r="A6" s="3" t="s">
        <v>4</v>
      </c>
      <c r="B6" s="4"/>
    </row>
    <row r="7" spans="1:2" ht="15" thickBot="1" x14ac:dyDescent="0.4">
      <c r="A7" s="5" t="s">
        <v>5</v>
      </c>
      <c r="B7" s="2"/>
    </row>
    <row r="8" spans="1:2" x14ac:dyDescent="0.35">
      <c r="A8" s="6" t="s">
        <v>6</v>
      </c>
      <c r="B8" s="2">
        <f>B7/B3</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BB00-DB78-496D-A759-703F5A7F5E5D}">
  <dimension ref="A1:B6"/>
  <sheetViews>
    <sheetView workbookViewId="0">
      <selection activeCell="B5" sqref="B5"/>
    </sheetView>
  </sheetViews>
  <sheetFormatPr defaultRowHeight="14.5" x14ac:dyDescent="0.35"/>
  <sheetData>
    <row r="1" spans="1:2" x14ac:dyDescent="0.35">
      <c r="A1" t="s">
        <v>7</v>
      </c>
      <c r="B1" t="s">
        <v>13</v>
      </c>
    </row>
    <row r="2" spans="1:2" x14ac:dyDescent="0.35">
      <c r="A2" t="s">
        <v>8</v>
      </c>
      <c r="B2" t="s">
        <v>14</v>
      </c>
    </row>
    <row r="3" spans="1:2" x14ac:dyDescent="0.35">
      <c r="A3" t="s">
        <v>9</v>
      </c>
      <c r="B3" t="s">
        <v>15</v>
      </c>
    </row>
    <row r="4" spans="1:2" x14ac:dyDescent="0.35">
      <c r="A4" t="s">
        <v>10</v>
      </c>
      <c r="B4" t="s">
        <v>17</v>
      </c>
    </row>
    <row r="5" spans="1:2" x14ac:dyDescent="0.35">
      <c r="A5" t="s">
        <v>11</v>
      </c>
      <c r="B5" t="s">
        <v>16</v>
      </c>
    </row>
    <row r="6" spans="1:2" x14ac:dyDescent="0.35">
      <c r="A6" t="s">
        <v>12</v>
      </c>
      <c r="B6">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BA7A-8715-4E86-A591-36E1F1F4C8BD}">
  <dimension ref="B1:AD106"/>
  <sheetViews>
    <sheetView tabSelected="1" workbookViewId="0">
      <pane xSplit="2" ySplit="6" topLeftCell="C64" activePane="bottomRight" state="frozen"/>
      <selection pane="topRight" activeCell="C1" sqref="C1"/>
      <selection pane="bottomLeft" activeCell="A5" sqref="A5"/>
      <selection pane="bottomRight" activeCell="U96" sqref="U96"/>
    </sheetView>
  </sheetViews>
  <sheetFormatPr defaultRowHeight="14.5" x14ac:dyDescent="0.35"/>
  <cols>
    <col min="1" max="1" width="4.7265625" customWidth="1"/>
    <col min="2" max="2" width="23.90625" customWidth="1"/>
    <col min="19" max="22" width="10.453125" bestFit="1" customWidth="1"/>
  </cols>
  <sheetData>
    <row r="1" spans="2:22" s="6" customFormat="1" x14ac:dyDescent="0.35">
      <c r="B1" s="6" t="s">
        <v>18</v>
      </c>
      <c r="S1" s="6">
        <v>2020</v>
      </c>
      <c r="T1" s="6">
        <v>2021</v>
      </c>
      <c r="U1" s="6">
        <v>2022</v>
      </c>
      <c r="V1" s="6">
        <v>2023</v>
      </c>
    </row>
    <row r="2" spans="2:22" x14ac:dyDescent="0.35">
      <c r="B2" t="s">
        <v>19</v>
      </c>
      <c r="S2" s="9">
        <v>44284</v>
      </c>
      <c r="T2" s="9">
        <v>44650</v>
      </c>
      <c r="U2" s="9">
        <v>45000</v>
      </c>
      <c r="V2" s="9">
        <v>45357</v>
      </c>
    </row>
    <row r="3" spans="2:22" x14ac:dyDescent="0.35">
      <c r="B3" t="s">
        <v>20</v>
      </c>
      <c r="S3" s="9">
        <v>44196</v>
      </c>
      <c r="T3" s="9">
        <v>44561</v>
      </c>
      <c r="U3" s="9">
        <v>44926</v>
      </c>
      <c r="V3" s="9">
        <v>45291</v>
      </c>
    </row>
    <row r="4" spans="2:22" s="7" customFormat="1" x14ac:dyDescent="0.35"/>
    <row r="8" spans="2:22" s="8" customFormat="1" x14ac:dyDescent="0.35">
      <c r="B8" s="8" t="s">
        <v>24</v>
      </c>
    </row>
    <row r="9" spans="2:22" s="4" customFormat="1" x14ac:dyDescent="0.35">
      <c r="B9" s="4" t="s">
        <v>25</v>
      </c>
      <c r="U9" s="4">
        <v>99414</v>
      </c>
      <c r="V9" s="4">
        <v>106827</v>
      </c>
    </row>
    <row r="10" spans="2:22" s="4" customFormat="1" x14ac:dyDescent="0.35">
      <c r="B10" s="4" t="s">
        <v>26</v>
      </c>
      <c r="U10" s="4">
        <v>709</v>
      </c>
      <c r="V10" s="4">
        <v>712</v>
      </c>
    </row>
    <row r="11" spans="2:22" s="4" customFormat="1" x14ac:dyDescent="0.35">
      <c r="B11" s="4" t="s">
        <v>27</v>
      </c>
      <c r="U11" s="4">
        <v>733</v>
      </c>
      <c r="V11" s="4">
        <v>745</v>
      </c>
    </row>
    <row r="12" spans="2:22" s="10" customFormat="1" x14ac:dyDescent="0.35">
      <c r="B12" s="10" t="s">
        <v>28</v>
      </c>
      <c r="U12" s="10">
        <v>1.17</v>
      </c>
      <c r="V12" s="10">
        <v>0.98</v>
      </c>
    </row>
    <row r="13" spans="2:22" s="10" customFormat="1" x14ac:dyDescent="0.35"/>
    <row r="15" spans="2:22" s="8" customFormat="1" x14ac:dyDescent="0.35">
      <c r="B15" s="8" t="s">
        <v>21</v>
      </c>
    </row>
    <row r="16" spans="2:22" s="11" customFormat="1" x14ac:dyDescent="0.35">
      <c r="B16" s="11" t="s">
        <v>77</v>
      </c>
    </row>
    <row r="17" spans="2:30" s="4" customFormat="1" x14ac:dyDescent="0.35">
      <c r="B17" s="4" t="s">
        <v>77</v>
      </c>
      <c r="U17" s="4">
        <v>80268</v>
      </c>
      <c r="V17" s="4">
        <v>105703</v>
      </c>
    </row>
    <row r="18" spans="2:30" s="13" customFormat="1" x14ac:dyDescent="0.35">
      <c r="B18" s="13" t="s">
        <v>78</v>
      </c>
      <c r="U18" s="13">
        <v>40327</v>
      </c>
      <c r="V18" s="13">
        <v>42434</v>
      </c>
    </row>
    <row r="19" spans="2:30" s="4" customFormat="1" x14ac:dyDescent="0.35">
      <c r="B19" s="4" t="s">
        <v>79</v>
      </c>
      <c r="K19" s="4">
        <f>K17-K18</f>
        <v>0</v>
      </c>
      <c r="L19" s="4">
        <f t="shared" ref="L19:AD19" si="0">L17-L18</f>
        <v>0</v>
      </c>
      <c r="M19" s="4">
        <f t="shared" si="0"/>
        <v>0</v>
      </c>
      <c r="N19" s="4">
        <f t="shared" si="0"/>
        <v>0</v>
      </c>
      <c r="O19" s="4">
        <f t="shared" si="0"/>
        <v>0</v>
      </c>
      <c r="P19" s="4">
        <f t="shared" si="0"/>
        <v>0</v>
      </c>
      <c r="Q19" s="4">
        <f t="shared" si="0"/>
        <v>0</v>
      </c>
      <c r="R19" s="4">
        <f t="shared" si="0"/>
        <v>0</v>
      </c>
      <c r="S19" s="4">
        <f t="shared" si="0"/>
        <v>0</v>
      </c>
      <c r="T19" s="4">
        <f t="shared" si="0"/>
        <v>0</v>
      </c>
      <c r="U19" s="4">
        <f t="shared" si="0"/>
        <v>39941</v>
      </c>
      <c r="V19" s="4">
        <f t="shared" si="0"/>
        <v>63269</v>
      </c>
      <c r="W19" s="4">
        <f t="shared" si="0"/>
        <v>0</v>
      </c>
      <c r="X19" s="4">
        <f t="shared" si="0"/>
        <v>0</v>
      </c>
      <c r="Y19" s="4">
        <f t="shared" si="0"/>
        <v>0</v>
      </c>
      <c r="Z19" s="4">
        <f t="shared" si="0"/>
        <v>0</v>
      </c>
      <c r="AA19" s="4">
        <f t="shared" si="0"/>
        <v>0</v>
      </c>
      <c r="AB19" s="4">
        <f t="shared" si="0"/>
        <v>0</v>
      </c>
      <c r="AC19" s="4">
        <f t="shared" si="0"/>
        <v>0</v>
      </c>
      <c r="AD19" s="4">
        <f t="shared" si="0"/>
        <v>0</v>
      </c>
    </row>
    <row r="20" spans="2:30" s="10" customFormat="1" x14ac:dyDescent="0.35">
      <c r="B20" s="10" t="s">
        <v>100</v>
      </c>
      <c r="K20" s="10" t="e">
        <f>K19/K17</f>
        <v>#DIV/0!</v>
      </c>
      <c r="L20" s="10" t="e">
        <f t="shared" ref="L20:AD20" si="1">L19/L17</f>
        <v>#DIV/0!</v>
      </c>
      <c r="M20" s="10" t="e">
        <f t="shared" si="1"/>
        <v>#DIV/0!</v>
      </c>
      <c r="N20" s="10" t="e">
        <f t="shared" si="1"/>
        <v>#DIV/0!</v>
      </c>
      <c r="O20" s="10" t="e">
        <f t="shared" si="1"/>
        <v>#DIV/0!</v>
      </c>
      <c r="P20" s="10" t="e">
        <f t="shared" si="1"/>
        <v>#DIV/0!</v>
      </c>
      <c r="Q20" s="10" t="e">
        <f t="shared" si="1"/>
        <v>#DIV/0!</v>
      </c>
      <c r="R20" s="10" t="e">
        <f t="shared" si="1"/>
        <v>#DIV/0!</v>
      </c>
      <c r="S20" s="10" t="e">
        <f t="shared" si="1"/>
        <v>#DIV/0!</v>
      </c>
      <c r="T20" s="10" t="e">
        <f t="shared" si="1"/>
        <v>#DIV/0!</v>
      </c>
      <c r="U20" s="10">
        <f t="shared" si="1"/>
        <v>0.49759555489111479</v>
      </c>
      <c r="V20" s="10">
        <f t="shared" si="1"/>
        <v>0.59855444027132632</v>
      </c>
      <c r="W20" s="10" t="e">
        <f t="shared" si="1"/>
        <v>#DIV/0!</v>
      </c>
      <c r="X20" s="10" t="e">
        <f t="shared" si="1"/>
        <v>#DIV/0!</v>
      </c>
      <c r="Y20" s="10" t="e">
        <f t="shared" si="1"/>
        <v>#DIV/0!</v>
      </c>
      <c r="Z20" s="10" t="e">
        <f t="shared" si="1"/>
        <v>#DIV/0!</v>
      </c>
      <c r="AA20" s="10" t="e">
        <f t="shared" si="1"/>
        <v>#DIV/0!</v>
      </c>
      <c r="AB20" s="10" t="e">
        <f t="shared" si="1"/>
        <v>#DIV/0!</v>
      </c>
      <c r="AC20" s="10" t="e">
        <f t="shared" si="1"/>
        <v>#DIV/0!</v>
      </c>
      <c r="AD20" s="10" t="e">
        <f t="shared" si="1"/>
        <v>#DIV/0!</v>
      </c>
    </row>
    <row r="21" spans="2:30" s="11" customFormat="1" x14ac:dyDescent="0.35">
      <c r="B21" s="11" t="s">
        <v>80</v>
      </c>
    </row>
    <row r="22" spans="2:30" s="4" customFormat="1" x14ac:dyDescent="0.35">
      <c r="B22" s="4" t="s">
        <v>81</v>
      </c>
      <c r="U22" s="4">
        <v>35153</v>
      </c>
      <c r="V22" s="4">
        <v>38923</v>
      </c>
    </row>
    <row r="23" spans="2:30" s="4" customFormat="1" x14ac:dyDescent="0.35">
      <c r="B23" s="4" t="s">
        <v>82</v>
      </c>
      <c r="U23" s="4">
        <v>28502</v>
      </c>
      <c r="V23" s="4">
        <v>25754</v>
      </c>
    </row>
    <row r="24" spans="2:30" s="4" customFormat="1" x14ac:dyDescent="0.35">
      <c r="B24" s="4" t="s">
        <v>83</v>
      </c>
      <c r="U24" s="4">
        <v>44831</v>
      </c>
      <c r="V24" s="4">
        <v>42494</v>
      </c>
    </row>
    <row r="25" spans="2:30" s="13" customFormat="1" x14ac:dyDescent="0.35">
      <c r="B25" s="13" t="s">
        <v>84</v>
      </c>
      <c r="U25" s="13">
        <v>549</v>
      </c>
      <c r="V25" s="13">
        <v>747</v>
      </c>
    </row>
    <row r="26" spans="2:30" s="23" customFormat="1" x14ac:dyDescent="0.35">
      <c r="B26" s="23" t="s">
        <v>85</v>
      </c>
      <c r="K26" s="23">
        <f>SUM(K22:K25)</f>
        <v>0</v>
      </c>
      <c r="L26" s="23">
        <f t="shared" ref="L26:AD26" si="2">SUM(L22:L25)</f>
        <v>0</v>
      </c>
      <c r="M26" s="23">
        <f t="shared" si="2"/>
        <v>0</v>
      </c>
      <c r="N26" s="23">
        <f t="shared" si="2"/>
        <v>0</v>
      </c>
      <c r="O26" s="23">
        <f t="shared" si="2"/>
        <v>0</v>
      </c>
      <c r="P26" s="23">
        <f t="shared" si="2"/>
        <v>0</v>
      </c>
      <c r="Q26" s="23">
        <f t="shared" si="2"/>
        <v>0</v>
      </c>
      <c r="R26" s="23">
        <f t="shared" si="2"/>
        <v>0</v>
      </c>
      <c r="S26" s="23">
        <f t="shared" si="2"/>
        <v>0</v>
      </c>
      <c r="T26" s="23">
        <f t="shared" si="2"/>
        <v>0</v>
      </c>
      <c r="U26" s="23">
        <f t="shared" si="2"/>
        <v>109035</v>
      </c>
      <c r="V26" s="23">
        <f t="shared" si="2"/>
        <v>107918</v>
      </c>
      <c r="W26" s="23">
        <f t="shared" si="2"/>
        <v>0</v>
      </c>
      <c r="X26" s="23">
        <f t="shared" si="2"/>
        <v>0</v>
      </c>
      <c r="Y26" s="23">
        <f t="shared" si="2"/>
        <v>0</v>
      </c>
      <c r="Z26" s="23">
        <f t="shared" si="2"/>
        <v>0</v>
      </c>
      <c r="AA26" s="23">
        <f t="shared" si="2"/>
        <v>0</v>
      </c>
      <c r="AB26" s="23">
        <f t="shared" si="2"/>
        <v>0</v>
      </c>
      <c r="AC26" s="23">
        <f t="shared" si="2"/>
        <v>0</v>
      </c>
      <c r="AD26" s="23">
        <f t="shared" si="2"/>
        <v>0</v>
      </c>
    </row>
    <row r="27" spans="2:30" s="4" customFormat="1" x14ac:dyDescent="0.35">
      <c r="B27" s="4" t="s">
        <v>86</v>
      </c>
      <c r="K27" s="4">
        <f>K19-K26</f>
        <v>0</v>
      </c>
      <c r="L27" s="4">
        <f t="shared" ref="L27:AD27" si="3">L19-L26</f>
        <v>0</v>
      </c>
      <c r="M27" s="4">
        <f t="shared" si="3"/>
        <v>0</v>
      </c>
      <c r="N27" s="4">
        <f t="shared" si="3"/>
        <v>0</v>
      </c>
      <c r="O27" s="4">
        <f t="shared" si="3"/>
        <v>0</v>
      </c>
      <c r="P27" s="4">
        <f t="shared" si="3"/>
        <v>0</v>
      </c>
      <c r="Q27" s="4">
        <f t="shared" si="3"/>
        <v>0</v>
      </c>
      <c r="R27" s="4">
        <f t="shared" si="3"/>
        <v>0</v>
      </c>
      <c r="S27" s="4">
        <f t="shared" si="3"/>
        <v>0</v>
      </c>
      <c r="T27" s="4">
        <f t="shared" si="3"/>
        <v>0</v>
      </c>
      <c r="U27" s="4">
        <f t="shared" si="3"/>
        <v>-69094</v>
      </c>
      <c r="V27" s="4">
        <f t="shared" si="3"/>
        <v>-44649</v>
      </c>
      <c r="W27" s="4">
        <f t="shared" si="3"/>
        <v>0</v>
      </c>
      <c r="X27" s="4">
        <f t="shared" si="3"/>
        <v>0</v>
      </c>
      <c r="Y27" s="4">
        <f t="shared" si="3"/>
        <v>0</v>
      </c>
      <c r="Z27" s="4">
        <f t="shared" si="3"/>
        <v>0</v>
      </c>
      <c r="AA27" s="4">
        <f t="shared" si="3"/>
        <v>0</v>
      </c>
      <c r="AB27" s="4">
        <f t="shared" si="3"/>
        <v>0</v>
      </c>
      <c r="AC27" s="4">
        <f t="shared" si="3"/>
        <v>0</v>
      </c>
      <c r="AD27" s="4">
        <f t="shared" si="3"/>
        <v>0</v>
      </c>
    </row>
    <row r="28" spans="2:30" s="10" customFormat="1" x14ac:dyDescent="0.35">
      <c r="B28" s="10" t="s">
        <v>87</v>
      </c>
      <c r="K28" s="10" t="e">
        <f>K27/K17</f>
        <v>#DIV/0!</v>
      </c>
      <c r="L28" s="10" t="e">
        <f t="shared" ref="L28:AD28" si="4">L27/L17</f>
        <v>#DIV/0!</v>
      </c>
      <c r="M28" s="10" t="e">
        <f t="shared" si="4"/>
        <v>#DIV/0!</v>
      </c>
      <c r="N28" s="10" t="e">
        <f t="shared" si="4"/>
        <v>#DIV/0!</v>
      </c>
      <c r="O28" s="10" t="e">
        <f t="shared" si="4"/>
        <v>#DIV/0!</v>
      </c>
      <c r="P28" s="10" t="e">
        <f t="shared" si="4"/>
        <v>#DIV/0!</v>
      </c>
      <c r="Q28" s="10" t="e">
        <f t="shared" si="4"/>
        <v>#DIV/0!</v>
      </c>
      <c r="R28" s="10" t="e">
        <f t="shared" si="4"/>
        <v>#DIV/0!</v>
      </c>
      <c r="S28" s="10" t="e">
        <f t="shared" si="4"/>
        <v>#DIV/0!</v>
      </c>
      <c r="T28" s="10" t="e">
        <f t="shared" si="4"/>
        <v>#DIV/0!</v>
      </c>
      <c r="U28" s="10">
        <f t="shared" si="4"/>
        <v>-0.86079134898091392</v>
      </c>
      <c r="V28" s="10">
        <f t="shared" si="4"/>
        <v>-0.4224004995127858</v>
      </c>
      <c r="W28" s="10" t="e">
        <f t="shared" si="4"/>
        <v>#DIV/0!</v>
      </c>
      <c r="X28" s="10" t="e">
        <f t="shared" si="4"/>
        <v>#DIV/0!</v>
      </c>
      <c r="Y28" s="10" t="e">
        <f t="shared" si="4"/>
        <v>#DIV/0!</v>
      </c>
      <c r="Z28" s="10" t="e">
        <f t="shared" si="4"/>
        <v>#DIV/0!</v>
      </c>
      <c r="AA28" s="10" t="e">
        <f t="shared" si="4"/>
        <v>#DIV/0!</v>
      </c>
      <c r="AB28" s="10" t="e">
        <f t="shared" si="4"/>
        <v>#DIV/0!</v>
      </c>
      <c r="AC28" s="10" t="e">
        <f t="shared" si="4"/>
        <v>#DIV/0!</v>
      </c>
      <c r="AD28" s="10" t="e">
        <f t="shared" si="4"/>
        <v>#DIV/0!</v>
      </c>
    </row>
    <row r="29" spans="2:30" s="11" customFormat="1" x14ac:dyDescent="0.35">
      <c r="B29" s="11" t="s">
        <v>88</v>
      </c>
    </row>
    <row r="30" spans="2:30" s="4" customFormat="1" x14ac:dyDescent="0.35">
      <c r="B30" s="4" t="s">
        <v>89</v>
      </c>
      <c r="U30" s="4">
        <v>948</v>
      </c>
      <c r="V30" s="4">
        <v>2332</v>
      </c>
    </row>
    <row r="31" spans="2:30" s="4" customFormat="1" x14ac:dyDescent="0.35">
      <c r="B31" s="4" t="s">
        <v>90</v>
      </c>
      <c r="U31" s="4">
        <v>-13955</v>
      </c>
      <c r="V31" s="4">
        <v>-19036</v>
      </c>
    </row>
    <row r="32" spans="2:30" s="4" customFormat="1" x14ac:dyDescent="0.35">
      <c r="B32" s="4" t="s">
        <v>91</v>
      </c>
      <c r="U32" s="4">
        <v>9677</v>
      </c>
      <c r="V32" s="4">
        <v>129</v>
      </c>
    </row>
    <row r="33" spans="2:30" s="4" customFormat="1" x14ac:dyDescent="0.35">
      <c r="B33" s="4" t="s">
        <v>92</v>
      </c>
      <c r="U33" s="4">
        <v>8757</v>
      </c>
      <c r="V33" s="4">
        <v>-1597</v>
      </c>
    </row>
    <row r="34" spans="2:30" s="4" customFormat="1" x14ac:dyDescent="0.35">
      <c r="B34" s="4" t="s">
        <v>93</v>
      </c>
      <c r="U34" s="4">
        <v>-22510</v>
      </c>
      <c r="V34" s="4">
        <v>0</v>
      </c>
    </row>
    <row r="35" spans="2:30" s="13" customFormat="1" x14ac:dyDescent="0.35">
      <c r="B35" s="13" t="s">
        <v>94</v>
      </c>
      <c r="U35" s="13">
        <v>-2912</v>
      </c>
      <c r="V35" s="13">
        <v>-1063</v>
      </c>
    </row>
    <row r="36" spans="2:30" s="23" customFormat="1" x14ac:dyDescent="0.35">
      <c r="B36" s="23" t="s">
        <v>95</v>
      </c>
      <c r="K36" s="23">
        <f>SUM(K30:K35)</f>
        <v>0</v>
      </c>
      <c r="L36" s="23">
        <f t="shared" ref="L36:AD36" si="5">SUM(L30:L35)</f>
        <v>0</v>
      </c>
      <c r="M36" s="23">
        <f t="shared" si="5"/>
        <v>0</v>
      </c>
      <c r="N36" s="23">
        <f t="shared" si="5"/>
        <v>0</v>
      </c>
      <c r="O36" s="23">
        <f t="shared" si="5"/>
        <v>0</v>
      </c>
      <c r="P36" s="23">
        <f t="shared" si="5"/>
        <v>0</v>
      </c>
      <c r="Q36" s="23">
        <f t="shared" si="5"/>
        <v>0</v>
      </c>
      <c r="R36" s="23">
        <f t="shared" si="5"/>
        <v>0</v>
      </c>
      <c r="S36" s="23">
        <f t="shared" si="5"/>
        <v>0</v>
      </c>
      <c r="T36" s="23">
        <f t="shared" si="5"/>
        <v>0</v>
      </c>
      <c r="U36" s="23">
        <f t="shared" si="5"/>
        <v>-19995</v>
      </c>
      <c r="V36" s="23">
        <f t="shared" si="5"/>
        <v>-19235</v>
      </c>
      <c r="W36" s="23">
        <f t="shared" si="5"/>
        <v>0</v>
      </c>
      <c r="X36" s="23">
        <f t="shared" si="5"/>
        <v>0</v>
      </c>
      <c r="Y36" s="23">
        <f t="shared" si="5"/>
        <v>0</v>
      </c>
      <c r="Z36" s="23">
        <f t="shared" si="5"/>
        <v>0</v>
      </c>
      <c r="AA36" s="23">
        <f t="shared" si="5"/>
        <v>0</v>
      </c>
      <c r="AB36" s="23">
        <f t="shared" si="5"/>
        <v>0</v>
      </c>
      <c r="AC36" s="23">
        <f t="shared" si="5"/>
        <v>0</v>
      </c>
      <c r="AD36" s="23">
        <f t="shared" si="5"/>
        <v>0</v>
      </c>
    </row>
    <row r="37" spans="2:30" s="4" customFormat="1" x14ac:dyDescent="0.35">
      <c r="B37" s="4" t="s">
        <v>96</v>
      </c>
      <c r="K37" s="4">
        <f>K27+K36</f>
        <v>0</v>
      </c>
      <c r="L37" s="4">
        <f t="shared" ref="L37:AD37" si="6">L27+L36</f>
        <v>0</v>
      </c>
      <c r="M37" s="4">
        <f t="shared" si="6"/>
        <v>0</v>
      </c>
      <c r="N37" s="4">
        <f t="shared" si="6"/>
        <v>0</v>
      </c>
      <c r="O37" s="4">
        <f t="shared" si="6"/>
        <v>0</v>
      </c>
      <c r="P37" s="4">
        <f t="shared" si="6"/>
        <v>0</v>
      </c>
      <c r="Q37" s="4">
        <f t="shared" si="6"/>
        <v>0</v>
      </c>
      <c r="R37" s="4">
        <f t="shared" si="6"/>
        <v>0</v>
      </c>
      <c r="S37" s="4">
        <f t="shared" si="6"/>
        <v>0</v>
      </c>
      <c r="T37" s="4">
        <f t="shared" si="6"/>
        <v>0</v>
      </c>
      <c r="U37" s="4">
        <f t="shared" si="6"/>
        <v>-89089</v>
      </c>
      <c r="V37" s="4">
        <f t="shared" si="6"/>
        <v>-63884</v>
      </c>
      <c r="W37" s="4">
        <f t="shared" si="6"/>
        <v>0</v>
      </c>
      <c r="X37" s="4">
        <f t="shared" si="6"/>
        <v>0</v>
      </c>
      <c r="Y37" s="4">
        <f t="shared" si="6"/>
        <v>0</v>
      </c>
      <c r="Z37" s="4">
        <f t="shared" si="6"/>
        <v>0</v>
      </c>
      <c r="AA37" s="4">
        <f t="shared" si="6"/>
        <v>0</v>
      </c>
      <c r="AB37" s="4">
        <f t="shared" si="6"/>
        <v>0</v>
      </c>
      <c r="AC37" s="4">
        <f t="shared" si="6"/>
        <v>0</v>
      </c>
      <c r="AD37" s="4">
        <f t="shared" si="6"/>
        <v>0</v>
      </c>
    </row>
    <row r="38" spans="2:30" s="12" customFormat="1" x14ac:dyDescent="0.35">
      <c r="B38" s="12" t="s">
        <v>97</v>
      </c>
      <c r="U38" s="12">
        <v>322</v>
      </c>
      <c r="V38" s="12">
        <v>72</v>
      </c>
    </row>
    <row r="39" spans="2:30" s="6" customFormat="1" x14ac:dyDescent="0.35">
      <c r="B39" s="6" t="s">
        <v>98</v>
      </c>
      <c r="K39" s="14">
        <f>K37-K38</f>
        <v>0</v>
      </c>
      <c r="L39" s="14">
        <f t="shared" ref="L39:AD39" si="7">L37-L38</f>
        <v>0</v>
      </c>
      <c r="M39" s="14">
        <f t="shared" si="7"/>
        <v>0</v>
      </c>
      <c r="N39" s="14">
        <f t="shared" si="7"/>
        <v>0</v>
      </c>
      <c r="O39" s="14">
        <f t="shared" si="7"/>
        <v>0</v>
      </c>
      <c r="P39" s="14">
        <f t="shared" si="7"/>
        <v>0</v>
      </c>
      <c r="Q39" s="14">
        <f t="shared" si="7"/>
        <v>0</v>
      </c>
      <c r="R39" s="14">
        <f t="shared" si="7"/>
        <v>0</v>
      </c>
      <c r="S39" s="14">
        <f t="shared" si="7"/>
        <v>0</v>
      </c>
      <c r="T39" s="14">
        <f t="shared" si="7"/>
        <v>0</v>
      </c>
      <c r="U39" s="14">
        <f t="shared" si="7"/>
        <v>-89411</v>
      </c>
      <c r="V39" s="14">
        <f t="shared" si="7"/>
        <v>-63956</v>
      </c>
      <c r="W39" s="14">
        <f t="shared" si="7"/>
        <v>0</v>
      </c>
      <c r="X39" s="14">
        <f t="shared" si="7"/>
        <v>0</v>
      </c>
      <c r="Y39" s="14">
        <f t="shared" si="7"/>
        <v>0</v>
      </c>
      <c r="Z39" s="14">
        <f t="shared" si="7"/>
        <v>0</v>
      </c>
      <c r="AA39" s="14">
        <f t="shared" si="7"/>
        <v>0</v>
      </c>
      <c r="AB39" s="14">
        <f t="shared" si="7"/>
        <v>0</v>
      </c>
      <c r="AC39" s="14">
        <f t="shared" si="7"/>
        <v>0</v>
      </c>
      <c r="AD39" s="14">
        <f t="shared" si="7"/>
        <v>0</v>
      </c>
    </row>
    <row r="40" spans="2:30" s="25" customFormat="1" x14ac:dyDescent="0.35">
      <c r="B40" s="25" t="s">
        <v>99</v>
      </c>
      <c r="K40" s="25" t="e">
        <f>K39/K17</f>
        <v>#DIV/0!</v>
      </c>
      <c r="L40" s="25" t="e">
        <f t="shared" ref="L40:AD40" si="8">L39/L17</f>
        <v>#DIV/0!</v>
      </c>
      <c r="M40" s="25" t="e">
        <f t="shared" si="8"/>
        <v>#DIV/0!</v>
      </c>
      <c r="N40" s="25" t="e">
        <f t="shared" si="8"/>
        <v>#DIV/0!</v>
      </c>
      <c r="O40" s="25" t="e">
        <f t="shared" si="8"/>
        <v>#DIV/0!</v>
      </c>
      <c r="P40" s="25" t="e">
        <f t="shared" si="8"/>
        <v>#DIV/0!</v>
      </c>
      <c r="Q40" s="25" t="e">
        <f t="shared" si="8"/>
        <v>#DIV/0!</v>
      </c>
      <c r="R40" s="25" t="e">
        <f t="shared" si="8"/>
        <v>#DIV/0!</v>
      </c>
      <c r="S40" s="25" t="e">
        <f t="shared" si="8"/>
        <v>#DIV/0!</v>
      </c>
      <c r="T40" s="25" t="e">
        <f t="shared" si="8"/>
        <v>#DIV/0!</v>
      </c>
      <c r="U40" s="25">
        <f t="shared" si="8"/>
        <v>-1.1139059151841331</v>
      </c>
      <c r="V40" s="25">
        <f t="shared" si="8"/>
        <v>-0.60505378276870103</v>
      </c>
      <c r="W40" s="25" t="e">
        <f t="shared" si="8"/>
        <v>#DIV/0!</v>
      </c>
      <c r="X40" s="25" t="e">
        <f t="shared" si="8"/>
        <v>#DIV/0!</v>
      </c>
      <c r="Y40" s="25" t="e">
        <f t="shared" si="8"/>
        <v>#DIV/0!</v>
      </c>
      <c r="Z40" s="25" t="e">
        <f t="shared" si="8"/>
        <v>#DIV/0!</v>
      </c>
      <c r="AA40" s="25" t="e">
        <f t="shared" si="8"/>
        <v>#DIV/0!</v>
      </c>
      <c r="AB40" s="25" t="e">
        <f t="shared" si="8"/>
        <v>#DIV/0!</v>
      </c>
      <c r="AC40" s="25" t="e">
        <f t="shared" si="8"/>
        <v>#DIV/0!</v>
      </c>
      <c r="AD40" s="25" t="e">
        <f t="shared" si="8"/>
        <v>#DIV/0!</v>
      </c>
    </row>
    <row r="42" spans="2:30" s="24" customFormat="1" x14ac:dyDescent="0.35">
      <c r="B42" s="24" t="s">
        <v>23</v>
      </c>
      <c r="U42" s="24">
        <f>U39/U43</f>
        <v>-5.113604420538902</v>
      </c>
      <c r="V42" s="24">
        <f>V39/V43</f>
        <v>-3.2663932789397507</v>
      </c>
    </row>
    <row r="43" spans="2:30" s="4" customFormat="1" x14ac:dyDescent="0.35">
      <c r="B43" s="4" t="s">
        <v>1</v>
      </c>
      <c r="U43" s="4">
        <v>17484.927</v>
      </c>
      <c r="V43" s="4">
        <v>19580.006000000001</v>
      </c>
    </row>
    <row r="45" spans="2:30" s="8" customFormat="1" x14ac:dyDescent="0.35">
      <c r="B45" s="8" t="s">
        <v>29</v>
      </c>
    </row>
    <row r="46" spans="2:30" s="11" customFormat="1" x14ac:dyDescent="0.35">
      <c r="B46" s="11" t="s">
        <v>30</v>
      </c>
    </row>
    <row r="47" spans="2:30" s="4" customFormat="1" x14ac:dyDescent="0.35">
      <c r="B47" s="4" t="s">
        <v>3</v>
      </c>
      <c r="U47" s="4">
        <v>47196</v>
      </c>
      <c r="V47" s="4">
        <v>29144</v>
      </c>
    </row>
    <row r="48" spans="2:30" s="4" customFormat="1" x14ac:dyDescent="0.35">
      <c r="B48" s="4" t="s">
        <v>31</v>
      </c>
      <c r="U48" s="4">
        <v>23084</v>
      </c>
      <c r="V48" s="4">
        <v>11726</v>
      </c>
    </row>
    <row r="49" spans="2:30" s="4" customFormat="1" x14ac:dyDescent="0.35">
      <c r="B49" s="4" t="s">
        <v>32</v>
      </c>
      <c r="U49" s="4">
        <v>13864</v>
      </c>
      <c r="V49" s="4">
        <v>9911</v>
      </c>
    </row>
    <row r="50" spans="2:30" s="4" customFormat="1" x14ac:dyDescent="0.35">
      <c r="B50" s="4" t="s">
        <v>33</v>
      </c>
      <c r="U50" s="4">
        <v>3353</v>
      </c>
      <c r="V50" s="4">
        <v>6215</v>
      </c>
    </row>
    <row r="51" spans="2:30" s="13" customFormat="1" x14ac:dyDescent="0.35">
      <c r="B51" s="13" t="s">
        <v>34</v>
      </c>
      <c r="U51" s="13">
        <v>9279</v>
      </c>
      <c r="V51" s="13">
        <v>12340</v>
      </c>
    </row>
    <row r="52" spans="2:30" s="14" customFormat="1" x14ac:dyDescent="0.35">
      <c r="B52" s="14" t="s">
        <v>35</v>
      </c>
      <c r="K52" s="14">
        <f>SUM(K47:K51)</f>
        <v>0</v>
      </c>
      <c r="L52" s="14">
        <f t="shared" ref="L52:AD52" si="9">SUM(L47:L51)</f>
        <v>0</v>
      </c>
      <c r="M52" s="14">
        <f t="shared" si="9"/>
        <v>0</v>
      </c>
      <c r="N52" s="14">
        <f t="shared" si="9"/>
        <v>0</v>
      </c>
      <c r="O52" s="14">
        <f t="shared" si="9"/>
        <v>0</v>
      </c>
      <c r="P52" s="14">
        <f t="shared" si="9"/>
        <v>0</v>
      </c>
      <c r="Q52" s="14">
        <f t="shared" si="9"/>
        <v>0</v>
      </c>
      <c r="R52" s="14">
        <f t="shared" si="9"/>
        <v>0</v>
      </c>
      <c r="S52" s="14">
        <f t="shared" si="9"/>
        <v>0</v>
      </c>
      <c r="T52" s="14">
        <f t="shared" si="9"/>
        <v>0</v>
      </c>
      <c r="U52" s="14">
        <f t="shared" si="9"/>
        <v>96776</v>
      </c>
      <c r="V52" s="14">
        <f t="shared" si="9"/>
        <v>69336</v>
      </c>
      <c r="W52" s="14">
        <f t="shared" si="9"/>
        <v>0</v>
      </c>
      <c r="X52" s="14">
        <f t="shared" si="9"/>
        <v>0</v>
      </c>
      <c r="Y52" s="14">
        <f t="shared" si="9"/>
        <v>0</v>
      </c>
      <c r="Z52" s="14">
        <f t="shared" si="9"/>
        <v>0</v>
      </c>
      <c r="AA52" s="14">
        <f t="shared" si="9"/>
        <v>0</v>
      </c>
      <c r="AB52" s="14">
        <f t="shared" si="9"/>
        <v>0</v>
      </c>
      <c r="AC52" s="14">
        <f t="shared" si="9"/>
        <v>0</v>
      </c>
      <c r="AD52" s="14">
        <f t="shared" si="9"/>
        <v>0</v>
      </c>
    </row>
    <row r="53" spans="2:30" s="15" customFormat="1" x14ac:dyDescent="0.35">
      <c r="B53" s="15" t="s">
        <v>36</v>
      </c>
    </row>
    <row r="54" spans="2:30" s="4" customFormat="1" x14ac:dyDescent="0.35">
      <c r="B54" s="16" t="s">
        <v>37</v>
      </c>
      <c r="U54" s="4">
        <v>53752</v>
      </c>
      <c r="V54" s="16">
        <v>71209</v>
      </c>
    </row>
    <row r="55" spans="2:30" s="4" customFormat="1" x14ac:dyDescent="0.35">
      <c r="B55" s="16" t="s">
        <v>38</v>
      </c>
      <c r="U55" s="4">
        <v>11687</v>
      </c>
      <c r="V55" s="16">
        <v>14921</v>
      </c>
    </row>
    <row r="56" spans="2:30" s="4" customFormat="1" x14ac:dyDescent="0.35">
      <c r="B56" s="16" t="s">
        <v>39</v>
      </c>
      <c r="U56" s="4">
        <v>49954</v>
      </c>
      <c r="V56" s="16">
        <v>51155</v>
      </c>
    </row>
    <row r="57" spans="2:30" s="4" customFormat="1" x14ac:dyDescent="0.35">
      <c r="B57" s="16" t="s">
        <v>40</v>
      </c>
      <c r="U57" s="4">
        <v>20814</v>
      </c>
      <c r="V57" s="16">
        <v>19363</v>
      </c>
    </row>
    <row r="58" spans="2:30" s="4" customFormat="1" x14ac:dyDescent="0.35">
      <c r="B58" s="16" t="s">
        <v>41</v>
      </c>
      <c r="U58" s="4">
        <v>13967</v>
      </c>
      <c r="V58" s="16">
        <v>12660</v>
      </c>
    </row>
    <row r="59" spans="2:30" s="13" customFormat="1" x14ac:dyDescent="0.35">
      <c r="B59" s="17" t="s">
        <v>42</v>
      </c>
      <c r="U59" s="13">
        <v>9562</v>
      </c>
      <c r="V59" s="13">
        <v>8181</v>
      </c>
    </row>
    <row r="60" spans="2:30" s="19" customFormat="1" x14ac:dyDescent="0.35">
      <c r="B60" s="18" t="s">
        <v>43</v>
      </c>
      <c r="K60" s="19">
        <f>SUM(K54:K59)</f>
        <v>0</v>
      </c>
      <c r="L60" s="19">
        <f t="shared" ref="L60:AD60" si="10">SUM(L54:L59)</f>
        <v>0</v>
      </c>
      <c r="M60" s="19">
        <f t="shared" si="10"/>
        <v>0</v>
      </c>
      <c r="N60" s="19">
        <f t="shared" si="10"/>
        <v>0</v>
      </c>
      <c r="O60" s="19">
        <f t="shared" si="10"/>
        <v>0</v>
      </c>
      <c r="P60" s="19">
        <f t="shared" si="10"/>
        <v>0</v>
      </c>
      <c r="Q60" s="19">
        <f t="shared" si="10"/>
        <v>0</v>
      </c>
      <c r="R60" s="19">
        <f t="shared" si="10"/>
        <v>0</v>
      </c>
      <c r="S60" s="19">
        <f t="shared" si="10"/>
        <v>0</v>
      </c>
      <c r="T60" s="19">
        <f t="shared" si="10"/>
        <v>0</v>
      </c>
      <c r="U60" s="19">
        <f t="shared" si="10"/>
        <v>159736</v>
      </c>
      <c r="V60" s="19">
        <f t="shared" si="10"/>
        <v>177489</v>
      </c>
      <c r="W60" s="19">
        <f t="shared" si="10"/>
        <v>0</v>
      </c>
      <c r="X60" s="19">
        <f t="shared" si="10"/>
        <v>0</v>
      </c>
      <c r="Y60" s="19">
        <f t="shared" si="10"/>
        <v>0</v>
      </c>
      <c r="Z60" s="19">
        <f t="shared" si="10"/>
        <v>0</v>
      </c>
      <c r="AA60" s="19">
        <f t="shared" si="10"/>
        <v>0</v>
      </c>
      <c r="AB60" s="19">
        <f t="shared" si="10"/>
        <v>0</v>
      </c>
      <c r="AC60" s="19">
        <f t="shared" si="10"/>
        <v>0</v>
      </c>
      <c r="AD60" s="19">
        <f t="shared" si="10"/>
        <v>0</v>
      </c>
    </row>
    <row r="61" spans="2:30" s="14" customFormat="1" x14ac:dyDescent="0.35">
      <c r="B61" s="20" t="s">
        <v>44</v>
      </c>
      <c r="K61" s="14">
        <f>K60+K52</f>
        <v>0</v>
      </c>
      <c r="L61" s="14">
        <f t="shared" ref="L61:AD61" si="11">L60+L52</f>
        <v>0</v>
      </c>
      <c r="M61" s="14">
        <f t="shared" si="11"/>
        <v>0</v>
      </c>
      <c r="N61" s="14">
        <f t="shared" si="11"/>
        <v>0</v>
      </c>
      <c r="O61" s="14">
        <f t="shared" si="11"/>
        <v>0</v>
      </c>
      <c r="P61" s="14">
        <f t="shared" si="11"/>
        <v>0</v>
      </c>
      <c r="Q61" s="14">
        <f t="shared" si="11"/>
        <v>0</v>
      </c>
      <c r="R61" s="14">
        <f t="shared" si="11"/>
        <v>0</v>
      </c>
      <c r="S61" s="14">
        <f t="shared" si="11"/>
        <v>0</v>
      </c>
      <c r="T61" s="14">
        <f t="shared" si="11"/>
        <v>0</v>
      </c>
      <c r="U61" s="14">
        <f t="shared" si="11"/>
        <v>256512</v>
      </c>
      <c r="V61" s="14">
        <f t="shared" si="11"/>
        <v>246825</v>
      </c>
      <c r="W61" s="14">
        <f t="shared" si="11"/>
        <v>0</v>
      </c>
      <c r="X61" s="14">
        <f t="shared" si="11"/>
        <v>0</v>
      </c>
      <c r="Y61" s="14">
        <f t="shared" si="11"/>
        <v>0</v>
      </c>
      <c r="Z61" s="14">
        <f t="shared" si="11"/>
        <v>0</v>
      </c>
      <c r="AA61" s="14">
        <f t="shared" si="11"/>
        <v>0</v>
      </c>
      <c r="AB61" s="14">
        <f t="shared" si="11"/>
        <v>0</v>
      </c>
      <c r="AC61" s="14">
        <f t="shared" si="11"/>
        <v>0</v>
      </c>
      <c r="AD61" s="14">
        <f t="shared" si="11"/>
        <v>0</v>
      </c>
    </row>
    <row r="62" spans="2:30" s="11" customFormat="1" x14ac:dyDescent="0.35">
      <c r="B62" s="11" t="s">
        <v>45</v>
      </c>
    </row>
    <row r="63" spans="2:30" s="4" customFormat="1" x14ac:dyDescent="0.35">
      <c r="B63" s="4" t="s">
        <v>48</v>
      </c>
      <c r="U63" s="4">
        <v>4800</v>
      </c>
      <c r="V63" s="4">
        <v>8012</v>
      </c>
    </row>
    <row r="64" spans="2:30" s="4" customFormat="1" x14ac:dyDescent="0.35">
      <c r="B64" s="4" t="s">
        <v>49</v>
      </c>
      <c r="U64" s="4">
        <v>4502</v>
      </c>
      <c r="V64" s="4">
        <v>1829</v>
      </c>
    </row>
    <row r="65" spans="2:30" s="4" customFormat="1" x14ac:dyDescent="0.35">
      <c r="B65" s="4" t="s">
        <v>50</v>
      </c>
      <c r="U65" s="4">
        <v>15856</v>
      </c>
      <c r="V65" s="4">
        <v>23165</v>
      </c>
    </row>
    <row r="66" spans="2:30" s="13" customFormat="1" x14ac:dyDescent="0.35">
      <c r="B66" s="13" t="s">
        <v>51</v>
      </c>
      <c r="U66" s="13">
        <v>8210</v>
      </c>
      <c r="V66" s="13">
        <v>8540</v>
      </c>
    </row>
    <row r="67" spans="2:30" s="14" customFormat="1" x14ac:dyDescent="0.35">
      <c r="B67" s="14" t="s">
        <v>52</v>
      </c>
      <c r="K67" s="14">
        <f>SUM(K63:K66)</f>
        <v>0</v>
      </c>
      <c r="L67" s="14">
        <f t="shared" ref="L67:AD67" si="12">SUM(L63:L66)</f>
        <v>0</v>
      </c>
      <c r="M67" s="14">
        <f t="shared" si="12"/>
        <v>0</v>
      </c>
      <c r="N67" s="14">
        <f t="shared" si="12"/>
        <v>0</v>
      </c>
      <c r="O67" s="14">
        <f t="shared" si="12"/>
        <v>0</v>
      </c>
      <c r="P67" s="14">
        <f t="shared" si="12"/>
        <v>0</v>
      </c>
      <c r="Q67" s="14">
        <f t="shared" si="12"/>
        <v>0</v>
      </c>
      <c r="R67" s="14">
        <f t="shared" si="12"/>
        <v>0</v>
      </c>
      <c r="S67" s="14">
        <f t="shared" si="12"/>
        <v>0</v>
      </c>
      <c r="T67" s="14">
        <f t="shared" si="12"/>
        <v>0</v>
      </c>
      <c r="U67" s="14">
        <f t="shared" si="12"/>
        <v>33368</v>
      </c>
      <c r="V67" s="14">
        <f t="shared" si="12"/>
        <v>41546</v>
      </c>
      <c r="W67" s="14">
        <f t="shared" si="12"/>
        <v>0</v>
      </c>
      <c r="X67" s="14">
        <f t="shared" si="12"/>
        <v>0</v>
      </c>
      <c r="Y67" s="14">
        <f t="shared" si="12"/>
        <v>0</v>
      </c>
      <c r="Z67" s="14">
        <f t="shared" si="12"/>
        <v>0</v>
      </c>
      <c r="AA67" s="14">
        <f t="shared" si="12"/>
        <v>0</v>
      </c>
      <c r="AB67" s="14">
        <f t="shared" si="12"/>
        <v>0</v>
      </c>
      <c r="AC67" s="14">
        <f t="shared" si="12"/>
        <v>0</v>
      </c>
      <c r="AD67" s="14">
        <f t="shared" si="12"/>
        <v>0</v>
      </c>
    </row>
    <row r="68" spans="2:30" s="15" customFormat="1" x14ac:dyDescent="0.35">
      <c r="B68" s="15" t="s">
        <v>47</v>
      </c>
    </row>
    <row r="69" spans="2:30" s="4" customFormat="1" x14ac:dyDescent="0.35">
      <c r="B69" s="4" t="s">
        <v>53</v>
      </c>
      <c r="U69" s="4">
        <v>98475</v>
      </c>
      <c r="V69" s="4">
        <v>114113</v>
      </c>
    </row>
    <row r="70" spans="2:30" s="4" customFormat="1" x14ac:dyDescent="0.35">
      <c r="B70" s="4" t="s">
        <v>54</v>
      </c>
      <c r="U70" s="4">
        <v>349</v>
      </c>
      <c r="V70" s="4">
        <v>220</v>
      </c>
    </row>
    <row r="71" spans="2:30" s="4" customFormat="1" x14ac:dyDescent="0.35">
      <c r="B71" s="4" t="s">
        <v>55</v>
      </c>
      <c r="U71" s="4">
        <v>771</v>
      </c>
      <c r="V71" s="4">
        <v>1069</v>
      </c>
    </row>
    <row r="72" spans="2:30" s="4" customFormat="1" x14ac:dyDescent="0.35">
      <c r="B72" s="4" t="s">
        <v>56</v>
      </c>
      <c r="U72" s="4">
        <v>1831</v>
      </c>
      <c r="V72" s="4">
        <v>5988</v>
      </c>
    </row>
    <row r="73" spans="2:30" s="4" customFormat="1" x14ac:dyDescent="0.35">
      <c r="B73" s="4" t="s">
        <v>57</v>
      </c>
      <c r="U73" s="4">
        <v>10815</v>
      </c>
      <c r="V73" s="4">
        <v>13079</v>
      </c>
    </row>
    <row r="74" spans="2:30" s="13" customFormat="1" x14ac:dyDescent="0.35">
      <c r="B74" s="13" t="s">
        <v>58</v>
      </c>
      <c r="U74" s="13">
        <v>780</v>
      </c>
      <c r="V74" s="13">
        <v>272</v>
      </c>
    </row>
    <row r="75" spans="2:30" s="21" customFormat="1" x14ac:dyDescent="0.35">
      <c r="B75" s="21" t="s">
        <v>59</v>
      </c>
      <c r="K75" s="21">
        <f>SUM(K69:K74)</f>
        <v>0</v>
      </c>
      <c r="L75" s="21">
        <f t="shared" ref="L75:AD75" si="13">SUM(L69:L74)</f>
        <v>0</v>
      </c>
      <c r="M75" s="21">
        <f t="shared" si="13"/>
        <v>0</v>
      </c>
      <c r="N75" s="21">
        <f t="shared" si="13"/>
        <v>0</v>
      </c>
      <c r="O75" s="21">
        <f t="shared" si="13"/>
        <v>0</v>
      </c>
      <c r="P75" s="21">
        <f t="shared" si="13"/>
        <v>0</v>
      </c>
      <c r="Q75" s="21">
        <f t="shared" si="13"/>
        <v>0</v>
      </c>
      <c r="R75" s="21">
        <f t="shared" si="13"/>
        <v>0</v>
      </c>
      <c r="S75" s="21">
        <f t="shared" si="13"/>
        <v>0</v>
      </c>
      <c r="T75" s="21">
        <f t="shared" si="13"/>
        <v>0</v>
      </c>
      <c r="U75" s="21">
        <f t="shared" si="13"/>
        <v>113021</v>
      </c>
      <c r="V75" s="21">
        <f t="shared" si="13"/>
        <v>134741</v>
      </c>
      <c r="W75" s="21">
        <f t="shared" si="13"/>
        <v>0</v>
      </c>
      <c r="X75" s="21">
        <f t="shared" si="13"/>
        <v>0</v>
      </c>
      <c r="Y75" s="21">
        <f t="shared" si="13"/>
        <v>0</v>
      </c>
      <c r="Z75" s="21">
        <f t="shared" si="13"/>
        <v>0</v>
      </c>
      <c r="AA75" s="21">
        <f t="shared" si="13"/>
        <v>0</v>
      </c>
      <c r="AB75" s="21">
        <f t="shared" si="13"/>
        <v>0</v>
      </c>
      <c r="AC75" s="21">
        <f t="shared" si="13"/>
        <v>0</v>
      </c>
      <c r="AD75" s="21">
        <f t="shared" si="13"/>
        <v>0</v>
      </c>
    </row>
    <row r="76" spans="2:30" s="14" customFormat="1" x14ac:dyDescent="0.35">
      <c r="B76" s="14" t="s">
        <v>60</v>
      </c>
      <c r="K76" s="14">
        <f>K75+K67</f>
        <v>0</v>
      </c>
      <c r="L76" s="14">
        <f t="shared" ref="L76:AD76" si="14">L75+L67</f>
        <v>0</v>
      </c>
      <c r="M76" s="14">
        <f t="shared" si="14"/>
        <v>0</v>
      </c>
      <c r="N76" s="14">
        <f t="shared" si="14"/>
        <v>0</v>
      </c>
      <c r="O76" s="14">
        <f t="shared" si="14"/>
        <v>0</v>
      </c>
      <c r="P76" s="14">
        <f t="shared" si="14"/>
        <v>0</v>
      </c>
      <c r="Q76" s="14">
        <f t="shared" si="14"/>
        <v>0</v>
      </c>
      <c r="R76" s="14">
        <f t="shared" si="14"/>
        <v>0</v>
      </c>
      <c r="S76" s="14">
        <f t="shared" si="14"/>
        <v>0</v>
      </c>
      <c r="T76" s="14">
        <f t="shared" si="14"/>
        <v>0</v>
      </c>
      <c r="U76" s="14">
        <f t="shared" si="14"/>
        <v>146389</v>
      </c>
      <c r="V76" s="14">
        <f t="shared" si="14"/>
        <v>176287</v>
      </c>
      <c r="W76" s="14">
        <f t="shared" si="14"/>
        <v>0</v>
      </c>
      <c r="X76" s="14">
        <f t="shared" si="14"/>
        <v>0</v>
      </c>
      <c r="Y76" s="14">
        <f t="shared" si="14"/>
        <v>0</v>
      </c>
      <c r="Z76" s="14">
        <f t="shared" si="14"/>
        <v>0</v>
      </c>
      <c r="AA76" s="14">
        <f t="shared" si="14"/>
        <v>0</v>
      </c>
      <c r="AB76" s="14">
        <f t="shared" si="14"/>
        <v>0</v>
      </c>
      <c r="AC76" s="14">
        <f t="shared" si="14"/>
        <v>0</v>
      </c>
      <c r="AD76" s="14">
        <f t="shared" si="14"/>
        <v>0</v>
      </c>
    </row>
    <row r="77" spans="2:30" s="11" customFormat="1" x14ac:dyDescent="0.35">
      <c r="B77" s="11" t="s">
        <v>46</v>
      </c>
    </row>
    <row r="78" spans="2:30" s="4" customFormat="1" x14ac:dyDescent="0.35">
      <c r="B78" s="4" t="s">
        <v>61</v>
      </c>
      <c r="U78" s="4">
        <v>2</v>
      </c>
      <c r="V78" s="4">
        <v>2</v>
      </c>
    </row>
    <row r="79" spans="2:30" s="4" customFormat="1" x14ac:dyDescent="0.35">
      <c r="B79" s="4" t="s">
        <v>62</v>
      </c>
      <c r="U79" s="4">
        <v>455765</v>
      </c>
      <c r="V79" s="4">
        <v>477624</v>
      </c>
    </row>
    <row r="80" spans="2:30" s="4" customFormat="1" x14ac:dyDescent="0.35">
      <c r="B80" s="4" t="s">
        <v>63</v>
      </c>
      <c r="U80" s="4">
        <v>-6997</v>
      </c>
      <c r="V80" s="4">
        <v>-4485</v>
      </c>
    </row>
    <row r="81" spans="2:30" s="13" customFormat="1" x14ac:dyDescent="0.35">
      <c r="B81" s="13" t="s">
        <v>64</v>
      </c>
      <c r="U81" s="13">
        <v>-338647</v>
      </c>
      <c r="V81" s="13">
        <v>-402603</v>
      </c>
    </row>
    <row r="82" spans="2:30" s="19" customFormat="1" x14ac:dyDescent="0.35">
      <c r="B82" s="19" t="s">
        <v>65</v>
      </c>
      <c r="K82" s="19">
        <f>SUM(K78:K81)</f>
        <v>0</v>
      </c>
      <c r="L82" s="19">
        <f t="shared" ref="L82:AD82" si="15">SUM(L78:L81)</f>
        <v>0</v>
      </c>
      <c r="M82" s="19">
        <f t="shared" si="15"/>
        <v>0</v>
      </c>
      <c r="N82" s="19">
        <f t="shared" si="15"/>
        <v>0</v>
      </c>
      <c r="O82" s="19">
        <f t="shared" si="15"/>
        <v>0</v>
      </c>
      <c r="P82" s="19">
        <f t="shared" si="15"/>
        <v>0</v>
      </c>
      <c r="Q82" s="19">
        <f t="shared" si="15"/>
        <v>0</v>
      </c>
      <c r="R82" s="19">
        <f t="shared" si="15"/>
        <v>0</v>
      </c>
      <c r="S82" s="19">
        <f t="shared" si="15"/>
        <v>0</v>
      </c>
      <c r="T82" s="19">
        <f t="shared" si="15"/>
        <v>0</v>
      </c>
      <c r="U82" s="19">
        <f t="shared" si="15"/>
        <v>110123</v>
      </c>
      <c r="V82" s="19">
        <f t="shared" si="15"/>
        <v>70538</v>
      </c>
      <c r="W82" s="19">
        <f t="shared" si="15"/>
        <v>0</v>
      </c>
      <c r="X82" s="19">
        <f t="shared" si="15"/>
        <v>0</v>
      </c>
      <c r="Y82" s="19">
        <f t="shared" si="15"/>
        <v>0</v>
      </c>
      <c r="Z82" s="19">
        <f t="shared" si="15"/>
        <v>0</v>
      </c>
      <c r="AA82" s="19">
        <f t="shared" si="15"/>
        <v>0</v>
      </c>
      <c r="AB82" s="19">
        <f t="shared" si="15"/>
        <v>0</v>
      </c>
      <c r="AC82" s="19">
        <f t="shared" si="15"/>
        <v>0</v>
      </c>
      <c r="AD82" s="19">
        <f t="shared" si="15"/>
        <v>0</v>
      </c>
    </row>
    <row r="83" spans="2:30" s="14" customFormat="1" x14ac:dyDescent="0.35">
      <c r="B83" s="14" t="s">
        <v>66</v>
      </c>
      <c r="K83" s="14">
        <f>K82+K76</f>
        <v>0</v>
      </c>
      <c r="L83" s="14">
        <f t="shared" ref="L83:AD83" si="16">L82+L76</f>
        <v>0</v>
      </c>
      <c r="M83" s="14">
        <f t="shared" si="16"/>
        <v>0</v>
      </c>
      <c r="N83" s="14">
        <f t="shared" si="16"/>
        <v>0</v>
      </c>
      <c r="O83" s="14">
        <f t="shared" si="16"/>
        <v>0</v>
      </c>
      <c r="P83" s="14">
        <f t="shared" si="16"/>
        <v>0</v>
      </c>
      <c r="Q83" s="14">
        <f t="shared" si="16"/>
        <v>0</v>
      </c>
      <c r="R83" s="14">
        <f t="shared" si="16"/>
        <v>0</v>
      </c>
      <c r="S83" s="14">
        <f t="shared" si="16"/>
        <v>0</v>
      </c>
      <c r="T83" s="14">
        <f t="shared" si="16"/>
        <v>0</v>
      </c>
      <c r="U83" s="14">
        <f t="shared" si="16"/>
        <v>256512</v>
      </c>
      <c r="V83" s="14">
        <f t="shared" si="16"/>
        <v>246825</v>
      </c>
      <c r="W83" s="14">
        <f t="shared" si="16"/>
        <v>0</v>
      </c>
      <c r="X83" s="14">
        <f t="shared" si="16"/>
        <v>0</v>
      </c>
      <c r="Y83" s="14">
        <f t="shared" si="16"/>
        <v>0</v>
      </c>
      <c r="Z83" s="14">
        <f t="shared" si="16"/>
        <v>0</v>
      </c>
      <c r="AA83" s="14">
        <f t="shared" si="16"/>
        <v>0</v>
      </c>
      <c r="AB83" s="14">
        <f t="shared" si="16"/>
        <v>0</v>
      </c>
      <c r="AC83" s="14">
        <f t="shared" si="16"/>
        <v>0</v>
      </c>
      <c r="AD83" s="14">
        <f t="shared" si="16"/>
        <v>0</v>
      </c>
    </row>
    <row r="85" spans="2:30" s="22" customFormat="1" x14ac:dyDescent="0.35">
      <c r="B85" s="22" t="s">
        <v>75</v>
      </c>
      <c r="U85" s="22">
        <f>U52/U67</f>
        <v>2.9002637257252459</v>
      </c>
      <c r="V85" s="22">
        <f>V52/V67</f>
        <v>1.6688971260771193</v>
      </c>
    </row>
    <row r="86" spans="2:30" s="10" customFormat="1" x14ac:dyDescent="0.35">
      <c r="B86" s="10" t="s">
        <v>76</v>
      </c>
      <c r="U86" s="10">
        <f>U69/U82</f>
        <v>0.89422736394758584</v>
      </c>
      <c r="V86" s="10">
        <f>V69/V82</f>
        <v>1.6177521336017466</v>
      </c>
    </row>
    <row r="87" spans="2:30" s="8" customFormat="1" x14ac:dyDescent="0.35">
      <c r="B87" s="8" t="s">
        <v>22</v>
      </c>
    </row>
    <row r="88" spans="2:30" s="4" customFormat="1" x14ac:dyDescent="0.35">
      <c r="B88" s="4" t="s">
        <v>67</v>
      </c>
      <c r="U88" s="4">
        <v>-47820</v>
      </c>
      <c r="V88" s="4">
        <v>-23622</v>
      </c>
    </row>
    <row r="89" spans="2:30" s="13" customFormat="1" x14ac:dyDescent="0.35">
      <c r="B89" s="13" t="s">
        <v>68</v>
      </c>
      <c r="U89" s="13">
        <v>-18915</v>
      </c>
      <c r="V89" s="13">
        <v>-30037</v>
      </c>
    </row>
    <row r="90" spans="2:30" s="4" customFormat="1" x14ac:dyDescent="0.35">
      <c r="B90" s="4" t="s">
        <v>69</v>
      </c>
      <c r="K90" s="4">
        <f>SUM(K88:K89)</f>
        <v>0</v>
      </c>
      <c r="L90" s="4">
        <f t="shared" ref="L90:AD90" si="17">SUM(L88:L89)</f>
        <v>0</v>
      </c>
      <c r="M90" s="4">
        <f t="shared" si="17"/>
        <v>0</v>
      </c>
      <c r="N90" s="4">
        <f t="shared" si="17"/>
        <v>0</v>
      </c>
      <c r="O90" s="4">
        <f t="shared" si="17"/>
        <v>0</v>
      </c>
      <c r="P90" s="4">
        <f t="shared" si="17"/>
        <v>0</v>
      </c>
      <c r="Q90" s="4">
        <f t="shared" si="17"/>
        <v>0</v>
      </c>
      <c r="R90" s="4">
        <f t="shared" si="17"/>
        <v>0</v>
      </c>
      <c r="S90" s="4">
        <f t="shared" si="17"/>
        <v>0</v>
      </c>
      <c r="T90" s="4">
        <f t="shared" si="17"/>
        <v>0</v>
      </c>
      <c r="U90" s="4">
        <f t="shared" si="17"/>
        <v>-66735</v>
      </c>
      <c r="V90" s="4">
        <f t="shared" si="17"/>
        <v>-53659</v>
      </c>
      <c r="W90" s="4">
        <f t="shared" si="17"/>
        <v>0</v>
      </c>
      <c r="X90" s="4">
        <f t="shared" si="17"/>
        <v>0</v>
      </c>
      <c r="Y90" s="4">
        <f t="shared" si="17"/>
        <v>0</v>
      </c>
      <c r="Z90" s="4">
        <f t="shared" si="17"/>
        <v>0</v>
      </c>
      <c r="AA90" s="4">
        <f t="shared" si="17"/>
        <v>0</v>
      </c>
      <c r="AB90" s="4">
        <f t="shared" si="17"/>
        <v>0</v>
      </c>
      <c r="AC90" s="4">
        <f t="shared" si="17"/>
        <v>0</v>
      </c>
      <c r="AD90" s="4">
        <f t="shared" si="17"/>
        <v>0</v>
      </c>
    </row>
    <row r="92" spans="2:30" x14ac:dyDescent="0.35">
      <c r="B92" t="s">
        <v>70</v>
      </c>
      <c r="U92">
        <v>0</v>
      </c>
      <c r="V92">
        <v>7866</v>
      </c>
    </row>
    <row r="93" spans="2:30" x14ac:dyDescent="0.35">
      <c r="B93" t="s">
        <v>71</v>
      </c>
      <c r="U93" s="4">
        <v>11491</v>
      </c>
      <c r="V93" s="4">
        <v>12978</v>
      </c>
    </row>
    <row r="94" spans="2:30" x14ac:dyDescent="0.35">
      <c r="B94" t="s">
        <v>72</v>
      </c>
      <c r="U94" s="4">
        <v>0</v>
      </c>
      <c r="V94" s="4">
        <v>0</v>
      </c>
    </row>
    <row r="95" spans="2:30" x14ac:dyDescent="0.35">
      <c r="B95" t="s">
        <v>73</v>
      </c>
      <c r="U95" s="4">
        <v>0</v>
      </c>
      <c r="V95" s="4">
        <v>0</v>
      </c>
    </row>
    <row r="98" spans="2:2" s="11" customFormat="1" x14ac:dyDescent="0.35">
      <c r="B98" s="11" t="s">
        <v>74</v>
      </c>
    </row>
    <row r="99" spans="2:2" x14ac:dyDescent="0.35">
      <c r="B99" t="s">
        <v>67</v>
      </c>
    </row>
    <row r="100" spans="2:2" s="12" customFormat="1" x14ac:dyDescent="0.35">
      <c r="B100" s="12" t="s">
        <v>68</v>
      </c>
    </row>
    <row r="101" spans="2:2" x14ac:dyDescent="0.35">
      <c r="B101" t="s">
        <v>69</v>
      </c>
    </row>
    <row r="103" spans="2:2" x14ac:dyDescent="0.35">
      <c r="B103" t="s">
        <v>70</v>
      </c>
    </row>
    <row r="104" spans="2:2" x14ac:dyDescent="0.35">
      <c r="B104" t="s">
        <v>71</v>
      </c>
    </row>
    <row r="105" spans="2:2" x14ac:dyDescent="0.35">
      <c r="B105" t="s">
        <v>72</v>
      </c>
    </row>
    <row r="106" spans="2:2" x14ac:dyDescent="0.35">
      <c r="B10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2024-07-23T23:58:53Z</dcterms:modified>
</cp:coreProperties>
</file>