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534a1defcf7f9d1a/Company Models CloudSave/AVAV/"/>
    </mc:Choice>
  </mc:AlternateContent>
  <xr:revisionPtr revIDLastSave="2793" documentId="11_8CF4D69C5F2EE1F9B8B7ED426BF3F5CBD55B276F" xr6:coauthVersionLast="47" xr6:coauthVersionMax="47" xr10:uidLastSave="{83907C50-5C41-4D29-9CC3-97D734305AF5}"/>
  <bookViews>
    <workbookView xWindow="0" yWindow="0" windowWidth="19200" windowHeight="2160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24" i="3" l="1"/>
  <c r="R226" i="3" s="1"/>
  <c r="W224" i="3"/>
  <c r="W228" i="3" s="1"/>
  <c r="Z224" i="3"/>
  <c r="Z227" i="3" s="1"/>
  <c r="AE224" i="3"/>
  <c r="AE226" i="3" s="1"/>
  <c r="AF224" i="3"/>
  <c r="AF226" i="3" s="1"/>
  <c r="AG224" i="3"/>
  <c r="AG227" i="3" s="1"/>
  <c r="AH224" i="3"/>
  <c r="AH226" i="3" s="1"/>
  <c r="R225" i="3"/>
  <c r="S225" i="3"/>
  <c r="S224" i="3" s="1"/>
  <c r="T225" i="3"/>
  <c r="T224" i="3" s="1"/>
  <c r="U225" i="3"/>
  <c r="U224" i="3" s="1"/>
  <c r="V225" i="3"/>
  <c r="V224" i="3" s="1"/>
  <c r="W225" i="3"/>
  <c r="X225" i="3"/>
  <c r="X224" i="3" s="1"/>
  <c r="Y225" i="3"/>
  <c r="Y224" i="3" s="1"/>
  <c r="Z225" i="3"/>
  <c r="AA225" i="3"/>
  <c r="AA224" i="3" s="1"/>
  <c r="AB225" i="3"/>
  <c r="AB224" i="3" s="1"/>
  <c r="AC225" i="3"/>
  <c r="AC224" i="3" s="1"/>
  <c r="AD225" i="3"/>
  <c r="AD224" i="3" s="1"/>
  <c r="AE225" i="3"/>
  <c r="AF225" i="3"/>
  <c r="AG225" i="3"/>
  <c r="AH225" i="3"/>
  <c r="AI225" i="3"/>
  <c r="AI224" i="3" s="1"/>
  <c r="AJ225" i="3"/>
  <c r="AJ224" i="3" s="1"/>
  <c r="AG226" i="3"/>
  <c r="R229" i="3"/>
  <c r="AF229" i="3"/>
  <c r="AH229" i="3"/>
  <c r="Q229" i="3"/>
  <c r="Q228" i="3"/>
  <c r="Q227" i="3"/>
  <c r="Q226" i="3"/>
  <c r="Q224" i="3"/>
  <c r="Q225" i="3"/>
  <c r="AD221" i="3"/>
  <c r="AC221" i="3"/>
  <c r="AC220" i="3"/>
  <c r="AD220" i="3" s="1"/>
  <c r="AD219" i="3"/>
  <c r="AC219" i="3"/>
  <c r="AC218" i="3"/>
  <c r="AD218" i="3" s="1"/>
  <c r="AC215" i="3"/>
  <c r="AD215" i="3" s="1"/>
  <c r="AD214" i="3"/>
  <c r="AC214" i="3"/>
  <c r="AC216" i="3" s="1"/>
  <c r="Y221" i="3"/>
  <c r="Z221" i="3" s="1"/>
  <c r="AA221" i="3" s="1"/>
  <c r="AB221" i="3" s="1"/>
  <c r="Z220" i="3"/>
  <c r="AA220" i="3" s="1"/>
  <c r="AB220" i="3" s="1"/>
  <c r="Y220" i="3"/>
  <c r="Y219" i="3"/>
  <c r="Z219" i="3" s="1"/>
  <c r="AA219" i="3" s="1"/>
  <c r="AB219" i="3" s="1"/>
  <c r="Z218" i="3"/>
  <c r="AA218" i="3" s="1"/>
  <c r="AB218" i="3" s="1"/>
  <c r="Y218" i="3"/>
  <c r="Z215" i="3"/>
  <c r="AA215" i="3" s="1"/>
  <c r="AB215" i="3" s="1"/>
  <c r="Y215" i="3"/>
  <c r="Y214" i="3"/>
  <c r="Z214" i="3" s="1"/>
  <c r="V221" i="3"/>
  <c r="W221" i="3" s="1"/>
  <c r="X221" i="3" s="1"/>
  <c r="U221" i="3"/>
  <c r="U220" i="3"/>
  <c r="V220" i="3" s="1"/>
  <c r="W220" i="3" s="1"/>
  <c r="X220" i="3" s="1"/>
  <c r="V219" i="3"/>
  <c r="W219" i="3" s="1"/>
  <c r="X219" i="3" s="1"/>
  <c r="U219" i="3"/>
  <c r="U218" i="3"/>
  <c r="V218" i="3" s="1"/>
  <c r="W218" i="3" s="1"/>
  <c r="X218" i="3" s="1"/>
  <c r="U216" i="3"/>
  <c r="U215" i="3"/>
  <c r="V215" i="3" s="1"/>
  <c r="W215" i="3" s="1"/>
  <c r="X215" i="3" s="1"/>
  <c r="V214" i="3"/>
  <c r="U214" i="3"/>
  <c r="T221" i="3"/>
  <c r="T220" i="3"/>
  <c r="T219" i="3"/>
  <c r="T218" i="3"/>
  <c r="T215" i="3"/>
  <c r="R221" i="3"/>
  <c r="R220" i="3"/>
  <c r="R219" i="3"/>
  <c r="R218" i="3"/>
  <c r="R215" i="3"/>
  <c r="S221" i="3"/>
  <c r="S220" i="3"/>
  <c r="S219" i="3"/>
  <c r="S218" i="3"/>
  <c r="S215" i="3"/>
  <c r="S216" i="3" s="1"/>
  <c r="T214" i="3"/>
  <c r="T216" i="3" s="1"/>
  <c r="S214" i="3"/>
  <c r="R214" i="3"/>
  <c r="Q221" i="3"/>
  <c r="Q220" i="3"/>
  <c r="Q219" i="3"/>
  <c r="Q218" i="3"/>
  <c r="Q216" i="3"/>
  <c r="Q215" i="3"/>
  <c r="Q214" i="3"/>
  <c r="T152" i="3"/>
  <c r="T151" i="3"/>
  <c r="T147" i="3"/>
  <c r="T144" i="3"/>
  <c r="T145" i="3" s="1"/>
  <c r="T141" i="3"/>
  <c r="T140" i="3"/>
  <c r="T138" i="3"/>
  <c r="T137" i="3"/>
  <c r="T134" i="3"/>
  <c r="T133" i="3"/>
  <c r="T132" i="3"/>
  <c r="T126" i="3"/>
  <c r="T125" i="3"/>
  <c r="T122" i="3"/>
  <c r="T121" i="3"/>
  <c r="T129" i="3" s="1"/>
  <c r="X34" i="3"/>
  <c r="X33" i="3"/>
  <c r="X32" i="3"/>
  <c r="X31" i="3"/>
  <c r="X30" i="3"/>
  <c r="X36" i="3" s="1"/>
  <c r="X29" i="3"/>
  <c r="X91" i="3" s="1"/>
  <c r="X44" i="3"/>
  <c r="X43" i="3"/>
  <c r="X42" i="3"/>
  <c r="X41" i="3"/>
  <c r="X40" i="3"/>
  <c r="X39" i="3"/>
  <c r="X54" i="3"/>
  <c r="X53" i="3"/>
  <c r="X52" i="3"/>
  <c r="X51" i="3"/>
  <c r="X50" i="3"/>
  <c r="X56" i="3" s="1"/>
  <c r="X49" i="3"/>
  <c r="X93" i="3" s="1"/>
  <c r="X24" i="3"/>
  <c r="X23" i="3"/>
  <c r="X22" i="3"/>
  <c r="X21" i="3"/>
  <c r="X20" i="3"/>
  <c r="X15" i="3"/>
  <c r="X14" i="3"/>
  <c r="X13" i="3"/>
  <c r="X12" i="3"/>
  <c r="X11" i="3"/>
  <c r="X89" i="3" s="1"/>
  <c r="X116" i="3"/>
  <c r="X115" i="3"/>
  <c r="X112" i="3"/>
  <c r="X111" i="3"/>
  <c r="X113" i="3" s="1"/>
  <c r="X151" i="3"/>
  <c r="X152" i="3"/>
  <c r="X147" i="3"/>
  <c r="X144" i="3"/>
  <c r="X141" i="3"/>
  <c r="X140" i="3"/>
  <c r="X137" i="3"/>
  <c r="X134" i="3"/>
  <c r="X133" i="3"/>
  <c r="X132" i="3"/>
  <c r="X126" i="3"/>
  <c r="X125" i="3"/>
  <c r="X122" i="3"/>
  <c r="X121" i="3"/>
  <c r="AB116" i="3"/>
  <c r="AB115" i="3"/>
  <c r="AB117" i="3" s="1"/>
  <c r="AB112" i="3"/>
  <c r="AB111" i="3"/>
  <c r="AB151" i="3"/>
  <c r="AB152" i="3"/>
  <c r="AB147" i="3"/>
  <c r="AB144" i="3"/>
  <c r="AB145" i="3" s="1"/>
  <c r="AB141" i="3"/>
  <c r="AB140" i="3"/>
  <c r="AB138" i="3"/>
  <c r="AB137" i="3"/>
  <c r="AB134" i="3"/>
  <c r="AB133" i="3"/>
  <c r="AB132" i="3"/>
  <c r="AB126" i="3"/>
  <c r="AB125" i="3"/>
  <c r="AB122" i="3"/>
  <c r="AB121" i="3"/>
  <c r="P56" i="3"/>
  <c r="O56" i="3"/>
  <c r="N56" i="3"/>
  <c r="M56" i="3"/>
  <c r="P55" i="3"/>
  <c r="P57" i="3" s="1"/>
  <c r="O55" i="3"/>
  <c r="O57" i="3" s="1"/>
  <c r="N55" i="3"/>
  <c r="N57" i="3" s="1"/>
  <c r="M55" i="3"/>
  <c r="M57" i="3" s="1"/>
  <c r="T56" i="3"/>
  <c r="S56" i="3"/>
  <c r="R56" i="3"/>
  <c r="Q56" i="3"/>
  <c r="T55" i="3"/>
  <c r="T57" i="3" s="1"/>
  <c r="S55" i="3"/>
  <c r="S57" i="3" s="1"/>
  <c r="R55" i="3"/>
  <c r="R57" i="3" s="1"/>
  <c r="Q55" i="3"/>
  <c r="Q57" i="3" s="1"/>
  <c r="P46" i="3"/>
  <c r="O46" i="3"/>
  <c r="N46" i="3"/>
  <c r="M46" i="3"/>
  <c r="P45" i="3"/>
  <c r="P47" i="3" s="1"/>
  <c r="O45" i="3"/>
  <c r="O47" i="3" s="1"/>
  <c r="N45" i="3"/>
  <c r="N47" i="3" s="1"/>
  <c r="M45" i="3"/>
  <c r="M47" i="3" s="1"/>
  <c r="T46" i="3"/>
  <c r="S46" i="3"/>
  <c r="R46" i="3"/>
  <c r="Q46" i="3"/>
  <c r="T45" i="3"/>
  <c r="T47" i="3" s="1"/>
  <c r="S45" i="3"/>
  <c r="S47" i="3" s="1"/>
  <c r="R45" i="3"/>
  <c r="R47" i="3" s="1"/>
  <c r="Q45" i="3"/>
  <c r="Q47" i="3" s="1"/>
  <c r="U46" i="3"/>
  <c r="P36" i="3"/>
  <c r="O36" i="3"/>
  <c r="N36" i="3"/>
  <c r="M36" i="3"/>
  <c r="P35" i="3"/>
  <c r="P37" i="3" s="1"/>
  <c r="O35" i="3"/>
  <c r="O37" i="3" s="1"/>
  <c r="N35" i="3"/>
  <c r="N37" i="3" s="1"/>
  <c r="M35" i="3"/>
  <c r="M37" i="3" s="1"/>
  <c r="T36" i="3"/>
  <c r="S36" i="3"/>
  <c r="R36" i="3"/>
  <c r="Q36" i="3"/>
  <c r="T35" i="3"/>
  <c r="T37" i="3" s="1"/>
  <c r="S35" i="3"/>
  <c r="S37" i="3" s="1"/>
  <c r="R35" i="3"/>
  <c r="R37" i="3" s="1"/>
  <c r="Q35" i="3"/>
  <c r="Q37" i="3" s="1"/>
  <c r="P27" i="3"/>
  <c r="O27" i="3"/>
  <c r="N27" i="3"/>
  <c r="P26" i="3"/>
  <c r="O26" i="3"/>
  <c r="N26" i="3"/>
  <c r="M26" i="3"/>
  <c r="P25" i="3"/>
  <c r="O25" i="3"/>
  <c r="N25" i="3"/>
  <c r="M25" i="3"/>
  <c r="M27" i="3" s="1"/>
  <c r="T27" i="3"/>
  <c r="S27" i="3"/>
  <c r="R27" i="3"/>
  <c r="T26" i="3"/>
  <c r="S26" i="3"/>
  <c r="R26" i="3"/>
  <c r="Q26" i="3"/>
  <c r="T25" i="3"/>
  <c r="S25" i="3"/>
  <c r="R25" i="3"/>
  <c r="Q25" i="3"/>
  <c r="Q27" i="3" s="1"/>
  <c r="O17" i="3"/>
  <c r="N17" i="3"/>
  <c r="M17" i="3"/>
  <c r="O16" i="3"/>
  <c r="O18" i="3" s="1"/>
  <c r="N16" i="3"/>
  <c r="N18" i="3" s="1"/>
  <c r="M16" i="3"/>
  <c r="M18" i="3" s="1"/>
  <c r="S17" i="3"/>
  <c r="R17" i="3"/>
  <c r="Q17" i="3"/>
  <c r="S16" i="3"/>
  <c r="S18" i="3" s="1"/>
  <c r="R16" i="3"/>
  <c r="R18" i="3" s="1"/>
  <c r="Q16" i="3"/>
  <c r="Q18" i="3" s="1"/>
  <c r="T117" i="3"/>
  <c r="S117" i="3"/>
  <c r="R117" i="3"/>
  <c r="Q117" i="3"/>
  <c r="P117" i="3"/>
  <c r="O117" i="3"/>
  <c r="N117" i="3"/>
  <c r="M117" i="3"/>
  <c r="P113" i="3"/>
  <c r="O113" i="3"/>
  <c r="N113" i="3"/>
  <c r="M113" i="3"/>
  <c r="T113" i="3"/>
  <c r="S113" i="3"/>
  <c r="R113" i="3"/>
  <c r="Q113" i="3"/>
  <c r="X211" i="3"/>
  <c r="X210" i="3"/>
  <c r="X209" i="3"/>
  <c r="X208" i="3"/>
  <c r="L211" i="3"/>
  <c r="L210" i="3"/>
  <c r="L209" i="3"/>
  <c r="L208" i="3"/>
  <c r="L205" i="3"/>
  <c r="L204" i="3"/>
  <c r="P211" i="3"/>
  <c r="P210" i="3"/>
  <c r="P209" i="3"/>
  <c r="P208" i="3"/>
  <c r="P205" i="3"/>
  <c r="P204" i="3"/>
  <c r="T211" i="3"/>
  <c r="T210" i="3"/>
  <c r="T209" i="3"/>
  <c r="T208" i="3"/>
  <c r="T205" i="3"/>
  <c r="T206" i="3" s="1"/>
  <c r="T204" i="3"/>
  <c r="T200" i="3"/>
  <c r="P200" i="3"/>
  <c r="L200" i="3"/>
  <c r="L198" i="3"/>
  <c r="L197" i="3"/>
  <c r="L196" i="3"/>
  <c r="L195" i="3"/>
  <c r="L194" i="3"/>
  <c r="L193" i="3"/>
  <c r="L189" i="3"/>
  <c r="L188" i="3"/>
  <c r="L186" i="3"/>
  <c r="L185" i="3"/>
  <c r="L182" i="3"/>
  <c r="L181" i="3"/>
  <c r="L180" i="3"/>
  <c r="L179" i="3"/>
  <c r="L178" i="3"/>
  <c r="L177" i="3"/>
  <c r="L176" i="3"/>
  <c r="L172" i="3"/>
  <c r="L171" i="3"/>
  <c r="L170" i="3"/>
  <c r="L169" i="3"/>
  <c r="L168" i="3"/>
  <c r="L167" i="3"/>
  <c r="L166" i="3"/>
  <c r="L163" i="3"/>
  <c r="L162" i="3"/>
  <c r="L161" i="3"/>
  <c r="L160" i="3"/>
  <c r="L159" i="3"/>
  <c r="L158" i="3"/>
  <c r="L157" i="3"/>
  <c r="T198" i="3"/>
  <c r="T197" i="3"/>
  <c r="T196" i="3"/>
  <c r="T195" i="3"/>
  <c r="T194" i="3"/>
  <c r="T193" i="3"/>
  <c r="P198" i="3"/>
  <c r="P197" i="3"/>
  <c r="P196" i="3"/>
  <c r="P195" i="3"/>
  <c r="P194" i="3"/>
  <c r="P193" i="3"/>
  <c r="P189" i="3"/>
  <c r="P188" i="3"/>
  <c r="P187" i="3"/>
  <c r="P186" i="3"/>
  <c r="P185" i="3"/>
  <c r="P182" i="3"/>
  <c r="P181" i="3"/>
  <c r="P180" i="3"/>
  <c r="P179" i="3"/>
  <c r="P178" i="3"/>
  <c r="P177" i="3"/>
  <c r="P176" i="3"/>
  <c r="P172" i="3"/>
  <c r="P171" i="3"/>
  <c r="P170" i="3"/>
  <c r="P169" i="3"/>
  <c r="P168" i="3"/>
  <c r="P167" i="3"/>
  <c r="P166" i="3"/>
  <c r="P163" i="3"/>
  <c r="P162" i="3"/>
  <c r="P161" i="3"/>
  <c r="P160" i="3"/>
  <c r="P159" i="3"/>
  <c r="P158" i="3"/>
  <c r="P157" i="3"/>
  <c r="T189" i="3"/>
  <c r="T188" i="3"/>
  <c r="T187" i="3"/>
  <c r="T186" i="3"/>
  <c r="T185" i="3"/>
  <c r="T182" i="3"/>
  <c r="T181" i="3"/>
  <c r="T180" i="3"/>
  <c r="T179" i="3"/>
  <c r="T178" i="3"/>
  <c r="T177" i="3"/>
  <c r="T176" i="3"/>
  <c r="T172" i="3"/>
  <c r="T171" i="3"/>
  <c r="T170" i="3"/>
  <c r="T169" i="3"/>
  <c r="T168" i="3"/>
  <c r="T167" i="3"/>
  <c r="T166" i="3"/>
  <c r="T163" i="3"/>
  <c r="T162" i="3"/>
  <c r="T161" i="3"/>
  <c r="T160" i="3"/>
  <c r="T159" i="3"/>
  <c r="T158" i="3"/>
  <c r="T157" i="3"/>
  <c r="U56" i="3"/>
  <c r="U55" i="3"/>
  <c r="U57" i="3" s="1"/>
  <c r="U45" i="3"/>
  <c r="U47" i="3" s="1"/>
  <c r="U36" i="3"/>
  <c r="U35" i="3"/>
  <c r="U37" i="3" s="1"/>
  <c r="U26" i="3"/>
  <c r="U25" i="3"/>
  <c r="U27" i="3" s="1"/>
  <c r="U16" i="3"/>
  <c r="U18" i="3" s="1"/>
  <c r="U17" i="3"/>
  <c r="W55" i="3"/>
  <c r="W57" i="3" s="1"/>
  <c r="W56" i="3"/>
  <c r="V56" i="3"/>
  <c r="V55" i="3"/>
  <c r="V57" i="3" s="1"/>
  <c r="W45" i="3"/>
  <c r="W47" i="3" s="1"/>
  <c r="W46" i="3"/>
  <c r="V46" i="3"/>
  <c r="V45" i="3"/>
  <c r="V47" i="3" s="1"/>
  <c r="W35" i="3"/>
  <c r="W37" i="3" s="1"/>
  <c r="W36" i="3"/>
  <c r="V36" i="3"/>
  <c r="V35" i="3"/>
  <c r="V37" i="3" s="1"/>
  <c r="X27" i="3"/>
  <c r="V27" i="3"/>
  <c r="V26" i="3"/>
  <c r="V25" i="3"/>
  <c r="V17" i="3"/>
  <c r="V16" i="3"/>
  <c r="V18" i="3" s="1"/>
  <c r="F89" i="3"/>
  <c r="G89" i="3"/>
  <c r="H89" i="3"/>
  <c r="I89" i="3"/>
  <c r="J89" i="3"/>
  <c r="K89" i="3"/>
  <c r="L89" i="3"/>
  <c r="M89" i="3"/>
  <c r="N89" i="3"/>
  <c r="O89" i="3"/>
  <c r="P89" i="3"/>
  <c r="Q89" i="3"/>
  <c r="R89" i="3"/>
  <c r="S89" i="3"/>
  <c r="T89" i="3"/>
  <c r="U89" i="3"/>
  <c r="V89" i="3"/>
  <c r="W89" i="3"/>
  <c r="F90" i="3"/>
  <c r="G90" i="3"/>
  <c r="H90" i="3"/>
  <c r="I90" i="3"/>
  <c r="J90" i="3"/>
  <c r="K90" i="3"/>
  <c r="L90" i="3"/>
  <c r="M90" i="3"/>
  <c r="N90" i="3"/>
  <c r="O90" i="3"/>
  <c r="P90" i="3"/>
  <c r="Q90" i="3"/>
  <c r="R90" i="3"/>
  <c r="S90" i="3"/>
  <c r="T90" i="3"/>
  <c r="U90" i="3"/>
  <c r="V90" i="3"/>
  <c r="W90" i="3"/>
  <c r="X90" i="3"/>
  <c r="F91" i="3"/>
  <c r="G91" i="3"/>
  <c r="H91" i="3"/>
  <c r="I91" i="3"/>
  <c r="J91" i="3"/>
  <c r="K91" i="3"/>
  <c r="L91" i="3"/>
  <c r="M91" i="3"/>
  <c r="N91" i="3"/>
  <c r="O91" i="3"/>
  <c r="P91" i="3"/>
  <c r="Q91" i="3"/>
  <c r="R91" i="3"/>
  <c r="S91" i="3"/>
  <c r="T91" i="3"/>
  <c r="U91" i="3"/>
  <c r="V91" i="3"/>
  <c r="W91" i="3"/>
  <c r="F92" i="3"/>
  <c r="G92" i="3"/>
  <c r="H92" i="3"/>
  <c r="I92" i="3"/>
  <c r="J92" i="3"/>
  <c r="K92" i="3"/>
  <c r="L92" i="3"/>
  <c r="M92" i="3"/>
  <c r="N92" i="3"/>
  <c r="O92" i="3"/>
  <c r="P92" i="3"/>
  <c r="Q92" i="3"/>
  <c r="R92" i="3"/>
  <c r="S92" i="3"/>
  <c r="T92" i="3"/>
  <c r="U92" i="3"/>
  <c r="V92" i="3"/>
  <c r="W92" i="3"/>
  <c r="F93" i="3"/>
  <c r="G93" i="3"/>
  <c r="H93" i="3"/>
  <c r="I93" i="3"/>
  <c r="J93" i="3"/>
  <c r="K93" i="3"/>
  <c r="L93" i="3"/>
  <c r="M93" i="3"/>
  <c r="N93" i="3"/>
  <c r="O93" i="3"/>
  <c r="P93" i="3"/>
  <c r="Q93" i="3"/>
  <c r="R93" i="3"/>
  <c r="S93" i="3"/>
  <c r="T93" i="3"/>
  <c r="U93" i="3"/>
  <c r="V93" i="3"/>
  <c r="W93" i="3"/>
  <c r="E93" i="3"/>
  <c r="E92" i="3"/>
  <c r="E91" i="3"/>
  <c r="E90" i="3"/>
  <c r="E89" i="3"/>
  <c r="W27" i="3"/>
  <c r="W26" i="3"/>
  <c r="W17" i="3"/>
  <c r="W25" i="3"/>
  <c r="W16" i="3"/>
  <c r="W18" i="3" s="1"/>
  <c r="W117" i="3"/>
  <c r="V117" i="3"/>
  <c r="U117" i="3"/>
  <c r="W113" i="3"/>
  <c r="V113" i="3"/>
  <c r="U113" i="3"/>
  <c r="X204" i="3"/>
  <c r="X200" i="3"/>
  <c r="X198" i="3"/>
  <c r="X197" i="3"/>
  <c r="X196" i="3"/>
  <c r="X195" i="3"/>
  <c r="X194" i="3"/>
  <c r="X193" i="3"/>
  <c r="X189" i="3"/>
  <c r="X188" i="3"/>
  <c r="X187" i="3"/>
  <c r="X186" i="3"/>
  <c r="X185" i="3"/>
  <c r="X182" i="3"/>
  <c r="X181" i="3"/>
  <c r="X180" i="3"/>
  <c r="X179" i="3"/>
  <c r="X178" i="3"/>
  <c r="X177" i="3"/>
  <c r="X176" i="3"/>
  <c r="X172" i="3"/>
  <c r="X171" i="3"/>
  <c r="X170" i="3"/>
  <c r="X169" i="3"/>
  <c r="X168" i="3"/>
  <c r="X167" i="3"/>
  <c r="X166" i="3"/>
  <c r="X163" i="3"/>
  <c r="X162" i="3"/>
  <c r="X161" i="3"/>
  <c r="X160" i="3"/>
  <c r="X159" i="3"/>
  <c r="X158" i="3"/>
  <c r="X157" i="3"/>
  <c r="Y67" i="3"/>
  <c r="AC67" i="3"/>
  <c r="AC69" i="3" s="1"/>
  <c r="Y117" i="3"/>
  <c r="AC117" i="3"/>
  <c r="Y113" i="3"/>
  <c r="AC113" i="3"/>
  <c r="Y130" i="3"/>
  <c r="Y129" i="3"/>
  <c r="Y102" i="3"/>
  <c r="Z102" i="3"/>
  <c r="AA102" i="3"/>
  <c r="AB102" i="3"/>
  <c r="AC102" i="3"/>
  <c r="AD102" i="3"/>
  <c r="AE102" i="3"/>
  <c r="AF102" i="3"/>
  <c r="AG102" i="3"/>
  <c r="AH102" i="3"/>
  <c r="AI102" i="3"/>
  <c r="AJ102" i="3"/>
  <c r="AK102" i="3"/>
  <c r="AL102" i="3"/>
  <c r="Y103" i="3"/>
  <c r="Z103" i="3"/>
  <c r="AA103" i="3"/>
  <c r="AB103" i="3"/>
  <c r="AC103" i="3"/>
  <c r="AD103" i="3"/>
  <c r="AE103" i="3"/>
  <c r="AF103" i="3"/>
  <c r="AG103" i="3"/>
  <c r="AH103" i="3"/>
  <c r="AI103" i="3"/>
  <c r="AJ103" i="3"/>
  <c r="AK103" i="3"/>
  <c r="AL103" i="3"/>
  <c r="Y104" i="3"/>
  <c r="Z104" i="3"/>
  <c r="AA104" i="3"/>
  <c r="AB104" i="3"/>
  <c r="AC104" i="3"/>
  <c r="AD104" i="3"/>
  <c r="AE104" i="3"/>
  <c r="AF104" i="3"/>
  <c r="AG104" i="3"/>
  <c r="AH104" i="3"/>
  <c r="AI104" i="3"/>
  <c r="AJ104" i="3"/>
  <c r="AK104" i="3"/>
  <c r="AL104" i="3"/>
  <c r="F85" i="3"/>
  <c r="F87" i="3" s="1"/>
  <c r="G85" i="3"/>
  <c r="G87" i="3" s="1"/>
  <c r="H85" i="3"/>
  <c r="H87" i="3" s="1"/>
  <c r="I85" i="3"/>
  <c r="I87" i="3" s="1"/>
  <c r="J85" i="3"/>
  <c r="J87" i="3" s="1"/>
  <c r="K85" i="3"/>
  <c r="K87" i="3" s="1"/>
  <c r="L85" i="3"/>
  <c r="L87" i="3" s="1"/>
  <c r="M85" i="3"/>
  <c r="M87" i="3" s="1"/>
  <c r="N85" i="3"/>
  <c r="N87" i="3" s="1"/>
  <c r="O85" i="3"/>
  <c r="O87" i="3" s="1"/>
  <c r="P85" i="3"/>
  <c r="P87" i="3" s="1"/>
  <c r="Q85" i="3"/>
  <c r="Q87" i="3" s="1"/>
  <c r="R85" i="3"/>
  <c r="R87" i="3" s="1"/>
  <c r="S85" i="3"/>
  <c r="S87" i="3" s="1"/>
  <c r="T85" i="3"/>
  <c r="T87" i="3" s="1"/>
  <c r="U85" i="3"/>
  <c r="U87" i="3" s="1"/>
  <c r="V85" i="3"/>
  <c r="V87" i="3" s="1"/>
  <c r="W85" i="3"/>
  <c r="W87" i="3" s="1"/>
  <c r="X85" i="3"/>
  <c r="X87" i="3" s="1"/>
  <c r="Y85" i="3"/>
  <c r="Y87" i="3" s="1"/>
  <c r="Z85" i="3"/>
  <c r="Z87" i="3" s="1"/>
  <c r="AA85" i="3"/>
  <c r="AA87" i="3" s="1"/>
  <c r="AB85" i="3"/>
  <c r="AB87" i="3" s="1"/>
  <c r="AC85" i="3"/>
  <c r="AC87" i="3" s="1"/>
  <c r="AD85" i="3"/>
  <c r="AD87" i="3" s="1"/>
  <c r="AE85" i="3"/>
  <c r="AE87" i="3" s="1"/>
  <c r="AF85" i="3"/>
  <c r="AF87" i="3" s="1"/>
  <c r="AG85" i="3"/>
  <c r="AG87" i="3" s="1"/>
  <c r="AH85" i="3"/>
  <c r="AH87" i="3" s="1"/>
  <c r="AI85" i="3"/>
  <c r="AI87" i="3" s="1"/>
  <c r="AJ85" i="3"/>
  <c r="AJ87" i="3" s="1"/>
  <c r="AK85" i="3"/>
  <c r="AK87" i="3" s="1"/>
  <c r="AL85" i="3"/>
  <c r="AL87" i="3" s="1"/>
  <c r="F86" i="3"/>
  <c r="G86" i="3"/>
  <c r="H86" i="3"/>
  <c r="I86" i="3"/>
  <c r="J86" i="3"/>
  <c r="K86" i="3"/>
  <c r="L86" i="3"/>
  <c r="M86" i="3"/>
  <c r="N86" i="3"/>
  <c r="O86" i="3"/>
  <c r="P86" i="3"/>
  <c r="Q86" i="3"/>
  <c r="R86" i="3"/>
  <c r="S86" i="3"/>
  <c r="T86" i="3"/>
  <c r="U86" i="3"/>
  <c r="V86" i="3"/>
  <c r="W86" i="3"/>
  <c r="X86" i="3"/>
  <c r="Y86" i="3"/>
  <c r="Z86" i="3"/>
  <c r="AA86" i="3"/>
  <c r="AB86" i="3"/>
  <c r="AC86" i="3"/>
  <c r="AD86" i="3"/>
  <c r="AE86" i="3"/>
  <c r="AF86" i="3"/>
  <c r="AG86" i="3"/>
  <c r="AH86" i="3"/>
  <c r="AI86" i="3"/>
  <c r="AJ86" i="3"/>
  <c r="AK86" i="3"/>
  <c r="AL86" i="3"/>
  <c r="E86" i="3"/>
  <c r="E85" i="3"/>
  <c r="E87" i="3" s="1"/>
  <c r="F76" i="3"/>
  <c r="F78" i="3" s="1"/>
  <c r="G76" i="3"/>
  <c r="G78" i="3" s="1"/>
  <c r="H76" i="3"/>
  <c r="H78" i="3" s="1"/>
  <c r="I76" i="3"/>
  <c r="I78" i="3" s="1"/>
  <c r="J76" i="3"/>
  <c r="J78" i="3" s="1"/>
  <c r="K76" i="3"/>
  <c r="K78" i="3" s="1"/>
  <c r="L76" i="3"/>
  <c r="L78" i="3" s="1"/>
  <c r="M76" i="3"/>
  <c r="M78" i="3" s="1"/>
  <c r="N76" i="3"/>
  <c r="N78" i="3" s="1"/>
  <c r="O76" i="3"/>
  <c r="O78" i="3" s="1"/>
  <c r="P76" i="3"/>
  <c r="P78" i="3" s="1"/>
  <c r="Q76" i="3"/>
  <c r="Q78" i="3" s="1"/>
  <c r="R76" i="3"/>
  <c r="R78" i="3" s="1"/>
  <c r="S76" i="3"/>
  <c r="S78" i="3" s="1"/>
  <c r="T76" i="3"/>
  <c r="T78" i="3" s="1"/>
  <c r="U76" i="3"/>
  <c r="U78" i="3" s="1"/>
  <c r="V76" i="3"/>
  <c r="V78" i="3" s="1"/>
  <c r="W76" i="3"/>
  <c r="W78" i="3" s="1"/>
  <c r="X76" i="3"/>
  <c r="X78" i="3" s="1"/>
  <c r="Y76" i="3"/>
  <c r="Y78" i="3" s="1"/>
  <c r="Z76" i="3"/>
  <c r="Z78" i="3" s="1"/>
  <c r="AA76" i="3"/>
  <c r="AA78" i="3" s="1"/>
  <c r="AB76" i="3"/>
  <c r="AB78" i="3" s="1"/>
  <c r="AC76" i="3"/>
  <c r="AC78" i="3" s="1"/>
  <c r="AD76" i="3"/>
  <c r="AD78" i="3" s="1"/>
  <c r="AE76" i="3"/>
  <c r="AE78" i="3" s="1"/>
  <c r="AF76" i="3"/>
  <c r="AF78" i="3" s="1"/>
  <c r="AG76" i="3"/>
  <c r="AG78" i="3" s="1"/>
  <c r="AH76" i="3"/>
  <c r="AH78" i="3" s="1"/>
  <c r="AI76" i="3"/>
  <c r="AI78" i="3" s="1"/>
  <c r="AJ76" i="3"/>
  <c r="AJ78" i="3" s="1"/>
  <c r="AK76" i="3"/>
  <c r="AK78" i="3" s="1"/>
  <c r="AL76" i="3"/>
  <c r="AL78" i="3" s="1"/>
  <c r="F77" i="3"/>
  <c r="G77" i="3"/>
  <c r="H77" i="3"/>
  <c r="I77" i="3"/>
  <c r="J77" i="3"/>
  <c r="K77" i="3"/>
  <c r="L77" i="3"/>
  <c r="M77" i="3"/>
  <c r="N77" i="3"/>
  <c r="O77" i="3"/>
  <c r="P77" i="3"/>
  <c r="Q77" i="3"/>
  <c r="R77" i="3"/>
  <c r="S77" i="3"/>
  <c r="T77" i="3"/>
  <c r="U77" i="3"/>
  <c r="V77" i="3"/>
  <c r="W77" i="3"/>
  <c r="X77" i="3"/>
  <c r="Y77" i="3"/>
  <c r="Z77" i="3"/>
  <c r="AA77" i="3"/>
  <c r="AB77" i="3"/>
  <c r="AC77" i="3"/>
  <c r="AD77" i="3"/>
  <c r="AE77" i="3"/>
  <c r="AF77" i="3"/>
  <c r="AG77" i="3"/>
  <c r="AH77" i="3"/>
  <c r="AI77" i="3"/>
  <c r="AJ77" i="3"/>
  <c r="AK77" i="3"/>
  <c r="AL77" i="3"/>
  <c r="E77" i="3"/>
  <c r="E76" i="3"/>
  <c r="E78" i="3" s="1"/>
  <c r="F68" i="3"/>
  <c r="G68" i="3"/>
  <c r="H68" i="3"/>
  <c r="I68" i="3"/>
  <c r="J68" i="3"/>
  <c r="K68" i="3"/>
  <c r="L68" i="3"/>
  <c r="M68" i="3"/>
  <c r="N68" i="3"/>
  <c r="O68" i="3"/>
  <c r="P68" i="3"/>
  <c r="Q68" i="3"/>
  <c r="R68" i="3"/>
  <c r="S68" i="3"/>
  <c r="T68" i="3"/>
  <c r="U68" i="3"/>
  <c r="V68" i="3"/>
  <c r="W68" i="3"/>
  <c r="X68" i="3"/>
  <c r="Y68" i="3"/>
  <c r="Z68" i="3"/>
  <c r="AA68" i="3"/>
  <c r="AB68" i="3"/>
  <c r="AC68" i="3"/>
  <c r="AD68" i="3"/>
  <c r="AE68" i="3"/>
  <c r="AF68" i="3"/>
  <c r="AG68" i="3"/>
  <c r="AH68" i="3"/>
  <c r="AI68" i="3"/>
  <c r="AJ68" i="3"/>
  <c r="AK68" i="3"/>
  <c r="AL68" i="3"/>
  <c r="F69" i="3"/>
  <c r="G69" i="3"/>
  <c r="H69" i="3"/>
  <c r="I69" i="3"/>
  <c r="J69" i="3"/>
  <c r="K69" i="3"/>
  <c r="L69" i="3"/>
  <c r="M69" i="3"/>
  <c r="N69" i="3"/>
  <c r="O69" i="3"/>
  <c r="P69" i="3"/>
  <c r="Q69" i="3"/>
  <c r="R69" i="3"/>
  <c r="S69" i="3"/>
  <c r="T69" i="3"/>
  <c r="U69" i="3"/>
  <c r="V69" i="3"/>
  <c r="W69" i="3"/>
  <c r="X69" i="3"/>
  <c r="Y69" i="3"/>
  <c r="AA69" i="3"/>
  <c r="AB69" i="3"/>
  <c r="AE69" i="3"/>
  <c r="AF69" i="3"/>
  <c r="AG69" i="3"/>
  <c r="AH69" i="3"/>
  <c r="AI69" i="3"/>
  <c r="AJ69" i="3"/>
  <c r="AK69" i="3"/>
  <c r="AL69" i="3"/>
  <c r="E69" i="3"/>
  <c r="E68" i="3"/>
  <c r="Z67" i="3"/>
  <c r="Z69" i="3" s="1"/>
  <c r="AD67" i="3"/>
  <c r="AD69" i="3" s="1"/>
  <c r="AA117" i="3"/>
  <c r="Z117" i="3"/>
  <c r="AA113" i="3"/>
  <c r="Z113" i="3"/>
  <c r="AD117" i="3"/>
  <c r="AD113" i="3"/>
  <c r="AB211" i="3"/>
  <c r="AB210" i="3"/>
  <c r="AB209" i="3"/>
  <c r="AB208" i="3"/>
  <c r="AB205" i="3"/>
  <c r="AB204" i="3"/>
  <c r="AB200" i="3"/>
  <c r="AB198" i="3"/>
  <c r="AB197" i="3"/>
  <c r="AB196" i="3"/>
  <c r="AB195" i="3"/>
  <c r="AB194" i="3"/>
  <c r="AB193" i="3"/>
  <c r="AB189" i="3"/>
  <c r="AB188" i="3"/>
  <c r="AB187" i="3"/>
  <c r="AB186" i="3"/>
  <c r="AB185" i="3"/>
  <c r="AB182" i="3"/>
  <c r="AB181" i="3"/>
  <c r="AB180" i="3"/>
  <c r="AB179" i="3"/>
  <c r="AB178" i="3"/>
  <c r="AB177" i="3"/>
  <c r="AB176" i="3"/>
  <c r="AB172" i="3"/>
  <c r="AB171" i="3"/>
  <c r="AB170" i="3"/>
  <c r="AB169" i="3"/>
  <c r="AB168" i="3"/>
  <c r="AB167" i="3"/>
  <c r="AB166" i="3"/>
  <c r="AG164" i="3"/>
  <c r="AH164" i="3"/>
  <c r="AI164" i="3"/>
  <c r="AJ164" i="3"/>
  <c r="AG173" i="3"/>
  <c r="AH173" i="3"/>
  <c r="AI173" i="3"/>
  <c r="AJ173" i="3"/>
  <c r="AG183" i="3"/>
  <c r="AH183" i="3"/>
  <c r="AI183" i="3"/>
  <c r="AJ183" i="3"/>
  <c r="AG190" i="3"/>
  <c r="AH190" i="3"/>
  <c r="AI190" i="3"/>
  <c r="AJ190" i="3"/>
  <c r="AG199" i="3"/>
  <c r="AG201" i="3" s="1"/>
  <c r="AH199" i="3"/>
  <c r="AH201" i="3" s="1"/>
  <c r="AI199" i="3"/>
  <c r="AI201" i="3" s="1"/>
  <c r="AJ199" i="3"/>
  <c r="AJ201" i="3" s="1"/>
  <c r="AG206" i="3"/>
  <c r="AH206" i="3"/>
  <c r="AI206" i="3"/>
  <c r="AJ206" i="3"/>
  <c r="AF206" i="3"/>
  <c r="AE206" i="3"/>
  <c r="AD206" i="3"/>
  <c r="AC206" i="3"/>
  <c r="AF199" i="3"/>
  <c r="AF201" i="3" s="1"/>
  <c r="AE199" i="3"/>
  <c r="AE201" i="3" s="1"/>
  <c r="AD199" i="3"/>
  <c r="AD201" i="3" s="1"/>
  <c r="AC199" i="3"/>
  <c r="AC201" i="3" s="1"/>
  <c r="AF190" i="3"/>
  <c r="AE190" i="3"/>
  <c r="AD190" i="3"/>
  <c r="AC190" i="3"/>
  <c r="AF183" i="3"/>
  <c r="AE183" i="3"/>
  <c r="AD183" i="3"/>
  <c r="AC183" i="3"/>
  <c r="AF173" i="3"/>
  <c r="AE173" i="3"/>
  <c r="AD173" i="3"/>
  <c r="AC173" i="3"/>
  <c r="AF164" i="3"/>
  <c r="AE164" i="3"/>
  <c r="AD164" i="3"/>
  <c r="AC164" i="3"/>
  <c r="AA206" i="3"/>
  <c r="Z206" i="3"/>
  <c r="Y206" i="3"/>
  <c r="AA199" i="3"/>
  <c r="AA201" i="3" s="1"/>
  <c r="Z199" i="3"/>
  <c r="Z201" i="3" s="1"/>
  <c r="Y199" i="3"/>
  <c r="Y201" i="3" s="1"/>
  <c r="AA190" i="3"/>
  <c r="Z190" i="3"/>
  <c r="Y190" i="3"/>
  <c r="AA183" i="3"/>
  <c r="Z183" i="3"/>
  <c r="Y183" i="3"/>
  <c r="AA173" i="3"/>
  <c r="Z173" i="3"/>
  <c r="Y173" i="3"/>
  <c r="AA164" i="3"/>
  <c r="Z164" i="3"/>
  <c r="Y164" i="3"/>
  <c r="W206" i="3"/>
  <c r="V206" i="3"/>
  <c r="U206" i="3"/>
  <c r="W199" i="3"/>
  <c r="W201" i="3" s="1"/>
  <c r="V199" i="3"/>
  <c r="V201" i="3" s="1"/>
  <c r="U199" i="3"/>
  <c r="U201" i="3" s="1"/>
  <c r="W190" i="3"/>
  <c r="V190" i="3"/>
  <c r="U190" i="3"/>
  <c r="W183" i="3"/>
  <c r="V183" i="3"/>
  <c r="U183" i="3"/>
  <c r="W173" i="3"/>
  <c r="V173" i="3"/>
  <c r="U173" i="3"/>
  <c r="W164" i="3"/>
  <c r="V164" i="3"/>
  <c r="U164" i="3"/>
  <c r="S206" i="3"/>
  <c r="R206" i="3"/>
  <c r="Q206" i="3"/>
  <c r="S199" i="3"/>
  <c r="S201" i="3" s="1"/>
  <c r="R199" i="3"/>
  <c r="R201" i="3" s="1"/>
  <c r="Q199" i="3"/>
  <c r="Q201" i="3" s="1"/>
  <c r="S190" i="3"/>
  <c r="R190" i="3"/>
  <c r="Q190" i="3"/>
  <c r="S183" i="3"/>
  <c r="R183" i="3"/>
  <c r="Q183" i="3"/>
  <c r="S173" i="3"/>
  <c r="R173" i="3"/>
  <c r="Q173" i="3"/>
  <c r="S164" i="3"/>
  <c r="R164" i="3"/>
  <c r="Q164" i="3"/>
  <c r="O206" i="3"/>
  <c r="N206" i="3"/>
  <c r="M206" i="3"/>
  <c r="O199" i="3"/>
  <c r="O201" i="3" s="1"/>
  <c r="N199" i="3"/>
  <c r="N201" i="3" s="1"/>
  <c r="M199" i="3"/>
  <c r="M201" i="3" s="1"/>
  <c r="O190" i="3"/>
  <c r="N190" i="3"/>
  <c r="M190" i="3"/>
  <c r="O183" i="3"/>
  <c r="N183" i="3"/>
  <c r="M183" i="3"/>
  <c r="O173" i="3"/>
  <c r="N173" i="3"/>
  <c r="M173" i="3"/>
  <c r="O164" i="3"/>
  <c r="N164" i="3"/>
  <c r="M164" i="3"/>
  <c r="AG145" i="3"/>
  <c r="AH145" i="3"/>
  <c r="AI145" i="3"/>
  <c r="AJ145" i="3"/>
  <c r="AF145" i="3"/>
  <c r="AE145" i="3"/>
  <c r="AD145" i="3"/>
  <c r="AC145" i="3"/>
  <c r="AA145" i="3"/>
  <c r="Z145" i="3"/>
  <c r="Y145" i="3"/>
  <c r="X145" i="3"/>
  <c r="W145" i="3"/>
  <c r="V145" i="3"/>
  <c r="U145" i="3"/>
  <c r="S145" i="3"/>
  <c r="R145" i="3"/>
  <c r="Q145" i="3"/>
  <c r="P145" i="3"/>
  <c r="O145" i="3"/>
  <c r="N145" i="3"/>
  <c r="M145" i="3"/>
  <c r="AG129" i="3"/>
  <c r="AH129" i="3"/>
  <c r="AI129" i="3"/>
  <c r="AJ129" i="3"/>
  <c r="AG130" i="3"/>
  <c r="AH130" i="3"/>
  <c r="AI130" i="3"/>
  <c r="AJ130" i="3"/>
  <c r="AF130" i="3"/>
  <c r="AE130" i="3"/>
  <c r="AD130" i="3"/>
  <c r="AC130" i="3"/>
  <c r="AF129" i="3"/>
  <c r="AE129" i="3"/>
  <c r="AD129" i="3"/>
  <c r="AC129" i="3"/>
  <c r="AA130" i="3"/>
  <c r="Z130" i="3"/>
  <c r="AA129" i="3"/>
  <c r="Z129" i="3"/>
  <c r="W130" i="3"/>
  <c r="V130" i="3"/>
  <c r="U130" i="3"/>
  <c r="W129" i="3"/>
  <c r="V129" i="3"/>
  <c r="U129" i="3"/>
  <c r="S130" i="3"/>
  <c r="R130" i="3"/>
  <c r="Q130" i="3"/>
  <c r="S129" i="3"/>
  <c r="R129" i="3"/>
  <c r="Q129" i="3"/>
  <c r="P130" i="3"/>
  <c r="O130" i="3"/>
  <c r="N130" i="3"/>
  <c r="M130" i="3"/>
  <c r="P129" i="3"/>
  <c r="O129" i="3"/>
  <c r="N129" i="3"/>
  <c r="M129" i="3"/>
  <c r="AG127" i="3"/>
  <c r="AH127" i="3"/>
  <c r="AI127" i="3"/>
  <c r="AJ127" i="3"/>
  <c r="AF127" i="3"/>
  <c r="AE127" i="3"/>
  <c r="AD127" i="3"/>
  <c r="AC127" i="3"/>
  <c r="AA127" i="3"/>
  <c r="Z127" i="3"/>
  <c r="Y127" i="3"/>
  <c r="W127" i="3"/>
  <c r="V127" i="3"/>
  <c r="U127" i="3"/>
  <c r="S127" i="3"/>
  <c r="R127" i="3"/>
  <c r="Q127" i="3"/>
  <c r="P127" i="3"/>
  <c r="O127" i="3"/>
  <c r="N127" i="3"/>
  <c r="M127" i="3"/>
  <c r="AG123" i="3"/>
  <c r="AH123" i="3"/>
  <c r="AI123" i="3"/>
  <c r="AJ123" i="3"/>
  <c r="AF123" i="3"/>
  <c r="AE123" i="3"/>
  <c r="AD123" i="3"/>
  <c r="AC123" i="3"/>
  <c r="AA123" i="3"/>
  <c r="Z123" i="3"/>
  <c r="Y123" i="3"/>
  <c r="X123" i="3"/>
  <c r="W123" i="3"/>
  <c r="V123" i="3"/>
  <c r="U123" i="3"/>
  <c r="S123" i="3"/>
  <c r="R123" i="3"/>
  <c r="Q123" i="3"/>
  <c r="P123" i="3"/>
  <c r="O123" i="3"/>
  <c r="N123" i="3"/>
  <c r="M123" i="3"/>
  <c r="G123" i="3"/>
  <c r="H123" i="3"/>
  <c r="I123" i="3"/>
  <c r="J123" i="3"/>
  <c r="K123" i="3"/>
  <c r="L123" i="3"/>
  <c r="G127" i="3"/>
  <c r="H127" i="3"/>
  <c r="I127" i="3"/>
  <c r="J127" i="3"/>
  <c r="K127" i="3"/>
  <c r="L127" i="3"/>
  <c r="G129" i="3"/>
  <c r="H129" i="3"/>
  <c r="I129" i="3"/>
  <c r="J129" i="3"/>
  <c r="K129" i="3"/>
  <c r="L129" i="3"/>
  <c r="G130" i="3"/>
  <c r="H130" i="3"/>
  <c r="I130" i="3"/>
  <c r="J130" i="3"/>
  <c r="K130" i="3"/>
  <c r="L130" i="3"/>
  <c r="G145" i="3"/>
  <c r="H145" i="3"/>
  <c r="I145" i="3"/>
  <c r="J145" i="3"/>
  <c r="K145" i="3"/>
  <c r="L145" i="3"/>
  <c r="G164" i="3"/>
  <c r="H164" i="3"/>
  <c r="I164" i="3"/>
  <c r="J164" i="3"/>
  <c r="K164" i="3"/>
  <c r="G173" i="3"/>
  <c r="H173" i="3"/>
  <c r="I173" i="3"/>
  <c r="J173" i="3"/>
  <c r="K173" i="3"/>
  <c r="G183" i="3"/>
  <c r="H183" i="3"/>
  <c r="I183" i="3"/>
  <c r="J183" i="3"/>
  <c r="K183" i="3"/>
  <c r="G190" i="3"/>
  <c r="H190" i="3"/>
  <c r="I190" i="3"/>
  <c r="J190" i="3"/>
  <c r="K190" i="3"/>
  <c r="G199" i="3"/>
  <c r="G201" i="3" s="1"/>
  <c r="H199" i="3"/>
  <c r="H201" i="3" s="1"/>
  <c r="I199" i="3"/>
  <c r="I201" i="3" s="1"/>
  <c r="J199" i="3"/>
  <c r="J201" i="3" s="1"/>
  <c r="K199" i="3"/>
  <c r="K201" i="3" s="1"/>
  <c r="G206" i="3"/>
  <c r="H206" i="3"/>
  <c r="I206" i="3"/>
  <c r="J206" i="3"/>
  <c r="K206" i="3"/>
  <c r="F206" i="3"/>
  <c r="F199" i="3"/>
  <c r="F201" i="3" s="1"/>
  <c r="F190" i="3"/>
  <c r="F183" i="3"/>
  <c r="F173" i="3"/>
  <c r="F164" i="3"/>
  <c r="F145" i="3"/>
  <c r="F130" i="3"/>
  <c r="F129" i="3"/>
  <c r="F127" i="3"/>
  <c r="F123" i="3"/>
  <c r="AB163" i="3"/>
  <c r="AB162" i="3"/>
  <c r="AB161" i="3"/>
  <c r="AB160" i="3"/>
  <c r="AB159" i="3"/>
  <c r="AB158" i="3"/>
  <c r="AB157" i="3"/>
  <c r="AX182" i="3"/>
  <c r="AX183" i="3" s="1"/>
  <c r="AY187" i="3"/>
  <c r="AY190" i="3" s="1"/>
  <c r="AY182" i="3"/>
  <c r="AY183" i="3" s="1"/>
  <c r="AX172" i="3"/>
  <c r="AX173" i="3" s="1"/>
  <c r="AX163" i="3"/>
  <c r="AX164" i="3" s="1"/>
  <c r="AY163" i="3"/>
  <c r="AY164" i="3" s="1"/>
  <c r="AY94" i="3"/>
  <c r="AY96" i="3" s="1"/>
  <c r="AZ94" i="3"/>
  <c r="AZ99" i="3" s="1"/>
  <c r="BA94" i="3"/>
  <c r="BA99" i="3" s="1"/>
  <c r="BB94" i="3"/>
  <c r="BB95" i="3" s="1"/>
  <c r="BC94" i="3"/>
  <c r="BC95" i="3" s="1"/>
  <c r="BD94" i="3"/>
  <c r="BD95" i="3" s="1"/>
  <c r="BE94" i="3"/>
  <c r="BE95" i="3" s="1"/>
  <c r="BF94" i="3"/>
  <c r="BF98" i="3" s="1"/>
  <c r="BG94" i="3"/>
  <c r="BG98" i="3" s="1"/>
  <c r="AZ144" i="3"/>
  <c r="AZ145" i="3" s="1"/>
  <c r="AZ187" i="3"/>
  <c r="AZ190" i="3" s="1"/>
  <c r="BD113" i="3"/>
  <c r="BE113" i="3"/>
  <c r="BF113" i="3"/>
  <c r="BG113" i="3"/>
  <c r="BD117" i="3"/>
  <c r="BE117" i="3"/>
  <c r="BF117" i="3"/>
  <c r="BG117" i="3"/>
  <c r="BE206" i="3"/>
  <c r="BF206" i="3"/>
  <c r="BG206" i="3"/>
  <c r="BD206" i="3"/>
  <c r="BE145" i="3"/>
  <c r="BF145" i="3"/>
  <c r="BG145" i="3"/>
  <c r="AN129" i="3"/>
  <c r="AO129" i="3"/>
  <c r="AP129" i="3"/>
  <c r="AQ129" i="3"/>
  <c r="AR129" i="3"/>
  <c r="AS129" i="3"/>
  <c r="AT129" i="3"/>
  <c r="AU129" i="3"/>
  <c r="AV129" i="3"/>
  <c r="AW129" i="3"/>
  <c r="AX129" i="3"/>
  <c r="AY129" i="3"/>
  <c r="AZ129" i="3"/>
  <c r="BA129" i="3"/>
  <c r="BB129" i="3"/>
  <c r="BC129" i="3"/>
  <c r="BD129" i="3"/>
  <c r="BE129" i="3"/>
  <c r="BF129" i="3"/>
  <c r="BG129" i="3"/>
  <c r="AN130" i="3"/>
  <c r="AO130" i="3"/>
  <c r="AP130" i="3"/>
  <c r="AQ130" i="3"/>
  <c r="AR130" i="3"/>
  <c r="AS130" i="3"/>
  <c r="AT130" i="3"/>
  <c r="AU130" i="3"/>
  <c r="AV130" i="3"/>
  <c r="AW130" i="3"/>
  <c r="AX130" i="3"/>
  <c r="AY130" i="3"/>
  <c r="AZ130" i="3"/>
  <c r="BA130" i="3"/>
  <c r="BB130" i="3"/>
  <c r="BC130" i="3"/>
  <c r="BD130" i="3"/>
  <c r="BE130" i="3"/>
  <c r="BF130" i="3"/>
  <c r="BG130" i="3"/>
  <c r="BD127" i="3"/>
  <c r="BE127" i="3"/>
  <c r="BF127" i="3"/>
  <c r="BG127" i="3"/>
  <c r="BD123" i="3"/>
  <c r="BE123" i="3"/>
  <c r="BF123" i="3"/>
  <c r="BG123" i="3"/>
  <c r="BD199" i="3"/>
  <c r="BD201" i="3" s="1"/>
  <c r="BE199" i="3"/>
  <c r="BE201" i="3" s="1"/>
  <c r="BF199" i="3"/>
  <c r="BF201" i="3" s="1"/>
  <c r="BG199" i="3"/>
  <c r="BG201" i="3" s="1"/>
  <c r="AN190" i="3"/>
  <c r="AO190" i="3"/>
  <c r="AP190" i="3"/>
  <c r="AQ190" i="3"/>
  <c r="AR190" i="3"/>
  <c r="AS190" i="3"/>
  <c r="AT190" i="3"/>
  <c r="AU190" i="3"/>
  <c r="AV190" i="3"/>
  <c r="AW190" i="3"/>
  <c r="AX190" i="3"/>
  <c r="BA190" i="3"/>
  <c r="BB190" i="3"/>
  <c r="BC190" i="3"/>
  <c r="BD190" i="3"/>
  <c r="BE190" i="3"/>
  <c r="BF190" i="3"/>
  <c r="BG190" i="3"/>
  <c r="BD183" i="3"/>
  <c r="BE183" i="3"/>
  <c r="BF183" i="3"/>
  <c r="BG183" i="3"/>
  <c r="AN173" i="3"/>
  <c r="AO173" i="3"/>
  <c r="AP173" i="3"/>
  <c r="AQ173" i="3"/>
  <c r="AR173" i="3"/>
  <c r="AS173" i="3"/>
  <c r="AT173" i="3"/>
  <c r="AU173" i="3"/>
  <c r="AV173" i="3"/>
  <c r="AW173" i="3"/>
  <c r="AY173" i="3"/>
  <c r="AZ173" i="3"/>
  <c r="BA173" i="3"/>
  <c r="BB173" i="3"/>
  <c r="BC173" i="3"/>
  <c r="BD173" i="3"/>
  <c r="BE173" i="3"/>
  <c r="BF173" i="3"/>
  <c r="BG173" i="3"/>
  <c r="BD164" i="3"/>
  <c r="BE164" i="3"/>
  <c r="BF164" i="3"/>
  <c r="BG164" i="3"/>
  <c r="BA55" i="3"/>
  <c r="BB55" i="3"/>
  <c r="BC55" i="3"/>
  <c r="BD55" i="3"/>
  <c r="BE55" i="3"/>
  <c r="BF55" i="3"/>
  <c r="BG55" i="3"/>
  <c r="BB35" i="3"/>
  <c r="BC35" i="3"/>
  <c r="BD35" i="3"/>
  <c r="BD45" i="3"/>
  <c r="BE45" i="3"/>
  <c r="BF45" i="3"/>
  <c r="BG45" i="3"/>
  <c r="BE35" i="3"/>
  <c r="BF35" i="3"/>
  <c r="BG35" i="3"/>
  <c r="BE16" i="3"/>
  <c r="BF16" i="3"/>
  <c r="BG16" i="3"/>
  <c r="BE25" i="3"/>
  <c r="BF25" i="3"/>
  <c r="BG25" i="3"/>
  <c r="BD25" i="3"/>
  <c r="BD16" i="3"/>
  <c r="AP206" i="3"/>
  <c r="AO206" i="3"/>
  <c r="AN206" i="3"/>
  <c r="AP199" i="3"/>
  <c r="AP201" i="3" s="1"/>
  <c r="AO199" i="3"/>
  <c r="AO201" i="3" s="1"/>
  <c r="AN199" i="3"/>
  <c r="AN201" i="3" s="1"/>
  <c r="AP183" i="3"/>
  <c r="AO183" i="3"/>
  <c r="AN183" i="3"/>
  <c r="AP164" i="3"/>
  <c r="AO164" i="3"/>
  <c r="AN164" i="3"/>
  <c r="AP145" i="3"/>
  <c r="AO145" i="3"/>
  <c r="AN145" i="3"/>
  <c r="AP127" i="3"/>
  <c r="AO127" i="3"/>
  <c r="AN127" i="3"/>
  <c r="AP123" i="3"/>
  <c r="AO123" i="3"/>
  <c r="AN123" i="3"/>
  <c r="B3" i="1" a="1"/>
  <c r="B3" i="1" s="1"/>
  <c r="B2" i="1" a="1"/>
  <c r="B2" i="1" s="1"/>
  <c r="R29" i="4"/>
  <c r="Q29" i="4"/>
  <c r="P29" i="4"/>
  <c r="O29" i="4"/>
  <c r="N29" i="4"/>
  <c r="M29" i="4"/>
  <c r="L29" i="4"/>
  <c r="K29" i="4"/>
  <c r="J29" i="4"/>
  <c r="I29" i="4"/>
  <c r="H29" i="4"/>
  <c r="G29" i="4"/>
  <c r="F29" i="4"/>
  <c r="E29" i="4"/>
  <c r="D29" i="4"/>
  <c r="C29" i="4"/>
  <c r="B29" i="4"/>
  <c r="A1" i="4"/>
  <c r="BB206" i="3"/>
  <c r="BA206" i="3"/>
  <c r="AZ206" i="3"/>
  <c r="AY206" i="3"/>
  <c r="AX206" i="3"/>
  <c r="AW206" i="3"/>
  <c r="AV206" i="3"/>
  <c r="AU206" i="3"/>
  <c r="AT206" i="3"/>
  <c r="AS206" i="3"/>
  <c r="AR206" i="3"/>
  <c r="AQ206" i="3"/>
  <c r="BC205" i="3"/>
  <c r="BC206" i="3" s="1"/>
  <c r="BC199" i="3"/>
  <c r="BC201" i="3" s="1"/>
  <c r="BB199" i="3"/>
  <c r="BB201" i="3" s="1"/>
  <c r="BA199" i="3"/>
  <c r="BA201" i="3" s="1"/>
  <c r="AZ199" i="3"/>
  <c r="AZ201" i="3" s="1"/>
  <c r="AY199" i="3"/>
  <c r="AY201" i="3" s="1"/>
  <c r="AX199" i="3"/>
  <c r="AX201" i="3" s="1"/>
  <c r="AW199" i="3"/>
  <c r="AW201" i="3" s="1"/>
  <c r="AV199" i="3"/>
  <c r="AV201" i="3" s="1"/>
  <c r="AU199" i="3"/>
  <c r="AU201" i="3" s="1"/>
  <c r="AT199" i="3"/>
  <c r="AT201" i="3" s="1"/>
  <c r="AS199" i="3"/>
  <c r="AS201" i="3" s="1"/>
  <c r="AR199" i="3"/>
  <c r="AR201" i="3" s="1"/>
  <c r="AQ199" i="3"/>
  <c r="AQ201" i="3" s="1"/>
  <c r="BC183" i="3"/>
  <c r="BB183" i="3"/>
  <c r="BA183" i="3"/>
  <c r="AZ183" i="3"/>
  <c r="AW183" i="3"/>
  <c r="AV183" i="3"/>
  <c r="AU183" i="3"/>
  <c r="AT183" i="3"/>
  <c r="AS183" i="3"/>
  <c r="AR183" i="3"/>
  <c r="AQ183" i="3"/>
  <c r="BC164" i="3"/>
  <c r="BB164" i="3"/>
  <c r="BA164" i="3"/>
  <c r="AZ164" i="3"/>
  <c r="AW164" i="3"/>
  <c r="AV164" i="3"/>
  <c r="AU164" i="3"/>
  <c r="AT164" i="3"/>
  <c r="AS164" i="3"/>
  <c r="AR164" i="3"/>
  <c r="AQ164" i="3"/>
  <c r="BC145" i="3"/>
  <c r="BB145" i="3"/>
  <c r="BA145" i="3"/>
  <c r="AY145" i="3"/>
  <c r="AX145" i="3"/>
  <c r="AW145" i="3"/>
  <c r="AV145" i="3"/>
  <c r="AU145" i="3"/>
  <c r="AT145" i="3"/>
  <c r="AS145" i="3"/>
  <c r="AR145" i="3"/>
  <c r="AQ145" i="3"/>
  <c r="BC138" i="3"/>
  <c r="X138" i="3" s="1"/>
  <c r="BC127" i="3"/>
  <c r="BB127" i="3"/>
  <c r="BA127" i="3"/>
  <c r="AZ127" i="3"/>
  <c r="AY127" i="3"/>
  <c r="AX127" i="3"/>
  <c r="AW127" i="3"/>
  <c r="AV127" i="3"/>
  <c r="AU127" i="3"/>
  <c r="AT127" i="3"/>
  <c r="AS127" i="3"/>
  <c r="AR127" i="3"/>
  <c r="AQ127" i="3"/>
  <c r="BC123" i="3"/>
  <c r="BB123" i="3"/>
  <c r="BA123" i="3"/>
  <c r="AZ123" i="3"/>
  <c r="AY123" i="3"/>
  <c r="AX123" i="3"/>
  <c r="AW123" i="3"/>
  <c r="AV123" i="3"/>
  <c r="AU123" i="3"/>
  <c r="AT123" i="3"/>
  <c r="AS123" i="3"/>
  <c r="AR123" i="3"/>
  <c r="AQ123" i="3"/>
  <c r="BC117" i="3"/>
  <c r="BB117" i="3"/>
  <c r="BA117" i="3"/>
  <c r="AZ117" i="3"/>
  <c r="AY117" i="3"/>
  <c r="BC113" i="3"/>
  <c r="BB113" i="3"/>
  <c r="BA113" i="3"/>
  <c r="AZ113" i="3"/>
  <c r="AY113" i="3"/>
  <c r="BC45" i="3"/>
  <c r="BB45" i="3"/>
  <c r="BA45" i="3"/>
  <c r="BC25" i="3"/>
  <c r="BB25" i="3"/>
  <c r="BA25" i="3"/>
  <c r="BC16" i="3"/>
  <c r="BB16" i="3"/>
  <c r="BA16" i="3"/>
  <c r="AR3" i="3"/>
  <c r="AS3" i="3" s="1"/>
  <c r="AT3" i="3" s="1"/>
  <c r="AU3" i="3" s="1"/>
  <c r="AV3" i="3" s="1"/>
  <c r="AW3" i="3" s="1"/>
  <c r="AX3" i="3" s="1"/>
  <c r="AY3" i="3" s="1"/>
  <c r="AZ3" i="3" s="1"/>
  <c r="BA3" i="3" s="1"/>
  <c r="BB3" i="3" s="1"/>
  <c r="BC3" i="3" s="1"/>
  <c r="Y227" i="3" l="1"/>
  <c r="Y228" i="3"/>
  <c r="Y229" i="3"/>
  <c r="Y226" i="3"/>
  <c r="X228" i="3"/>
  <c r="X229" i="3"/>
  <c r="X226" i="3"/>
  <c r="X227" i="3"/>
  <c r="V228" i="3"/>
  <c r="V229" i="3"/>
  <c r="V227" i="3"/>
  <c r="V226" i="3"/>
  <c r="U229" i="3"/>
  <c r="U226" i="3"/>
  <c r="U227" i="3"/>
  <c r="U228" i="3"/>
  <c r="AJ229" i="3"/>
  <c r="AJ226" i="3"/>
  <c r="AJ227" i="3"/>
  <c r="AJ228" i="3"/>
  <c r="T229" i="3"/>
  <c r="T226" i="3"/>
  <c r="T227" i="3"/>
  <c r="T228" i="3"/>
  <c r="S229" i="3"/>
  <c r="S226" i="3"/>
  <c r="S227" i="3"/>
  <c r="S228" i="3"/>
  <c r="AI229" i="3"/>
  <c r="AI226" i="3"/>
  <c r="AI227" i="3"/>
  <c r="AI228" i="3"/>
  <c r="AD226" i="3"/>
  <c r="AD227" i="3"/>
  <c r="AD228" i="3"/>
  <c r="AD229" i="3"/>
  <c r="AC226" i="3"/>
  <c r="AC227" i="3"/>
  <c r="AC228" i="3"/>
  <c r="AC229" i="3"/>
  <c r="AB226" i="3"/>
  <c r="AB227" i="3"/>
  <c r="AB228" i="3"/>
  <c r="AB229" i="3"/>
  <c r="AA227" i="3"/>
  <c r="AA228" i="3"/>
  <c r="AA229" i="3"/>
  <c r="AA226" i="3"/>
  <c r="AG229" i="3"/>
  <c r="W227" i="3"/>
  <c r="Z226" i="3"/>
  <c r="AE229" i="3"/>
  <c r="AH228" i="3"/>
  <c r="R228" i="3"/>
  <c r="AG228" i="3"/>
  <c r="W226" i="3"/>
  <c r="AF228" i="3"/>
  <c r="AE228" i="3"/>
  <c r="AH227" i="3"/>
  <c r="R227" i="3"/>
  <c r="Z229" i="3"/>
  <c r="AF227" i="3"/>
  <c r="AE227" i="3"/>
  <c r="W229" i="3"/>
  <c r="Z228" i="3"/>
  <c r="AD216" i="3"/>
  <c r="Z216" i="3"/>
  <c r="AA214" i="3"/>
  <c r="Y216" i="3"/>
  <c r="V216" i="3"/>
  <c r="W214" i="3"/>
  <c r="R216" i="3"/>
  <c r="AB123" i="3"/>
  <c r="AB129" i="3"/>
  <c r="M94" i="3"/>
  <c r="AB130" i="3"/>
  <c r="AB131" i="3" s="1"/>
  <c r="AB135" i="3" s="1"/>
  <c r="AB139" i="3" s="1"/>
  <c r="AB142" i="3" s="1"/>
  <c r="AB146" i="3" s="1"/>
  <c r="AB148" i="3" s="1"/>
  <c r="AB149" i="3" s="1"/>
  <c r="L206" i="3"/>
  <c r="P173" i="3"/>
  <c r="T127" i="3"/>
  <c r="X17" i="3"/>
  <c r="X16" i="3"/>
  <c r="X18" i="3" s="1"/>
  <c r="P94" i="3"/>
  <c r="P95" i="3" s="1"/>
  <c r="P100" i="3" s="1"/>
  <c r="L187" i="3"/>
  <c r="T94" i="3"/>
  <c r="T96" i="3" s="1"/>
  <c r="F94" i="3"/>
  <c r="F95" i="3" s="1"/>
  <c r="F100" i="3" s="1"/>
  <c r="AB113" i="3"/>
  <c r="E94" i="3"/>
  <c r="E96" i="3" s="1"/>
  <c r="X46" i="3"/>
  <c r="X26" i="3"/>
  <c r="J94" i="3"/>
  <c r="J99" i="3" s="1"/>
  <c r="L94" i="3"/>
  <c r="L98" i="3" s="1"/>
  <c r="W94" i="3"/>
  <c r="W97" i="3" s="1"/>
  <c r="G94" i="3"/>
  <c r="G95" i="3" s="1"/>
  <c r="G100" i="3" s="1"/>
  <c r="I94" i="3"/>
  <c r="I98" i="3" s="1"/>
  <c r="K94" i="3"/>
  <c r="K99" i="3" s="1"/>
  <c r="H94" i="3"/>
  <c r="H97" i="3" s="1"/>
  <c r="X117" i="3"/>
  <c r="T130" i="3"/>
  <c r="T131" i="3" s="1"/>
  <c r="T135" i="3" s="1"/>
  <c r="T139" i="3" s="1"/>
  <c r="T142" i="3" s="1"/>
  <c r="T146" i="3" s="1"/>
  <c r="T148" i="3" s="1"/>
  <c r="T150" i="3" s="1"/>
  <c r="T123" i="3"/>
  <c r="X55" i="3"/>
  <c r="X57" i="3" s="1"/>
  <c r="X45" i="3"/>
  <c r="X47" i="3" s="1"/>
  <c r="X92" i="3"/>
  <c r="X94" i="3" s="1"/>
  <c r="X96" i="3" s="1"/>
  <c r="X35" i="3"/>
  <c r="X37" i="3" s="1"/>
  <c r="X25" i="3"/>
  <c r="X130" i="3"/>
  <c r="X127" i="3"/>
  <c r="X129" i="3"/>
  <c r="AB127" i="3"/>
  <c r="S94" i="3"/>
  <c r="S96" i="3" s="1"/>
  <c r="P206" i="3"/>
  <c r="L199" i="3"/>
  <c r="L201" i="3" s="1"/>
  <c r="L190" i="3"/>
  <c r="L183" i="3"/>
  <c r="L173" i="3"/>
  <c r="L164" i="3"/>
  <c r="T199" i="3"/>
  <c r="T201" i="3" s="1"/>
  <c r="P199" i="3"/>
  <c r="P201" i="3" s="1"/>
  <c r="P190" i="3"/>
  <c r="P183" i="3"/>
  <c r="P164" i="3"/>
  <c r="T190" i="3"/>
  <c r="T183" i="3"/>
  <c r="T173" i="3"/>
  <c r="T164" i="3"/>
  <c r="V94" i="3"/>
  <c r="V95" i="3" s="1"/>
  <c r="W99" i="3"/>
  <c r="W95" i="3"/>
  <c r="W96" i="3"/>
  <c r="M98" i="3"/>
  <c r="M97" i="3"/>
  <c r="M99" i="3"/>
  <c r="M95" i="3"/>
  <c r="M100" i="3" s="1"/>
  <c r="M96" i="3"/>
  <c r="P97" i="3"/>
  <c r="P98" i="3"/>
  <c r="L99" i="3"/>
  <c r="L95" i="3"/>
  <c r="L100" i="3" s="1"/>
  <c r="U94" i="3"/>
  <c r="F98" i="3"/>
  <c r="R94" i="3"/>
  <c r="Q94" i="3"/>
  <c r="T98" i="3"/>
  <c r="F97" i="3"/>
  <c r="O94" i="3"/>
  <c r="O97" i="3" s="1"/>
  <c r="N94" i="3"/>
  <c r="F96" i="3"/>
  <c r="E95" i="3"/>
  <c r="E100" i="3" s="1"/>
  <c r="AB105" i="3"/>
  <c r="AB106" i="3" s="1"/>
  <c r="AB109" i="3" s="1"/>
  <c r="AA105" i="3"/>
  <c r="AA108" i="3" s="1"/>
  <c r="X205" i="3"/>
  <c r="X206" i="3" s="1"/>
  <c r="AK105" i="3"/>
  <c r="AK106" i="3" s="1"/>
  <c r="AK109" i="3" s="1"/>
  <c r="X199" i="3"/>
  <c r="X201" i="3" s="1"/>
  <c r="X190" i="3"/>
  <c r="X183" i="3"/>
  <c r="X173" i="3"/>
  <c r="X164" i="3"/>
  <c r="AH105" i="3"/>
  <c r="AH107" i="3" s="1"/>
  <c r="Z105" i="3"/>
  <c r="Z108" i="3" s="1"/>
  <c r="AF105" i="3"/>
  <c r="AF106" i="3" s="1"/>
  <c r="AF109" i="3" s="1"/>
  <c r="AE105" i="3"/>
  <c r="AE107" i="3" s="1"/>
  <c r="AL105" i="3"/>
  <c r="AL107" i="3" s="1"/>
  <c r="Y105" i="3"/>
  <c r="Y108" i="3" s="1"/>
  <c r="AJ105" i="3"/>
  <c r="AJ108" i="3" s="1"/>
  <c r="AI105" i="3"/>
  <c r="AI108" i="3" s="1"/>
  <c r="AG105" i="3"/>
  <c r="AG106" i="3" s="1"/>
  <c r="AG109" i="3" s="1"/>
  <c r="AD105" i="3"/>
  <c r="AC105" i="3"/>
  <c r="AC107" i="3" s="1"/>
  <c r="F174" i="3"/>
  <c r="Q191" i="3"/>
  <c r="Q202" i="3" s="1"/>
  <c r="U174" i="3"/>
  <c r="AH174" i="3"/>
  <c r="AA174" i="3"/>
  <c r="W131" i="3"/>
  <c r="W135" i="3" s="1"/>
  <c r="W139" i="3" s="1"/>
  <c r="W142" i="3" s="1"/>
  <c r="W146" i="3" s="1"/>
  <c r="W148" i="3" s="1"/>
  <c r="W150" i="3" s="1"/>
  <c r="AE131" i="3"/>
  <c r="AE135" i="3" s="1"/>
  <c r="AE139" i="3" s="1"/>
  <c r="AE142" i="3" s="1"/>
  <c r="AE146" i="3" s="1"/>
  <c r="AE148" i="3" s="1"/>
  <c r="AE150" i="3" s="1"/>
  <c r="M131" i="3"/>
  <c r="M135" i="3" s="1"/>
  <c r="M139" i="3" s="1"/>
  <c r="M142" i="3" s="1"/>
  <c r="M146" i="3" s="1"/>
  <c r="M148" i="3" s="1"/>
  <c r="M150" i="3" s="1"/>
  <c r="H191" i="3"/>
  <c r="H202" i="3" s="1"/>
  <c r="L131" i="3"/>
  <c r="L135" i="3" s="1"/>
  <c r="L139" i="3" s="1"/>
  <c r="L142" i="3" s="1"/>
  <c r="L146" i="3" s="1"/>
  <c r="L148" i="3" s="1"/>
  <c r="L150" i="3" s="1"/>
  <c r="K191" i="3"/>
  <c r="K202" i="3" s="1"/>
  <c r="R191" i="3"/>
  <c r="R202" i="3" s="1"/>
  <c r="V174" i="3"/>
  <c r="I174" i="3"/>
  <c r="K131" i="3"/>
  <c r="K135" i="3" s="1"/>
  <c r="K139" i="3" s="1"/>
  <c r="K142" i="3" s="1"/>
  <c r="K146" i="3" s="1"/>
  <c r="K148" i="3" s="1"/>
  <c r="K149" i="3" s="1"/>
  <c r="H131" i="3"/>
  <c r="H135" i="3" s="1"/>
  <c r="H139" i="3" s="1"/>
  <c r="H142" i="3" s="1"/>
  <c r="H146" i="3" s="1"/>
  <c r="H148" i="3" s="1"/>
  <c r="H150" i="3" s="1"/>
  <c r="V131" i="3"/>
  <c r="V135" i="3" s="1"/>
  <c r="V139" i="3" s="1"/>
  <c r="V142" i="3" s="1"/>
  <c r="V146" i="3" s="1"/>
  <c r="V148" i="3" s="1"/>
  <c r="V149" i="3" s="1"/>
  <c r="F131" i="3"/>
  <c r="F135" i="3" s="1"/>
  <c r="F139" i="3" s="1"/>
  <c r="F142" i="3" s="1"/>
  <c r="F146" i="3" s="1"/>
  <c r="F148" i="3" s="1"/>
  <c r="F150" i="3" s="1"/>
  <c r="I191" i="3"/>
  <c r="I202" i="3" s="1"/>
  <c r="S131" i="3"/>
  <c r="S135" i="3" s="1"/>
  <c r="S139" i="3" s="1"/>
  <c r="S142" i="3" s="1"/>
  <c r="S146" i="3" s="1"/>
  <c r="S148" i="3" s="1"/>
  <c r="S150" i="3" s="1"/>
  <c r="O174" i="3"/>
  <c r="Q174" i="3"/>
  <c r="Z174" i="3"/>
  <c r="S174" i="3"/>
  <c r="AC174" i="3"/>
  <c r="AJ191" i="3"/>
  <c r="AJ202" i="3" s="1"/>
  <c r="AG131" i="3"/>
  <c r="AG135" i="3" s="1"/>
  <c r="AG139" i="3" s="1"/>
  <c r="AG142" i="3" s="1"/>
  <c r="AG146" i="3" s="1"/>
  <c r="AG148" i="3" s="1"/>
  <c r="AG150" i="3" s="1"/>
  <c r="W174" i="3"/>
  <c r="J131" i="3"/>
  <c r="J135" i="3" s="1"/>
  <c r="J139" i="3" s="1"/>
  <c r="J142" i="3" s="1"/>
  <c r="J146" i="3" s="1"/>
  <c r="J148" i="3" s="1"/>
  <c r="J150" i="3" s="1"/>
  <c r="S191" i="3"/>
  <c r="S202" i="3" s="1"/>
  <c r="I131" i="3"/>
  <c r="I135" i="3" s="1"/>
  <c r="I139" i="3" s="1"/>
  <c r="I142" i="3" s="1"/>
  <c r="I146" i="3" s="1"/>
  <c r="I148" i="3" s="1"/>
  <c r="I150" i="3" s="1"/>
  <c r="AE191" i="3"/>
  <c r="AE202" i="3" s="1"/>
  <c r="AF191" i="3"/>
  <c r="AF202" i="3" s="1"/>
  <c r="AG174" i="3"/>
  <c r="P131" i="3"/>
  <c r="P135" i="3" s="1"/>
  <c r="P139" i="3" s="1"/>
  <c r="P142" i="3" s="1"/>
  <c r="P146" i="3" s="1"/>
  <c r="P148" i="3" s="1"/>
  <c r="P150" i="3" s="1"/>
  <c r="K174" i="3"/>
  <c r="N191" i="3"/>
  <c r="N202" i="3" s="1"/>
  <c r="AE174" i="3"/>
  <c r="AH131" i="3"/>
  <c r="AH135" i="3" s="1"/>
  <c r="AH139" i="3" s="1"/>
  <c r="AH142" i="3" s="1"/>
  <c r="AH146" i="3" s="1"/>
  <c r="AH148" i="3" s="1"/>
  <c r="F191" i="3"/>
  <c r="F202" i="3" s="1"/>
  <c r="AB164" i="3"/>
  <c r="M191" i="3"/>
  <c r="M202" i="3" s="1"/>
  <c r="Q131" i="3"/>
  <c r="Q135" i="3" s="1"/>
  <c r="Q139" i="3" s="1"/>
  <c r="Q142" i="3" s="1"/>
  <c r="Q146" i="3" s="1"/>
  <c r="Q148" i="3" s="1"/>
  <c r="AF131" i="3"/>
  <c r="AF135" i="3" s="1"/>
  <c r="AF139" i="3" s="1"/>
  <c r="AF142" i="3" s="1"/>
  <c r="AF146" i="3" s="1"/>
  <c r="AF148" i="3" s="1"/>
  <c r="AF149" i="3" s="1"/>
  <c r="R131" i="3"/>
  <c r="R135" i="3" s="1"/>
  <c r="R139" i="3" s="1"/>
  <c r="R142" i="3" s="1"/>
  <c r="R146" i="3" s="1"/>
  <c r="R148" i="3" s="1"/>
  <c r="R150" i="3" s="1"/>
  <c r="Y131" i="3"/>
  <c r="Y135" i="3" s="1"/>
  <c r="Y139" i="3" s="1"/>
  <c r="Y142" i="3" s="1"/>
  <c r="Y146" i="3" s="1"/>
  <c r="Y148" i="3" s="1"/>
  <c r="Y150" i="3" s="1"/>
  <c r="AJ174" i="3"/>
  <c r="R174" i="3"/>
  <c r="Y174" i="3"/>
  <c r="AJ131" i="3"/>
  <c r="AJ135" i="3" s="1"/>
  <c r="AJ139" i="3" s="1"/>
  <c r="AJ142" i="3" s="1"/>
  <c r="AJ146" i="3" s="1"/>
  <c r="AJ148" i="3" s="1"/>
  <c r="AJ150" i="3" s="1"/>
  <c r="N131" i="3"/>
  <c r="N135" i="3" s="1"/>
  <c r="N139" i="3" s="1"/>
  <c r="N142" i="3" s="1"/>
  <c r="N146" i="3" s="1"/>
  <c r="N148" i="3" s="1"/>
  <c r="U131" i="3"/>
  <c r="U135" i="3" s="1"/>
  <c r="U139" i="3" s="1"/>
  <c r="U142" i="3" s="1"/>
  <c r="U146" i="3" s="1"/>
  <c r="U148" i="3" s="1"/>
  <c r="U150" i="3" s="1"/>
  <c r="AI131" i="3"/>
  <c r="AI135" i="3" s="1"/>
  <c r="AI139" i="3" s="1"/>
  <c r="AI142" i="3" s="1"/>
  <c r="AI146" i="3" s="1"/>
  <c r="AI148" i="3" s="1"/>
  <c r="AI150" i="3" s="1"/>
  <c r="W191" i="3"/>
  <c r="W202" i="3" s="1"/>
  <c r="AG191" i="3"/>
  <c r="AG202" i="3" s="1"/>
  <c r="AI191" i="3"/>
  <c r="AI202" i="3" s="1"/>
  <c r="AA131" i="3"/>
  <c r="AA135" i="3" s="1"/>
  <c r="AA139" i="3" s="1"/>
  <c r="AA142" i="3" s="1"/>
  <c r="AA146" i="3" s="1"/>
  <c r="AA148" i="3" s="1"/>
  <c r="AA150" i="3" s="1"/>
  <c r="U191" i="3"/>
  <c r="U202" i="3" s="1"/>
  <c r="AC191" i="3"/>
  <c r="AC202" i="3" s="1"/>
  <c r="AH191" i="3"/>
  <c r="AH202" i="3" s="1"/>
  <c r="V191" i="3"/>
  <c r="V202" i="3" s="1"/>
  <c r="O131" i="3"/>
  <c r="O135" i="3" s="1"/>
  <c r="O139" i="3" s="1"/>
  <c r="O142" i="3" s="1"/>
  <c r="O146" i="3" s="1"/>
  <c r="O148" i="3" s="1"/>
  <c r="G131" i="3"/>
  <c r="G135" i="3" s="1"/>
  <c r="G139" i="3" s="1"/>
  <c r="G142" i="3" s="1"/>
  <c r="G146" i="3" s="1"/>
  <c r="G148" i="3" s="1"/>
  <c r="G149" i="3" s="1"/>
  <c r="Z131" i="3"/>
  <c r="Z135" i="3" s="1"/>
  <c r="Z139" i="3" s="1"/>
  <c r="Z142" i="3" s="1"/>
  <c r="Z146" i="3" s="1"/>
  <c r="Z148" i="3" s="1"/>
  <c r="Z150" i="3" s="1"/>
  <c r="G191" i="3"/>
  <c r="G202" i="3" s="1"/>
  <c r="O191" i="3"/>
  <c r="O202" i="3" s="1"/>
  <c r="AI174" i="3"/>
  <c r="J174" i="3"/>
  <c r="AB206" i="3"/>
  <c r="H174" i="3"/>
  <c r="G174" i="3"/>
  <c r="AC131" i="3"/>
  <c r="AC135" i="3" s="1"/>
  <c r="AC139" i="3" s="1"/>
  <c r="AC142" i="3" s="1"/>
  <c r="AC146" i="3" s="1"/>
  <c r="AC148" i="3" s="1"/>
  <c r="AC150" i="3" s="1"/>
  <c r="M174" i="3"/>
  <c r="Y191" i="3"/>
  <c r="Y202" i="3" s="1"/>
  <c r="AF174" i="3"/>
  <c r="J191" i="3"/>
  <c r="J202" i="3" s="1"/>
  <c r="N174" i="3"/>
  <c r="Z191" i="3"/>
  <c r="Z202" i="3" s="1"/>
  <c r="AA191" i="3"/>
  <c r="AA202" i="3" s="1"/>
  <c r="AD131" i="3"/>
  <c r="AD135" i="3" s="1"/>
  <c r="AD139" i="3" s="1"/>
  <c r="AD142" i="3" s="1"/>
  <c r="AD146" i="3" s="1"/>
  <c r="AD148" i="3" s="1"/>
  <c r="AD191" i="3"/>
  <c r="AD202" i="3" s="1"/>
  <c r="AD174" i="3"/>
  <c r="AB199" i="3"/>
  <c r="AB201" i="3" s="1"/>
  <c r="AB190" i="3"/>
  <c r="AB183" i="3"/>
  <c r="AB173" i="3"/>
  <c r="BG97" i="3"/>
  <c r="BF97" i="3"/>
  <c r="BE97" i="3"/>
  <c r="AZ95" i="3"/>
  <c r="BA97" i="3"/>
  <c r="AZ97" i="3"/>
  <c r="AY97" i="3"/>
  <c r="BD97" i="3"/>
  <c r="BC97" i="3"/>
  <c r="BB97" i="3"/>
  <c r="BA95" i="3"/>
  <c r="AY99" i="3"/>
  <c r="BG95" i="3"/>
  <c r="BE98" i="3"/>
  <c r="BD98" i="3"/>
  <c r="BE191" i="3"/>
  <c r="BE202" i="3" s="1"/>
  <c r="AY98" i="3"/>
  <c r="BG96" i="3"/>
  <c r="BG99" i="3"/>
  <c r="BF96" i="3"/>
  <c r="BF99" i="3"/>
  <c r="BC98" i="3"/>
  <c r="AY95" i="3"/>
  <c r="BB98" i="3"/>
  <c r="BA98" i="3"/>
  <c r="AZ98" i="3"/>
  <c r="BD96" i="3"/>
  <c r="BE96" i="3"/>
  <c r="BC96" i="3"/>
  <c r="BB96" i="3"/>
  <c r="BE99" i="3"/>
  <c r="BA96" i="3"/>
  <c r="BD99" i="3"/>
  <c r="AZ96" i="3"/>
  <c r="BF95" i="3"/>
  <c r="BC99" i="3"/>
  <c r="BB99" i="3"/>
  <c r="BC131" i="3"/>
  <c r="BC135" i="3" s="1"/>
  <c r="BC139" i="3" s="1"/>
  <c r="BC142" i="3" s="1"/>
  <c r="BC146" i="3" s="1"/>
  <c r="BC148" i="3" s="1"/>
  <c r="BC149" i="3" s="1"/>
  <c r="AU191" i="3"/>
  <c r="AU202" i="3" s="1"/>
  <c r="BB131" i="3"/>
  <c r="BB135" i="3" s="1"/>
  <c r="BB139" i="3" s="1"/>
  <c r="BB142" i="3" s="1"/>
  <c r="BB146" i="3" s="1"/>
  <c r="BB148" i="3" s="1"/>
  <c r="BB150" i="3" s="1"/>
  <c r="BG191" i="3"/>
  <c r="BG202" i="3" s="1"/>
  <c r="BF191" i="3"/>
  <c r="BF202" i="3" s="1"/>
  <c r="AT191" i="3"/>
  <c r="AT202" i="3" s="1"/>
  <c r="AP174" i="3"/>
  <c r="BB191" i="3"/>
  <c r="BB202" i="3" s="1"/>
  <c r="BC191" i="3"/>
  <c r="BC202" i="3" s="1"/>
  <c r="AQ174" i="3"/>
  <c r="BD191" i="3"/>
  <c r="BD202" i="3" s="1"/>
  <c r="AY131" i="3"/>
  <c r="AY135" i="3" s="1"/>
  <c r="AY139" i="3" s="1"/>
  <c r="AY142" i="3" s="1"/>
  <c r="AY146" i="3" s="1"/>
  <c r="AY148" i="3" s="1"/>
  <c r="AX131" i="3"/>
  <c r="AX135" i="3" s="1"/>
  <c r="AX139" i="3" s="1"/>
  <c r="AX142" i="3" s="1"/>
  <c r="AX146" i="3" s="1"/>
  <c r="AX148" i="3" s="1"/>
  <c r="AW131" i="3"/>
  <c r="AW135" i="3" s="1"/>
  <c r="AW139" i="3" s="1"/>
  <c r="AW142" i="3" s="1"/>
  <c r="AW146" i="3" s="1"/>
  <c r="AW148" i="3" s="1"/>
  <c r="AV131" i="3"/>
  <c r="AV135" i="3" s="1"/>
  <c r="AV139" i="3" s="1"/>
  <c r="AV142" i="3" s="1"/>
  <c r="AV146" i="3" s="1"/>
  <c r="AV148" i="3" s="1"/>
  <c r="BE131" i="3"/>
  <c r="BE135" i="3" s="1"/>
  <c r="BE139" i="3" s="1"/>
  <c r="BE142" i="3" s="1"/>
  <c r="BE146" i="3" s="1"/>
  <c r="BE148" i="3" s="1"/>
  <c r="BE149" i="3" s="1"/>
  <c r="AO131" i="3"/>
  <c r="AO135" i="3" s="1"/>
  <c r="AO139" i="3" s="1"/>
  <c r="AO142" i="3" s="1"/>
  <c r="AO146" i="3" s="1"/>
  <c r="AO148" i="3" s="1"/>
  <c r="BB174" i="3"/>
  <c r="BD131" i="3"/>
  <c r="BD135" i="3" s="1"/>
  <c r="BD139" i="3" s="1"/>
  <c r="BD142" i="3" s="1"/>
  <c r="BD146" i="3" s="1"/>
  <c r="BD148" i="3" s="1"/>
  <c r="BD149" i="3" s="1"/>
  <c r="AN131" i="3"/>
  <c r="AN135" i="3" s="1"/>
  <c r="AN139" i="3" s="1"/>
  <c r="AN142" i="3" s="1"/>
  <c r="AN146" i="3" s="1"/>
  <c r="AN148" i="3" s="1"/>
  <c r="BC174" i="3"/>
  <c r="AN174" i="3"/>
  <c r="AO174" i="3"/>
  <c r="BE174" i="3"/>
  <c r="BD174" i="3"/>
  <c r="BA131" i="3"/>
  <c r="BA135" i="3" s="1"/>
  <c r="BA139" i="3" s="1"/>
  <c r="BA142" i="3" s="1"/>
  <c r="BA146" i="3" s="1"/>
  <c r="BA148" i="3" s="1"/>
  <c r="BA150" i="3" s="1"/>
  <c r="AZ131" i="3"/>
  <c r="AZ135" i="3" s="1"/>
  <c r="AZ139" i="3" s="1"/>
  <c r="AZ142" i="3" s="1"/>
  <c r="AZ146" i="3" s="1"/>
  <c r="AZ148" i="3" s="1"/>
  <c r="AS191" i="3"/>
  <c r="AS202" i="3" s="1"/>
  <c r="AR191" i="3"/>
  <c r="AR202" i="3" s="1"/>
  <c r="AQ191" i="3"/>
  <c r="AQ202" i="3" s="1"/>
  <c r="AP191" i="3"/>
  <c r="AP202" i="3" s="1"/>
  <c r="AO191" i="3"/>
  <c r="AO202" i="3" s="1"/>
  <c r="AN191" i="3"/>
  <c r="AN202" i="3" s="1"/>
  <c r="AW174" i="3"/>
  <c r="AV174" i="3"/>
  <c r="AU174" i="3"/>
  <c r="AU131" i="3"/>
  <c r="AT131" i="3"/>
  <c r="BA191" i="3"/>
  <c r="BA202" i="3" s="1"/>
  <c r="AS131" i="3"/>
  <c r="AZ191" i="3"/>
  <c r="AZ202" i="3" s="1"/>
  <c r="AR131" i="3"/>
  <c r="AY191" i="3"/>
  <c r="AY202" i="3" s="1"/>
  <c r="BG131" i="3"/>
  <c r="BG135" i="3" s="1"/>
  <c r="BG139" i="3" s="1"/>
  <c r="BG142" i="3" s="1"/>
  <c r="BG146" i="3" s="1"/>
  <c r="BG148" i="3" s="1"/>
  <c r="AQ131" i="3"/>
  <c r="AX191" i="3"/>
  <c r="AX202" i="3" s="1"/>
  <c r="BF131" i="3"/>
  <c r="BF135" i="3" s="1"/>
  <c r="BF139" i="3" s="1"/>
  <c r="BF142" i="3" s="1"/>
  <c r="BF146" i="3" s="1"/>
  <c r="BF148" i="3" s="1"/>
  <c r="AP131" i="3"/>
  <c r="AW191" i="3"/>
  <c r="AW202" i="3" s="1"/>
  <c r="AV191" i="3"/>
  <c r="AV202" i="3" s="1"/>
  <c r="AS174" i="3"/>
  <c r="AR174" i="3"/>
  <c r="AT174" i="3"/>
  <c r="BG174" i="3"/>
  <c r="BF174" i="3"/>
  <c r="BA174" i="3"/>
  <c r="AZ174" i="3"/>
  <c r="AY174" i="3"/>
  <c r="AX174" i="3"/>
  <c r="B4" i="1"/>
  <c r="AA216" i="3" l="1"/>
  <c r="AB214" i="3"/>
  <c r="AB216" i="3" s="1"/>
  <c r="W216" i="3"/>
  <c r="X214" i="3"/>
  <c r="X216" i="3" s="1"/>
  <c r="E97" i="3"/>
  <c r="F99" i="3"/>
  <c r="P99" i="3"/>
  <c r="E98" i="3"/>
  <c r="P96" i="3"/>
  <c r="T95" i="3"/>
  <c r="T100" i="3" s="1"/>
  <c r="L97" i="3"/>
  <c r="L96" i="3"/>
  <c r="E99" i="3"/>
  <c r="AB108" i="3"/>
  <c r="T99" i="3"/>
  <c r="J96" i="3"/>
  <c r="J97" i="3"/>
  <c r="T97" i="3"/>
  <c r="J98" i="3"/>
  <c r="H95" i="3"/>
  <c r="H100" i="3" s="1"/>
  <c r="AA106" i="3"/>
  <c r="AA109" i="3" s="1"/>
  <c r="I97" i="3"/>
  <c r="J95" i="3"/>
  <c r="J100" i="3" s="1"/>
  <c r="H99" i="3"/>
  <c r="AA107" i="3"/>
  <c r="V99" i="3"/>
  <c r="I96" i="3"/>
  <c r="K98" i="3"/>
  <c r="I95" i="3"/>
  <c r="I100" i="3" s="1"/>
  <c r="G98" i="3"/>
  <c r="I99" i="3"/>
  <c r="K97" i="3"/>
  <c r="G97" i="3"/>
  <c r="K96" i="3"/>
  <c r="G96" i="3"/>
  <c r="K95" i="3"/>
  <c r="K100" i="3" s="1"/>
  <c r="G99" i="3"/>
  <c r="H96" i="3"/>
  <c r="AK108" i="3"/>
  <c r="H98" i="3"/>
  <c r="W98" i="3"/>
  <c r="AB107" i="3"/>
  <c r="X99" i="3"/>
  <c r="X98" i="3"/>
  <c r="X97" i="3"/>
  <c r="X95" i="3"/>
  <c r="X131" i="3"/>
  <c r="X135" i="3" s="1"/>
  <c r="X139" i="3" s="1"/>
  <c r="X142" i="3" s="1"/>
  <c r="X146" i="3" s="1"/>
  <c r="X148" i="3" s="1"/>
  <c r="X150" i="3" s="1"/>
  <c r="AB150" i="3"/>
  <c r="S99" i="3"/>
  <c r="S98" i="3"/>
  <c r="S95" i="3"/>
  <c r="S97" i="3"/>
  <c r="L191" i="3"/>
  <c r="L202" i="3" s="1"/>
  <c r="L174" i="3"/>
  <c r="P191" i="3"/>
  <c r="P202" i="3" s="1"/>
  <c r="P174" i="3"/>
  <c r="T191" i="3"/>
  <c r="T202" i="3" s="1"/>
  <c r="T174" i="3"/>
  <c r="V97" i="3"/>
  <c r="V98" i="3"/>
  <c r="V96" i="3"/>
  <c r="Q97" i="3"/>
  <c r="Q98" i="3"/>
  <c r="Q99" i="3"/>
  <c r="Q95" i="3"/>
  <c r="R97" i="3"/>
  <c r="R98" i="3"/>
  <c r="R99" i="3"/>
  <c r="R95" i="3"/>
  <c r="U96" i="3"/>
  <c r="U97" i="3"/>
  <c r="U98" i="3"/>
  <c r="U99" i="3"/>
  <c r="W100" i="3"/>
  <c r="N98" i="3"/>
  <c r="N99" i="3"/>
  <c r="N95" i="3"/>
  <c r="N100" i="3" s="1"/>
  <c r="N96" i="3"/>
  <c r="U95" i="3"/>
  <c r="O98" i="3"/>
  <c r="O99" i="3"/>
  <c r="O95" i="3"/>
  <c r="O100" i="3" s="1"/>
  <c r="O96" i="3"/>
  <c r="Q96" i="3"/>
  <c r="N97" i="3"/>
  <c r="R96" i="3"/>
  <c r="AL108" i="3"/>
  <c r="AJ106" i="3"/>
  <c r="AJ109" i="3" s="1"/>
  <c r="AK107" i="3"/>
  <c r="AJ107" i="3"/>
  <c r="AH108" i="3"/>
  <c r="AF107" i="3"/>
  <c r="Z107" i="3"/>
  <c r="AF108" i="3"/>
  <c r="Z106" i="3"/>
  <c r="AH106" i="3"/>
  <c r="AH109" i="3" s="1"/>
  <c r="X191" i="3"/>
  <c r="X202" i="3" s="1"/>
  <c r="X174" i="3"/>
  <c r="AG107" i="3"/>
  <c r="AL106" i="3"/>
  <c r="AL109" i="3" s="1"/>
  <c r="AE106" i="3"/>
  <c r="AE109" i="3" s="1"/>
  <c r="AI106" i="3"/>
  <c r="AI109" i="3" s="1"/>
  <c r="AI107" i="3"/>
  <c r="AE108" i="3"/>
  <c r="Y107" i="3"/>
  <c r="Y106" i="3"/>
  <c r="AG108" i="3"/>
  <c r="AC106" i="3"/>
  <c r="AC108" i="3"/>
  <c r="AD107" i="3"/>
  <c r="AD108" i="3"/>
  <c r="AD106" i="3"/>
  <c r="I149" i="3"/>
  <c r="R149" i="3"/>
  <c r="M149" i="3"/>
  <c r="L149" i="3"/>
  <c r="P149" i="3"/>
  <c r="K150" i="3"/>
  <c r="F149" i="3"/>
  <c r="H149" i="3"/>
  <c r="N150" i="3"/>
  <c r="N149" i="3"/>
  <c r="T149" i="3"/>
  <c r="W149" i="3"/>
  <c r="AH150" i="3"/>
  <c r="AH149" i="3"/>
  <c r="V150" i="3"/>
  <c r="J149" i="3"/>
  <c r="AB174" i="3"/>
  <c r="G150" i="3"/>
  <c r="U149" i="3"/>
  <c r="Q150" i="3"/>
  <c r="Q149" i="3"/>
  <c r="AJ149" i="3"/>
  <c r="AE149" i="3"/>
  <c r="AI149" i="3"/>
  <c r="AC149" i="3"/>
  <c r="S149" i="3"/>
  <c r="O149" i="3"/>
  <c r="O150" i="3"/>
  <c r="AF150" i="3"/>
  <c r="AG149" i="3"/>
  <c r="AA149" i="3"/>
  <c r="Z149" i="3"/>
  <c r="Y149" i="3"/>
  <c r="AD149" i="3"/>
  <c r="AD150" i="3"/>
  <c r="AB191" i="3"/>
  <c r="AB202" i="3" s="1"/>
  <c r="BD150" i="3"/>
  <c r="BE150" i="3"/>
  <c r="AW150" i="3"/>
  <c r="AW149" i="3"/>
  <c r="AO150" i="3"/>
  <c r="AO149" i="3"/>
  <c r="AZ150" i="3"/>
  <c r="AZ149" i="3"/>
  <c r="BG149" i="3"/>
  <c r="BG150" i="3"/>
  <c r="AV150" i="3"/>
  <c r="AV149" i="3"/>
  <c r="AR135" i="3"/>
  <c r="AR139" i="3" s="1"/>
  <c r="AR142" i="3" s="1"/>
  <c r="AR146" i="3" s="1"/>
  <c r="AR148" i="3" s="1"/>
  <c r="AT135" i="3"/>
  <c r="AT139" i="3" s="1"/>
  <c r="AT142" i="3" s="1"/>
  <c r="AT146" i="3" s="1"/>
  <c r="AT148" i="3" s="1"/>
  <c r="AX150" i="3"/>
  <c r="AX149" i="3"/>
  <c r="AS135" i="3"/>
  <c r="AS139" i="3" s="1"/>
  <c r="AS142" i="3" s="1"/>
  <c r="AS146" i="3" s="1"/>
  <c r="AS148" i="3" s="1"/>
  <c r="AU135" i="3"/>
  <c r="AU139" i="3" s="1"/>
  <c r="AU142" i="3" s="1"/>
  <c r="AU146" i="3" s="1"/>
  <c r="AU148" i="3" s="1"/>
  <c r="AN150" i="3"/>
  <c r="AN149" i="3"/>
  <c r="AQ135" i="3"/>
  <c r="AQ139" i="3" s="1"/>
  <c r="AQ142" i="3" s="1"/>
  <c r="AQ146" i="3" s="1"/>
  <c r="AQ148" i="3" s="1"/>
  <c r="BF149" i="3"/>
  <c r="BF150" i="3"/>
  <c r="AY150" i="3"/>
  <c r="AY149" i="3"/>
  <c r="AP135" i="3"/>
  <c r="AP139" i="3" s="1"/>
  <c r="AP142" i="3" s="1"/>
  <c r="AP146" i="3" s="1"/>
  <c r="AP148" i="3" s="1"/>
  <c r="BC150" i="3"/>
  <c r="BA149" i="3"/>
  <c r="BB149" i="3"/>
  <c r="Z109" i="3" l="1"/>
  <c r="X100" i="3"/>
  <c r="X149" i="3"/>
  <c r="Q100" i="3"/>
  <c r="R100" i="3"/>
  <c r="S100" i="3"/>
  <c r="U100" i="3"/>
  <c r="V100" i="3"/>
  <c r="AC109" i="3"/>
  <c r="Y109" i="3"/>
  <c r="AD109" i="3"/>
  <c r="AR150" i="3"/>
  <c r="AR149" i="3"/>
  <c r="AU150" i="3"/>
  <c r="AU149" i="3"/>
  <c r="AP150" i="3"/>
  <c r="AP149" i="3"/>
  <c r="AQ150" i="3"/>
  <c r="AQ149" i="3"/>
  <c r="AT150" i="3"/>
  <c r="AT149" i="3"/>
  <c r="AS150" i="3"/>
  <c r="AS14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61" authorId="0" shapeId="0" xr:uid="{F20A4901-98E7-473A-BF2D-A1B2F7902A39}">
      <text>
        <r>
          <rPr>
            <b/>
            <sz val="9"/>
            <color indexed="81"/>
            <rFont val="Tahoma"/>
            <family val="2"/>
          </rPr>
          <t>William:</t>
        </r>
        <r>
          <rPr>
            <sz val="9"/>
            <color indexed="81"/>
            <rFont val="Tahoma"/>
            <family val="2"/>
          </rPr>
          <t xml:space="preserve">
Unmanned Systems—The UMS segment, which consists of the former SUAS, MUAS and UGV segments and the recently acquired Tomahawk, focuses primarily on small UAS products designed to operate reliably at lower altitudes in a wide range of environmental conditions, providing a vantage point from which to collect and deliver valuable information as well as related support including training, spare and accessory parts, product repair, product replacement, maintenance and upgrades; medium UAS products designed to operate reliably at medium altitudes with longer range while carrying larger payloads including airborne platforms, payloads and payload integration, and ground support equipment and other items and services related generally to unmanned aircraft systems historically including ISR services; UGV products designed to help responders remove, contain or neutralize these hazards in situations where improvised explosive devices, caustic chemicals, nuclear, radiological or biological hazards or violent individuals represent significant danger to humans; and AI-enabled common control and communication solutions that allow any unmanned system to be controlled from a common user interface while aggregating data from multiple platforms to provide real time intelligence.</t>
        </r>
      </text>
    </comment>
    <comment ref="B70" authorId="0" shapeId="0" xr:uid="{3A596E9A-62BA-4B2A-8C72-8F8A9287DF2F}">
      <text>
        <r>
          <rPr>
            <b/>
            <sz val="9"/>
            <color indexed="81"/>
            <rFont val="Tahoma"/>
            <family val="2"/>
          </rPr>
          <t>William:</t>
        </r>
        <r>
          <rPr>
            <sz val="9"/>
            <color indexed="81"/>
            <rFont val="Tahoma"/>
            <family val="2"/>
          </rPr>
          <t xml:space="preserve">
Loitering Munitions Systems—The LMS segment, which consists of the former Tactical Missile Systems segment, focuses primarily on tube-launched aircraft that deploy with the push of a button, fly at higher speeds than small UAS products, and perform either effects delivery or reconnaissance missions, and related support services including training, spare parts, product repair, and product replacement. The LMS segment also includes customer-funded research and development programs.
Previously: 
Tactical Missle System
</t>
        </r>
      </text>
    </comment>
    <comment ref="B79" authorId="0" shapeId="0" xr:uid="{0A90D7A4-08FA-4A31-91DF-28544DBBC51F}">
      <text>
        <r>
          <rPr>
            <b/>
            <sz val="9"/>
            <color indexed="81"/>
            <rFont val="Tahoma"/>
            <family val="2"/>
          </rPr>
          <t>William:</t>
        </r>
        <r>
          <rPr>
            <sz val="9"/>
            <color indexed="81"/>
            <rFont val="Tahoma"/>
            <family val="2"/>
          </rPr>
          <t xml:space="preserve">
MacCready Works—The MW segment, which consists of the former MacCready Works and High Altitude Pseudo-Satellite systems (“HAPS”) segments, focuses on customer-funded research and development in the areas of HAPS, robotics, sensors, software analytics, data intelligence and connectivity. This segment contains the Company’s center of excellence for the development of machine learning, object identification and autonomy solutions and also seeks to identify new products, services and businesses for the Company.
</t>
        </r>
      </text>
    </comment>
    <comment ref="B88" authorId="0" shapeId="0" xr:uid="{CED2AAD6-F75A-417F-8246-DD81B3039145}">
      <text>
        <r>
          <rPr>
            <b/>
            <sz val="9"/>
            <color indexed="81"/>
            <rFont val="Tahoma"/>
            <family val="2"/>
          </rPr>
          <t>William:</t>
        </r>
        <r>
          <rPr>
            <sz val="9"/>
            <color indexed="81"/>
            <rFont val="Tahoma"/>
            <family val="2"/>
          </rPr>
          <t xml:space="preserve">
For years previous to 2020, AVAV did not report the "Gross Profit" for each segment. So this is an table to represent only the revenue for these years, to make it easier to read. </t>
        </r>
      </text>
    </comment>
    <comment ref="BC138" authorId="0" shapeId="0" xr:uid="{76D0A1E3-0951-4735-99FB-D34BFC3F6AA2}">
      <text>
        <r>
          <rPr>
            <b/>
            <sz val="9"/>
            <color indexed="81"/>
            <rFont val="Tahoma"/>
            <family val="2"/>
          </rPr>
          <t>William:</t>
        </r>
        <r>
          <rPr>
            <sz val="9"/>
            <color indexed="81"/>
            <rFont val="Tahoma"/>
            <family val="2"/>
          </rPr>
          <t xml:space="preserve">
Includes: 
- Sales of ownership in HAPSMobile Inc. joint venture</t>
        </r>
      </text>
    </comment>
    <comment ref="AZ158" authorId="0" shapeId="0" xr:uid="{D3F92D55-825B-40AD-AEDD-E7C8DD33FD1A}">
      <text>
        <r>
          <rPr>
            <b/>
            <sz val="9"/>
            <color indexed="81"/>
            <rFont val="Tahoma"/>
            <family val="2"/>
          </rPr>
          <t>William:</t>
        </r>
        <r>
          <rPr>
            <sz val="9"/>
            <color indexed="81"/>
            <rFont val="Tahoma"/>
            <family val="2"/>
          </rPr>
          <t xml:space="preserve">
Includes: 
- "Held-to-maturity" short-term investments
</t>
        </r>
      </text>
    </comment>
    <comment ref="AZ187" authorId="0" shapeId="0" xr:uid="{AA00822F-B363-4229-835F-CBFE6A883970}">
      <text>
        <r>
          <rPr>
            <b/>
            <sz val="9"/>
            <color indexed="81"/>
            <rFont val="Tahoma"/>
            <family val="2"/>
          </rPr>
          <t>William:</t>
        </r>
        <r>
          <rPr>
            <sz val="9"/>
            <color indexed="81"/>
            <rFont val="Tahoma"/>
            <family val="2"/>
          </rPr>
          <t xml:space="preserve">
Includes:
"Deferred Rent".</t>
        </r>
      </text>
    </comment>
    <comment ref="B205" authorId="0" shapeId="0" xr:uid="{00000000-0006-0000-0200-000001000000}">
      <text>
        <r>
          <rPr>
            <sz val="11"/>
            <color theme="1"/>
            <rFont val="Calibri"/>
            <family val="2"/>
            <scheme val="minor"/>
          </rPr>
          <t xml:space="preserve">William:
Includes:
Acquisition of property and equipment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<sst xmlns="http://schemas.openxmlformats.org/spreadsheetml/2006/main" count="3835" uniqueCount="924">
  <si>
    <t>Ticker</t>
  </si>
  <si>
    <t>Price</t>
  </si>
  <si>
    <t>Shares</t>
  </si>
  <si>
    <t>MC</t>
  </si>
  <si>
    <t>Cash</t>
  </si>
  <si>
    <t>Debt</t>
  </si>
  <si>
    <t>EV</t>
  </si>
  <si>
    <t>Company Name</t>
  </si>
  <si>
    <t>Information</t>
  </si>
  <si>
    <t>AEROVIRONMENT, INC.</t>
  </si>
  <si>
    <t>AVAV</t>
  </si>
  <si>
    <t>US stock · Industrials sector · Aerospace &amp; Defense</t>
  </si>
  <si>
    <t>USA</t>
  </si>
  <si>
    <t>Industrials</t>
  </si>
  <si>
    <t>Aerospace &amp; Defense</t>
  </si>
  <si>
    <t>In thousands</t>
  </si>
  <si>
    <t>Quarter</t>
  </si>
  <si>
    <t>Filing Date</t>
  </si>
  <si>
    <t>Period of Report</t>
  </si>
  <si>
    <t xml:space="preserve">Market Price </t>
  </si>
  <si>
    <t>Revenue Breakdown</t>
  </si>
  <si>
    <t>Small UAS</t>
  </si>
  <si>
    <t>Revenue</t>
  </si>
  <si>
    <t>Gross Margin</t>
  </si>
  <si>
    <t>Income from continuing operations</t>
  </si>
  <si>
    <t>Acquisition-related expenses</t>
  </si>
  <si>
    <t>Amortization of acquired intangible assets and other purchase accounting adjustments</t>
  </si>
  <si>
    <t>Income from operations</t>
  </si>
  <si>
    <t>TMS</t>
  </si>
  <si>
    <t>MUAS</t>
  </si>
  <si>
    <t>HAPS</t>
  </si>
  <si>
    <t>All other</t>
  </si>
  <si>
    <t>Total</t>
  </si>
  <si>
    <t>Total Revenue</t>
  </si>
  <si>
    <t>Revenue by Customer Category</t>
  </si>
  <si>
    <t>U.S. Government</t>
  </si>
  <si>
    <t>Non-U.S. Government</t>
  </si>
  <si>
    <t>Revenue by Geographic Location</t>
  </si>
  <si>
    <t>Domestic</t>
  </si>
  <si>
    <t>International</t>
  </si>
  <si>
    <t xml:space="preserve">Income Statement </t>
  </si>
  <si>
    <t>Product Sales</t>
  </si>
  <si>
    <t>Contract Services</t>
  </si>
  <si>
    <t>Cost of Sales</t>
  </si>
  <si>
    <t>Total COGs</t>
  </si>
  <si>
    <t>Total Gross Profit</t>
  </si>
  <si>
    <t>SG&amp;A</t>
  </si>
  <si>
    <t>R&amp;D</t>
  </si>
  <si>
    <t>Other income</t>
  </si>
  <si>
    <t>Interest income (expense)</t>
  </si>
  <si>
    <t>Other income (expense)</t>
  </si>
  <si>
    <t>Income from continuing operations before income taxes</t>
  </si>
  <si>
    <t>Provision for income taxes</t>
  </si>
  <si>
    <t>Equity method investment income</t>
  </si>
  <si>
    <t>Net Income from continuing operations</t>
  </si>
  <si>
    <t>Discontinued operations</t>
  </si>
  <si>
    <t>Loss on sale of business</t>
  </si>
  <si>
    <t>Net loss from discontinued operations</t>
  </si>
  <si>
    <t xml:space="preserve">Net Income  </t>
  </si>
  <si>
    <t>Net loss attributable to noncontrolling interests</t>
  </si>
  <si>
    <t>Net income attributable to AeroVironement Inc.</t>
  </si>
  <si>
    <t>EPS - Basic</t>
  </si>
  <si>
    <t>EPS - Diluted</t>
  </si>
  <si>
    <t>Shares - Basic</t>
  </si>
  <si>
    <t>Shares - Diluted</t>
  </si>
  <si>
    <t>Current Assets</t>
  </si>
  <si>
    <t>Cash &amp; Cash Equivalents</t>
  </si>
  <si>
    <t>Short-term invesments</t>
  </si>
  <si>
    <t>AR</t>
  </si>
  <si>
    <t>Unbilled receivables</t>
  </si>
  <si>
    <t>Inventories</t>
  </si>
  <si>
    <t>Income taxes payable</t>
  </si>
  <si>
    <t xml:space="preserve">Prepaid expenses and other current assets </t>
  </si>
  <si>
    <t>Total Current Assets</t>
  </si>
  <si>
    <t>Non-current Assets</t>
  </si>
  <si>
    <t>Long-term investments</t>
  </si>
  <si>
    <t>PP&amp;E</t>
  </si>
  <si>
    <t>Operating lease right-of-use assets</t>
  </si>
  <si>
    <t>Deferred income taxes</t>
  </si>
  <si>
    <t>Intangibles, net</t>
  </si>
  <si>
    <t>Goodwill</t>
  </si>
  <si>
    <t>Other assets</t>
  </si>
  <si>
    <t>Total Assets</t>
  </si>
  <si>
    <t>Current Liabilities</t>
  </si>
  <si>
    <t>AP</t>
  </si>
  <si>
    <t>Wages and related accruals</t>
  </si>
  <si>
    <t>Customer advances</t>
  </si>
  <si>
    <t>Current portion of long-term debt</t>
  </si>
  <si>
    <t>Current operating lease liabilities</t>
  </si>
  <si>
    <t>Other current liabilities</t>
  </si>
  <si>
    <t>Total Current Liabilities</t>
  </si>
  <si>
    <t>Long-term debt</t>
  </si>
  <si>
    <t>Non-current operating lease liabilities</t>
  </si>
  <si>
    <t>Other non-current liabilities</t>
  </si>
  <si>
    <t>Liability for uncertain tax positions</t>
  </si>
  <si>
    <t>Stockholders' equity</t>
  </si>
  <si>
    <t>Preferred stock</t>
  </si>
  <si>
    <t>Common stock</t>
  </si>
  <si>
    <t>Issued and outstanding shares</t>
  </si>
  <si>
    <t>Additional paid-in capital</t>
  </si>
  <si>
    <t>Accumulated other comprehensive (loss) income</t>
  </si>
  <si>
    <t>Retained earnings</t>
  </si>
  <si>
    <t>Total AeroVironment, Inc. stockholders' equity</t>
  </si>
  <si>
    <t>Noncontrolling interest</t>
  </si>
  <si>
    <t>Total equity</t>
  </si>
  <si>
    <t>Total liabilities and stockholders equity</t>
  </si>
  <si>
    <t>Cash Flow</t>
  </si>
  <si>
    <t>CapEx</t>
  </si>
  <si>
    <t>FCF</t>
  </si>
  <si>
    <t>2007</t>
  </si>
  <si>
    <t>2008</t>
  </si>
  <si>
    <t>2009</t>
  </si>
  <si>
    <t>2010</t>
  </si>
  <si>
    <t>2011</t>
  </si>
  <si>
    <t>2012</t>
  </si>
  <si>
    <t>2013</t>
  </si>
  <si>
    <t>2014</t>
  </si>
  <si>
    <t>2015</t>
  </si>
  <si>
    <t>2016</t>
  </si>
  <si>
    <t>2017</t>
  </si>
  <si>
    <t>2018</t>
  </si>
  <si>
    <t>2019</t>
  </si>
  <si>
    <t>2020</t>
  </si>
  <si>
    <t>2021</t>
  </si>
  <si>
    <t>2022</t>
  </si>
  <si>
    <t>TTM</t>
  </si>
  <si>
    <t>Revenue per share</t>
  </si>
  <si>
    <t>11.62</t>
  </si>
  <si>
    <t>10.91</t>
  </si>
  <si>
    <t>11.78</t>
  </si>
  <si>
    <t>11.66</t>
  </si>
  <si>
    <t>13.55</t>
  </si>
  <si>
    <t>14.92</t>
  </si>
  <si>
    <t>10.88</t>
  </si>
  <si>
    <t>11.26</t>
  </si>
  <si>
    <t>11.34</t>
  </si>
  <si>
    <t>11.51</t>
  </si>
  <si>
    <t>11.49</t>
  </si>
  <si>
    <t>11.55</t>
  </si>
  <si>
    <t>13.28</t>
  </si>
  <si>
    <t>15.43</t>
  </si>
  <si>
    <t>16.42</t>
  </si>
  <si>
    <t>18.06</t>
  </si>
  <si>
    <t>13.97</t>
  </si>
  <si>
    <t>Earnings per share</t>
  </si>
  <si>
    <t>1.39</t>
  </si>
  <si>
    <t>1.08</t>
  </si>
  <si>
    <t>1.15</t>
  </si>
  <si>
    <t>0.97</t>
  </si>
  <si>
    <t>1.20</t>
  </si>
  <si>
    <t>1.40</t>
  </si>
  <si>
    <t>0.47</t>
  </si>
  <si>
    <t>0.61</t>
  </si>
  <si>
    <t>0.13</t>
  </si>
  <si>
    <t>0.39</t>
  </si>
  <si>
    <t>0.54</t>
  </si>
  <si>
    <t>0.86</t>
  </si>
  <si>
    <t>2.00</t>
  </si>
  <si>
    <t>1.73</t>
  </si>
  <si>
    <t>(0.17)</t>
  </si>
  <si>
    <t>0.04</t>
  </si>
  <si>
    <t>FCF per share</t>
  </si>
  <si>
    <t>0.80</t>
  </si>
  <si>
    <t>0.38</t>
  </si>
  <si>
    <t>1.26</t>
  </si>
  <si>
    <t>1.18</t>
  </si>
  <si>
    <t>0.17</t>
  </si>
  <si>
    <t>0.51</t>
  </si>
  <si>
    <t>0.94</t>
  </si>
  <si>
    <t>1.49</t>
  </si>
  <si>
    <t>(0.27)</t>
  </si>
  <si>
    <t>(0.88)</t>
  </si>
  <si>
    <t>2.54</t>
  </si>
  <si>
    <t>0.44</t>
  </si>
  <si>
    <t>0.58</t>
  </si>
  <si>
    <t>3.13</t>
  </si>
  <si>
    <t>(1.29)</t>
  </si>
  <si>
    <t>0.93</t>
  </si>
  <si>
    <t>Dividends per share</t>
  </si>
  <si>
    <t>- -</t>
  </si>
  <si>
    <t>CAPEX per share</t>
  </si>
  <si>
    <t>0.20</t>
  </si>
  <si>
    <t>0.40</t>
  </si>
  <si>
    <t>0.63</t>
  </si>
  <si>
    <t>0.50</t>
  </si>
  <si>
    <t>0.69</t>
  </si>
  <si>
    <t>0.57</t>
  </si>
  <si>
    <t>0.35</t>
  </si>
  <si>
    <t>0.24</t>
  </si>
  <si>
    <t>0.30</t>
  </si>
  <si>
    <t>0.43</t>
  </si>
  <si>
    <t>0.41</t>
  </si>
  <si>
    <t>0.90</t>
  </si>
  <si>
    <t>0.74</t>
  </si>
  <si>
    <t>Book Value per sh.</t>
  </si>
  <si>
    <t>9.13</t>
  </si>
  <si>
    <t>8.59</t>
  </si>
  <si>
    <t>9.87</t>
  </si>
  <si>
    <t>12.20</t>
  </si>
  <si>
    <t>13.74</t>
  </si>
  <si>
    <t>14.28</t>
  </si>
  <si>
    <t>15.32</t>
  </si>
  <si>
    <t>15.26</t>
  </si>
  <si>
    <t>15.75</t>
  </si>
  <si>
    <t>16.56</t>
  </si>
  <si>
    <t>17.47</t>
  </si>
  <si>
    <t>19.55</t>
  </si>
  <si>
    <t>21.42</t>
  </si>
  <si>
    <t>25.45</t>
  </si>
  <si>
    <t>24.63</t>
  </si>
  <si>
    <t>24.37</t>
  </si>
  <si>
    <t>Comm.Shares outs.</t>
  </si>
  <si>
    <t>15</t>
  </si>
  <si>
    <t>20</t>
  </si>
  <si>
    <t>21</t>
  </si>
  <si>
    <t>22</t>
  </si>
  <si>
    <t>23</t>
  </si>
  <si>
    <t>24</t>
  </si>
  <si>
    <t>25</t>
  </si>
  <si>
    <t>Avg. annual P/E ratio</t>
  </si>
  <si>
    <t>16.3</t>
  </si>
  <si>
    <t>25.6</t>
  </si>
  <si>
    <t>25.4</t>
  </si>
  <si>
    <t>25.9</t>
  </si>
  <si>
    <t>25.1</t>
  </si>
  <si>
    <t>17.7</t>
  </si>
  <si>
    <t>48.0</t>
  </si>
  <si>
    <t>51.7</t>
  </si>
  <si>
    <t>201.0</t>
  </si>
  <si>
    <t>68.3</t>
  </si>
  <si>
    <t>70.3</t>
  </si>
  <si>
    <t>81.6</t>
  </si>
  <si>
    <t>32.1</t>
  </si>
  <si>
    <t>40.9</t>
  </si>
  <si>
    <t>104.3</t>
  </si>
  <si>
    <t>(489.9)</t>
  </si>
  <si>
    <t>1,534.7</t>
  </si>
  <si>
    <t>P/E to S&amp;P500</t>
  </si>
  <si>
    <t>0.9</t>
  </si>
  <si>
    <t>1.2</t>
  </si>
  <si>
    <t>0.4</t>
  </si>
  <si>
    <t>1.3</t>
  </si>
  <si>
    <t>1.5</t>
  </si>
  <si>
    <t>2.8</t>
  </si>
  <si>
    <t>10.0</t>
  </si>
  <si>
    <t>3.1</t>
  </si>
  <si>
    <t>3.0</t>
  </si>
  <si>
    <t>3.3</t>
  </si>
  <si>
    <t>1.1</t>
  </si>
  <si>
    <t>3.5</t>
  </si>
  <si>
    <t>(24.4)</t>
  </si>
  <si>
    <t>76.5</t>
  </si>
  <si>
    <t>Avg. annual div. yield</t>
  </si>
  <si>
    <t>Revenue (m)</t>
  </si>
  <si>
    <t>174</t>
  </si>
  <si>
    <t>216</t>
  </si>
  <si>
    <t>248</t>
  </si>
  <si>
    <t>250</t>
  </si>
  <si>
    <t>293</t>
  </si>
  <si>
    <t>325</t>
  </si>
  <si>
    <t>240</t>
  </si>
  <si>
    <t>252</t>
  </si>
  <si>
    <t>259</t>
  </si>
  <si>
    <t>264</t>
  </si>
  <si>
    <t>265</t>
  </si>
  <si>
    <t>271</t>
  </si>
  <si>
    <t>314</t>
  </si>
  <si>
    <t>367</t>
  </si>
  <si>
    <t>395</t>
  </si>
  <si>
    <t>446</t>
  </si>
  <si>
    <t>346</t>
  </si>
  <si>
    <t>Operating margin</t>
  </si>
  <si>
    <t>17.6%</t>
  </si>
  <si>
    <t>13.2%</t>
  </si>
  <si>
    <t>13.1%</t>
  </si>
  <si>
    <t>12.0%</t>
  </si>
  <si>
    <t>11.6%</t>
  </si>
  <si>
    <t>13.3%</t>
  </si>
  <si>
    <t>1.6%</t>
  </si>
  <si>
    <t>4.9%</t>
  </si>
  <si>
    <t>0.8%</t>
  </si>
  <si>
    <t>3.7%</t>
  </si>
  <si>
    <t>4.7%</t>
  </si>
  <si>
    <t>11.7%</t>
  </si>
  <si>
    <t>10.8%</t>
  </si>
  <si>
    <t>12.8%</t>
  </si>
  <si>
    <t>11.0%</t>
  </si>
  <si>
    <t>(2.2)%</t>
  </si>
  <si>
    <t>(Infinity)%</t>
  </si>
  <si>
    <t>Depreciation (m)</t>
  </si>
  <si>
    <t>3</t>
  </si>
  <si>
    <t>4</t>
  </si>
  <si>
    <t>5</t>
  </si>
  <si>
    <t>9</t>
  </si>
  <si>
    <t>11</t>
  </si>
  <si>
    <t>8</t>
  </si>
  <si>
    <t>6</t>
  </si>
  <si>
    <t>7</t>
  </si>
  <si>
    <t>10</t>
  </si>
  <si>
    <t>19</t>
  </si>
  <si>
    <t>61</t>
  </si>
  <si>
    <t>44</t>
  </si>
  <si>
    <t>Net profit (m)</t>
  </si>
  <si>
    <t>26</t>
  </si>
  <si>
    <t>30</t>
  </si>
  <si>
    <t>14</t>
  </si>
  <si>
    <t>12</t>
  </si>
  <si>
    <t>47</t>
  </si>
  <si>
    <t>41</t>
  </si>
  <si>
    <t>(4)</t>
  </si>
  <si>
    <t>1</t>
  </si>
  <si>
    <t>Income tax rate</t>
  </si>
  <si>
    <t>35.7%</t>
  </si>
  <si>
    <t>33.7%</t>
  </si>
  <si>
    <t>28.3%</t>
  </si>
  <si>
    <t>31.1%</t>
  </si>
  <si>
    <t>24.3%</t>
  </si>
  <si>
    <t>30.1%</t>
  </si>
  <si>
    <t>3.2%</t>
  </si>
  <si>
    <t>7.9%</t>
  </si>
  <si>
    <t>(52.9)%</t>
  </si>
  <si>
    <t>(11.1)%</t>
  </si>
  <si>
    <t>12.3%</t>
  </si>
  <si>
    <t>9.2%</t>
  </si>
  <si>
    <t>11.1%</t>
  </si>
  <si>
    <t>54.2%</t>
  </si>
  <si>
    <t>62.9%</t>
  </si>
  <si>
    <t>Net profit margin</t>
  </si>
  <si>
    <t>11.9%</t>
  </si>
  <si>
    <t>9.9%</t>
  </si>
  <si>
    <t>9.8%</t>
  </si>
  <si>
    <t>8.3%</t>
  </si>
  <si>
    <t>8.9%</t>
  </si>
  <si>
    <t>9.4%</t>
  </si>
  <si>
    <t>4.3%</t>
  </si>
  <si>
    <t>5.5%</t>
  </si>
  <si>
    <t>1.1%</t>
  </si>
  <si>
    <t>3.4%</t>
  </si>
  <si>
    <t>7.4%</t>
  </si>
  <si>
    <t>15.1%</t>
  </si>
  <si>
    <t>11.2%</t>
  </si>
  <si>
    <t>5.9%</t>
  </si>
  <si>
    <t>(0.9)%</t>
  </si>
  <si>
    <t>Working capital (m)</t>
  </si>
  <si>
    <t>130</t>
  </si>
  <si>
    <t>157</t>
  </si>
  <si>
    <t>183</t>
  </si>
  <si>
    <t>201</t>
  </si>
  <si>
    <t>236</t>
  </si>
  <si>
    <t>218</t>
  </si>
  <si>
    <t>221</t>
  </si>
  <si>
    <t>269</t>
  </si>
  <si>
    <t>282</t>
  </si>
  <si>
    <t>303</t>
  </si>
  <si>
    <t>306</t>
  </si>
  <si>
    <t>339</t>
  </si>
  <si>
    <t>425</t>
  </si>
  <si>
    <t>437</t>
  </si>
  <si>
    <t>305</t>
  </si>
  <si>
    <t>268</t>
  </si>
  <si>
    <t>261</t>
  </si>
  <si>
    <t>Long-term debt (m)</t>
  </si>
  <si>
    <t>207</t>
  </si>
  <si>
    <t>200</t>
  </si>
  <si>
    <t>196</t>
  </si>
  <si>
    <t>Equity (m)</t>
  </si>
  <si>
    <t>136</t>
  </si>
  <si>
    <t>170</t>
  </si>
  <si>
    <t>233</t>
  </si>
  <si>
    <t>263</t>
  </si>
  <si>
    <t>299</t>
  </si>
  <si>
    <t>315</t>
  </si>
  <si>
    <t>342</t>
  </si>
  <si>
    <t>349</t>
  </si>
  <si>
    <t>361</t>
  </si>
  <si>
    <t>382</t>
  </si>
  <si>
    <t>410</t>
  </si>
  <si>
    <t>463</t>
  </si>
  <si>
    <t>510</t>
  </si>
  <si>
    <t>612</t>
  </si>
  <si>
    <t>608</t>
  </si>
  <si>
    <t>600</t>
  </si>
  <si>
    <t>ROIC</t>
  </si>
  <si>
    <t>12.5%</t>
  </si>
  <si>
    <t>11.3%</t>
  </si>
  <si>
    <t>8.7%</t>
  </si>
  <si>
    <t>9.6%</t>
  </si>
  <si>
    <t>10.0%</t>
  </si>
  <si>
    <t>4.0%</t>
  </si>
  <si>
    <t>2.5%</t>
  </si>
  <si>
    <t>5.1%</t>
  </si>
  <si>
    <t>10.2%</t>
  </si>
  <si>
    <t>8.1%</t>
  </si>
  <si>
    <t>2.9%</t>
  </si>
  <si>
    <t>(0.5)%</t>
  </si>
  <si>
    <t>(0.1)%</t>
  </si>
  <si>
    <t>Return on capital</t>
  </si>
  <si>
    <t>19.1%</t>
  </si>
  <si>
    <t>15.9%</t>
  </si>
  <si>
    <t>10.7%</t>
  </si>
  <si>
    <t>10.3%</t>
  </si>
  <si>
    <t>11.8%</t>
  </si>
  <si>
    <t>3.0%</t>
  </si>
  <si>
    <t>3.9%</t>
  </si>
  <si>
    <t>0.5%</t>
  </si>
  <si>
    <t>2.0%</t>
  </si>
  <si>
    <t>3.3%</t>
  </si>
  <si>
    <t>6.4%</t>
  </si>
  <si>
    <t>8.0%</t>
  </si>
  <si>
    <t>2.6%</t>
  </si>
  <si>
    <t>(1.0)%</t>
  </si>
  <si>
    <t>Return on equity</t>
  </si>
  <si>
    <t>15.2%</t>
  </si>
  <si>
    <t>12.6%</t>
  </si>
  <si>
    <t>3.8%</t>
  </si>
  <si>
    <t>(0.7)%</t>
  </si>
  <si>
    <t>0.2%</t>
  </si>
  <si>
    <t>Plowback ratio</t>
  </si>
  <si>
    <t>100.0%</t>
  </si>
  <si>
    <t>Div.&amp;Repurch./FCF</t>
  </si>
  <si>
    <t>(673.5)%</t>
  </si>
  <si>
    <t>(59.8)%</t>
  </si>
  <si>
    <t>2003</t>
  </si>
  <si>
    <t>2004</t>
  </si>
  <si>
    <t>2005</t>
  </si>
  <si>
    <t>2006</t>
  </si>
  <si>
    <t>46</t>
  </si>
  <si>
    <t>48</t>
  </si>
  <si>
    <t>105</t>
  </si>
  <si>
    <t>139</t>
  </si>
  <si>
    <t>COGS</t>
  </si>
  <si>
    <t>59</t>
  </si>
  <si>
    <t>83</t>
  </si>
  <si>
    <t>137</t>
  </si>
  <si>
    <t>159</t>
  </si>
  <si>
    <t>153</t>
  </si>
  <si>
    <t>175</t>
  </si>
  <si>
    <t>148</t>
  </si>
  <si>
    <t>158</t>
  </si>
  <si>
    <t>155</t>
  </si>
  <si>
    <t>152</t>
  </si>
  <si>
    <t>163</t>
  </si>
  <si>
    <t>162</t>
  </si>
  <si>
    <t>186</t>
  </si>
  <si>
    <t>214</t>
  </si>
  <si>
    <t>230</t>
  </si>
  <si>
    <t>304</t>
  </si>
  <si>
    <t>Gross Profit</t>
  </si>
  <si>
    <t>57</t>
  </si>
  <si>
    <t>68</t>
  </si>
  <si>
    <t>79</t>
  </si>
  <si>
    <t>89</t>
  </si>
  <si>
    <t>97</t>
  </si>
  <si>
    <t>117</t>
  </si>
  <si>
    <t>129</t>
  </si>
  <si>
    <t>93</t>
  </si>
  <si>
    <t>94</t>
  </si>
  <si>
    <t>104</t>
  </si>
  <si>
    <t>112</t>
  </si>
  <si>
    <t>102</t>
  </si>
  <si>
    <t>109</t>
  </si>
  <si>
    <t>128</t>
  </si>
  <si>
    <t>165</t>
  </si>
  <si>
    <t>141</t>
  </si>
  <si>
    <t>Gross Profit Ratio</t>
  </si>
  <si>
    <t>44.32%</t>
  </si>
  <si>
    <t>40.73%</t>
  </si>
  <si>
    <t>39.42%</t>
  </si>
  <si>
    <t>36.41%</t>
  </si>
  <si>
    <t>35.77%</t>
  </si>
  <si>
    <t>38.81%</t>
  </si>
  <si>
    <t>40.05%</t>
  </si>
  <si>
    <t>39.79%</t>
  </si>
  <si>
    <t>38.53%</t>
  </si>
  <si>
    <t>37.19%</t>
  </si>
  <si>
    <t>40.20%</t>
  </si>
  <si>
    <t>42.45%</t>
  </si>
  <si>
    <t>38.55%</t>
  </si>
  <si>
    <t>40.17%</t>
  </si>
  <si>
    <t>40.86%</t>
  </si>
  <si>
    <t>41.68%</t>
  </si>
  <si>
    <t>41.67%</t>
  </si>
  <si>
    <t>31.69%</t>
  </si>
  <si>
    <t>Operating Expenses</t>
  </si>
  <si>
    <t>40</t>
  </si>
  <si>
    <t>38</t>
  </si>
  <si>
    <t>50</t>
  </si>
  <si>
    <t>56</t>
  </si>
  <si>
    <t>67</t>
  </si>
  <si>
    <t>86</t>
  </si>
  <si>
    <t>81</t>
  </si>
  <si>
    <t>90</t>
  </si>
  <si>
    <t>77</t>
  </si>
  <si>
    <t>95</t>
  </si>
  <si>
    <t>106</t>
  </si>
  <si>
    <t>121</t>
  </si>
  <si>
    <t>151</t>
  </si>
  <si>
    <t>R&amp;D Expenses</t>
  </si>
  <si>
    <t>16</t>
  </si>
  <si>
    <t>36</t>
  </si>
  <si>
    <t>31</t>
  </si>
  <si>
    <t>37</t>
  </si>
  <si>
    <t>42</t>
  </si>
  <si>
    <t>33</t>
  </si>
  <si>
    <t>34</t>
  </si>
  <si>
    <t>54</t>
  </si>
  <si>
    <t>55</t>
  </si>
  <si>
    <t>Selling, G&amp;A Exp.</t>
  </si>
  <si>
    <t>17</t>
  </si>
  <si>
    <t>52</t>
  </si>
  <si>
    <t>60</t>
  </si>
  <si>
    <t>51</t>
  </si>
  <si>
    <t>96</t>
  </si>
  <si>
    <t>General and Admin. Exp.</t>
  </si>
  <si>
    <t>Selling and Marketing Exp.</t>
  </si>
  <si>
    <t>Other Expenses</t>
  </si>
  <si>
    <t>COGS and Expenses</t>
  </si>
  <si>
    <t>85</t>
  </si>
  <si>
    <t>123</t>
  </si>
  <si>
    <t>143</t>
  </si>
  <si>
    <t>187</t>
  </si>
  <si>
    <t>215</t>
  </si>
  <si>
    <t>220</t>
  </si>
  <si>
    <t>239</t>
  </si>
  <si>
    <t>257</t>
  </si>
  <si>
    <t>254</t>
  </si>
  <si>
    <t>280</t>
  </si>
  <si>
    <t>320</t>
  </si>
  <si>
    <t>352</t>
  </si>
  <si>
    <t>456</t>
  </si>
  <si>
    <t>Interest Income</t>
  </si>
  <si>
    <t>0</t>
  </si>
  <si>
    <t>2</t>
  </si>
  <si>
    <t>Interest Expense</t>
  </si>
  <si>
    <t>Depreciation and Amortization</t>
  </si>
  <si>
    <t>EBITDA</t>
  </si>
  <si>
    <t>18</t>
  </si>
  <si>
    <t>35</t>
  </si>
  <si>
    <t>39</t>
  </si>
  <si>
    <t>45</t>
  </si>
  <si>
    <t>53</t>
  </si>
  <si>
    <t>EBITDA ratio</t>
  </si>
  <si>
    <t>1.18%</t>
  </si>
  <si>
    <t>4.55%</t>
  </si>
  <si>
    <t>20.22%</t>
  </si>
  <si>
    <t>13.12%</t>
  </si>
  <si>
    <t>20.20%</t>
  </si>
  <si>
    <t>16.73%</t>
  </si>
  <si>
    <t>15.81%</t>
  </si>
  <si>
    <t>15.66%</t>
  </si>
  <si>
    <t>15.33%</t>
  </si>
  <si>
    <t>16.16%</t>
  </si>
  <si>
    <t>9.04%</t>
  </si>
  <si>
    <t>9.56%</t>
  </si>
  <si>
    <t>3.95%</t>
  </si>
  <si>
    <t>5.35%</t>
  </si>
  <si>
    <t>8.04%</t>
  </si>
  <si>
    <t>13.37%</t>
  </si>
  <si>
    <t>19.01%</t>
  </si>
  <si>
    <t>15.47%</t>
  </si>
  <si>
    <t>11.08%</t>
  </si>
  <si>
    <t>11.60%</t>
  </si>
  <si>
    <t>Operating Income</t>
  </si>
  <si>
    <t>28</t>
  </si>
  <si>
    <t>43</t>
  </si>
  <si>
    <t>13</t>
  </si>
  <si>
    <t>32</t>
  </si>
  <si>
    <t>(10)</t>
  </si>
  <si>
    <t>Operating Income ratio</t>
  </si>
  <si>
    <t>100.00%</t>
  </si>
  <si>
    <t>19.26%</t>
  </si>
  <si>
    <t>11.71%</t>
  </si>
  <si>
    <t>17.56%</t>
  </si>
  <si>
    <t>13.18%</t>
  </si>
  <si>
    <t>13.14%</t>
  </si>
  <si>
    <t>11.98%</t>
  </si>
  <si>
    <t>11.61%</t>
  </si>
  <si>
    <t>13.25%</t>
  </si>
  <si>
    <t>1.58%</t>
  </si>
  <si>
    <t>4.93%</t>
  </si>
  <si>
    <t>0.78%</t>
  </si>
  <si>
    <t>3.69%</t>
  </si>
  <si>
    <t>4.73%</t>
  </si>
  <si>
    <t>11.67%</t>
  </si>
  <si>
    <t>10.76%</t>
  </si>
  <si>
    <t>12.83%</t>
  </si>
  <si>
    <t>10.97%</t>
  </si>
  <si>
    <t>(2.22)%</t>
  </si>
  <si>
    <t>Total Other Income Exp.(Gains)</t>
  </si>
  <si>
    <t>(0)</t>
  </si>
  <si>
    <t>(2)</t>
  </si>
  <si>
    <t>(9)</t>
  </si>
  <si>
    <t>Income Before Tax</t>
  </si>
  <si>
    <t>(19)</t>
  </si>
  <si>
    <t>Income Before Tax ratio</t>
  </si>
  <si>
    <t>19.22%</t>
  </si>
  <si>
    <t>11.69%</t>
  </si>
  <si>
    <t>18.54%</t>
  </si>
  <si>
    <t>14.94%</t>
  </si>
  <si>
    <t>13.65%</t>
  </si>
  <si>
    <t>12.06%</t>
  </si>
  <si>
    <t>11.70%</t>
  </si>
  <si>
    <t>13.40%</t>
  </si>
  <si>
    <t>4.49%</t>
  </si>
  <si>
    <t>5.92%</t>
  </si>
  <si>
    <t>0.73%</t>
  </si>
  <si>
    <t>3.05%</t>
  </si>
  <si>
    <t>5.36%</t>
  </si>
  <si>
    <t>12.48%</t>
  </si>
  <si>
    <t>16.06%</t>
  </si>
  <si>
    <t>14.34%</t>
  </si>
  <si>
    <t>8.70%</t>
  </si>
  <si>
    <t>(4.29)%</t>
  </si>
  <si>
    <t>Income Tax Expense (Gain)</t>
  </si>
  <si>
    <t>(1)</t>
  </si>
  <si>
    <t>Net Income</t>
  </si>
  <si>
    <t>Net Income Ratio</t>
  </si>
  <si>
    <t>13.96%</t>
  </si>
  <si>
    <t>8.19%</t>
  </si>
  <si>
    <t>11.93%</t>
  </si>
  <si>
    <t>9.91%</t>
  </si>
  <si>
    <t>9.79%</t>
  </si>
  <si>
    <t>8.30%</t>
  </si>
  <si>
    <t>8.86%</t>
  </si>
  <si>
    <t>9.37%</t>
  </si>
  <si>
    <t>4.34%</t>
  </si>
  <si>
    <t>5.45%</t>
  </si>
  <si>
    <t>1.12%</t>
  </si>
  <si>
    <t>3.39%</t>
  </si>
  <si>
    <t>4.71%</t>
  </si>
  <si>
    <t>7.40%</t>
  </si>
  <si>
    <t>15.09%</t>
  </si>
  <si>
    <t>11.18%</t>
  </si>
  <si>
    <t>5.91%</t>
  </si>
  <si>
    <t>(0.94)%</t>
  </si>
  <si>
    <t>EPS</t>
  </si>
  <si>
    <t>0.05</t>
  </si>
  <si>
    <t>1.32</t>
  </si>
  <si>
    <t>8.15</t>
  </si>
  <si>
    <t>EPS Diluted</t>
  </si>
  <si>
    <t>7.46</t>
  </si>
  <si>
    <t>0.75</t>
  </si>
  <si>
    <t>1.22</t>
  </si>
  <si>
    <t>1.00</t>
  </si>
  <si>
    <t>1.11</t>
  </si>
  <si>
    <t>1.17</t>
  </si>
  <si>
    <t>1.36</t>
  </si>
  <si>
    <t>0.60</t>
  </si>
  <si>
    <t>0.84</t>
  </si>
  <si>
    <t>1.97</t>
  </si>
  <si>
    <t>1.71</t>
  </si>
  <si>
    <t>0.96</t>
  </si>
  <si>
    <t>Weighted Avg. Shares Outs.</t>
  </si>
  <si>
    <t>Weighted Avg. Shares Outs. Dil.</t>
  </si>
  <si>
    <t>Cash and Cash Equivalents</t>
  </si>
  <si>
    <t>29</t>
  </si>
  <si>
    <t>62</t>
  </si>
  <si>
    <t>64</t>
  </si>
  <si>
    <t>75</t>
  </si>
  <si>
    <t>127</t>
  </si>
  <si>
    <t>124</t>
  </si>
  <si>
    <t>80</t>
  </si>
  <si>
    <t>144</t>
  </si>
  <si>
    <t>173</t>
  </si>
  <si>
    <t>255</t>
  </si>
  <si>
    <t>149</t>
  </si>
  <si>
    <t>Short-Term Investments</t>
  </si>
  <si>
    <t>88</t>
  </si>
  <si>
    <t>73</t>
  </si>
  <si>
    <t>71</t>
  </si>
  <si>
    <t>103</t>
  </si>
  <si>
    <t>120</t>
  </si>
  <si>
    <t>114</t>
  </si>
  <si>
    <t>150</t>
  </si>
  <si>
    <t>Cash &amp; Short-Term Investments</t>
  </si>
  <si>
    <t>118</t>
  </si>
  <si>
    <t>138</t>
  </si>
  <si>
    <t>164</t>
  </si>
  <si>
    <t>189</t>
  </si>
  <si>
    <t>198</t>
  </si>
  <si>
    <t>229</t>
  </si>
  <si>
    <t>228</t>
  </si>
  <si>
    <t>323</t>
  </si>
  <si>
    <t>181</t>
  </si>
  <si>
    <t>Net Receivables</t>
  </si>
  <si>
    <t>66</t>
  </si>
  <si>
    <t>49</t>
  </si>
  <si>
    <t>70</t>
  </si>
  <si>
    <t>134</t>
  </si>
  <si>
    <t>Inventory</t>
  </si>
  <si>
    <t>63</t>
  </si>
  <si>
    <t>72</t>
  </si>
  <si>
    <t>91</t>
  </si>
  <si>
    <t>Other Current Assets</t>
  </si>
  <si>
    <t>161</t>
  </si>
  <si>
    <t>190</t>
  </si>
  <si>
    <t>246</t>
  </si>
  <si>
    <t>298</t>
  </si>
  <si>
    <t>307</t>
  </si>
  <si>
    <t>329</t>
  </si>
  <si>
    <t>350</t>
  </si>
  <si>
    <t>354</t>
  </si>
  <si>
    <t>399</t>
  </si>
  <si>
    <t>470</t>
  </si>
  <si>
    <t>504</t>
  </si>
  <si>
    <t>402</t>
  </si>
  <si>
    <t>369</t>
  </si>
  <si>
    <t>82</t>
  </si>
  <si>
    <t>334</t>
  </si>
  <si>
    <t>Intangible Assets</t>
  </si>
  <si>
    <t>Goodwill and Intangible Assets</t>
  </si>
  <si>
    <t>420</t>
  </si>
  <si>
    <t>432</t>
  </si>
  <si>
    <t>Investments</t>
  </si>
  <si>
    <t>58</t>
  </si>
  <si>
    <t>69</t>
  </si>
  <si>
    <t>Tax Assets</t>
  </si>
  <si>
    <t>Other Non-Current Assets</t>
  </si>
  <si>
    <t>Total Non-Current Assets</t>
  </si>
  <si>
    <t>87</t>
  </si>
  <si>
    <t>100</t>
  </si>
  <si>
    <t>78</t>
  </si>
  <si>
    <t>74</t>
  </si>
  <si>
    <t>527</t>
  </si>
  <si>
    <t>545</t>
  </si>
  <si>
    <t>Other Assets</t>
  </si>
  <si>
    <t>65</t>
  </si>
  <si>
    <t>168</t>
  </si>
  <si>
    <t>203</t>
  </si>
  <si>
    <t>253</t>
  </si>
  <si>
    <t>332</t>
  </si>
  <si>
    <t>363</t>
  </si>
  <si>
    <t>385</t>
  </si>
  <si>
    <t>397</t>
  </si>
  <si>
    <t>433</t>
  </si>
  <si>
    <t>473</t>
  </si>
  <si>
    <t>509</t>
  </si>
  <si>
    <t>585</t>
  </si>
  <si>
    <t>929</t>
  </si>
  <si>
    <t>914</t>
  </si>
  <si>
    <t>Accounts Payable</t>
  </si>
  <si>
    <t>Short-Term Debt</t>
  </si>
  <si>
    <t>Tax Payable</t>
  </si>
  <si>
    <t>Deferred Revenue</t>
  </si>
  <si>
    <t>Other Current Liabilities</t>
  </si>
  <si>
    <t>101</t>
  </si>
  <si>
    <t>Long-Term Debt</t>
  </si>
  <si>
    <t>Deferred Tax Liabilities</t>
  </si>
  <si>
    <t>Other Non-Current Liabilities</t>
  </si>
  <si>
    <t>Total Non-Current Liabilities</t>
  </si>
  <si>
    <t>205</t>
  </si>
  <si>
    <t>Other Liabilities</t>
  </si>
  <si>
    <t>Capital Lease Obligations</t>
  </si>
  <si>
    <t>Total Liabilities</t>
  </si>
  <si>
    <t>316</t>
  </si>
  <si>
    <t>Preferred Stock</t>
  </si>
  <si>
    <t>Common Stock</t>
  </si>
  <si>
    <t>Retained Earnings</t>
  </si>
  <si>
    <t>98</t>
  </si>
  <si>
    <t>119</t>
  </si>
  <si>
    <t>185</t>
  </si>
  <si>
    <t>199</t>
  </si>
  <si>
    <t>202</t>
  </si>
  <si>
    <t>286</t>
  </si>
  <si>
    <t>328</t>
  </si>
  <si>
    <t>351</t>
  </si>
  <si>
    <t>347</t>
  </si>
  <si>
    <t>Other Compreh. Income(Loss)</t>
  </si>
  <si>
    <t>(7)</t>
  </si>
  <si>
    <t>(11)</t>
  </si>
  <si>
    <t>(14)</t>
  </si>
  <si>
    <t>Other Total Stockhold. Equity</t>
  </si>
  <si>
    <t>110</t>
  </si>
  <si>
    <t>116</t>
  </si>
  <si>
    <t>125</t>
  </si>
  <si>
    <t>131</t>
  </si>
  <si>
    <t>154</t>
  </si>
  <si>
    <t>176</t>
  </si>
  <si>
    <t>260</t>
  </si>
  <si>
    <t>267</t>
  </si>
  <si>
    <t>Total Stockholders Equity</t>
  </si>
  <si>
    <t>Total Liab.&amp;Stockhold. Equity</t>
  </si>
  <si>
    <t>Minority Interest</t>
  </si>
  <si>
    <t>Total Liabilities &amp; Equity</t>
  </si>
  <si>
    <t>Deferred Income Tax</t>
  </si>
  <si>
    <t>(3)</t>
  </si>
  <si>
    <t>Stock Based Compensation</t>
  </si>
  <si>
    <t>Change in Working Capital</t>
  </si>
  <si>
    <t>(6)</t>
  </si>
  <si>
    <t>(8)</t>
  </si>
  <si>
    <t>(18)</t>
  </si>
  <si>
    <t>(23)</t>
  </si>
  <si>
    <t>(36)</t>
  </si>
  <si>
    <t>(41)</t>
  </si>
  <si>
    <t>(44)</t>
  </si>
  <si>
    <t>(75)</t>
  </si>
  <si>
    <t>Accounts Receivable</t>
  </si>
  <si>
    <t>(13)</t>
  </si>
  <si>
    <t>(12)</t>
  </si>
  <si>
    <t>(22)</t>
  </si>
  <si>
    <t>(43)</t>
  </si>
  <si>
    <t>(17)</t>
  </si>
  <si>
    <t>(5)</t>
  </si>
  <si>
    <t>(27)</t>
  </si>
  <si>
    <t>Other Working Capital</t>
  </si>
  <si>
    <t>Other Non-Cash Items</t>
  </si>
  <si>
    <t>Cash Provided by Operating Activities</t>
  </si>
  <si>
    <t>CAPEX</t>
  </si>
  <si>
    <t>(15)</t>
  </si>
  <si>
    <t>Acquisitions Net</t>
  </si>
  <si>
    <t>(33)</t>
  </si>
  <si>
    <t>(388)</t>
  </si>
  <si>
    <t>(47)</t>
  </si>
  <si>
    <t>Purchases of Investments</t>
  </si>
  <si>
    <t>(249)</t>
  </si>
  <si>
    <t>(1,058)</t>
  </si>
  <si>
    <t>(114)</t>
  </si>
  <si>
    <t>(97)</t>
  </si>
  <si>
    <t>(95)</t>
  </si>
  <si>
    <t>(149)</t>
  </si>
  <si>
    <t>(222)</t>
  </si>
  <si>
    <t>(267)</t>
  </si>
  <si>
    <t>(283)</t>
  </si>
  <si>
    <t>(126)</t>
  </si>
  <si>
    <t>(24)</t>
  </si>
  <si>
    <t>Sales/Maturities of Investments</t>
  </si>
  <si>
    <t>1,133</t>
  </si>
  <si>
    <t>122</t>
  </si>
  <si>
    <t>387</t>
  </si>
  <si>
    <t>146</t>
  </si>
  <si>
    <t>Other Investing Activities</t>
  </si>
  <si>
    <t>Cash Used for Investing Activities</t>
  </si>
  <si>
    <t>(91)</t>
  </si>
  <si>
    <t>(29)</t>
  </si>
  <si>
    <t>(125)</t>
  </si>
  <si>
    <t>(37)</t>
  </si>
  <si>
    <t>(379)</t>
  </si>
  <si>
    <t>(52)</t>
  </si>
  <si>
    <t>Debt Repayment</t>
  </si>
  <si>
    <t>Common Stock Issued</t>
  </si>
  <si>
    <t>Common Stock Repurchased</t>
  </si>
  <si>
    <t>Dividends Paid</t>
  </si>
  <si>
    <t>Other Financing Activities</t>
  </si>
  <si>
    <t>194</t>
  </si>
  <si>
    <t>Cash Used/Provided by Financing Activities</t>
  </si>
  <si>
    <t>Effect of Forex Changes on Cash</t>
  </si>
  <si>
    <t>Net Change In Cash</t>
  </si>
  <si>
    <t>84</t>
  </si>
  <si>
    <t>(88)</t>
  </si>
  <si>
    <t>(98)</t>
  </si>
  <si>
    <t>(80)</t>
  </si>
  <si>
    <t>Cash at the End of Period</t>
  </si>
  <si>
    <t>Cash at the Beginning of Period</t>
  </si>
  <si>
    <t>Free Cash Flow</t>
  </si>
  <si>
    <t>(20)</t>
  </si>
  <si>
    <t>(32)</t>
  </si>
  <si>
    <t>*in millions</t>
  </si>
  <si>
    <t>Stock Statistics</t>
  </si>
  <si>
    <t>Marketcap</t>
  </si>
  <si>
    <t>P/S</t>
  </si>
  <si>
    <t>P/E</t>
  </si>
  <si>
    <t>P/B</t>
  </si>
  <si>
    <t>P/FCF</t>
  </si>
  <si>
    <t>Growth</t>
  </si>
  <si>
    <t>Per-share</t>
  </si>
  <si>
    <t>Revenue %</t>
  </si>
  <si>
    <t>Earnings %</t>
  </si>
  <si>
    <t>FCF %</t>
  </si>
  <si>
    <t>Rev/Share</t>
  </si>
  <si>
    <t>Cash/Share</t>
  </si>
  <si>
    <t>Debt/Share</t>
  </si>
  <si>
    <t>Impairment of goodwill and accelerated amortization</t>
  </si>
  <si>
    <t>Total Non-current Assets</t>
  </si>
  <si>
    <t>Balance Sheet *in thousands, USD</t>
  </si>
  <si>
    <t>Total Non-current Liabilities</t>
  </si>
  <si>
    <t xml:space="preserve">Total Liabilities   </t>
  </si>
  <si>
    <t>Non-current Liabilities</t>
  </si>
  <si>
    <t>Impairment of goodwill</t>
  </si>
  <si>
    <t>SBI</t>
  </si>
  <si>
    <t>SBC</t>
  </si>
  <si>
    <t>SBB</t>
  </si>
  <si>
    <t>Dividends</t>
  </si>
  <si>
    <t>Income taxes recievable</t>
  </si>
  <si>
    <t>CFFO</t>
  </si>
  <si>
    <t xml:space="preserve">Segment Revenues </t>
  </si>
  <si>
    <t xml:space="preserve">Other </t>
  </si>
  <si>
    <t>Small UAS %</t>
  </si>
  <si>
    <t>TMS %</t>
  </si>
  <si>
    <t>HAPS %</t>
  </si>
  <si>
    <t>Other %</t>
  </si>
  <si>
    <t>MUAS %</t>
  </si>
  <si>
    <t xml:space="preserve">MUAS   </t>
  </si>
  <si>
    <t>-</t>
  </si>
  <si>
    <t>Stock Prices</t>
  </si>
  <si>
    <t xml:space="preserve">High </t>
  </si>
  <si>
    <t xml:space="preserve">Low </t>
  </si>
  <si>
    <t>Average</t>
  </si>
  <si>
    <t>Q423</t>
  </si>
  <si>
    <t>Q422</t>
  </si>
  <si>
    <t>Q421</t>
  </si>
  <si>
    <t>Q420</t>
  </si>
  <si>
    <t>Q120</t>
  </si>
  <si>
    <t>Q220</t>
  </si>
  <si>
    <t>Q320</t>
  </si>
  <si>
    <t>Q121</t>
  </si>
  <si>
    <t>Q221</t>
  </si>
  <si>
    <t>Q321</t>
  </si>
  <si>
    <t>Q122</t>
  </si>
  <si>
    <t>Q222</t>
  </si>
  <si>
    <t>Q322</t>
  </si>
  <si>
    <t>Q123</t>
  </si>
  <si>
    <t>Q223</t>
  </si>
  <si>
    <t>Q323</t>
  </si>
  <si>
    <t>Q124</t>
  </si>
  <si>
    <t>New Segment labels for 2023 -&gt;</t>
  </si>
  <si>
    <t>UMS</t>
  </si>
  <si>
    <t>Acquisition related expenses</t>
  </si>
  <si>
    <t>Adjusted Income from Operation</t>
  </si>
  <si>
    <t>Operating Margin</t>
  </si>
  <si>
    <t>MW</t>
  </si>
  <si>
    <t>LMS</t>
  </si>
  <si>
    <t>New Segment Revenues</t>
  </si>
  <si>
    <t>Total Mix</t>
  </si>
  <si>
    <t>3-month adjusted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</si>
</sst>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409]* #,##0.00_);_([$$-409]* \(#,##0.00\);_([$$-409]* &quot;-&quot;??_);_(@_)"/>
  </numFmts>
  <fonts count="10"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b/>
      <sz val="11"/>
      <name val="Calibri"/>
      <family val="2"/>
    </font>
    <font>
      <i/>
      <u/>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80">
    <xf numFmtId="0" fontId="0" fillId="0" borderId="0" xfId="0"/>
    <xf numFmtId="0" fontId="1" fillId="0" borderId="1" xfId="0" applyFont="1" applyBorder="1" applyAlignment="1">
      <alignment horizontal="center" vertical="top"/>
    </xf>
    <xf numFmtId="0" fontId="3" fillId="2" borderId="0" xfId="0" applyFont="1" applyFill="1"/>
    <xf numFmtId="0" fontId="2" fillId="2" borderId="0" xfId="0" applyFont="1" applyFill="1"/>
    <xf numFmtId="0" fontId="0" fillId="0" borderId="3" xfId="0" applyBorder="1"/>
    <xf numFmtId="164" fontId="3" fillId="2" borderId="2" xfId="0" applyNumberFormat="1" applyFont="1" applyFill="1" applyBorder="1"/>
    <xf numFmtId="0" fontId="4" fillId="3" borderId="0" xfId="0" applyFont="1" applyFill="1"/>
    <xf numFmtId="0" fontId="0" fillId="3" borderId="0" xfId="0" applyFill="1"/>
    <xf numFmtId="3" fontId="0" fillId="0" borderId="0" xfId="0" applyNumberFormat="1"/>
    <xf numFmtId="3" fontId="0" fillId="0" borderId="3" xfId="0" applyNumberFormat="1" applyBorder="1"/>
    <xf numFmtId="3" fontId="0" fillId="3" borderId="0" xfId="0" applyNumberFormat="1" applyFill="1"/>
    <xf numFmtId="3" fontId="0" fillId="0" borderId="4" xfId="0" applyNumberFormat="1" applyBorder="1"/>
    <xf numFmtId="164" fontId="3" fillId="2" borderId="0" xfId="0" applyNumberFormat="1" applyFont="1" applyFill="1"/>
    <xf numFmtId="164" fontId="3" fillId="3" borderId="0" xfId="0" applyNumberFormat="1" applyFont="1" applyFill="1"/>
    <xf numFmtId="164" fontId="7" fillId="3" borderId="0" xfId="1" applyNumberFormat="1" applyFill="1"/>
    <xf numFmtId="164" fontId="0" fillId="3" borderId="0" xfId="0" applyNumberFormat="1" applyFill="1"/>
    <xf numFmtId="3" fontId="3" fillId="0" borderId="0" xfId="0" applyNumberFormat="1" applyFont="1"/>
    <xf numFmtId="3" fontId="3" fillId="0" borderId="3" xfId="0" applyNumberFormat="1" applyFont="1" applyBorder="1"/>
    <xf numFmtId="3" fontId="3" fillId="3" borderId="0" xfId="0" applyNumberFormat="1" applyFont="1" applyFill="1"/>
    <xf numFmtId="3" fontId="0" fillId="2" borderId="0" xfId="0" applyNumberFormat="1" applyFill="1"/>
    <xf numFmtId="3" fontId="3" fillId="2" borderId="0" xfId="0" applyNumberFormat="1" applyFont="1" applyFill="1"/>
    <xf numFmtId="3" fontId="1" fillId="0" borderId="0" xfId="0" applyNumberFormat="1" applyFont="1"/>
    <xf numFmtId="0" fontId="1" fillId="0" borderId="0" xfId="0" applyFont="1"/>
    <xf numFmtId="0" fontId="8" fillId="0" borderId="5" xfId="0" applyFont="1" applyBorder="1" applyAlignment="1">
      <alignment horizontal="center" vertical="top"/>
    </xf>
    <xf numFmtId="165" fontId="0" fillId="0" borderId="0" xfId="0" applyNumberFormat="1"/>
    <xf numFmtId="2" fontId="0" fillId="0" borderId="0" xfId="0" applyNumberFormat="1"/>
    <xf numFmtId="3" fontId="4" fillId="3" borderId="0" xfId="0" applyNumberFormat="1" applyFont="1" applyFill="1"/>
    <xf numFmtId="3" fontId="9" fillId="3" borderId="0" xfId="0" applyNumberFormat="1" applyFont="1" applyFill="1"/>
    <xf numFmtId="4" fontId="0" fillId="0" borderId="0" xfId="0" applyNumberFormat="1"/>
    <xf numFmtId="14" fontId="0" fillId="0" borderId="0" xfId="0" applyNumberFormat="1"/>
    <xf numFmtId="3" fontId="1" fillId="0" borderId="4" xfId="0" applyNumberFormat="1" applyFont="1" applyBorder="1"/>
    <xf numFmtId="164" fontId="2" fillId="2" borderId="0" xfId="0" applyNumberFormat="1" applyFont="1" applyFill="1"/>
    <xf numFmtId="3" fontId="2" fillId="2" borderId="0" xfId="0" applyNumberFormat="1" applyFont="1" applyFill="1"/>
    <xf numFmtId="0" fontId="0" fillId="0" borderId="6" xfId="0" applyBorder="1"/>
    <xf numFmtId="14" fontId="0" fillId="0" borderId="6" xfId="0" applyNumberFormat="1" applyBorder="1"/>
    <xf numFmtId="0" fontId="0" fillId="0" borderId="7" xfId="0" applyBorder="1"/>
    <xf numFmtId="0" fontId="2" fillId="2" borderId="6" xfId="0" applyFont="1" applyFill="1" applyBorder="1"/>
    <xf numFmtId="164" fontId="3" fillId="2" borderId="8" xfId="0" applyNumberFormat="1" applyFont="1" applyFill="1" applyBorder="1"/>
    <xf numFmtId="164" fontId="3" fillId="2" borderId="6" xfId="0" applyNumberFormat="1" applyFont="1" applyFill="1" applyBorder="1"/>
    <xf numFmtId="164" fontId="7" fillId="3" borderId="6" xfId="1" applyNumberFormat="1" applyFill="1" applyBorder="1"/>
    <xf numFmtId="0" fontId="4" fillId="3" borderId="6" xfId="0" applyFont="1" applyFill="1" applyBorder="1"/>
    <xf numFmtId="164" fontId="2" fillId="2" borderId="6" xfId="0" applyNumberFormat="1" applyFont="1" applyFill="1" applyBorder="1"/>
    <xf numFmtId="3" fontId="0" fillId="0" borderId="6" xfId="0" applyNumberFormat="1" applyBorder="1"/>
    <xf numFmtId="3" fontId="0" fillId="0" borderId="7" xfId="0" applyNumberFormat="1" applyBorder="1"/>
    <xf numFmtId="3" fontId="1" fillId="0" borderId="6" xfId="0" applyNumberFormat="1" applyFont="1" applyBorder="1"/>
    <xf numFmtId="3" fontId="4" fillId="3" borderId="6" xfId="0" applyNumberFormat="1" applyFont="1" applyFill="1" applyBorder="1"/>
    <xf numFmtId="4" fontId="0" fillId="0" borderId="6" xfId="0" applyNumberFormat="1" applyBorder="1"/>
    <xf numFmtId="14" fontId="0" fillId="0" borderId="7" xfId="0" applyNumberFormat="1" applyBorder="1"/>
    <xf numFmtId="14" fontId="0" fillId="0" borderId="3" xfId="0" applyNumberFormat="1" applyBorder="1"/>
    <xf numFmtId="3" fontId="3" fillId="2" borderId="6" xfId="0" applyNumberFormat="1" applyFont="1" applyFill="1" applyBorder="1"/>
    <xf numFmtId="3" fontId="0" fillId="2" borderId="6" xfId="0" applyNumberFormat="1" applyFill="1" applyBorder="1"/>
    <xf numFmtId="3" fontId="0" fillId="3" borderId="6" xfId="0" applyNumberFormat="1" applyFill="1" applyBorder="1"/>
    <xf numFmtId="0" fontId="3" fillId="2" borderId="6" xfId="0" applyFont="1" applyFill="1" applyBorder="1"/>
    <xf numFmtId="0" fontId="0" fillId="3" borderId="6" xfId="0" applyFill="1" applyBorder="1"/>
    <xf numFmtId="3" fontId="0" fillId="0" borderId="9" xfId="0" applyNumberFormat="1" applyBorder="1"/>
    <xf numFmtId="3" fontId="9" fillId="3" borderId="6" xfId="0" applyNumberFormat="1" applyFont="1" applyFill="1" applyBorder="1"/>
    <xf numFmtId="3" fontId="1" fillId="0" borderId="9" xfId="0" applyNumberFormat="1" applyFont="1" applyBorder="1"/>
    <xf numFmtId="3" fontId="2" fillId="2" borderId="6" xfId="0" applyNumberFormat="1" applyFont="1" applyFill="1" applyBorder="1"/>
    <xf numFmtId="164" fontId="4" fillId="3" borderId="0" xfId="0" applyNumberFormat="1" applyFont="1" applyFill="1"/>
    <xf numFmtId="164" fontId="4" fillId="3" borderId="6" xfId="0" applyNumberFormat="1" applyFont="1" applyFill="1" applyBorder="1"/>
    <xf numFmtId="3" fontId="0" fillId="0" borderId="0" xfId="0" applyNumberFormat="1" applyBorder="1"/>
    <xf numFmtId="9" fontId="0" fillId="0" borderId="0" xfId="0" applyNumberFormat="1" applyFont="1" applyBorder="1"/>
    <xf numFmtId="3" fontId="1" fillId="0" borderId="0" xfId="0" applyNumberFormat="1" applyFont="1" applyBorder="1"/>
    <xf numFmtId="3" fontId="0" fillId="0" borderId="0" xfId="0" applyNumberFormat="1" applyFont="1" applyBorder="1"/>
    <xf numFmtId="164" fontId="0" fillId="0" borderId="0" xfId="0" applyNumberFormat="1" applyFont="1" applyBorder="1"/>
    <xf numFmtId="0" fontId="0" fillId="0" borderId="0" xfId="0" applyFont="1" applyBorder="1"/>
    <xf numFmtId="0" fontId="0" fillId="0" borderId="0" xfId="0" applyBorder="1"/>
    <xf numFmtId="9" fontId="0" fillId="0" borderId="0" xfId="0" applyNumberFormat="1" applyBorder="1"/>
    <xf numFmtId="9" fontId="0" fillId="0" borderId="3" xfId="0" applyNumberFormat="1" applyBorder="1"/>
    <xf numFmtId="3" fontId="1" fillId="4" borderId="0" xfId="0" applyNumberFormat="1" applyFont="1" applyFill="1"/>
    <xf numFmtId="3" fontId="1" fillId="4" borderId="6" xfId="0" applyNumberFormat="1" applyFont="1" applyFill="1" applyBorder="1"/>
    <xf numFmtId="3" fontId="7" fillId="3" borderId="0" xfId="1" applyNumberFormat="1" applyFill="1"/>
    <xf numFmtId="3" fontId="7" fillId="3" borderId="6" xfId="1" applyNumberFormat="1" applyFill="1" applyBorder="1"/>
    <xf numFmtId="9" fontId="3" fillId="0" borderId="0" xfId="0" applyNumberFormat="1" applyFont="1"/>
    <xf numFmtId="9" fontId="0" fillId="0" borderId="0" xfId="0" applyNumberFormat="1"/>
    <xf numFmtId="9" fontId="0" fillId="0" borderId="6" xfId="0" applyNumberFormat="1" applyBorder="1"/>
    <xf numFmtId="0" fontId="1" fillId="0" borderId="6" xfId="0" applyFont="1" applyBorder="1"/>
    <xf numFmtId="4" fontId="0" fillId="0" borderId="0" xfId="0" applyNumberFormat="1" applyBorder="1"/>
    <xf numFmtId="0" fontId="0" fillId="4" borderId="0" xfId="0" applyFill="1"/>
    <xf numFmtId="0" fontId="0" fillId="4" borderId="6"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https://www.bing.com/financeapi/forcetrigger?t=a1nytc&amp;q=XNAS%3aAVAV&amp;form=skydnc</v>
    <v>Learn more on Bing</v>
  </rv>
  <rv s="1">
    <v>en-US</v>
    <v>a1nytc</v>
    <v>268435456</v>
    <v>1</v>
    <v>Powered by Refinitiv</v>
    <v>0</v>
    <v>AEROVIRONMENT, INC. (XNAS:AVAV)</v>
    <v>2</v>
    <v>3</v>
    <v>Finance</v>
    <v>4</v>
    <v>143.99</v>
    <v>83.55</v>
    <v>0.41189999999999999</v>
    <v>0.22</v>
    <v>-3.1310000000000001E-3</v>
    <v>1.769E-3</v>
    <v>-0.39</v>
    <v>USD</v>
    <v>AeroVironment, Inc. designs, develops, produces, delivers and supports a portfolio of intelligent, multi-domain robotic systems and related services for government agencies and businesses. It supplies unmanned systems (UMS), loitering munitions systems (LMS) and related services primarily to organizations within the United States Government and to international allied governments. Its segments include Unmanned Systems (UMS), Loitering Munition Systems (LMS) and MacCready Works (MW). The UMS segment focuses primarily on small, unmanned aircraft system (UAS) products, medium UAS products, and unmanned ground vehicles (UGV) products. The LMS segment focuses primarily on tube-launched aircraft that deploy with the push of a button and fly at higher speeds than small UAS products. It also includes customer-funded research and development programs. The MW segment focuses on research and development in the areas of robotics, sensors, software analytics, data intelligence and connectivity.</v>
    <v>1259</v>
    <v>Nasdaq Stock Market</v>
    <v>XNAS</v>
    <v>XNAS</v>
    <v>241 18Th Street South, Suite 415, ARLINGTON, VA, 22202 US</v>
    <v>126.2</v>
    <v>Aerospace &amp; Defense</v>
    <v>Stock</v>
    <v>45331.024653599219</v>
    <v>0</v>
    <v>124.19</v>
    <v>3504789407</v>
    <v>AEROVIRONMENT, INC.</v>
    <v>AEROVIRONMENT, INC.</v>
    <v>124.95</v>
    <v>124.35</v>
    <v>124.57</v>
    <v>124.18</v>
    <v>28135100</v>
    <v>AVAV</v>
    <v>AEROVIRONMENT, INC. (XNAS:AVAV)</v>
    <v>186070</v>
    <v>181144</v>
    <v>2006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www.avinc.com/images/uploads/product_docs/2021_MUAS_product_catalog_06282021-1.pdf" TargetMode="External"/><Relationship Id="rId7" Type="http://schemas.openxmlformats.org/officeDocument/2006/relationships/comments" Target="../comments1.xml"/><Relationship Id="rId2" Type="http://schemas.openxmlformats.org/officeDocument/2006/relationships/hyperlink" Target="https://www.avinc.com/tms" TargetMode="External"/><Relationship Id="rId1" Type="http://schemas.openxmlformats.org/officeDocument/2006/relationships/hyperlink" Target="https://www.avinc.com/innovative-solutions/small-uas" TargetMode="External"/><Relationship Id="rId6" Type="http://schemas.openxmlformats.org/officeDocument/2006/relationships/vmlDrawing" Target="../drawings/vmlDrawing1.vml"/><Relationship Id="rId5" Type="http://schemas.openxmlformats.org/officeDocument/2006/relationships/hyperlink" Target="https://www.avinc.com/innovative-solutions/other-aircraft" TargetMode="External"/><Relationship Id="rId4" Type="http://schemas.openxmlformats.org/officeDocument/2006/relationships/hyperlink" Target="https://www.avinc.com/about/ha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E10" sqref="E10"/>
    </sheetView>
  </sheetViews>
  <sheetFormatPr defaultRowHeight="14.5" x14ac:dyDescent="0.35"/>
  <cols>
    <col min="2" max="2" width="10.08984375" bestFit="1" customWidth="1"/>
  </cols>
  <sheetData>
    <row r="1" spans="1:3" x14ac:dyDescent="0.35">
      <c r="A1" s="23" t="e" vm="1">
        <v>#VALUE!</v>
      </c>
    </row>
    <row r="2" spans="1:3" x14ac:dyDescent="0.35">
      <c r="A2" t="s">
        <v>1</v>
      </c>
      <c r="B2" s="24" cm="1">
        <f t="array" ref="B2">_FV(A1,"Price")</f>
        <v>124.57</v>
      </c>
    </row>
    <row r="3" spans="1:3" x14ac:dyDescent="0.35">
      <c r="A3" t="s">
        <v>2</v>
      </c>
      <c r="B3" s="25" cm="1">
        <f t="array" ref="B3">_FV(A1,"Shares outstanding",TRUE)/1000000</f>
        <v>28.135100000000001</v>
      </c>
    </row>
    <row r="4" spans="1:3" x14ac:dyDescent="0.35">
      <c r="A4" t="s">
        <v>3</v>
      </c>
      <c r="B4" s="24">
        <f>B2*B3</f>
        <v>3504.7894069999998</v>
      </c>
      <c r="C4" t="s">
        <v>856</v>
      </c>
    </row>
    <row r="5" spans="1:3" x14ac:dyDescent="0.35">
      <c r="A5" t="s">
        <v>4</v>
      </c>
    </row>
    <row r="6" spans="1:3" x14ac:dyDescent="0.35">
      <c r="A6" t="s">
        <v>5</v>
      </c>
    </row>
    <row r="7" spans="1:3" x14ac:dyDescent="0.35">
      <c r="A7"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activeCell="B20" sqref="B20"/>
    </sheetView>
  </sheetViews>
  <sheetFormatPr defaultRowHeight="14.5" x14ac:dyDescent="0.35"/>
  <sheetData>
    <row r="1" spans="1:4" x14ac:dyDescent="0.35">
      <c r="B1" s="1" t="s">
        <v>7</v>
      </c>
      <c r="C1" s="1" t="s">
        <v>0</v>
      </c>
      <c r="D1" s="1" t="s">
        <v>8</v>
      </c>
    </row>
    <row r="2" spans="1:4" x14ac:dyDescent="0.35">
      <c r="A2" s="1">
        <v>0</v>
      </c>
      <c r="B2" t="s">
        <v>9</v>
      </c>
      <c r="C2" t="s">
        <v>10</v>
      </c>
      <c r="D2" t="s">
        <v>11</v>
      </c>
    </row>
    <row r="3" spans="1:4" x14ac:dyDescent="0.35">
      <c r="B3" t="s">
        <v>12</v>
      </c>
    </row>
    <row r="4" spans="1:4" x14ac:dyDescent="0.35">
      <c r="B4" t="s">
        <v>13</v>
      </c>
    </row>
    <row r="5" spans="1:4" x14ac:dyDescent="0.35">
      <c r="B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241"/>
  <sheetViews>
    <sheetView tabSelected="1" zoomScale="85" zoomScaleNormal="85" workbookViewId="0">
      <pane xSplit="2" ySplit="8" topLeftCell="U114" activePane="bottomRight" state="frozen"/>
      <selection activeCell="B2" sqref="B2"/>
      <selection pane="topRight" activeCell="B2" sqref="B2"/>
      <selection pane="bottomLeft" activeCell="B2" sqref="B2"/>
      <selection pane="bottomRight" activeCell="B154" sqref="A154:XFD154"/>
    </sheetView>
  </sheetViews>
  <sheetFormatPr defaultRowHeight="14.5" x14ac:dyDescent="0.35"/>
  <cols>
    <col min="1" max="1" width="8.54296875" customWidth="1"/>
    <col min="2" max="2" width="23.1796875" customWidth="1"/>
    <col min="3" max="5" width="8.7265625" customWidth="1"/>
    <col min="6" max="8" width="12.6328125" customWidth="1"/>
    <col min="9" max="9" width="12.6328125" style="33" customWidth="1"/>
    <col min="10" max="12" width="12.6328125" customWidth="1"/>
    <col min="13" max="13" width="12.6328125" style="33" customWidth="1"/>
    <col min="14" max="16" width="12.6328125" customWidth="1"/>
    <col min="17" max="17" width="12.6328125" style="33" customWidth="1"/>
    <col min="18" max="20" width="12.6328125" customWidth="1"/>
    <col min="21" max="21" width="12.6328125" style="33" customWidth="1"/>
    <col min="22" max="24" width="12.6328125" customWidth="1"/>
    <col min="25" max="25" width="12.6328125" style="33" customWidth="1"/>
    <col min="26" max="28" width="12.6328125" customWidth="1"/>
    <col min="29" max="29" width="12.6328125" style="33" customWidth="1"/>
    <col min="30" max="62" width="12.6328125" customWidth="1"/>
  </cols>
  <sheetData>
    <row r="1" spans="1:59" x14ac:dyDescent="0.35">
      <c r="A1" t="s">
        <v>15</v>
      </c>
      <c r="B1" t="s">
        <v>16</v>
      </c>
      <c r="M1" s="33" t="s">
        <v>901</v>
      </c>
      <c r="N1" t="s">
        <v>902</v>
      </c>
      <c r="O1" t="s">
        <v>903</v>
      </c>
      <c r="P1" t="s">
        <v>900</v>
      </c>
      <c r="Q1" s="33" t="s">
        <v>904</v>
      </c>
      <c r="R1" t="s">
        <v>905</v>
      </c>
      <c r="S1" t="s">
        <v>906</v>
      </c>
      <c r="T1" t="s">
        <v>899</v>
      </c>
      <c r="U1" s="33" t="s">
        <v>907</v>
      </c>
      <c r="V1" t="s">
        <v>908</v>
      </c>
      <c r="W1" t="s">
        <v>909</v>
      </c>
      <c r="X1" t="s">
        <v>898</v>
      </c>
      <c r="Y1" s="33" t="s">
        <v>910</v>
      </c>
      <c r="Z1" t="s">
        <v>911</v>
      </c>
      <c r="AA1" t="s">
        <v>912</v>
      </c>
      <c r="AB1" t="s">
        <v>897</v>
      </c>
      <c r="AC1" s="33" t="s">
        <v>913</v>
      </c>
      <c r="AD1" t="s">
        <v>911</v>
      </c>
    </row>
    <row r="2" spans="1:59" x14ac:dyDescent="0.35">
      <c r="B2" t="s">
        <v>17</v>
      </c>
      <c r="M2" s="34">
        <v>43713</v>
      </c>
      <c r="N2" s="29">
        <v>43803</v>
      </c>
      <c r="O2" s="29">
        <v>43894</v>
      </c>
      <c r="P2" s="29">
        <v>44006</v>
      </c>
      <c r="Q2" s="34">
        <v>44084</v>
      </c>
      <c r="R2" s="29">
        <v>44174</v>
      </c>
      <c r="S2" s="29">
        <v>44265</v>
      </c>
      <c r="T2" s="29">
        <v>44376</v>
      </c>
      <c r="U2" s="34">
        <v>44448</v>
      </c>
      <c r="V2" s="29">
        <v>44538</v>
      </c>
      <c r="W2" s="29">
        <v>44624</v>
      </c>
      <c r="X2" s="29">
        <v>44741</v>
      </c>
      <c r="Y2" s="34">
        <v>44812</v>
      </c>
      <c r="Z2" s="29">
        <v>44902</v>
      </c>
      <c r="AA2" s="29">
        <v>44991</v>
      </c>
      <c r="AB2" s="29">
        <v>45105</v>
      </c>
      <c r="AC2" s="34">
        <v>45175</v>
      </c>
      <c r="AD2" s="29">
        <v>45266</v>
      </c>
      <c r="AU2" s="29">
        <v>41829</v>
      </c>
      <c r="AV2" s="29">
        <v>42186</v>
      </c>
      <c r="AW2" s="29">
        <v>42550</v>
      </c>
      <c r="AX2" s="29">
        <v>42914</v>
      </c>
      <c r="AY2" s="29">
        <v>43278</v>
      </c>
      <c r="AZ2" s="29">
        <v>43642</v>
      </c>
      <c r="BA2" s="29">
        <v>44006</v>
      </c>
      <c r="BB2" s="29">
        <v>44376</v>
      </c>
      <c r="BC2" s="29">
        <v>44741</v>
      </c>
      <c r="BD2" s="29">
        <v>45105</v>
      </c>
    </row>
    <row r="3" spans="1:59" s="4" customFormat="1" x14ac:dyDescent="0.35">
      <c r="B3" s="4" t="s">
        <v>18</v>
      </c>
      <c r="I3" s="35"/>
      <c r="M3" s="47">
        <v>43676</v>
      </c>
      <c r="N3" s="48">
        <v>43767</v>
      </c>
      <c r="O3" s="48">
        <v>43858</v>
      </c>
      <c r="Q3" s="47">
        <v>44042</v>
      </c>
      <c r="R3" s="48">
        <v>44133</v>
      </c>
      <c r="S3" s="48">
        <v>44224</v>
      </c>
      <c r="T3" s="48">
        <v>44316</v>
      </c>
      <c r="U3" s="47">
        <v>44407</v>
      </c>
      <c r="V3" s="48">
        <v>44498</v>
      </c>
      <c r="W3" s="48">
        <v>44589</v>
      </c>
      <c r="X3" s="48">
        <v>44681</v>
      </c>
      <c r="Y3" s="47">
        <v>44772</v>
      </c>
      <c r="Z3" s="48">
        <v>44863</v>
      </c>
      <c r="AA3" s="48">
        <v>44954</v>
      </c>
      <c r="AB3" s="48">
        <v>45046</v>
      </c>
      <c r="AC3" s="47">
        <v>45136</v>
      </c>
      <c r="AD3" s="48">
        <v>45227</v>
      </c>
      <c r="AQ3" s="4">
        <v>2010</v>
      </c>
      <c r="AR3" s="4">
        <f t="shared" ref="AR3:BC3" si="0">AQ3+1</f>
        <v>2011</v>
      </c>
      <c r="AS3" s="4">
        <f t="shared" si="0"/>
        <v>2012</v>
      </c>
      <c r="AT3" s="4">
        <f t="shared" si="0"/>
        <v>2013</v>
      </c>
      <c r="AU3" s="4">
        <f t="shared" si="0"/>
        <v>2014</v>
      </c>
      <c r="AV3" s="4">
        <f t="shared" si="0"/>
        <v>2015</v>
      </c>
      <c r="AW3" s="4">
        <f t="shared" si="0"/>
        <v>2016</v>
      </c>
      <c r="AX3" s="4">
        <f t="shared" si="0"/>
        <v>2017</v>
      </c>
      <c r="AY3" s="4">
        <f t="shared" si="0"/>
        <v>2018</v>
      </c>
      <c r="AZ3" s="4">
        <f t="shared" si="0"/>
        <v>2019</v>
      </c>
      <c r="BA3" s="4">
        <f t="shared" si="0"/>
        <v>2020</v>
      </c>
      <c r="BB3" s="4">
        <f t="shared" si="0"/>
        <v>2021</v>
      </c>
      <c r="BC3" s="4">
        <f t="shared" si="0"/>
        <v>2022</v>
      </c>
      <c r="BD3" s="4">
        <v>2023</v>
      </c>
    </row>
    <row r="4" spans="1:59" s="3" customFormat="1" x14ac:dyDescent="0.35">
      <c r="B4" s="3" t="s">
        <v>893</v>
      </c>
      <c r="I4" s="36"/>
      <c r="M4" s="36"/>
      <c r="Q4" s="36"/>
      <c r="U4" s="36"/>
      <c r="Y4" s="36"/>
      <c r="AC4" s="36"/>
    </row>
    <row r="5" spans="1:59" x14ac:dyDescent="0.35">
      <c r="B5" t="s">
        <v>894</v>
      </c>
      <c r="N5">
        <v>63.96</v>
      </c>
      <c r="O5">
        <v>72.7</v>
      </c>
      <c r="P5">
        <v>72.7</v>
      </c>
      <c r="Q5" s="33">
        <v>80.77</v>
      </c>
      <c r="R5">
        <v>87</v>
      </c>
      <c r="S5">
        <v>143.72</v>
      </c>
      <c r="T5">
        <v>142.29</v>
      </c>
      <c r="U5" s="33">
        <v>115.95</v>
      </c>
      <c r="V5">
        <v>106.32</v>
      </c>
      <c r="W5">
        <v>96.12</v>
      </c>
      <c r="X5">
        <v>114.11</v>
      </c>
      <c r="Y5" s="33">
        <v>98.22</v>
      </c>
      <c r="Z5">
        <v>106.54</v>
      </c>
      <c r="AA5">
        <v>94.32</v>
      </c>
      <c r="AB5">
        <v>109.22</v>
      </c>
      <c r="AC5" s="33">
        <v>112.39</v>
      </c>
      <c r="AD5">
        <v>124.33</v>
      </c>
      <c r="AV5">
        <v>36.5</v>
      </c>
      <c r="AW5">
        <v>30.65</v>
      </c>
      <c r="AX5">
        <v>32.44</v>
      </c>
      <c r="AY5">
        <v>58.99</v>
      </c>
      <c r="AZ5">
        <v>121.32</v>
      </c>
      <c r="BA5">
        <v>72.7</v>
      </c>
      <c r="BB5">
        <v>143.72</v>
      </c>
      <c r="BC5">
        <v>115.95</v>
      </c>
      <c r="BD5">
        <v>109.22</v>
      </c>
    </row>
    <row r="6" spans="1:59" x14ac:dyDescent="0.35">
      <c r="B6" t="s">
        <v>895</v>
      </c>
      <c r="N6">
        <v>48.61</v>
      </c>
      <c r="O6">
        <v>58.03</v>
      </c>
      <c r="P6">
        <v>45</v>
      </c>
      <c r="Q6" s="33">
        <v>57.49</v>
      </c>
      <c r="R6">
        <v>59.13</v>
      </c>
      <c r="S6">
        <v>75.13</v>
      </c>
      <c r="T6">
        <v>97.77</v>
      </c>
      <c r="U6" s="33">
        <v>91.3</v>
      </c>
      <c r="V6">
        <v>83.31</v>
      </c>
      <c r="W6">
        <v>52.03</v>
      </c>
      <c r="X6">
        <v>53.8</v>
      </c>
      <c r="Y6" s="33">
        <v>70.08</v>
      </c>
      <c r="Z6">
        <v>74.91</v>
      </c>
      <c r="AA6">
        <v>80.58</v>
      </c>
      <c r="AB6">
        <v>83.55</v>
      </c>
      <c r="AC6" s="33">
        <v>88.24</v>
      </c>
      <c r="AD6">
        <v>91.25</v>
      </c>
      <c r="AV6">
        <v>24.73</v>
      </c>
      <c r="AW6">
        <v>19.100000000000001</v>
      </c>
      <c r="AX6">
        <v>22.16</v>
      </c>
      <c r="AY6">
        <v>28.13</v>
      </c>
      <c r="AZ6">
        <v>49.69</v>
      </c>
      <c r="BA6">
        <v>45</v>
      </c>
      <c r="BB6">
        <v>57.49</v>
      </c>
      <c r="BC6">
        <v>52.03</v>
      </c>
      <c r="BD6">
        <v>70.08</v>
      </c>
    </row>
    <row r="7" spans="1:59" s="22" customFormat="1" x14ac:dyDescent="0.35">
      <c r="B7" s="22" t="s">
        <v>896</v>
      </c>
      <c r="I7" s="76"/>
      <c r="M7" s="76"/>
      <c r="N7" s="22">
        <v>55.38</v>
      </c>
      <c r="O7" s="22">
        <v>64.05</v>
      </c>
      <c r="P7" s="22">
        <v>58.58</v>
      </c>
      <c r="Q7" s="76">
        <v>71.209999999999994</v>
      </c>
      <c r="R7" s="22">
        <v>72.510000000000005</v>
      </c>
      <c r="S7" s="22">
        <v>92.92</v>
      </c>
      <c r="T7" s="22">
        <v>116.86</v>
      </c>
      <c r="U7" s="76">
        <v>105.26</v>
      </c>
      <c r="V7" s="22">
        <v>94.11</v>
      </c>
      <c r="W7" s="22">
        <v>71.95</v>
      </c>
      <c r="X7" s="22">
        <v>80.819999999999993</v>
      </c>
      <c r="Y7" s="76">
        <v>84</v>
      </c>
      <c r="Z7" s="22">
        <v>89.28</v>
      </c>
      <c r="AA7" s="22">
        <v>87.08</v>
      </c>
      <c r="AB7" s="22">
        <v>93.65</v>
      </c>
      <c r="AC7" s="76">
        <v>98.65</v>
      </c>
      <c r="AD7" s="22">
        <v>105.5</v>
      </c>
      <c r="AV7" s="22">
        <v>29.41</v>
      </c>
      <c r="AW7" s="22">
        <v>25.49</v>
      </c>
      <c r="AX7" s="22">
        <v>27.11</v>
      </c>
      <c r="AY7" s="22">
        <v>45.24</v>
      </c>
      <c r="AZ7" s="22">
        <v>77.91</v>
      </c>
      <c r="BA7" s="22">
        <v>59.83</v>
      </c>
      <c r="BB7" s="22">
        <v>88.12</v>
      </c>
      <c r="BC7" s="22">
        <v>88.12</v>
      </c>
      <c r="BD7" s="22">
        <v>88.54</v>
      </c>
    </row>
    <row r="8" spans="1:59" s="5" customFormat="1" ht="15" customHeight="1" thickBot="1" x14ac:dyDescent="0.4">
      <c r="I8" s="37"/>
      <c r="M8" s="37"/>
      <c r="Q8" s="37"/>
      <c r="U8" s="37"/>
      <c r="Y8" s="37"/>
      <c r="AC8" s="37"/>
    </row>
    <row r="9" spans="1:59" s="12" customFormat="1" x14ac:dyDescent="0.35">
      <c r="B9" s="12" t="s">
        <v>20</v>
      </c>
      <c r="I9" s="38"/>
      <c r="M9" s="38"/>
      <c r="Q9" s="38"/>
      <c r="U9" s="38"/>
      <c r="Y9" s="38"/>
      <c r="AC9" s="38"/>
    </row>
    <row r="10" spans="1:59" s="13" customFormat="1" x14ac:dyDescent="0.35">
      <c r="B10" s="14" t="s">
        <v>21</v>
      </c>
      <c r="C10" s="14"/>
      <c r="D10" s="14"/>
      <c r="E10" s="14"/>
      <c r="F10" s="14"/>
      <c r="G10" s="14"/>
      <c r="H10" s="14"/>
      <c r="I10" s="39"/>
      <c r="J10" s="14"/>
      <c r="K10" s="14"/>
      <c r="L10" s="14"/>
      <c r="M10" s="39"/>
      <c r="N10" s="14"/>
      <c r="O10" s="14"/>
      <c r="P10" s="14"/>
      <c r="Q10" s="39"/>
      <c r="R10" s="14"/>
      <c r="S10" s="14"/>
      <c r="T10" s="14"/>
      <c r="U10" s="39"/>
      <c r="V10" s="14"/>
      <c r="W10" s="14"/>
      <c r="X10" s="14"/>
      <c r="Y10" s="39"/>
      <c r="Z10" s="14"/>
      <c r="AA10" s="14"/>
      <c r="AB10" s="14"/>
      <c r="AC10" s="39"/>
      <c r="AD10" s="14"/>
      <c r="AE10" s="14"/>
      <c r="AF10" s="14"/>
      <c r="AG10" s="14"/>
      <c r="AH10" s="14"/>
      <c r="AI10" s="14"/>
      <c r="AJ10" s="14"/>
      <c r="AK10" s="14"/>
      <c r="AL10" s="14"/>
      <c r="AM10" s="14"/>
      <c r="AN10" s="14"/>
      <c r="AO10" s="14"/>
      <c r="AP10" s="14"/>
      <c r="AQ10" s="15"/>
      <c r="AR10" s="15"/>
      <c r="AS10" s="15"/>
      <c r="AT10" s="15"/>
      <c r="AU10" s="15"/>
      <c r="AV10" s="15"/>
      <c r="AW10" s="15"/>
      <c r="AX10" s="15"/>
      <c r="AY10" s="15"/>
      <c r="AZ10" s="15"/>
      <c r="BA10" s="15"/>
      <c r="BB10" s="15"/>
      <c r="BC10" s="15"/>
      <c r="BD10" s="15"/>
    </row>
    <row r="11" spans="1:59" s="16" customFormat="1" x14ac:dyDescent="0.35">
      <c r="B11" s="8" t="s">
        <v>22</v>
      </c>
      <c r="C11" s="8"/>
      <c r="D11" s="8"/>
      <c r="E11" s="8"/>
      <c r="F11" s="8" t="s">
        <v>892</v>
      </c>
      <c r="G11" s="8" t="s">
        <v>892</v>
      </c>
      <c r="H11" s="8" t="s">
        <v>892</v>
      </c>
      <c r="I11" s="42" t="s">
        <v>892</v>
      </c>
      <c r="J11" s="8" t="s">
        <v>892</v>
      </c>
      <c r="K11" s="8" t="s">
        <v>892</v>
      </c>
      <c r="L11" s="8" t="s">
        <v>892</v>
      </c>
      <c r="M11" s="42"/>
      <c r="N11" s="8"/>
      <c r="O11" s="8"/>
      <c r="P11" s="8"/>
      <c r="Q11" s="42">
        <v>56202</v>
      </c>
      <c r="R11" s="8">
        <v>58265</v>
      </c>
      <c r="S11" s="8">
        <v>50536</v>
      </c>
      <c r="T11" s="8"/>
      <c r="U11" s="42">
        <v>39924</v>
      </c>
      <c r="V11" s="8">
        <v>54714</v>
      </c>
      <c r="W11" s="8">
        <v>24366</v>
      </c>
      <c r="X11" s="8">
        <f>BC11-W11-V11-U11</f>
        <v>59197</v>
      </c>
      <c r="Y11" s="42"/>
      <c r="Z11" s="8"/>
      <c r="AA11" s="8"/>
      <c r="AB11" s="8"/>
      <c r="AC11" s="42"/>
      <c r="AD11" s="8"/>
      <c r="AE11" s="8"/>
      <c r="AF11" s="8"/>
      <c r="AG11" s="8"/>
      <c r="AH11" s="8"/>
      <c r="AI11" s="8"/>
      <c r="AJ11" s="8"/>
      <c r="AK11" s="8"/>
      <c r="AL11" s="8"/>
      <c r="AM11" s="8"/>
      <c r="AN11" s="8" t="s">
        <v>892</v>
      </c>
      <c r="AO11" s="8" t="s">
        <v>892</v>
      </c>
      <c r="AP11" s="8" t="s">
        <v>892</v>
      </c>
      <c r="AQ11" s="8" t="s">
        <v>892</v>
      </c>
      <c r="AR11" s="8" t="s">
        <v>892</v>
      </c>
      <c r="AS11" s="8" t="s">
        <v>892</v>
      </c>
      <c r="AT11" s="8" t="s">
        <v>892</v>
      </c>
      <c r="AU11" s="8" t="s">
        <v>892</v>
      </c>
      <c r="AV11" s="8" t="s">
        <v>892</v>
      </c>
      <c r="AW11" s="8" t="s">
        <v>892</v>
      </c>
      <c r="AX11" s="8" t="s">
        <v>892</v>
      </c>
      <c r="AY11" s="8" t="s">
        <v>892</v>
      </c>
      <c r="AZ11" s="8" t="s">
        <v>892</v>
      </c>
      <c r="BA11" s="8">
        <v>225888</v>
      </c>
      <c r="BB11" s="8">
        <v>235854</v>
      </c>
      <c r="BC11" s="8">
        <v>178201</v>
      </c>
      <c r="BD11" s="8">
        <v>233908</v>
      </c>
    </row>
    <row r="12" spans="1:59" s="16" customFormat="1" x14ac:dyDescent="0.35">
      <c r="B12" s="8" t="s">
        <v>447</v>
      </c>
      <c r="C12" s="8"/>
      <c r="D12" s="8"/>
      <c r="E12" s="8"/>
      <c r="F12" s="8" t="s">
        <v>892</v>
      </c>
      <c r="G12" s="8" t="s">
        <v>892</v>
      </c>
      <c r="H12" s="8" t="s">
        <v>892</v>
      </c>
      <c r="I12" s="42" t="s">
        <v>892</v>
      </c>
      <c r="J12" s="8" t="s">
        <v>892</v>
      </c>
      <c r="K12" s="8" t="s">
        <v>892</v>
      </c>
      <c r="L12" s="8" t="s">
        <v>892</v>
      </c>
      <c r="M12" s="42"/>
      <c r="N12" s="8"/>
      <c r="O12" s="8"/>
      <c r="P12" s="8"/>
      <c r="Q12" s="42">
        <v>27483</v>
      </c>
      <c r="R12" s="8">
        <v>29695</v>
      </c>
      <c r="S12" s="8">
        <v>22017</v>
      </c>
      <c r="T12" s="8"/>
      <c r="U12" s="42">
        <v>16920</v>
      </c>
      <c r="V12" s="8">
        <v>27754</v>
      </c>
      <c r="W12" s="8">
        <v>8656</v>
      </c>
      <c r="X12" s="8">
        <f>BC12-W12-V12-U12</f>
        <v>30429</v>
      </c>
      <c r="Y12" s="42"/>
      <c r="Z12" s="8"/>
      <c r="AA12" s="8"/>
      <c r="AB12" s="8"/>
      <c r="AC12" s="42"/>
      <c r="AD12" s="8"/>
      <c r="AE12" s="8"/>
      <c r="AF12" s="8"/>
      <c r="AG12" s="8"/>
      <c r="AH12" s="8"/>
      <c r="AI12" s="8"/>
      <c r="AJ12" s="8"/>
      <c r="AK12" s="8"/>
      <c r="AL12" s="8"/>
      <c r="AM12" s="8"/>
      <c r="AN12" s="8" t="s">
        <v>892</v>
      </c>
      <c r="AO12" s="8" t="s">
        <v>892</v>
      </c>
      <c r="AP12" s="8" t="s">
        <v>892</v>
      </c>
      <c r="AQ12" s="8" t="s">
        <v>892</v>
      </c>
      <c r="AR12" s="8" t="s">
        <v>892</v>
      </c>
      <c r="AS12" s="8" t="s">
        <v>892</v>
      </c>
      <c r="AT12" s="8" t="s">
        <v>892</v>
      </c>
      <c r="AU12" s="8" t="s">
        <v>892</v>
      </c>
      <c r="AV12" s="8" t="s">
        <v>892</v>
      </c>
      <c r="AW12" s="8" t="s">
        <v>892</v>
      </c>
      <c r="AX12" s="8" t="s">
        <v>892</v>
      </c>
      <c r="AY12" s="8" t="s">
        <v>892</v>
      </c>
      <c r="AZ12" s="8" t="s">
        <v>892</v>
      </c>
      <c r="BA12" s="8">
        <v>117538</v>
      </c>
      <c r="BB12" s="8">
        <v>119062</v>
      </c>
      <c r="BC12" s="8">
        <v>83759</v>
      </c>
      <c r="BD12" s="8">
        <v>121332</v>
      </c>
    </row>
    <row r="13" spans="1:59" s="16" customFormat="1" x14ac:dyDescent="0.35">
      <c r="B13" s="8" t="s">
        <v>24</v>
      </c>
      <c r="C13" s="8"/>
      <c r="D13" s="8"/>
      <c r="E13" s="8"/>
      <c r="F13" s="8" t="s">
        <v>892</v>
      </c>
      <c r="G13" s="8" t="s">
        <v>892</v>
      </c>
      <c r="H13" s="8" t="s">
        <v>892</v>
      </c>
      <c r="I13" s="42" t="s">
        <v>892</v>
      </c>
      <c r="J13" s="8" t="s">
        <v>892</v>
      </c>
      <c r="K13" s="8" t="s">
        <v>892</v>
      </c>
      <c r="L13" s="8" t="s">
        <v>892</v>
      </c>
      <c r="M13" s="42"/>
      <c r="N13" s="8"/>
      <c r="O13" s="8"/>
      <c r="P13" s="8"/>
      <c r="Q13" s="42">
        <v>15197</v>
      </c>
      <c r="R13" s="8">
        <v>15386</v>
      </c>
      <c r="S13" s="8">
        <v>6702</v>
      </c>
      <c r="T13" s="8"/>
      <c r="U13" s="42">
        <v>1958</v>
      </c>
      <c r="V13" s="8">
        <v>13377</v>
      </c>
      <c r="W13" s="8">
        <v>-3606</v>
      </c>
      <c r="X13" s="8">
        <f>BC13-W13-V13-U13</f>
        <v>17251</v>
      </c>
      <c r="Y13" s="42"/>
      <c r="Z13" s="8"/>
      <c r="AA13" s="8"/>
      <c r="AB13" s="8"/>
      <c r="AC13" s="42"/>
      <c r="AD13" s="8"/>
      <c r="AE13" s="8"/>
      <c r="AF13" s="8"/>
      <c r="AG13" s="8"/>
      <c r="AH13" s="8"/>
      <c r="AI13" s="8"/>
      <c r="AJ13" s="8"/>
      <c r="AK13" s="8"/>
      <c r="AL13" s="8"/>
      <c r="AM13" s="8"/>
      <c r="AN13" s="8" t="s">
        <v>892</v>
      </c>
      <c r="AO13" s="8" t="s">
        <v>892</v>
      </c>
      <c r="AP13" s="8" t="s">
        <v>892</v>
      </c>
      <c r="AQ13" s="8" t="s">
        <v>892</v>
      </c>
      <c r="AR13" s="8" t="s">
        <v>892</v>
      </c>
      <c r="AS13" s="8" t="s">
        <v>892</v>
      </c>
      <c r="AT13" s="8" t="s">
        <v>892</v>
      </c>
      <c r="AU13" s="8" t="s">
        <v>892</v>
      </c>
      <c r="AV13" s="8" t="s">
        <v>892</v>
      </c>
      <c r="AW13" s="8" t="s">
        <v>892</v>
      </c>
      <c r="AX13" s="8" t="s">
        <v>892</v>
      </c>
      <c r="AY13" s="8" t="s">
        <v>892</v>
      </c>
      <c r="AZ13" s="8" t="s">
        <v>892</v>
      </c>
      <c r="BA13" s="8">
        <v>64680</v>
      </c>
      <c r="BB13" s="8">
        <v>58194</v>
      </c>
      <c r="BC13" s="8">
        <v>28980</v>
      </c>
      <c r="BD13" s="8">
        <v>64650</v>
      </c>
    </row>
    <row r="14" spans="1:59" s="16" customFormat="1" x14ac:dyDescent="0.35">
      <c r="B14" s="8" t="s">
        <v>25</v>
      </c>
      <c r="C14" s="8"/>
      <c r="D14" s="8"/>
      <c r="E14" s="8"/>
      <c r="F14" s="8" t="s">
        <v>892</v>
      </c>
      <c r="G14" s="8" t="s">
        <v>892</v>
      </c>
      <c r="H14" s="8" t="s">
        <v>892</v>
      </c>
      <c r="I14" s="42" t="s">
        <v>892</v>
      </c>
      <c r="J14" s="8" t="s">
        <v>892</v>
      </c>
      <c r="K14" s="8" t="s">
        <v>892</v>
      </c>
      <c r="L14" s="8" t="s">
        <v>892</v>
      </c>
      <c r="M14" s="42"/>
      <c r="N14" s="8"/>
      <c r="O14" s="8"/>
      <c r="P14" s="8"/>
      <c r="Q14" s="42">
        <v>0</v>
      </c>
      <c r="R14" s="8">
        <v>171</v>
      </c>
      <c r="S14" s="8">
        <v>1408</v>
      </c>
      <c r="T14" s="8"/>
      <c r="U14" s="42">
        <v>424</v>
      </c>
      <c r="V14" s="8">
        <v>297</v>
      </c>
      <c r="W14" s="8">
        <v>99</v>
      </c>
      <c r="X14" s="8">
        <f>BC14-W14-V14-U14</f>
        <v>-318</v>
      </c>
      <c r="Y14" s="42"/>
      <c r="Z14" s="8"/>
      <c r="AA14" s="8"/>
      <c r="AB14" s="8"/>
      <c r="AC14" s="42"/>
      <c r="AD14" s="8"/>
      <c r="AE14" s="8"/>
      <c r="AF14" s="8"/>
      <c r="AG14" s="8"/>
      <c r="AH14" s="8"/>
      <c r="AI14" s="8"/>
      <c r="AJ14" s="8"/>
      <c r="AK14" s="8"/>
      <c r="AL14" s="8"/>
      <c r="AM14" s="8"/>
      <c r="AN14" s="8" t="s">
        <v>892</v>
      </c>
      <c r="AO14" s="8" t="s">
        <v>892</v>
      </c>
      <c r="AP14" s="8" t="s">
        <v>892</v>
      </c>
      <c r="AQ14" s="8" t="s">
        <v>892</v>
      </c>
      <c r="AR14" s="8" t="s">
        <v>892</v>
      </c>
      <c r="AS14" s="8" t="s">
        <v>892</v>
      </c>
      <c r="AT14" s="8" t="s">
        <v>892</v>
      </c>
      <c r="AU14" s="8" t="s">
        <v>892</v>
      </c>
      <c r="AV14" s="8" t="s">
        <v>892</v>
      </c>
      <c r="AW14" s="8" t="s">
        <v>892</v>
      </c>
      <c r="AX14" s="8" t="s">
        <v>892</v>
      </c>
      <c r="AY14" s="8" t="s">
        <v>892</v>
      </c>
      <c r="AZ14" s="8" t="s">
        <v>892</v>
      </c>
      <c r="BA14" s="8">
        <v>537</v>
      </c>
      <c r="BB14" s="8">
        <v>3026</v>
      </c>
      <c r="BC14" s="8">
        <v>502</v>
      </c>
      <c r="BD14" s="8">
        <v>0</v>
      </c>
    </row>
    <row r="15" spans="1:59" s="17" customFormat="1" x14ac:dyDescent="0.35">
      <c r="B15" s="9" t="s">
        <v>26</v>
      </c>
      <c r="C15" s="9"/>
      <c r="D15" s="9"/>
      <c r="E15" s="9"/>
      <c r="F15" s="9" t="s">
        <v>892</v>
      </c>
      <c r="G15" s="9" t="s">
        <v>892</v>
      </c>
      <c r="H15" s="9" t="s">
        <v>892</v>
      </c>
      <c r="I15" s="43" t="s">
        <v>892</v>
      </c>
      <c r="J15" s="9" t="s">
        <v>892</v>
      </c>
      <c r="K15" s="9" t="s">
        <v>892</v>
      </c>
      <c r="L15" s="9" t="s">
        <v>892</v>
      </c>
      <c r="M15" s="43"/>
      <c r="N15" s="9"/>
      <c r="O15" s="9"/>
      <c r="P15" s="9"/>
      <c r="Q15" s="43">
        <v>661</v>
      </c>
      <c r="R15" s="9">
        <v>715</v>
      </c>
      <c r="S15" s="9">
        <v>661</v>
      </c>
      <c r="T15" s="9"/>
      <c r="U15" s="43">
        <v>707</v>
      </c>
      <c r="V15" s="9">
        <v>707</v>
      </c>
      <c r="W15" s="9">
        <v>707</v>
      </c>
      <c r="X15" s="8">
        <f>BC15-W15-V15-U15</f>
        <v>707</v>
      </c>
      <c r="Y15" s="43"/>
      <c r="Z15" s="9"/>
      <c r="AA15" s="9"/>
      <c r="AB15" s="9"/>
      <c r="AC15" s="43"/>
      <c r="AD15" s="9"/>
      <c r="AE15" s="9"/>
      <c r="AF15" s="9"/>
      <c r="AG15" s="9"/>
      <c r="AH15" s="9"/>
      <c r="AI15" s="9"/>
      <c r="AJ15" s="9"/>
      <c r="AK15" s="9"/>
      <c r="AL15" s="9"/>
      <c r="AM15" s="9"/>
      <c r="AN15" s="9" t="s">
        <v>892</v>
      </c>
      <c r="AO15" s="9" t="s">
        <v>892</v>
      </c>
      <c r="AP15" s="9" t="s">
        <v>892</v>
      </c>
      <c r="AQ15" s="9" t="s">
        <v>892</v>
      </c>
      <c r="AR15" s="9" t="s">
        <v>892</v>
      </c>
      <c r="AS15" s="9" t="s">
        <v>892</v>
      </c>
      <c r="AT15" s="9" t="s">
        <v>892</v>
      </c>
      <c r="AU15" s="9" t="s">
        <v>892</v>
      </c>
      <c r="AV15" s="9" t="s">
        <v>892</v>
      </c>
      <c r="AW15" s="9" t="s">
        <v>892</v>
      </c>
      <c r="AX15" s="9" t="s">
        <v>892</v>
      </c>
      <c r="AY15" s="9" t="s">
        <v>892</v>
      </c>
      <c r="AZ15" s="9" t="s">
        <v>892</v>
      </c>
      <c r="BA15" s="9">
        <v>2467</v>
      </c>
      <c r="BB15" s="9">
        <v>2649</v>
      </c>
      <c r="BC15" s="9">
        <v>2828</v>
      </c>
      <c r="BD15" s="9">
        <v>2688</v>
      </c>
    </row>
    <row r="16" spans="1:59" s="16" customFormat="1" x14ac:dyDescent="0.35">
      <c r="B16" s="8" t="s">
        <v>27</v>
      </c>
      <c r="C16" s="8"/>
      <c r="D16" s="8"/>
      <c r="E16" s="8"/>
      <c r="F16" s="8" t="s">
        <v>892</v>
      </c>
      <c r="G16" s="8" t="s">
        <v>892</v>
      </c>
      <c r="H16" s="8" t="s">
        <v>892</v>
      </c>
      <c r="I16" s="42" t="s">
        <v>892</v>
      </c>
      <c r="J16" s="8" t="s">
        <v>892</v>
      </c>
      <c r="K16" s="8" t="s">
        <v>892</v>
      </c>
      <c r="L16" s="8" t="s">
        <v>892</v>
      </c>
      <c r="M16" s="42">
        <f>SUM(M13:M15)</f>
        <v>0</v>
      </c>
      <c r="N16" s="8">
        <f>SUM(N13:N15)</f>
        <v>0</v>
      </c>
      <c r="O16" s="8">
        <f>SUM(O13:O15)</f>
        <v>0</v>
      </c>
      <c r="P16" s="8"/>
      <c r="Q16" s="42">
        <f>SUM(Q13:Q15)</f>
        <v>15858</v>
      </c>
      <c r="R16" s="8">
        <f>SUM(R13:R15)</f>
        <v>16272</v>
      </c>
      <c r="S16" s="8">
        <f>SUM(S13:S15)</f>
        <v>8771</v>
      </c>
      <c r="T16" s="8"/>
      <c r="U16" s="42">
        <f>SUM(U13:U15)</f>
        <v>3089</v>
      </c>
      <c r="V16" s="8">
        <f>SUM(V13:V15)</f>
        <v>14381</v>
      </c>
      <c r="W16" s="8">
        <f>SUM(W13:W15)</f>
        <v>-2800</v>
      </c>
      <c r="X16" s="8">
        <f>SUM(X13:X15)</f>
        <v>17640</v>
      </c>
      <c r="Y16" s="42"/>
      <c r="Z16" s="8"/>
      <c r="AA16" s="8"/>
      <c r="AB16" s="8"/>
      <c r="AC16" s="42"/>
      <c r="AD16" s="8"/>
      <c r="AE16" s="8"/>
      <c r="AF16" s="8"/>
      <c r="AG16" s="8"/>
      <c r="AH16" s="8"/>
      <c r="AI16" s="8"/>
      <c r="AJ16" s="8"/>
      <c r="AK16" s="8"/>
      <c r="AL16" s="8"/>
      <c r="AM16" s="8"/>
      <c r="AN16" s="8" t="s">
        <v>892</v>
      </c>
      <c r="AO16" s="8" t="s">
        <v>892</v>
      </c>
      <c r="AP16" s="8" t="s">
        <v>892</v>
      </c>
      <c r="AQ16" s="8" t="s">
        <v>892</v>
      </c>
      <c r="AR16" s="8" t="s">
        <v>892</v>
      </c>
      <c r="AS16" s="8" t="s">
        <v>892</v>
      </c>
      <c r="AT16" s="8" t="s">
        <v>892</v>
      </c>
      <c r="AU16" s="8" t="s">
        <v>892</v>
      </c>
      <c r="AV16" s="8" t="s">
        <v>892</v>
      </c>
      <c r="AW16" s="8" t="s">
        <v>892</v>
      </c>
      <c r="AX16" s="8" t="s">
        <v>892</v>
      </c>
      <c r="AY16" s="8" t="s">
        <v>892</v>
      </c>
      <c r="AZ16" s="8" t="s">
        <v>892</v>
      </c>
      <c r="BA16" s="8">
        <f t="shared" ref="BA16:BD16" si="1">BA13+BA14+BA15</f>
        <v>67684</v>
      </c>
      <c r="BB16" s="8">
        <f t="shared" si="1"/>
        <v>63869</v>
      </c>
      <c r="BC16" s="8">
        <f t="shared" si="1"/>
        <v>32310</v>
      </c>
      <c r="BD16" s="8">
        <f t="shared" si="1"/>
        <v>67338</v>
      </c>
      <c r="BE16" s="8">
        <f t="shared" ref="BE16" si="2">BE13+BE14+BE15</f>
        <v>0</v>
      </c>
      <c r="BF16" s="8">
        <f t="shared" ref="BF16" si="3">BF13+BF14+BF15</f>
        <v>0</v>
      </c>
      <c r="BG16" s="8">
        <f t="shared" ref="BG16" si="4">BG13+BG14+BG15</f>
        <v>0</v>
      </c>
    </row>
    <row r="17" spans="2:59" s="73" customFormat="1" x14ac:dyDescent="0.35">
      <c r="B17" s="74" t="s">
        <v>23</v>
      </c>
      <c r="C17" s="74"/>
      <c r="D17" s="74"/>
      <c r="E17" s="74"/>
      <c r="F17" s="74"/>
      <c r="G17" s="74"/>
      <c r="H17" s="74"/>
      <c r="I17" s="75"/>
      <c r="J17" s="74"/>
      <c r="K17" s="74"/>
      <c r="L17" s="74"/>
      <c r="M17" s="75" t="e">
        <f>M12/M11</f>
        <v>#DIV/0!</v>
      </c>
      <c r="N17" s="74" t="e">
        <f>N12/N11</f>
        <v>#DIV/0!</v>
      </c>
      <c r="O17" s="74" t="e">
        <f>O12/O11</f>
        <v>#DIV/0!</v>
      </c>
      <c r="P17" s="74"/>
      <c r="Q17" s="75">
        <f>Q12/Q11</f>
        <v>0.48900395003736524</v>
      </c>
      <c r="R17" s="74">
        <f>R12/R11</f>
        <v>0.50965416630910498</v>
      </c>
      <c r="S17" s="74">
        <f>S12/S11</f>
        <v>0.43566962165584927</v>
      </c>
      <c r="T17" s="74"/>
      <c r="U17" s="75">
        <f>U12/U11</f>
        <v>0.42380522993688008</v>
      </c>
      <c r="V17" s="74">
        <f>V12/V11</f>
        <v>0.5072559125635121</v>
      </c>
      <c r="W17" s="74">
        <f>W12/W11</f>
        <v>0.35524911762291717</v>
      </c>
      <c r="X17" s="74">
        <f>X12/X11</f>
        <v>0.51402942716691724</v>
      </c>
      <c r="Y17" s="75"/>
      <c r="Z17" s="74"/>
      <c r="AA17" s="74"/>
      <c r="AB17" s="74"/>
      <c r="AC17" s="75"/>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4"/>
      <c r="BE17" s="74"/>
      <c r="BF17" s="74"/>
      <c r="BG17" s="74"/>
    </row>
    <row r="18" spans="2:59" s="73" customFormat="1" x14ac:dyDescent="0.35">
      <c r="B18" s="74" t="s">
        <v>918</v>
      </c>
      <c r="C18" s="74"/>
      <c r="D18" s="74"/>
      <c r="E18" s="74"/>
      <c r="F18" s="74"/>
      <c r="G18" s="74"/>
      <c r="H18" s="74"/>
      <c r="I18" s="75"/>
      <c r="J18" s="74"/>
      <c r="K18" s="74"/>
      <c r="L18" s="74"/>
      <c r="M18" s="75" t="e">
        <f>M16/M11</f>
        <v>#DIV/0!</v>
      </c>
      <c r="N18" s="74" t="e">
        <f>N16/N11</f>
        <v>#DIV/0!</v>
      </c>
      <c r="O18" s="74" t="e">
        <f>O16/O11</f>
        <v>#DIV/0!</v>
      </c>
      <c r="P18" s="74"/>
      <c r="Q18" s="75">
        <f>Q16/Q11</f>
        <v>0.28216077719654103</v>
      </c>
      <c r="R18" s="74">
        <f>R16/R11</f>
        <v>0.27927572298978803</v>
      </c>
      <c r="S18" s="74">
        <f>S16/S11</f>
        <v>0.17355944277346841</v>
      </c>
      <c r="T18" s="74"/>
      <c r="U18" s="75">
        <f>U16/U11</f>
        <v>7.7372006812944594E-2</v>
      </c>
      <c r="V18" s="74">
        <f>V16/V11</f>
        <v>0.2628394926344263</v>
      </c>
      <c r="W18" s="74">
        <f>W16/W11</f>
        <v>-0.11491422473939096</v>
      </c>
      <c r="X18" s="74">
        <f>X16/X11</f>
        <v>0.29798807371995201</v>
      </c>
      <c r="Y18" s="75"/>
      <c r="Z18" s="74"/>
      <c r="AA18" s="74"/>
      <c r="AB18" s="74"/>
      <c r="AC18" s="75"/>
      <c r="AD18" s="74"/>
      <c r="AE18" s="74"/>
      <c r="AF18" s="74"/>
      <c r="AG18" s="74"/>
      <c r="AH18" s="74"/>
      <c r="AI18" s="74"/>
      <c r="AJ18" s="74"/>
      <c r="AK18" s="74"/>
      <c r="AL18" s="74"/>
      <c r="AM18" s="74"/>
      <c r="AN18" s="74"/>
      <c r="AO18" s="74"/>
      <c r="AP18" s="74"/>
      <c r="AQ18" s="74"/>
      <c r="AR18" s="74"/>
      <c r="AS18" s="74"/>
      <c r="AT18" s="74"/>
      <c r="AU18" s="74"/>
      <c r="AV18" s="74"/>
      <c r="AW18" s="74"/>
      <c r="AX18" s="74"/>
      <c r="AY18" s="74"/>
      <c r="AZ18" s="74"/>
      <c r="BA18" s="74"/>
      <c r="BB18" s="74"/>
      <c r="BC18" s="74"/>
      <c r="BD18" s="74"/>
      <c r="BE18" s="74"/>
      <c r="BF18" s="74"/>
      <c r="BG18" s="74"/>
    </row>
    <row r="19" spans="2:59" s="13" customFormat="1" x14ac:dyDescent="0.35">
      <c r="B19" s="14" t="s">
        <v>28</v>
      </c>
      <c r="C19" s="14"/>
      <c r="D19" s="14"/>
      <c r="E19" s="14"/>
      <c r="F19" s="10"/>
      <c r="G19" s="14"/>
      <c r="H19" s="14"/>
      <c r="I19" s="39"/>
      <c r="J19" s="14"/>
      <c r="K19" s="14"/>
      <c r="L19" s="14"/>
      <c r="M19" s="39"/>
      <c r="N19" s="14"/>
      <c r="O19" s="14"/>
      <c r="P19" s="14"/>
      <c r="Q19" s="39"/>
      <c r="R19" s="14"/>
      <c r="S19" s="14"/>
      <c r="T19" s="14"/>
      <c r="U19" s="39"/>
      <c r="V19" s="14"/>
      <c r="W19" s="14"/>
      <c r="X19" s="14"/>
      <c r="Y19" s="39"/>
      <c r="Z19" s="14"/>
      <c r="AA19" s="14"/>
      <c r="AB19" s="14"/>
      <c r="AC19" s="39"/>
      <c r="AD19" s="14"/>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8"/>
    </row>
    <row r="20" spans="2:59" s="16" customFormat="1" x14ac:dyDescent="0.35">
      <c r="B20" s="8" t="s">
        <v>22</v>
      </c>
      <c r="C20" s="8"/>
      <c r="D20" s="8"/>
      <c r="E20" s="8"/>
      <c r="F20" s="8" t="s">
        <v>892</v>
      </c>
      <c r="G20" s="8" t="s">
        <v>892</v>
      </c>
      <c r="H20" s="8" t="s">
        <v>892</v>
      </c>
      <c r="I20" s="42" t="s">
        <v>892</v>
      </c>
      <c r="J20" s="8" t="s">
        <v>892</v>
      </c>
      <c r="K20" s="8" t="s">
        <v>892</v>
      </c>
      <c r="L20" s="8" t="s">
        <v>892</v>
      </c>
      <c r="M20" s="42"/>
      <c r="N20" s="8"/>
      <c r="O20" s="8"/>
      <c r="P20" s="8"/>
      <c r="Q20" s="42">
        <v>9534</v>
      </c>
      <c r="R20" s="8">
        <v>18961</v>
      </c>
      <c r="S20" s="8">
        <v>19598</v>
      </c>
      <c r="T20" s="8"/>
      <c r="U20" s="42">
        <v>19176</v>
      </c>
      <c r="V20" s="8">
        <v>18418</v>
      </c>
      <c r="W20" s="8">
        <v>18603</v>
      </c>
      <c r="X20" s="8">
        <f>BC20-W20-V20-U20</f>
        <v>20218</v>
      </c>
      <c r="Y20" s="42"/>
      <c r="Z20" s="8"/>
      <c r="AA20" s="8"/>
      <c r="AB20" s="8"/>
      <c r="AC20" s="42"/>
      <c r="AD20" s="8"/>
      <c r="AE20" s="8"/>
      <c r="AF20" s="8"/>
      <c r="AG20" s="8"/>
      <c r="AH20" s="8"/>
      <c r="AI20" s="8"/>
      <c r="AJ20" s="8"/>
      <c r="AK20" s="8"/>
      <c r="AL20" s="8"/>
      <c r="AM20" s="8"/>
      <c r="AN20" s="8" t="s">
        <v>892</v>
      </c>
      <c r="AO20" s="8" t="s">
        <v>892</v>
      </c>
      <c r="AP20" s="8" t="s">
        <v>892</v>
      </c>
      <c r="AQ20" s="8" t="s">
        <v>892</v>
      </c>
      <c r="AR20" s="8" t="s">
        <v>892</v>
      </c>
      <c r="AS20" s="8" t="s">
        <v>892</v>
      </c>
      <c r="AT20" s="8" t="s">
        <v>892</v>
      </c>
      <c r="AU20" s="8" t="s">
        <v>892</v>
      </c>
      <c r="AV20" s="8" t="s">
        <v>892</v>
      </c>
      <c r="AW20" s="8" t="s">
        <v>892</v>
      </c>
      <c r="AX20" s="8" t="s">
        <v>892</v>
      </c>
      <c r="AY20" s="8" t="s">
        <v>892</v>
      </c>
      <c r="AZ20" s="8" t="s">
        <v>892</v>
      </c>
      <c r="BA20" s="8">
        <v>63781</v>
      </c>
      <c r="BB20" s="8">
        <v>87268</v>
      </c>
      <c r="BC20" s="8">
        <v>76415</v>
      </c>
      <c r="BD20" s="8">
        <v>120624</v>
      </c>
    </row>
    <row r="21" spans="2:59" s="16" customFormat="1" x14ac:dyDescent="0.35">
      <c r="B21" s="8" t="s">
        <v>447</v>
      </c>
      <c r="C21" s="8"/>
      <c r="D21" s="8"/>
      <c r="E21" s="8"/>
      <c r="F21" s="8" t="s">
        <v>892</v>
      </c>
      <c r="G21" s="8" t="s">
        <v>892</v>
      </c>
      <c r="H21" s="8" t="s">
        <v>892</v>
      </c>
      <c r="I21" s="42" t="s">
        <v>892</v>
      </c>
      <c r="J21" s="8" t="s">
        <v>892</v>
      </c>
      <c r="K21" s="8" t="s">
        <v>892</v>
      </c>
      <c r="L21" s="8" t="s">
        <v>892</v>
      </c>
      <c r="M21" s="42"/>
      <c r="N21" s="8"/>
      <c r="O21" s="8"/>
      <c r="P21" s="8"/>
      <c r="Q21" s="42">
        <v>1920</v>
      </c>
      <c r="R21" s="8">
        <v>5943</v>
      </c>
      <c r="S21" s="8">
        <v>4889</v>
      </c>
      <c r="T21" s="8"/>
      <c r="U21" s="42">
        <v>5989</v>
      </c>
      <c r="V21" s="8">
        <v>6222</v>
      </c>
      <c r="W21" s="8">
        <v>5209</v>
      </c>
      <c r="X21" s="8">
        <f>BC21-W21-V21-U21</f>
        <v>7066</v>
      </c>
      <c r="Y21" s="42"/>
      <c r="Z21" s="8"/>
      <c r="AA21" s="8"/>
      <c r="AB21" s="8"/>
      <c r="AC21" s="42"/>
      <c r="AD21" s="8"/>
      <c r="AE21" s="8"/>
      <c r="AF21" s="8"/>
      <c r="AG21" s="8"/>
      <c r="AH21" s="8"/>
      <c r="AI21" s="8"/>
      <c r="AJ21" s="8"/>
      <c r="AK21" s="8"/>
      <c r="AL21" s="8"/>
      <c r="AM21" s="8"/>
      <c r="AN21" s="8" t="s">
        <v>892</v>
      </c>
      <c r="AO21" s="8" t="s">
        <v>892</v>
      </c>
      <c r="AP21" s="8" t="s">
        <v>892</v>
      </c>
      <c r="AQ21" s="8" t="s">
        <v>892</v>
      </c>
      <c r="AR21" s="8" t="s">
        <v>892</v>
      </c>
      <c r="AS21" s="8" t="s">
        <v>892</v>
      </c>
      <c r="AT21" s="8" t="s">
        <v>892</v>
      </c>
      <c r="AU21" s="8" t="s">
        <v>892</v>
      </c>
      <c r="AV21" s="8" t="s">
        <v>892</v>
      </c>
      <c r="AW21" s="8" t="s">
        <v>892</v>
      </c>
      <c r="AX21" s="8" t="s">
        <v>892</v>
      </c>
      <c r="AY21" s="8" t="s">
        <v>892</v>
      </c>
      <c r="AZ21" s="8" t="s">
        <v>892</v>
      </c>
      <c r="BA21" s="8">
        <v>18082</v>
      </c>
      <c r="BB21" s="8">
        <v>26675</v>
      </c>
      <c r="BC21" s="8">
        <v>24486</v>
      </c>
      <c r="BD21" s="8">
        <v>42736</v>
      </c>
    </row>
    <row r="22" spans="2:59" s="16" customFormat="1" x14ac:dyDescent="0.35">
      <c r="B22" s="8" t="s">
        <v>24</v>
      </c>
      <c r="C22" s="8"/>
      <c r="D22" s="8"/>
      <c r="E22" s="8"/>
      <c r="F22" s="8" t="s">
        <v>892</v>
      </c>
      <c r="G22" s="8" t="s">
        <v>892</v>
      </c>
      <c r="H22" s="8" t="s">
        <v>892</v>
      </c>
      <c r="I22" s="42" t="s">
        <v>892</v>
      </c>
      <c r="J22" s="8" t="s">
        <v>892</v>
      </c>
      <c r="K22" s="8" t="s">
        <v>892</v>
      </c>
      <c r="L22" s="8" t="s">
        <v>892</v>
      </c>
      <c r="M22" s="42"/>
      <c r="N22" s="8"/>
      <c r="O22" s="8"/>
      <c r="P22" s="8"/>
      <c r="Q22" s="42">
        <v>-4145</v>
      </c>
      <c r="R22" s="8">
        <v>-995</v>
      </c>
      <c r="S22" s="8">
        <v>-2314</v>
      </c>
      <c r="T22" s="8"/>
      <c r="U22" s="42">
        <v>-463</v>
      </c>
      <c r="V22" s="8">
        <v>47</v>
      </c>
      <c r="W22" s="8">
        <v>-1289</v>
      </c>
      <c r="X22" s="8">
        <f>BC22-W22-V22-U22</f>
        <v>-1415</v>
      </c>
      <c r="Y22" s="42"/>
      <c r="Z22" s="8"/>
      <c r="AA22" s="8"/>
      <c r="AB22" s="8"/>
      <c r="AC22" s="42"/>
      <c r="AD22" s="8"/>
      <c r="AE22" s="8"/>
      <c r="AF22" s="8"/>
      <c r="AG22" s="8"/>
      <c r="AH22" s="8"/>
      <c r="AI22" s="8"/>
      <c r="AJ22" s="8"/>
      <c r="AK22" s="8"/>
      <c r="AL22" s="8"/>
      <c r="AM22" s="8"/>
      <c r="AN22" s="8" t="s">
        <v>892</v>
      </c>
      <c r="AO22" s="8" t="s">
        <v>892</v>
      </c>
      <c r="AP22" s="8" t="s">
        <v>892</v>
      </c>
      <c r="AQ22" s="8" t="s">
        <v>892</v>
      </c>
      <c r="AR22" s="8" t="s">
        <v>892</v>
      </c>
      <c r="AS22" s="8" t="s">
        <v>892</v>
      </c>
      <c r="AT22" s="8" t="s">
        <v>892</v>
      </c>
      <c r="AU22" s="8" t="s">
        <v>892</v>
      </c>
      <c r="AV22" s="8" t="s">
        <v>892</v>
      </c>
      <c r="AW22" s="8" t="s">
        <v>892</v>
      </c>
      <c r="AX22" s="8" t="s">
        <v>892</v>
      </c>
      <c r="AY22" s="8" t="s">
        <v>892</v>
      </c>
      <c r="AZ22" s="8" t="s">
        <v>892</v>
      </c>
      <c r="BA22" s="8">
        <v>-15822</v>
      </c>
      <c r="BB22" s="8">
        <v>-3131</v>
      </c>
      <c r="BC22" s="8">
        <v>-3120</v>
      </c>
      <c r="BD22" s="8">
        <v>8074</v>
      </c>
    </row>
    <row r="23" spans="2:59" s="16" customFormat="1" x14ac:dyDescent="0.35">
      <c r="B23" s="8" t="s">
        <v>25</v>
      </c>
      <c r="C23" s="8"/>
      <c r="D23" s="8"/>
      <c r="E23" s="8"/>
      <c r="F23" s="8" t="s">
        <v>892</v>
      </c>
      <c r="G23" s="8" t="s">
        <v>892</v>
      </c>
      <c r="H23" s="8" t="s">
        <v>892</v>
      </c>
      <c r="I23" s="42" t="s">
        <v>892</v>
      </c>
      <c r="J23" s="8" t="s">
        <v>892</v>
      </c>
      <c r="K23" s="8" t="s">
        <v>892</v>
      </c>
      <c r="L23" s="8" t="s">
        <v>892</v>
      </c>
      <c r="M23" s="42"/>
      <c r="N23" s="8"/>
      <c r="O23" s="8"/>
      <c r="P23" s="8"/>
      <c r="Q23" s="42">
        <v>0</v>
      </c>
      <c r="R23" s="8">
        <v>94</v>
      </c>
      <c r="S23" s="8">
        <v>773</v>
      </c>
      <c r="T23" s="8"/>
      <c r="U23" s="42">
        <v>251</v>
      </c>
      <c r="V23" s="8">
        <v>163</v>
      </c>
      <c r="W23" s="8">
        <v>54</v>
      </c>
      <c r="X23" s="8">
        <f>BC23-W23-V23-U23</f>
        <v>-171</v>
      </c>
      <c r="Y23" s="42"/>
      <c r="Z23" s="8"/>
      <c r="AA23" s="8"/>
      <c r="AB23" s="8"/>
      <c r="AC23" s="42"/>
      <c r="AD23" s="8"/>
      <c r="AE23" s="8"/>
      <c r="AF23" s="8"/>
      <c r="AG23" s="8"/>
      <c r="AH23" s="8"/>
      <c r="AI23" s="8"/>
      <c r="AJ23" s="8"/>
      <c r="AK23" s="8"/>
      <c r="AL23" s="8"/>
      <c r="AM23" s="8"/>
      <c r="AN23" s="8" t="s">
        <v>892</v>
      </c>
      <c r="AO23" s="8" t="s">
        <v>892</v>
      </c>
      <c r="AP23" s="8" t="s">
        <v>892</v>
      </c>
      <c r="AQ23" s="8" t="s">
        <v>892</v>
      </c>
      <c r="AR23" s="8" t="s">
        <v>892</v>
      </c>
      <c r="AS23" s="8" t="s">
        <v>892</v>
      </c>
      <c r="AT23" s="8" t="s">
        <v>892</v>
      </c>
      <c r="AU23" s="8" t="s">
        <v>892</v>
      </c>
      <c r="AV23" s="8" t="s">
        <v>892</v>
      </c>
      <c r="AW23" s="8" t="s">
        <v>892</v>
      </c>
      <c r="AX23" s="8" t="s">
        <v>892</v>
      </c>
      <c r="AY23" s="8" t="s">
        <v>892</v>
      </c>
      <c r="AZ23" s="8" t="s">
        <v>892</v>
      </c>
      <c r="BA23" s="8">
        <v>336</v>
      </c>
      <c r="BB23" s="8">
        <v>1661</v>
      </c>
      <c r="BC23" s="8">
        <v>297</v>
      </c>
      <c r="BD23" s="8">
        <v>0</v>
      </c>
    </row>
    <row r="24" spans="2:59" s="17" customFormat="1" x14ac:dyDescent="0.35">
      <c r="B24" s="9" t="s">
        <v>26</v>
      </c>
      <c r="C24" s="9"/>
      <c r="D24" s="9"/>
      <c r="E24" s="9"/>
      <c r="F24" s="9" t="s">
        <v>892</v>
      </c>
      <c r="G24" s="9" t="s">
        <v>892</v>
      </c>
      <c r="H24" s="9" t="s">
        <v>892</v>
      </c>
      <c r="I24" s="43" t="s">
        <v>892</v>
      </c>
      <c r="J24" s="9" t="s">
        <v>892</v>
      </c>
      <c r="K24" s="9" t="s">
        <v>892</v>
      </c>
      <c r="L24" s="9" t="s">
        <v>892</v>
      </c>
      <c r="M24" s="43"/>
      <c r="N24" s="9"/>
      <c r="O24" s="9"/>
      <c r="P24" s="9"/>
      <c r="Q24" s="43">
        <v>0</v>
      </c>
      <c r="R24" s="9">
        <v>0</v>
      </c>
      <c r="S24" s="9">
        <v>0</v>
      </c>
      <c r="T24" s="9"/>
      <c r="U24" s="43">
        <v>0</v>
      </c>
      <c r="V24" s="9">
        <v>0</v>
      </c>
      <c r="W24" s="9">
        <v>0</v>
      </c>
      <c r="X24" s="8">
        <f>BC24-W24-V24-U24</f>
        <v>0</v>
      </c>
      <c r="Y24" s="43"/>
      <c r="Z24" s="9"/>
      <c r="AA24" s="9"/>
      <c r="AB24" s="9"/>
      <c r="AC24" s="43"/>
      <c r="AD24" s="9"/>
      <c r="AE24" s="9"/>
      <c r="AF24" s="9"/>
      <c r="AG24" s="9"/>
      <c r="AH24" s="9"/>
      <c r="AI24" s="9"/>
      <c r="AJ24" s="9"/>
      <c r="AK24" s="9"/>
      <c r="AL24" s="9"/>
      <c r="AM24" s="9"/>
      <c r="AN24" s="9" t="s">
        <v>892</v>
      </c>
      <c r="AO24" s="9" t="s">
        <v>892</v>
      </c>
      <c r="AP24" s="9" t="s">
        <v>892</v>
      </c>
      <c r="AQ24" s="9" t="s">
        <v>892</v>
      </c>
      <c r="AR24" s="9" t="s">
        <v>892</v>
      </c>
      <c r="AS24" s="9" t="s">
        <v>892</v>
      </c>
      <c r="AT24" s="9" t="s">
        <v>892</v>
      </c>
      <c r="AU24" s="9" t="s">
        <v>892</v>
      </c>
      <c r="AV24" s="9" t="s">
        <v>892</v>
      </c>
      <c r="AW24" s="9" t="s">
        <v>892</v>
      </c>
      <c r="AX24" s="9" t="s">
        <v>892</v>
      </c>
      <c r="AY24" s="9" t="s">
        <v>892</v>
      </c>
      <c r="AZ24" s="9" t="s">
        <v>892</v>
      </c>
      <c r="BA24" s="9">
        <v>0</v>
      </c>
      <c r="BB24" s="9">
        <v>0</v>
      </c>
      <c r="BC24" s="9">
        <v>0</v>
      </c>
      <c r="BD24" s="9">
        <v>0</v>
      </c>
    </row>
    <row r="25" spans="2:59" s="16" customFormat="1" x14ac:dyDescent="0.35">
      <c r="B25" s="8" t="s">
        <v>27</v>
      </c>
      <c r="C25" s="8"/>
      <c r="D25" s="8"/>
      <c r="E25" s="8"/>
      <c r="F25" s="8" t="s">
        <v>892</v>
      </c>
      <c r="G25" s="8" t="s">
        <v>892</v>
      </c>
      <c r="H25" s="8" t="s">
        <v>892</v>
      </c>
      <c r="I25" s="42" t="s">
        <v>892</v>
      </c>
      <c r="J25" s="8" t="s">
        <v>892</v>
      </c>
      <c r="K25" s="8" t="s">
        <v>892</v>
      </c>
      <c r="L25" s="8" t="s">
        <v>892</v>
      </c>
      <c r="M25" s="42">
        <f>SUM(M22:M24)</f>
        <v>0</v>
      </c>
      <c r="N25" s="8">
        <f>SUM(N22:N24)</f>
        <v>0</v>
      </c>
      <c r="O25" s="8">
        <f>SUM(O22:O24)</f>
        <v>0</v>
      </c>
      <c r="P25" s="8">
        <f>SUM(P22:P24)</f>
        <v>0</v>
      </c>
      <c r="Q25" s="42">
        <f>SUM(Q22:Q24)</f>
        <v>-4145</v>
      </c>
      <c r="R25" s="8">
        <f>SUM(R22:R24)</f>
        <v>-901</v>
      </c>
      <c r="S25" s="8">
        <f>SUM(S22:S24)</f>
        <v>-1541</v>
      </c>
      <c r="T25" s="8">
        <f>SUM(T22:T24)</f>
        <v>0</v>
      </c>
      <c r="U25" s="42">
        <f>SUM(U22:U24)</f>
        <v>-212</v>
      </c>
      <c r="V25" s="8">
        <f>SUM(V22:V24)</f>
        <v>210</v>
      </c>
      <c r="W25" s="8">
        <f>SUM(W22:W24)</f>
        <v>-1235</v>
      </c>
      <c r="X25" s="8">
        <f>SUM(X22:X24)</f>
        <v>-1586</v>
      </c>
      <c r="Y25" s="42"/>
      <c r="Z25" s="8"/>
      <c r="AA25" s="8"/>
      <c r="AB25" s="8"/>
      <c r="AC25" s="42"/>
      <c r="AD25" s="8"/>
      <c r="AE25" s="8"/>
      <c r="AF25" s="8"/>
      <c r="AG25" s="8"/>
      <c r="AH25" s="8"/>
      <c r="AI25" s="8"/>
      <c r="AJ25" s="8"/>
      <c r="AK25" s="8"/>
      <c r="AL25" s="8"/>
      <c r="AM25" s="8"/>
      <c r="AN25" s="8" t="s">
        <v>892</v>
      </c>
      <c r="AO25" s="8" t="s">
        <v>892</v>
      </c>
      <c r="AP25" s="8" t="s">
        <v>892</v>
      </c>
      <c r="AQ25" s="8" t="s">
        <v>892</v>
      </c>
      <c r="AR25" s="8" t="s">
        <v>892</v>
      </c>
      <c r="AS25" s="8" t="s">
        <v>892</v>
      </c>
      <c r="AT25" s="8" t="s">
        <v>892</v>
      </c>
      <c r="AU25" s="8" t="s">
        <v>892</v>
      </c>
      <c r="AV25" s="8" t="s">
        <v>892</v>
      </c>
      <c r="AW25" s="8" t="s">
        <v>892</v>
      </c>
      <c r="AX25" s="8" t="s">
        <v>892</v>
      </c>
      <c r="AY25" s="8" t="s">
        <v>892</v>
      </c>
      <c r="AZ25" s="8" t="s">
        <v>892</v>
      </c>
      <c r="BA25" s="8">
        <f>BA22+BA23+BA24</f>
        <v>-15486</v>
      </c>
      <c r="BB25" s="8">
        <f>BB22+BB23+BB24</f>
        <v>-1470</v>
      </c>
      <c r="BC25" s="8">
        <f>BC22+BC23+BC24</f>
        <v>-2823</v>
      </c>
      <c r="BD25" s="8">
        <f>BD22+BD23+BD24</f>
        <v>8074</v>
      </c>
      <c r="BE25" s="8">
        <f t="shared" ref="BE25:BG25" si="5">BE22+BE23+BE24</f>
        <v>0</v>
      </c>
      <c r="BF25" s="8">
        <f t="shared" si="5"/>
        <v>0</v>
      </c>
      <c r="BG25" s="8">
        <f t="shared" si="5"/>
        <v>0</v>
      </c>
    </row>
    <row r="26" spans="2:59" s="73" customFormat="1" x14ac:dyDescent="0.35">
      <c r="B26" s="74" t="s">
        <v>23</v>
      </c>
      <c r="C26" s="74"/>
      <c r="D26" s="74"/>
      <c r="E26" s="74"/>
      <c r="F26" s="74"/>
      <c r="G26" s="74"/>
      <c r="H26" s="74"/>
      <c r="I26" s="75"/>
      <c r="J26" s="74"/>
      <c r="K26" s="74"/>
      <c r="L26" s="74"/>
      <c r="M26" s="75" t="e">
        <f>M21/M20</f>
        <v>#DIV/0!</v>
      </c>
      <c r="N26" s="74" t="e">
        <f>N21/N20</f>
        <v>#DIV/0!</v>
      </c>
      <c r="O26" s="74" t="e">
        <f>O21/O20</f>
        <v>#DIV/0!</v>
      </c>
      <c r="P26" s="74" t="e">
        <f>P21/P20</f>
        <v>#DIV/0!</v>
      </c>
      <c r="Q26" s="75">
        <f>Q21/Q20</f>
        <v>0.20138451856513531</v>
      </c>
      <c r="R26" s="74">
        <f>R21/R20</f>
        <v>0.31343283582089554</v>
      </c>
      <c r="S26" s="74">
        <f>S21/S20</f>
        <v>0.24946423104398407</v>
      </c>
      <c r="T26" s="74" t="e">
        <f>T21/T20</f>
        <v>#DIV/0!</v>
      </c>
      <c r="U26" s="75">
        <f>U21/U20</f>
        <v>0.31231748018356281</v>
      </c>
      <c r="V26" s="74">
        <f>V21/V20</f>
        <v>0.33782169616679336</v>
      </c>
      <c r="W26" s="74">
        <f>W21/W20</f>
        <v>0.28000860076331774</v>
      </c>
      <c r="X26" s="74">
        <f>X21/X20</f>
        <v>0.34949055297259868</v>
      </c>
      <c r="Y26" s="75"/>
      <c r="Z26" s="74"/>
      <c r="AA26" s="74"/>
      <c r="AB26" s="74"/>
      <c r="AC26" s="75"/>
      <c r="AD26" s="74"/>
      <c r="AE26" s="74"/>
      <c r="AF26" s="74"/>
      <c r="AG26" s="74"/>
      <c r="AH26" s="74"/>
      <c r="AI26" s="74"/>
      <c r="AJ26" s="74"/>
      <c r="AK26" s="74"/>
      <c r="AL26" s="74"/>
      <c r="AM26" s="74"/>
      <c r="AN26" s="74"/>
      <c r="AO26" s="74"/>
      <c r="AP26" s="74"/>
      <c r="AQ26" s="74"/>
      <c r="AR26" s="74"/>
      <c r="AS26" s="74"/>
      <c r="AT26" s="74"/>
      <c r="AU26" s="74"/>
      <c r="AV26" s="74"/>
      <c r="AW26" s="74"/>
      <c r="AX26" s="74"/>
      <c r="AY26" s="74"/>
      <c r="AZ26" s="74"/>
      <c r="BA26" s="74"/>
      <c r="BB26" s="74"/>
      <c r="BC26" s="74"/>
      <c r="BD26" s="74"/>
      <c r="BE26" s="74"/>
      <c r="BF26" s="74"/>
      <c r="BG26" s="74"/>
    </row>
    <row r="27" spans="2:59" s="73" customFormat="1" x14ac:dyDescent="0.35">
      <c r="B27" s="74" t="s">
        <v>918</v>
      </c>
      <c r="C27" s="74"/>
      <c r="D27" s="74"/>
      <c r="E27" s="74"/>
      <c r="F27" s="74"/>
      <c r="G27" s="74"/>
      <c r="H27" s="74"/>
      <c r="I27" s="75"/>
      <c r="J27" s="74"/>
      <c r="K27" s="74"/>
      <c r="L27" s="74"/>
      <c r="M27" s="75" t="e">
        <f>M25/M20</f>
        <v>#DIV/0!</v>
      </c>
      <c r="N27" s="74" t="e">
        <f>N22/N20</f>
        <v>#DIV/0!</v>
      </c>
      <c r="O27" s="74" t="e">
        <f>O22/O20</f>
        <v>#DIV/0!</v>
      </c>
      <c r="P27" s="74" t="e">
        <f>P22/P20</f>
        <v>#DIV/0!</v>
      </c>
      <c r="Q27" s="75">
        <f>Q25/Q20</f>
        <v>-0.43475980700650302</v>
      </c>
      <c r="R27" s="74">
        <f>R22/R20</f>
        <v>-5.2476135224935397E-2</v>
      </c>
      <c r="S27" s="74">
        <f>S22/S20</f>
        <v>-0.11807327278293703</v>
      </c>
      <c r="T27" s="74" t="e">
        <f>T22/T20</f>
        <v>#DIV/0!</v>
      </c>
      <c r="U27" s="75">
        <f>U25/U20</f>
        <v>-1.1055486024196913E-2</v>
      </c>
      <c r="V27" s="74">
        <f>V22/V20</f>
        <v>2.5518514496688021E-3</v>
      </c>
      <c r="W27" s="74">
        <f>W22/W20</f>
        <v>-6.928989947857872E-2</v>
      </c>
      <c r="X27" s="74">
        <f>X22/X20</f>
        <v>-6.9987140172123846E-2</v>
      </c>
      <c r="Y27" s="75"/>
      <c r="Z27" s="74"/>
      <c r="AA27" s="74"/>
      <c r="AB27" s="74"/>
      <c r="AC27" s="75"/>
      <c r="AD27" s="74"/>
      <c r="AE27" s="74"/>
      <c r="AF27" s="74"/>
      <c r="AG27" s="74"/>
      <c r="AH27" s="74"/>
      <c r="AI27" s="74"/>
      <c r="AJ27" s="74"/>
      <c r="AK27" s="74"/>
      <c r="AL27" s="74"/>
      <c r="AM27" s="74"/>
      <c r="AN27" s="74"/>
      <c r="AO27" s="74"/>
      <c r="AP27" s="74"/>
      <c r="AQ27" s="74"/>
      <c r="AR27" s="74"/>
      <c r="AS27" s="74"/>
      <c r="AT27" s="74"/>
      <c r="AU27" s="74"/>
      <c r="AV27" s="74"/>
      <c r="AW27" s="74"/>
      <c r="AX27" s="74"/>
      <c r="AY27" s="74"/>
      <c r="AZ27" s="74"/>
      <c r="BA27" s="74"/>
      <c r="BB27" s="74"/>
      <c r="BC27" s="74"/>
      <c r="BD27" s="74"/>
      <c r="BE27" s="74"/>
      <c r="BF27" s="74"/>
      <c r="BG27" s="74"/>
    </row>
    <row r="28" spans="2:59" s="13" customFormat="1" x14ac:dyDescent="0.35">
      <c r="B28" s="14" t="s">
        <v>29</v>
      </c>
      <c r="C28" s="14"/>
      <c r="D28" s="14"/>
      <c r="E28" s="14"/>
      <c r="F28" s="10"/>
      <c r="G28" s="14"/>
      <c r="H28" s="14"/>
      <c r="I28" s="39"/>
      <c r="J28" s="14"/>
      <c r="K28" s="14"/>
      <c r="L28" s="14"/>
      <c r="M28" s="39"/>
      <c r="N28" s="14"/>
      <c r="O28" s="14"/>
      <c r="P28" s="14"/>
      <c r="Q28" s="39"/>
      <c r="R28" s="14"/>
      <c r="S28" s="14"/>
      <c r="T28" s="14"/>
      <c r="U28" s="39"/>
      <c r="V28" s="14"/>
      <c r="W28" s="14"/>
      <c r="X28" s="14"/>
      <c r="Y28" s="39"/>
      <c r="Z28" s="14"/>
      <c r="AA28" s="14"/>
      <c r="AB28" s="14"/>
      <c r="AC28" s="39"/>
      <c r="AD28" s="14"/>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8"/>
    </row>
    <row r="29" spans="2:59" s="16" customFormat="1" x14ac:dyDescent="0.35">
      <c r="B29" s="8" t="s">
        <v>22</v>
      </c>
      <c r="C29" s="8"/>
      <c r="D29" s="8"/>
      <c r="E29" s="8"/>
      <c r="F29" s="8" t="s">
        <v>892</v>
      </c>
      <c r="G29" s="8" t="s">
        <v>892</v>
      </c>
      <c r="H29" s="8" t="s">
        <v>892</v>
      </c>
      <c r="I29" s="42" t="s">
        <v>892</v>
      </c>
      <c r="J29" s="8" t="s">
        <v>892</v>
      </c>
      <c r="K29" s="8" t="s">
        <v>892</v>
      </c>
      <c r="L29" s="8" t="s">
        <v>892</v>
      </c>
      <c r="M29" s="42"/>
      <c r="N29" s="8"/>
      <c r="O29" s="8"/>
      <c r="P29" s="8"/>
      <c r="Q29" s="42">
        <v>0</v>
      </c>
      <c r="R29" s="8">
        <v>0</v>
      </c>
      <c r="S29" s="8">
        <v>0</v>
      </c>
      <c r="T29" s="8"/>
      <c r="U29" s="42">
        <v>22379</v>
      </c>
      <c r="V29" s="8">
        <v>26525</v>
      </c>
      <c r="W29" s="8">
        <v>21168</v>
      </c>
      <c r="X29" s="8">
        <f>BC29-W29-V29-U29</f>
        <v>23084</v>
      </c>
      <c r="Y29" s="42"/>
      <c r="Z29" s="8"/>
      <c r="AA29" s="8"/>
      <c r="AB29" s="8"/>
      <c r="AC29" s="42"/>
      <c r="AD29" s="8"/>
      <c r="AE29" s="8"/>
      <c r="AF29" s="8"/>
      <c r="AG29" s="8"/>
      <c r="AH29" s="8"/>
      <c r="AI29" s="8"/>
      <c r="AJ29" s="8"/>
      <c r="AK29" s="8"/>
      <c r="AL29" s="8"/>
      <c r="AM29" s="8"/>
      <c r="AN29" s="8" t="s">
        <v>892</v>
      </c>
      <c r="AO29" s="8" t="s">
        <v>892</v>
      </c>
      <c r="AP29" s="8" t="s">
        <v>892</v>
      </c>
      <c r="AQ29" s="8" t="s">
        <v>892</v>
      </c>
      <c r="AR29" s="8" t="s">
        <v>892</v>
      </c>
      <c r="AS29" s="8" t="s">
        <v>892</v>
      </c>
      <c r="AT29" s="8" t="s">
        <v>892</v>
      </c>
      <c r="AU29" s="8" t="s">
        <v>892</v>
      </c>
      <c r="AV29" s="8" t="s">
        <v>892</v>
      </c>
      <c r="AW29" s="8" t="s">
        <v>892</v>
      </c>
      <c r="AX29" s="8" t="s">
        <v>892</v>
      </c>
      <c r="AY29" s="8" t="s">
        <v>892</v>
      </c>
      <c r="AZ29" s="8" t="s">
        <v>892</v>
      </c>
      <c r="BA29" s="8" t="s">
        <v>892</v>
      </c>
      <c r="BB29" s="8">
        <v>15837</v>
      </c>
      <c r="BC29" s="8">
        <v>93156</v>
      </c>
      <c r="BD29" s="8">
        <v>70327</v>
      </c>
    </row>
    <row r="30" spans="2:59" s="16" customFormat="1" x14ac:dyDescent="0.35">
      <c r="B30" s="8" t="s">
        <v>447</v>
      </c>
      <c r="C30" s="8"/>
      <c r="D30" s="8"/>
      <c r="E30" s="8"/>
      <c r="F30" s="8" t="s">
        <v>892</v>
      </c>
      <c r="G30" s="8" t="s">
        <v>892</v>
      </c>
      <c r="H30" s="8" t="s">
        <v>892</v>
      </c>
      <c r="I30" s="42" t="s">
        <v>892</v>
      </c>
      <c r="J30" s="8" t="s">
        <v>892</v>
      </c>
      <c r="K30" s="8" t="s">
        <v>892</v>
      </c>
      <c r="L30" s="8" t="s">
        <v>892</v>
      </c>
      <c r="M30" s="42"/>
      <c r="N30" s="8"/>
      <c r="O30" s="8"/>
      <c r="P30" s="8"/>
      <c r="Q30" s="42">
        <v>0</v>
      </c>
      <c r="R30" s="8">
        <v>0</v>
      </c>
      <c r="S30" s="8">
        <v>0</v>
      </c>
      <c r="T30" s="8"/>
      <c r="U30" s="42">
        <v>3181</v>
      </c>
      <c r="V30" s="8">
        <v>2223</v>
      </c>
      <c r="W30" s="8">
        <v>335</v>
      </c>
      <c r="X30" s="8">
        <f>BC30-W30-V30-U30</f>
        <v>416</v>
      </c>
      <c r="Y30" s="42"/>
      <c r="Z30" s="8"/>
      <c r="AA30" s="8"/>
      <c r="AB30" s="8"/>
      <c r="AC30" s="42"/>
      <c r="AD30" s="8"/>
      <c r="AE30" s="8"/>
      <c r="AF30" s="8"/>
      <c r="AG30" s="8"/>
      <c r="AH30" s="8"/>
      <c r="AI30" s="8"/>
      <c r="AJ30" s="8"/>
      <c r="AK30" s="8"/>
      <c r="AL30" s="8"/>
      <c r="AM30" s="8"/>
      <c r="AN30" s="8" t="s">
        <v>892</v>
      </c>
      <c r="AO30" s="8" t="s">
        <v>892</v>
      </c>
      <c r="AP30" s="8" t="s">
        <v>892</v>
      </c>
      <c r="AQ30" s="8" t="s">
        <v>892</v>
      </c>
      <c r="AR30" s="8" t="s">
        <v>892</v>
      </c>
      <c r="AS30" s="8" t="s">
        <v>892</v>
      </c>
      <c r="AT30" s="8" t="s">
        <v>892</v>
      </c>
      <c r="AU30" s="8" t="s">
        <v>892</v>
      </c>
      <c r="AV30" s="8" t="s">
        <v>892</v>
      </c>
      <c r="AW30" s="8" t="s">
        <v>892</v>
      </c>
      <c r="AX30" s="8" t="s">
        <v>892</v>
      </c>
      <c r="AY30" s="8" t="s">
        <v>892</v>
      </c>
      <c r="AZ30" s="8" t="s">
        <v>892</v>
      </c>
      <c r="BA30" s="8" t="s">
        <v>892</v>
      </c>
      <c r="BB30" s="8">
        <v>2965</v>
      </c>
      <c r="BC30" s="8">
        <v>6155</v>
      </c>
      <c r="BD30" s="8">
        <v>-24355</v>
      </c>
    </row>
    <row r="31" spans="2:59" s="16" customFormat="1" x14ac:dyDescent="0.35">
      <c r="B31" s="8" t="s">
        <v>24</v>
      </c>
      <c r="C31" s="8"/>
      <c r="D31" s="8"/>
      <c r="E31" s="8"/>
      <c r="F31" s="8" t="s">
        <v>892</v>
      </c>
      <c r="G31" s="8" t="s">
        <v>892</v>
      </c>
      <c r="H31" s="8" t="s">
        <v>892</v>
      </c>
      <c r="I31" s="42" t="s">
        <v>892</v>
      </c>
      <c r="J31" s="8" t="s">
        <v>892</v>
      </c>
      <c r="K31" s="8" t="s">
        <v>892</v>
      </c>
      <c r="L31" s="8" t="s">
        <v>892</v>
      </c>
      <c r="M31" s="42"/>
      <c r="N31" s="8"/>
      <c r="O31" s="8"/>
      <c r="P31" s="8"/>
      <c r="Q31" s="42">
        <v>0</v>
      </c>
      <c r="R31" s="8">
        <v>0</v>
      </c>
      <c r="S31" s="8">
        <v>0</v>
      </c>
      <c r="T31" s="8"/>
      <c r="U31" s="42">
        <v>-6381</v>
      </c>
      <c r="V31" s="8">
        <v>-7000</v>
      </c>
      <c r="W31" s="8">
        <v>-8623</v>
      </c>
      <c r="X31" s="8">
        <f>BC31-W31-V31-U31</f>
        <v>-5711</v>
      </c>
      <c r="Y31" s="42"/>
      <c r="Z31" s="8"/>
      <c r="AA31" s="8"/>
      <c r="AB31" s="8"/>
      <c r="AC31" s="42"/>
      <c r="AD31" s="8"/>
      <c r="AE31" s="8"/>
      <c r="AF31" s="8"/>
      <c r="AG31" s="8"/>
      <c r="AH31" s="8"/>
      <c r="AI31" s="8"/>
      <c r="AJ31" s="8"/>
      <c r="AK31" s="8"/>
      <c r="AL31" s="8"/>
      <c r="AM31" s="8"/>
      <c r="AN31" s="8" t="s">
        <v>892</v>
      </c>
      <c r="AO31" s="8" t="s">
        <v>892</v>
      </c>
      <c r="AP31" s="8" t="s">
        <v>892</v>
      </c>
      <c r="AQ31" s="8" t="s">
        <v>892</v>
      </c>
      <c r="AR31" s="8" t="s">
        <v>892</v>
      </c>
      <c r="AS31" s="8" t="s">
        <v>892</v>
      </c>
      <c r="AT31" s="8" t="s">
        <v>892</v>
      </c>
      <c r="AU31" s="8" t="s">
        <v>892</v>
      </c>
      <c r="AV31" s="8" t="s">
        <v>892</v>
      </c>
      <c r="AW31" s="8" t="s">
        <v>892</v>
      </c>
      <c r="AX31" s="8" t="s">
        <v>892</v>
      </c>
      <c r="AY31" s="8" t="s">
        <v>892</v>
      </c>
      <c r="AZ31" s="8" t="s">
        <v>892</v>
      </c>
      <c r="BA31" s="8" t="s">
        <v>892</v>
      </c>
      <c r="BB31" s="8">
        <v>-1869</v>
      </c>
      <c r="BC31" s="8">
        <v>-27715</v>
      </c>
      <c r="BD31" s="8">
        <v>-252568</v>
      </c>
    </row>
    <row r="32" spans="2:59" s="16" customFormat="1" x14ac:dyDescent="0.35">
      <c r="B32" s="8" t="s">
        <v>871</v>
      </c>
      <c r="C32" s="8"/>
      <c r="D32" s="8"/>
      <c r="E32" s="8"/>
      <c r="F32" s="8" t="s">
        <v>892</v>
      </c>
      <c r="G32" s="8" t="s">
        <v>892</v>
      </c>
      <c r="H32" s="8" t="s">
        <v>892</v>
      </c>
      <c r="I32" s="42" t="s">
        <v>892</v>
      </c>
      <c r="J32" s="8" t="s">
        <v>892</v>
      </c>
      <c r="K32" s="8" t="s">
        <v>892</v>
      </c>
      <c r="L32" s="8" t="s">
        <v>892</v>
      </c>
      <c r="M32" s="42"/>
      <c r="N32" s="8"/>
      <c r="O32" s="8"/>
      <c r="P32" s="8"/>
      <c r="Q32" s="42">
        <v>0</v>
      </c>
      <c r="R32" s="8">
        <v>0</v>
      </c>
      <c r="S32" s="8">
        <v>0</v>
      </c>
      <c r="T32" s="8"/>
      <c r="U32" s="42">
        <v>0</v>
      </c>
      <c r="V32" s="8">
        <v>0</v>
      </c>
      <c r="W32" s="8">
        <v>0</v>
      </c>
      <c r="X32" s="8">
        <f>BC32-W32-V32-U32</f>
        <v>0</v>
      </c>
      <c r="Y32" s="42"/>
      <c r="Z32" s="8"/>
      <c r="AA32" s="8"/>
      <c r="AB32" s="8"/>
      <c r="AC32" s="42"/>
      <c r="AD32" s="8"/>
      <c r="AE32" s="8"/>
      <c r="AF32" s="8"/>
      <c r="AG32" s="8"/>
      <c r="AH32" s="8"/>
      <c r="AI32" s="8"/>
      <c r="AJ32" s="8"/>
      <c r="AK32" s="8"/>
      <c r="AL32" s="8"/>
      <c r="AM32" s="8"/>
      <c r="AN32" s="8" t="s">
        <v>892</v>
      </c>
      <c r="AO32" s="8" t="s">
        <v>892</v>
      </c>
      <c r="AP32" s="8" t="s">
        <v>892</v>
      </c>
      <c r="AQ32" s="8" t="s">
        <v>892</v>
      </c>
      <c r="AR32" s="8" t="s">
        <v>892</v>
      </c>
      <c r="AS32" s="8" t="s">
        <v>892</v>
      </c>
      <c r="AT32" s="8" t="s">
        <v>892</v>
      </c>
      <c r="AU32" s="8" t="s">
        <v>892</v>
      </c>
      <c r="AV32" s="8" t="s">
        <v>892</v>
      </c>
      <c r="AW32" s="8" t="s">
        <v>892</v>
      </c>
      <c r="AX32" s="8" t="s">
        <v>892</v>
      </c>
      <c r="AY32" s="8" t="s">
        <v>892</v>
      </c>
      <c r="AZ32" s="8" t="s">
        <v>892</v>
      </c>
      <c r="BA32" s="8" t="s">
        <v>892</v>
      </c>
      <c r="BB32" s="8">
        <v>0</v>
      </c>
      <c r="BC32" s="8">
        <v>0</v>
      </c>
      <c r="BD32" s="8">
        <v>190166</v>
      </c>
    </row>
    <row r="33" spans="2:59" s="16" customFormat="1" x14ac:dyDescent="0.35">
      <c r="B33" s="8" t="s">
        <v>25</v>
      </c>
      <c r="C33" s="8"/>
      <c r="D33" s="8"/>
      <c r="E33" s="8"/>
      <c r="F33" s="8" t="s">
        <v>892</v>
      </c>
      <c r="G33" s="8" t="s">
        <v>892</v>
      </c>
      <c r="H33" s="8" t="s">
        <v>892</v>
      </c>
      <c r="I33" s="42" t="s">
        <v>892</v>
      </c>
      <c r="J33" s="8" t="s">
        <v>892</v>
      </c>
      <c r="K33" s="8" t="s">
        <v>892</v>
      </c>
      <c r="L33" s="8" t="s">
        <v>892</v>
      </c>
      <c r="M33" s="42"/>
      <c r="N33" s="8"/>
      <c r="O33" s="8"/>
      <c r="P33" s="8"/>
      <c r="Q33" s="42">
        <v>0</v>
      </c>
      <c r="R33" s="8">
        <v>58</v>
      </c>
      <c r="S33" s="8">
        <v>477</v>
      </c>
      <c r="T33" s="8"/>
      <c r="U33" s="42">
        <v>1384</v>
      </c>
      <c r="V33" s="8">
        <v>108</v>
      </c>
      <c r="W33" s="8">
        <v>41</v>
      </c>
      <c r="X33" s="8">
        <f>BC33-W33-V33-U33</f>
        <v>461</v>
      </c>
      <c r="Y33" s="42"/>
      <c r="Z33" s="8"/>
      <c r="AA33" s="8"/>
      <c r="AB33" s="8"/>
      <c r="AC33" s="42"/>
      <c r="AD33" s="8"/>
      <c r="AE33" s="8"/>
      <c r="AF33" s="8"/>
      <c r="AG33" s="8"/>
      <c r="AH33" s="8"/>
      <c r="AI33" s="8"/>
      <c r="AJ33" s="8"/>
      <c r="AK33" s="8"/>
      <c r="AL33" s="8"/>
      <c r="AM33" s="8"/>
      <c r="AN33" s="8" t="s">
        <v>892</v>
      </c>
      <c r="AO33" s="8" t="s">
        <v>892</v>
      </c>
      <c r="AP33" s="8" t="s">
        <v>892</v>
      </c>
      <c r="AQ33" s="8" t="s">
        <v>892</v>
      </c>
      <c r="AR33" s="8" t="s">
        <v>892</v>
      </c>
      <c r="AS33" s="8" t="s">
        <v>892</v>
      </c>
      <c r="AT33" s="8" t="s">
        <v>892</v>
      </c>
      <c r="AU33" s="8" t="s">
        <v>892</v>
      </c>
      <c r="AV33" s="8" t="s">
        <v>892</v>
      </c>
      <c r="AW33" s="8" t="s">
        <v>892</v>
      </c>
      <c r="AX33" s="8" t="s">
        <v>892</v>
      </c>
      <c r="AY33" s="8" t="s">
        <v>892</v>
      </c>
      <c r="AZ33" s="8" t="s">
        <v>892</v>
      </c>
      <c r="BA33" s="8" t="s">
        <v>892</v>
      </c>
      <c r="BB33" s="8">
        <v>1682</v>
      </c>
      <c r="BC33" s="8">
        <v>1994</v>
      </c>
      <c r="BD33" s="8">
        <v>604</v>
      </c>
    </row>
    <row r="34" spans="2:59" s="17" customFormat="1" x14ac:dyDescent="0.35">
      <c r="B34" s="9" t="s">
        <v>26</v>
      </c>
      <c r="C34" s="9"/>
      <c r="D34" s="9"/>
      <c r="E34" s="9"/>
      <c r="F34" s="9" t="s">
        <v>892</v>
      </c>
      <c r="G34" s="9" t="s">
        <v>892</v>
      </c>
      <c r="H34" s="9" t="s">
        <v>892</v>
      </c>
      <c r="I34" s="43" t="s">
        <v>892</v>
      </c>
      <c r="J34" s="9" t="s">
        <v>892</v>
      </c>
      <c r="K34" s="9" t="s">
        <v>892</v>
      </c>
      <c r="L34" s="9" t="s">
        <v>892</v>
      </c>
      <c r="M34" s="43"/>
      <c r="N34" s="9"/>
      <c r="O34" s="9"/>
      <c r="P34" s="9"/>
      <c r="Q34" s="43">
        <v>0</v>
      </c>
      <c r="R34" s="9">
        <v>0</v>
      </c>
      <c r="S34" s="9">
        <v>0</v>
      </c>
      <c r="T34" s="9"/>
      <c r="U34" s="43">
        <v>5191</v>
      </c>
      <c r="V34" s="9">
        <v>6358</v>
      </c>
      <c r="W34" s="9">
        <v>5641</v>
      </c>
      <c r="X34" s="8">
        <f>BC34-W34-V34-U34</f>
        <v>4980</v>
      </c>
      <c r="Y34" s="43"/>
      <c r="Z34" s="9"/>
      <c r="AA34" s="9"/>
      <c r="AB34" s="9"/>
      <c r="AC34" s="43"/>
      <c r="AD34" s="9"/>
      <c r="AE34" s="9"/>
      <c r="AF34" s="9"/>
      <c r="AG34" s="9"/>
      <c r="AH34" s="9"/>
      <c r="AI34" s="9"/>
      <c r="AJ34" s="9"/>
      <c r="AK34" s="9"/>
      <c r="AL34" s="9"/>
      <c r="AM34" s="9"/>
      <c r="AN34" s="9" t="s">
        <v>892</v>
      </c>
      <c r="AO34" s="9" t="s">
        <v>892</v>
      </c>
      <c r="AP34" s="9" t="s">
        <v>892</v>
      </c>
      <c r="AQ34" s="9" t="s">
        <v>892</v>
      </c>
      <c r="AR34" s="9" t="s">
        <v>892</v>
      </c>
      <c r="AS34" s="9" t="s">
        <v>892</v>
      </c>
      <c r="AT34" s="9" t="s">
        <v>892</v>
      </c>
      <c r="AU34" s="9" t="s">
        <v>892</v>
      </c>
      <c r="AV34" s="9" t="s">
        <v>892</v>
      </c>
      <c r="AW34" s="9" t="s">
        <v>892</v>
      </c>
      <c r="AX34" s="9" t="s">
        <v>892</v>
      </c>
      <c r="AY34" s="9" t="s">
        <v>892</v>
      </c>
      <c r="AZ34" s="9" t="s">
        <v>892</v>
      </c>
      <c r="BA34" s="9" t="s">
        <v>892</v>
      </c>
      <c r="BB34" s="9">
        <v>4356</v>
      </c>
      <c r="BC34" s="9">
        <v>22170</v>
      </c>
      <c r="BD34" s="9">
        <v>21573</v>
      </c>
    </row>
    <row r="35" spans="2:59" s="16" customFormat="1" x14ac:dyDescent="0.35">
      <c r="B35" s="8" t="s">
        <v>27</v>
      </c>
      <c r="C35" s="8"/>
      <c r="D35" s="8"/>
      <c r="E35" s="8"/>
      <c r="F35" s="8" t="s">
        <v>892</v>
      </c>
      <c r="G35" s="8" t="s">
        <v>892</v>
      </c>
      <c r="H35" s="8" t="s">
        <v>892</v>
      </c>
      <c r="I35" s="42" t="s">
        <v>892</v>
      </c>
      <c r="J35" s="8" t="s">
        <v>892</v>
      </c>
      <c r="K35" s="8" t="s">
        <v>892</v>
      </c>
      <c r="L35" s="8" t="s">
        <v>892</v>
      </c>
      <c r="M35" s="42">
        <f>SUM(M31:M34)</f>
        <v>0</v>
      </c>
      <c r="N35" s="8">
        <f>SUM(N31:N34)</f>
        <v>0</v>
      </c>
      <c r="O35" s="8">
        <f t="shared" ref="O35" si="6">SUM(O31:O34)</f>
        <v>0</v>
      </c>
      <c r="P35" s="8">
        <f t="shared" ref="P35" si="7">SUM(P31:P34)</f>
        <v>0</v>
      </c>
      <c r="Q35" s="42">
        <f>SUM(Q31:Q34)</f>
        <v>0</v>
      </c>
      <c r="R35" s="8">
        <f>SUM(R31:R34)</f>
        <v>58</v>
      </c>
      <c r="S35" s="8">
        <f t="shared" ref="S35" si="8">SUM(S31:S34)</f>
        <v>477</v>
      </c>
      <c r="T35" s="8">
        <f t="shared" ref="T35" si="9">SUM(T31:T34)</f>
        <v>0</v>
      </c>
      <c r="U35" s="42">
        <f>SUM(U31:U34)</f>
        <v>194</v>
      </c>
      <c r="V35" s="8">
        <f>SUM(V31:V34)</f>
        <v>-534</v>
      </c>
      <c r="W35" s="8">
        <f t="shared" ref="W35:X35" si="10">SUM(W31:W34)</f>
        <v>-2941</v>
      </c>
      <c r="X35" s="8">
        <f t="shared" si="10"/>
        <v>-270</v>
      </c>
      <c r="Y35" s="42"/>
      <c r="Z35" s="8"/>
      <c r="AA35" s="8"/>
      <c r="AB35" s="8"/>
      <c r="AC35" s="42"/>
      <c r="AD35" s="8"/>
      <c r="AE35" s="8"/>
      <c r="AF35" s="8"/>
      <c r="AG35" s="8"/>
      <c r="AH35" s="8"/>
      <c r="AI35" s="8"/>
      <c r="AJ35" s="8"/>
      <c r="AK35" s="8"/>
      <c r="AL35" s="8"/>
      <c r="AM35" s="8"/>
      <c r="AN35" s="8" t="s">
        <v>892</v>
      </c>
      <c r="AO35" s="8" t="s">
        <v>892</v>
      </c>
      <c r="AP35" s="8" t="s">
        <v>892</v>
      </c>
      <c r="AQ35" s="8" t="s">
        <v>892</v>
      </c>
      <c r="AR35" s="8" t="s">
        <v>892</v>
      </c>
      <c r="AS35" s="8" t="s">
        <v>892</v>
      </c>
      <c r="AT35" s="8" t="s">
        <v>892</v>
      </c>
      <c r="AU35" s="8" t="s">
        <v>892</v>
      </c>
      <c r="AV35" s="8" t="s">
        <v>892</v>
      </c>
      <c r="AW35" s="8" t="s">
        <v>892</v>
      </c>
      <c r="AX35" s="8" t="s">
        <v>892</v>
      </c>
      <c r="AY35" s="8" t="s">
        <v>892</v>
      </c>
      <c r="AZ35" s="8" t="s">
        <v>892</v>
      </c>
      <c r="BA35" s="8" t="s">
        <v>892</v>
      </c>
      <c r="BB35" s="8">
        <f t="shared" ref="BB35:BC35" si="11">SUM(BB31:BB34)</f>
        <v>4169</v>
      </c>
      <c r="BC35" s="8">
        <f t="shared" si="11"/>
        <v>-3551</v>
      </c>
      <c r="BD35" s="8">
        <f>SUM(BD31:BD34)</f>
        <v>-40225</v>
      </c>
      <c r="BE35" s="8">
        <f t="shared" ref="BE35" si="12">BE31+BE33+BE34</f>
        <v>0</v>
      </c>
      <c r="BF35" s="8">
        <f t="shared" ref="BF35" si="13">BF31+BF33+BF34</f>
        <v>0</v>
      </c>
      <c r="BG35" s="8">
        <f t="shared" ref="BG35" si="14">BG31+BG33+BG34</f>
        <v>0</v>
      </c>
    </row>
    <row r="36" spans="2:59" s="73" customFormat="1" x14ac:dyDescent="0.35">
      <c r="B36" s="74" t="s">
        <v>23</v>
      </c>
      <c r="C36" s="74"/>
      <c r="D36" s="74"/>
      <c r="E36" s="74"/>
      <c r="F36" s="74"/>
      <c r="G36" s="74"/>
      <c r="H36" s="74"/>
      <c r="I36" s="75"/>
      <c r="J36" s="74"/>
      <c r="K36" s="74"/>
      <c r="L36" s="74"/>
      <c r="M36" s="75" t="e">
        <f>M30/M29</f>
        <v>#DIV/0!</v>
      </c>
      <c r="N36" s="74" t="e">
        <f>N30/N29</f>
        <v>#DIV/0!</v>
      </c>
      <c r="O36" s="74" t="e">
        <f t="shared" ref="O36:P36" si="15">O30/O29</f>
        <v>#DIV/0!</v>
      </c>
      <c r="P36" s="74" t="e">
        <f t="shared" si="15"/>
        <v>#DIV/0!</v>
      </c>
      <c r="Q36" s="75" t="e">
        <f>Q30/Q29</f>
        <v>#DIV/0!</v>
      </c>
      <c r="R36" s="74" t="e">
        <f>R30/R29</f>
        <v>#DIV/0!</v>
      </c>
      <c r="S36" s="74" t="e">
        <f t="shared" ref="S36:T36" si="16">S30/S29</f>
        <v>#DIV/0!</v>
      </c>
      <c r="T36" s="74" t="e">
        <f t="shared" si="16"/>
        <v>#DIV/0!</v>
      </c>
      <c r="U36" s="75">
        <f>U30/U29</f>
        <v>0.14214218687162072</v>
      </c>
      <c r="V36" s="74">
        <f>V30/V29</f>
        <v>8.3807728557964187E-2</v>
      </c>
      <c r="W36" s="74">
        <f t="shared" ref="W36:X36" si="17">W30/W29</f>
        <v>1.5825774754346184E-2</v>
      </c>
      <c r="X36" s="74">
        <f t="shared" si="17"/>
        <v>1.8021140183677006E-2</v>
      </c>
      <c r="Y36" s="75"/>
      <c r="Z36" s="74"/>
      <c r="AA36" s="74"/>
      <c r="AB36" s="74"/>
      <c r="AC36" s="75"/>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row>
    <row r="37" spans="2:59" s="73" customFormat="1" x14ac:dyDescent="0.35">
      <c r="B37" s="74" t="s">
        <v>918</v>
      </c>
      <c r="C37" s="74"/>
      <c r="D37" s="74"/>
      <c r="E37" s="74"/>
      <c r="F37" s="74"/>
      <c r="G37" s="74"/>
      <c r="H37" s="74"/>
      <c r="I37" s="75"/>
      <c r="J37" s="74"/>
      <c r="K37" s="74"/>
      <c r="L37" s="74"/>
      <c r="M37" s="75" t="e">
        <f>M35/M31</f>
        <v>#DIV/0!</v>
      </c>
      <c r="N37" s="74" t="e">
        <f>N35/N29</f>
        <v>#DIV/0!</v>
      </c>
      <c r="O37" s="74" t="e">
        <f t="shared" ref="O37:P37" si="18">O35/O29</f>
        <v>#DIV/0!</v>
      </c>
      <c r="P37" s="74" t="e">
        <f t="shared" si="18"/>
        <v>#DIV/0!</v>
      </c>
      <c r="Q37" s="75" t="e">
        <f>Q35/Q31</f>
        <v>#DIV/0!</v>
      </c>
      <c r="R37" s="74" t="e">
        <f>R35/R29</f>
        <v>#DIV/0!</v>
      </c>
      <c r="S37" s="74" t="e">
        <f t="shared" ref="S37:T37" si="19">S35/S29</f>
        <v>#DIV/0!</v>
      </c>
      <c r="T37" s="74" t="e">
        <f t="shared" si="19"/>
        <v>#DIV/0!</v>
      </c>
      <c r="U37" s="75">
        <f>U35/U31</f>
        <v>-3.040275818837173E-2</v>
      </c>
      <c r="V37" s="74">
        <f>V35/V29</f>
        <v>-2.0131950989632424E-2</v>
      </c>
      <c r="W37" s="74">
        <f t="shared" ref="W37:X37" si="20">W35/W29</f>
        <v>-0.13893613000755858</v>
      </c>
      <c r="X37" s="74">
        <f t="shared" si="20"/>
        <v>-1.1696413099982672E-2</v>
      </c>
      <c r="Y37" s="75"/>
      <c r="Z37" s="74"/>
      <c r="AA37" s="74"/>
      <c r="AB37" s="74"/>
      <c r="AC37" s="75"/>
      <c r="AD37" s="74"/>
      <c r="AE37" s="74"/>
      <c r="AF37" s="74"/>
      <c r="AG37" s="74"/>
      <c r="AH37" s="74"/>
      <c r="AI37" s="74"/>
      <c r="AJ37" s="74"/>
      <c r="AK37" s="74"/>
      <c r="AL37" s="74"/>
      <c r="AM37" s="74"/>
      <c r="AN37" s="74"/>
      <c r="AO37" s="74"/>
      <c r="AP37" s="74"/>
      <c r="AQ37" s="74"/>
      <c r="AR37" s="74"/>
      <c r="AS37" s="74"/>
      <c r="AT37" s="74"/>
      <c r="AU37" s="74"/>
      <c r="AV37" s="74"/>
      <c r="AW37" s="74"/>
      <c r="AX37" s="74"/>
      <c r="AY37" s="74"/>
      <c r="AZ37" s="74"/>
      <c r="BA37" s="74"/>
      <c r="BB37" s="74"/>
      <c r="BC37" s="74"/>
      <c r="BD37" s="74"/>
      <c r="BE37" s="74"/>
      <c r="BF37" s="74"/>
      <c r="BG37" s="74"/>
    </row>
    <row r="38" spans="2:59" s="18" customFormat="1" x14ac:dyDescent="0.35">
      <c r="B38" s="71" t="s">
        <v>30</v>
      </c>
      <c r="C38" s="71"/>
      <c r="D38" s="71"/>
      <c r="E38" s="71"/>
      <c r="F38" s="10"/>
      <c r="G38" s="71"/>
      <c r="H38" s="71"/>
      <c r="I38" s="72"/>
      <c r="J38" s="71"/>
      <c r="K38" s="71"/>
      <c r="L38" s="71"/>
      <c r="M38" s="72"/>
      <c r="N38" s="71"/>
      <c r="O38" s="71"/>
      <c r="P38" s="71"/>
      <c r="Q38" s="72"/>
      <c r="R38" s="71"/>
      <c r="S38" s="71"/>
      <c r="T38" s="71"/>
      <c r="U38" s="72"/>
      <c r="V38" s="71"/>
      <c r="W38" s="71"/>
      <c r="X38" s="71"/>
      <c r="Y38" s="72"/>
      <c r="Z38" s="71"/>
      <c r="AA38" s="71"/>
      <c r="AB38" s="71"/>
      <c r="AC38" s="72"/>
      <c r="AD38" s="71"/>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row>
    <row r="39" spans="2:59" s="16" customFormat="1" x14ac:dyDescent="0.35">
      <c r="B39" s="8" t="s">
        <v>22</v>
      </c>
      <c r="C39" s="8"/>
      <c r="D39" s="8"/>
      <c r="E39" s="8"/>
      <c r="F39" s="8" t="s">
        <v>892</v>
      </c>
      <c r="G39" s="8" t="s">
        <v>892</v>
      </c>
      <c r="H39" s="8" t="s">
        <v>892</v>
      </c>
      <c r="I39" s="42" t="s">
        <v>892</v>
      </c>
      <c r="J39" s="8" t="s">
        <v>892</v>
      </c>
      <c r="K39" s="8" t="s">
        <v>892</v>
      </c>
      <c r="L39" s="8" t="s">
        <v>892</v>
      </c>
      <c r="M39" s="42"/>
      <c r="N39" s="8"/>
      <c r="O39" s="8"/>
      <c r="P39" s="8"/>
      <c r="Q39" s="42">
        <v>0</v>
      </c>
      <c r="R39" s="8">
        <v>0</v>
      </c>
      <c r="S39" s="8">
        <v>0</v>
      </c>
      <c r="T39" s="8"/>
      <c r="U39" s="42">
        <v>10352</v>
      </c>
      <c r="V39" s="8">
        <v>10342</v>
      </c>
      <c r="W39" s="8">
        <v>9543</v>
      </c>
      <c r="X39" s="8">
        <f>BC39-W39-V39-U39</f>
        <v>13088</v>
      </c>
      <c r="Y39" s="42"/>
      <c r="Z39" s="8"/>
      <c r="AA39" s="8"/>
      <c r="AB39" s="8"/>
      <c r="AC39" s="42"/>
      <c r="AD39" s="8"/>
      <c r="AE39" s="8"/>
      <c r="AF39" s="8"/>
      <c r="AG39" s="8"/>
      <c r="AH39" s="8"/>
      <c r="AI39" s="8"/>
      <c r="AJ39" s="8"/>
      <c r="AK39" s="8"/>
      <c r="AL39" s="8"/>
      <c r="AM39" s="8"/>
      <c r="AN39" s="8" t="s">
        <v>892</v>
      </c>
      <c r="AO39" s="8" t="s">
        <v>892</v>
      </c>
      <c r="AP39" s="8" t="s">
        <v>892</v>
      </c>
      <c r="AQ39" s="8" t="s">
        <v>892</v>
      </c>
      <c r="AR39" s="8" t="s">
        <v>892</v>
      </c>
      <c r="AS39" s="8" t="s">
        <v>892</v>
      </c>
      <c r="AT39" s="8" t="s">
        <v>892</v>
      </c>
      <c r="AU39" s="8" t="s">
        <v>892</v>
      </c>
      <c r="AV39" s="8" t="s">
        <v>892</v>
      </c>
      <c r="AW39" s="8" t="s">
        <v>892</v>
      </c>
      <c r="AX39" s="8" t="s">
        <v>892</v>
      </c>
      <c r="AY39" s="8" t="s">
        <v>892</v>
      </c>
      <c r="AZ39" s="8" t="s">
        <v>892</v>
      </c>
      <c r="BA39" s="8">
        <v>60864</v>
      </c>
      <c r="BB39" s="8">
        <v>42426</v>
      </c>
      <c r="BC39" s="8">
        <v>43325</v>
      </c>
      <c r="BD39" s="8">
        <v>0</v>
      </c>
    </row>
    <row r="40" spans="2:59" s="16" customFormat="1" x14ac:dyDescent="0.35">
      <c r="B40" s="8" t="s">
        <v>447</v>
      </c>
      <c r="C40" s="8"/>
      <c r="D40" s="8"/>
      <c r="E40" s="8"/>
      <c r="F40" s="8" t="s">
        <v>892</v>
      </c>
      <c r="G40" s="8" t="s">
        <v>892</v>
      </c>
      <c r="H40" s="8" t="s">
        <v>892</v>
      </c>
      <c r="I40" s="42" t="s">
        <v>892</v>
      </c>
      <c r="J40" s="8" t="s">
        <v>892</v>
      </c>
      <c r="K40" s="8" t="s">
        <v>892</v>
      </c>
      <c r="L40" s="8" t="s">
        <v>892</v>
      </c>
      <c r="M40" s="42"/>
      <c r="N40" s="8"/>
      <c r="O40" s="8"/>
      <c r="P40" s="8"/>
      <c r="Q40" s="42">
        <v>0</v>
      </c>
      <c r="R40" s="8">
        <v>0</v>
      </c>
      <c r="S40" s="8">
        <v>0</v>
      </c>
      <c r="T40" s="8"/>
      <c r="U40" s="42">
        <v>3174</v>
      </c>
      <c r="V40" s="8">
        <v>3944</v>
      </c>
      <c r="W40" s="8">
        <v>3173</v>
      </c>
      <c r="X40" s="8">
        <f>BC40-W40-V40-U40</f>
        <v>5242</v>
      </c>
      <c r="Y40" s="42"/>
      <c r="Z40" s="8"/>
      <c r="AA40" s="8"/>
      <c r="AB40" s="8"/>
      <c r="AC40" s="42"/>
      <c r="AD40" s="8"/>
      <c r="AE40" s="8"/>
      <c r="AF40" s="8"/>
      <c r="AG40" s="8"/>
      <c r="AH40" s="8"/>
      <c r="AI40" s="8"/>
      <c r="AJ40" s="8"/>
      <c r="AK40" s="8"/>
      <c r="AL40" s="8"/>
      <c r="AM40" s="8"/>
      <c r="AN40" s="8" t="s">
        <v>892</v>
      </c>
      <c r="AO40" s="8" t="s">
        <v>892</v>
      </c>
      <c r="AP40" s="8" t="s">
        <v>892</v>
      </c>
      <c r="AQ40" s="8" t="s">
        <v>892</v>
      </c>
      <c r="AR40" s="8" t="s">
        <v>892</v>
      </c>
      <c r="AS40" s="8" t="s">
        <v>892</v>
      </c>
      <c r="AT40" s="8" t="s">
        <v>892</v>
      </c>
      <c r="AU40" s="8" t="s">
        <v>892</v>
      </c>
      <c r="AV40" s="8" t="s">
        <v>892</v>
      </c>
      <c r="AW40" s="8" t="s">
        <v>892</v>
      </c>
      <c r="AX40" s="8" t="s">
        <v>892</v>
      </c>
      <c r="AY40" s="8" t="s">
        <v>892</v>
      </c>
      <c r="AZ40" s="8" t="s">
        <v>892</v>
      </c>
      <c r="BA40" s="8">
        <v>17436</v>
      </c>
      <c r="BB40" s="8">
        <v>13038</v>
      </c>
      <c r="BC40" s="8">
        <v>15533</v>
      </c>
      <c r="BD40" s="8">
        <v>0</v>
      </c>
    </row>
    <row r="41" spans="2:59" s="16" customFormat="1" x14ac:dyDescent="0.35">
      <c r="B41" s="8" t="s">
        <v>24</v>
      </c>
      <c r="C41" s="8"/>
      <c r="D41" s="8"/>
      <c r="E41" s="8"/>
      <c r="F41" s="8" t="s">
        <v>892</v>
      </c>
      <c r="G41" s="8" t="s">
        <v>892</v>
      </c>
      <c r="H41" s="8" t="s">
        <v>892</v>
      </c>
      <c r="I41" s="42" t="s">
        <v>892</v>
      </c>
      <c r="J41" s="8" t="s">
        <v>892</v>
      </c>
      <c r="K41" s="8" t="s">
        <v>892</v>
      </c>
      <c r="L41" s="8" t="s">
        <v>892</v>
      </c>
      <c r="M41" s="42"/>
      <c r="N41" s="8"/>
      <c r="O41" s="8"/>
      <c r="P41" s="8"/>
      <c r="Q41" s="42">
        <v>0</v>
      </c>
      <c r="R41" s="8">
        <v>0</v>
      </c>
      <c r="S41" s="8">
        <v>0</v>
      </c>
      <c r="T41" s="8"/>
      <c r="U41" s="42">
        <v>1103</v>
      </c>
      <c r="V41" s="8">
        <v>2073</v>
      </c>
      <c r="W41" s="8">
        <v>1574</v>
      </c>
      <c r="X41" s="8">
        <f>BC41-W41-V41-U41</f>
        <v>3306</v>
      </c>
      <c r="Y41" s="42"/>
      <c r="Z41" s="8"/>
      <c r="AA41" s="8"/>
      <c r="AB41" s="8"/>
      <c r="AC41" s="42"/>
      <c r="AD41" s="8"/>
      <c r="AE41" s="8"/>
      <c r="AF41" s="8"/>
      <c r="AG41" s="8"/>
      <c r="AH41" s="8"/>
      <c r="AI41" s="8"/>
      <c r="AJ41" s="8"/>
      <c r="AK41" s="8"/>
      <c r="AL41" s="8"/>
      <c r="AM41" s="8"/>
      <c r="AN41" s="8" t="s">
        <v>892</v>
      </c>
      <c r="AO41" s="8" t="s">
        <v>892</v>
      </c>
      <c r="AP41" s="8" t="s">
        <v>892</v>
      </c>
      <c r="AQ41" s="8" t="s">
        <v>892</v>
      </c>
      <c r="AR41" s="8" t="s">
        <v>892</v>
      </c>
      <c r="AS41" s="8" t="s">
        <v>892</v>
      </c>
      <c r="AT41" s="8" t="s">
        <v>892</v>
      </c>
      <c r="AU41" s="8" t="s">
        <v>892</v>
      </c>
      <c r="AV41" s="8" t="s">
        <v>892</v>
      </c>
      <c r="AW41" s="8" t="s">
        <v>892</v>
      </c>
      <c r="AX41" s="8" t="s">
        <v>892</v>
      </c>
      <c r="AY41" s="8" t="s">
        <v>892</v>
      </c>
      <c r="AZ41" s="8" t="s">
        <v>892</v>
      </c>
      <c r="BA41" s="8">
        <v>9744</v>
      </c>
      <c r="BB41" s="8">
        <v>268</v>
      </c>
      <c r="BC41" s="8">
        <v>8056</v>
      </c>
      <c r="BD41" s="8">
        <v>0</v>
      </c>
    </row>
    <row r="42" spans="2:59" s="16" customFormat="1" x14ac:dyDescent="0.35">
      <c r="B42" s="8" t="s">
        <v>871</v>
      </c>
      <c r="C42" s="8"/>
      <c r="D42" s="8"/>
      <c r="E42" s="8"/>
      <c r="F42" s="8" t="s">
        <v>892</v>
      </c>
      <c r="G42" s="8" t="s">
        <v>892</v>
      </c>
      <c r="H42" s="8" t="s">
        <v>892</v>
      </c>
      <c r="I42" s="42" t="s">
        <v>892</v>
      </c>
      <c r="J42" s="8" t="s">
        <v>892</v>
      </c>
      <c r="K42" s="8" t="s">
        <v>892</v>
      </c>
      <c r="L42" s="8" t="s">
        <v>892</v>
      </c>
      <c r="M42" s="42"/>
      <c r="N42" s="8"/>
      <c r="O42" s="8"/>
      <c r="P42" s="8"/>
      <c r="Q42" s="42">
        <v>0</v>
      </c>
      <c r="R42" s="8">
        <v>0</v>
      </c>
      <c r="S42" s="8">
        <v>0</v>
      </c>
      <c r="T42" s="8"/>
      <c r="U42" s="42">
        <v>0</v>
      </c>
      <c r="V42" s="8">
        <v>0</v>
      </c>
      <c r="W42" s="8">
        <v>0</v>
      </c>
      <c r="X42" s="8">
        <f>BC42-W42-V42-U42</f>
        <v>0</v>
      </c>
      <c r="Y42" s="42"/>
      <c r="Z42" s="8"/>
      <c r="AA42" s="8"/>
      <c r="AB42" s="8"/>
      <c r="AC42" s="42"/>
      <c r="AD42" s="8"/>
      <c r="AE42" s="8"/>
      <c r="AF42" s="8"/>
      <c r="AG42" s="8"/>
      <c r="AH42" s="8"/>
      <c r="AI42" s="8"/>
      <c r="AJ42" s="8"/>
      <c r="AK42" s="8"/>
      <c r="AL42" s="8"/>
      <c r="AM42" s="8"/>
      <c r="AN42" s="8" t="s">
        <v>892</v>
      </c>
      <c r="AO42" s="8" t="s">
        <v>892</v>
      </c>
      <c r="AP42" s="8" t="s">
        <v>892</v>
      </c>
      <c r="AQ42" s="8" t="s">
        <v>892</v>
      </c>
      <c r="AR42" s="8" t="s">
        <v>892</v>
      </c>
      <c r="AS42" s="8" t="s">
        <v>892</v>
      </c>
      <c r="AT42" s="8" t="s">
        <v>892</v>
      </c>
      <c r="AU42" s="8" t="s">
        <v>892</v>
      </c>
      <c r="AV42" s="8" t="s">
        <v>892</v>
      </c>
      <c r="AW42" s="8" t="s">
        <v>892</v>
      </c>
      <c r="AX42" s="8" t="s">
        <v>892</v>
      </c>
      <c r="AY42" s="8" t="s">
        <v>892</v>
      </c>
      <c r="AZ42" s="8" t="s">
        <v>892</v>
      </c>
      <c r="BA42" s="8">
        <v>0</v>
      </c>
      <c r="BB42" s="8">
        <v>0</v>
      </c>
      <c r="BC42" s="8">
        <v>0</v>
      </c>
      <c r="BD42" s="8">
        <v>0</v>
      </c>
    </row>
    <row r="43" spans="2:59" s="16" customFormat="1" x14ac:dyDescent="0.35">
      <c r="B43" s="8" t="s">
        <v>25</v>
      </c>
      <c r="C43" s="8"/>
      <c r="D43" s="8"/>
      <c r="E43" s="8"/>
      <c r="F43" s="8" t="s">
        <v>892</v>
      </c>
      <c r="G43" s="8" t="s">
        <v>892</v>
      </c>
      <c r="H43" s="8" t="s">
        <v>892</v>
      </c>
      <c r="I43" s="42" t="s">
        <v>892</v>
      </c>
      <c r="J43" s="8" t="s">
        <v>892</v>
      </c>
      <c r="K43" s="8" t="s">
        <v>892</v>
      </c>
      <c r="L43" s="8" t="s">
        <v>892</v>
      </c>
      <c r="M43" s="42"/>
      <c r="N43" s="8"/>
      <c r="O43" s="8"/>
      <c r="P43" s="8"/>
      <c r="Q43" s="42">
        <v>0</v>
      </c>
      <c r="R43" s="8">
        <v>0</v>
      </c>
      <c r="S43" s="8">
        <v>0</v>
      </c>
      <c r="T43" s="8"/>
      <c r="U43" s="42">
        <v>104</v>
      </c>
      <c r="V43" s="8">
        <v>58</v>
      </c>
      <c r="W43" s="8">
        <v>19</v>
      </c>
      <c r="X43" s="8">
        <f>BC43-W43-V43-U43</f>
        <v>-58</v>
      </c>
      <c r="Y43" s="42"/>
      <c r="Z43" s="8"/>
      <c r="AA43" s="8"/>
      <c r="AB43" s="8"/>
      <c r="AC43" s="42"/>
      <c r="AD43" s="8"/>
      <c r="AE43" s="8"/>
      <c r="AF43" s="8"/>
      <c r="AG43" s="8"/>
      <c r="AH43" s="8"/>
      <c r="AI43" s="8"/>
      <c r="AJ43" s="8"/>
      <c r="AK43" s="8"/>
      <c r="AL43" s="8"/>
      <c r="AM43" s="8"/>
      <c r="AN43" s="8" t="s">
        <v>892</v>
      </c>
      <c r="AO43" s="8" t="s">
        <v>892</v>
      </c>
      <c r="AP43" s="8" t="s">
        <v>892</v>
      </c>
      <c r="AQ43" s="8" t="s">
        <v>892</v>
      </c>
      <c r="AR43" s="8" t="s">
        <v>892</v>
      </c>
      <c r="AS43" s="8" t="s">
        <v>892</v>
      </c>
      <c r="AT43" s="8" t="s">
        <v>892</v>
      </c>
      <c r="AU43" s="8" t="s">
        <v>892</v>
      </c>
      <c r="AV43" s="8" t="s">
        <v>892</v>
      </c>
      <c r="AW43" s="8" t="s">
        <v>892</v>
      </c>
      <c r="AX43" s="8" t="s">
        <v>892</v>
      </c>
      <c r="AY43" s="8" t="s">
        <v>892</v>
      </c>
      <c r="AZ43" s="8" t="s">
        <v>892</v>
      </c>
      <c r="BA43" s="8">
        <v>134</v>
      </c>
      <c r="BB43" s="8">
        <v>593</v>
      </c>
      <c r="BC43" s="8">
        <v>123</v>
      </c>
      <c r="BD43" s="8">
        <v>0</v>
      </c>
    </row>
    <row r="44" spans="2:59" s="17" customFormat="1" x14ac:dyDescent="0.35">
      <c r="B44" s="9" t="s">
        <v>26</v>
      </c>
      <c r="C44" s="9"/>
      <c r="D44" s="9"/>
      <c r="E44" s="9"/>
      <c r="F44" s="9" t="s">
        <v>892</v>
      </c>
      <c r="G44" s="9" t="s">
        <v>892</v>
      </c>
      <c r="H44" s="9" t="s">
        <v>892</v>
      </c>
      <c r="I44" s="43" t="s">
        <v>892</v>
      </c>
      <c r="J44" s="9" t="s">
        <v>892</v>
      </c>
      <c r="K44" s="9" t="s">
        <v>892</v>
      </c>
      <c r="L44" s="9" t="s">
        <v>892</v>
      </c>
      <c r="M44" s="43"/>
      <c r="N44" s="9"/>
      <c r="O44" s="9"/>
      <c r="P44" s="9"/>
      <c r="Q44" s="43">
        <v>0</v>
      </c>
      <c r="R44" s="9">
        <v>0</v>
      </c>
      <c r="S44" s="9">
        <v>0</v>
      </c>
      <c r="T44" s="9"/>
      <c r="U44" s="43">
        <v>0</v>
      </c>
      <c r="V44" s="9">
        <v>0</v>
      </c>
      <c r="W44" s="9">
        <v>2</v>
      </c>
      <c r="X44" s="8">
        <f>BC44-W44-V44-U44</f>
        <v>-2</v>
      </c>
      <c r="Y44" s="43"/>
      <c r="Z44" s="9"/>
      <c r="AA44" s="9"/>
      <c r="AB44" s="9"/>
      <c r="AC44" s="43"/>
      <c r="AD44" s="9"/>
      <c r="AE44" s="9"/>
      <c r="AF44" s="9"/>
      <c r="AG44" s="9"/>
      <c r="AH44" s="9"/>
      <c r="AI44" s="9"/>
      <c r="AJ44" s="9"/>
      <c r="AK44" s="9"/>
      <c r="AL44" s="9"/>
      <c r="AM44" s="9"/>
      <c r="AN44" s="9" t="s">
        <v>892</v>
      </c>
      <c r="AO44" s="9" t="s">
        <v>892</v>
      </c>
      <c r="AP44" s="9" t="s">
        <v>892</v>
      </c>
      <c r="AQ44" s="9" t="s">
        <v>892</v>
      </c>
      <c r="AR44" s="9" t="s">
        <v>892</v>
      </c>
      <c r="AS44" s="9" t="s">
        <v>892</v>
      </c>
      <c r="AT44" s="9" t="s">
        <v>892</v>
      </c>
      <c r="AU44" s="9" t="s">
        <v>892</v>
      </c>
      <c r="AV44" s="9" t="s">
        <v>892</v>
      </c>
      <c r="AW44" s="9" t="s">
        <v>892</v>
      </c>
      <c r="AX44" s="9" t="s">
        <v>892</v>
      </c>
      <c r="AY44" s="9" t="s">
        <v>892</v>
      </c>
      <c r="AZ44" s="9" t="s">
        <v>892</v>
      </c>
      <c r="BA44" s="9">
        <v>0</v>
      </c>
      <c r="BB44" s="9">
        <v>0</v>
      </c>
      <c r="BC44" s="9">
        <v>0</v>
      </c>
      <c r="BD44" s="9">
        <v>0</v>
      </c>
    </row>
    <row r="45" spans="2:59" s="16" customFormat="1" x14ac:dyDescent="0.35">
      <c r="B45" s="8" t="s">
        <v>27</v>
      </c>
      <c r="C45" s="8"/>
      <c r="D45" s="8"/>
      <c r="E45" s="8"/>
      <c r="F45" s="8" t="s">
        <v>892</v>
      </c>
      <c r="G45" s="8" t="s">
        <v>892</v>
      </c>
      <c r="H45" s="8" t="s">
        <v>892</v>
      </c>
      <c r="I45" s="42" t="s">
        <v>892</v>
      </c>
      <c r="J45" s="8" t="s">
        <v>892</v>
      </c>
      <c r="K45" s="8" t="s">
        <v>892</v>
      </c>
      <c r="L45" s="8" t="s">
        <v>892</v>
      </c>
      <c r="M45" s="42">
        <f>SUM(M41:M44)</f>
        <v>0</v>
      </c>
      <c r="N45" s="8">
        <f>SUM(N41:N44)</f>
        <v>0</v>
      </c>
      <c r="O45" s="8">
        <f t="shared" ref="O45" si="21">SUM(O41:O44)</f>
        <v>0</v>
      </c>
      <c r="P45" s="8">
        <f t="shared" ref="P45" si="22">SUM(P41:P44)</f>
        <v>0</v>
      </c>
      <c r="Q45" s="42">
        <f>SUM(Q41:Q44)</f>
        <v>0</v>
      </c>
      <c r="R45" s="8">
        <f>SUM(R41:R44)</f>
        <v>0</v>
      </c>
      <c r="S45" s="8">
        <f t="shared" ref="S45" si="23">SUM(S41:S44)</f>
        <v>0</v>
      </c>
      <c r="T45" s="8">
        <f t="shared" ref="T45" si="24">SUM(T41:T44)</f>
        <v>0</v>
      </c>
      <c r="U45" s="42">
        <f>SUM(U41:U44)</f>
        <v>1207</v>
      </c>
      <c r="V45" s="8">
        <f>SUM(V41:V44)</f>
        <v>2131</v>
      </c>
      <c r="W45" s="8">
        <f t="shared" ref="W45:X45" si="25">SUM(W41:W44)</f>
        <v>1595</v>
      </c>
      <c r="X45" s="8">
        <f t="shared" si="25"/>
        <v>3246</v>
      </c>
      <c r="Y45" s="42"/>
      <c r="Z45" s="8"/>
      <c r="AA45" s="8"/>
      <c r="AB45" s="8"/>
      <c r="AC45" s="42"/>
      <c r="AD45" s="8"/>
      <c r="AE45" s="8"/>
      <c r="AF45" s="8"/>
      <c r="AG45" s="8"/>
      <c r="AH45" s="8"/>
      <c r="AI45" s="8"/>
      <c r="AJ45" s="8"/>
      <c r="AK45" s="8"/>
      <c r="AL45" s="8"/>
      <c r="AM45" s="8"/>
      <c r="AN45" s="8" t="s">
        <v>892</v>
      </c>
      <c r="AO45" s="8" t="s">
        <v>892</v>
      </c>
      <c r="AP45" s="8" t="s">
        <v>892</v>
      </c>
      <c r="AQ45" s="8" t="s">
        <v>892</v>
      </c>
      <c r="AR45" s="8" t="s">
        <v>892</v>
      </c>
      <c r="AS45" s="8" t="s">
        <v>892</v>
      </c>
      <c r="AT45" s="8" t="s">
        <v>892</v>
      </c>
      <c r="AU45" s="8" t="s">
        <v>892</v>
      </c>
      <c r="AV45" s="8" t="s">
        <v>892</v>
      </c>
      <c r="AW45" s="8" t="s">
        <v>892</v>
      </c>
      <c r="AX45" s="8" t="s">
        <v>892</v>
      </c>
      <c r="AY45" s="8" t="s">
        <v>892</v>
      </c>
      <c r="AZ45" s="8" t="s">
        <v>892</v>
      </c>
      <c r="BA45" s="8">
        <f t="shared" ref="BA45:BC45" si="26">BA41+BA43+BA44</f>
        <v>9878</v>
      </c>
      <c r="BB45" s="8">
        <f t="shared" si="26"/>
        <v>861</v>
      </c>
      <c r="BC45" s="8">
        <f t="shared" si="26"/>
        <v>8179</v>
      </c>
      <c r="BD45" s="8">
        <f t="shared" ref="BD45" si="27">BD41+BD43+BD44</f>
        <v>0</v>
      </c>
      <c r="BE45" s="8">
        <f t="shared" ref="BE45" si="28">BE41+BE43+BE44</f>
        <v>0</v>
      </c>
      <c r="BF45" s="8">
        <f t="shared" ref="BF45" si="29">BF41+BF43+BF44</f>
        <v>0</v>
      </c>
      <c r="BG45" s="8">
        <f t="shared" ref="BG45" si="30">BG41+BG43+BG44</f>
        <v>0</v>
      </c>
    </row>
    <row r="46" spans="2:59" s="73" customFormat="1" x14ac:dyDescent="0.35">
      <c r="B46" s="74" t="s">
        <v>23</v>
      </c>
      <c r="C46" s="74"/>
      <c r="D46" s="74"/>
      <c r="E46" s="74"/>
      <c r="F46" s="74"/>
      <c r="G46" s="74"/>
      <c r="H46" s="74"/>
      <c r="I46" s="75"/>
      <c r="J46" s="74"/>
      <c r="K46" s="74"/>
      <c r="L46" s="74"/>
      <c r="M46" s="75" t="e">
        <f>M40/M39</f>
        <v>#DIV/0!</v>
      </c>
      <c r="N46" s="74" t="e">
        <f>N40/N39</f>
        <v>#DIV/0!</v>
      </c>
      <c r="O46" s="74" t="e">
        <f t="shared" ref="O46:P46" si="31">O40/O39</f>
        <v>#DIV/0!</v>
      </c>
      <c r="P46" s="74" t="e">
        <f t="shared" si="31"/>
        <v>#DIV/0!</v>
      </c>
      <c r="Q46" s="75" t="e">
        <f>Q40/Q39</f>
        <v>#DIV/0!</v>
      </c>
      <c r="R46" s="74" t="e">
        <f>R40/R39</f>
        <v>#DIV/0!</v>
      </c>
      <c r="S46" s="74" t="e">
        <f t="shared" ref="S46:T46" si="32">S40/S39</f>
        <v>#DIV/0!</v>
      </c>
      <c r="T46" s="74" t="e">
        <f t="shared" si="32"/>
        <v>#DIV/0!</v>
      </c>
      <c r="U46" s="75">
        <f>U40/U39</f>
        <v>0.30660741885625964</v>
      </c>
      <c r="V46" s="74">
        <f>V40/V39</f>
        <v>0.38135757106942564</v>
      </c>
      <c r="W46" s="74">
        <f t="shared" ref="W46:X46" si="33">W40/W39</f>
        <v>0.33249502252960283</v>
      </c>
      <c r="X46" s="74">
        <f t="shared" si="33"/>
        <v>0.40051955990220051</v>
      </c>
      <c r="Y46" s="75"/>
      <c r="Z46" s="74"/>
      <c r="AA46" s="74"/>
      <c r="AB46" s="74"/>
      <c r="AC46" s="75"/>
      <c r="AD46" s="74"/>
      <c r="AE46" s="74"/>
      <c r="AF46" s="74"/>
      <c r="AG46" s="74"/>
      <c r="AH46" s="74"/>
      <c r="AI46" s="74"/>
      <c r="AJ46" s="74"/>
      <c r="AK46" s="74"/>
      <c r="AL46" s="74"/>
      <c r="AM46" s="74"/>
      <c r="AN46" s="74"/>
      <c r="AO46" s="74"/>
      <c r="AP46" s="74"/>
      <c r="AQ46" s="74"/>
      <c r="AR46" s="74"/>
      <c r="AS46" s="74"/>
      <c r="AT46" s="74"/>
      <c r="AU46" s="74"/>
      <c r="AV46" s="74"/>
      <c r="AW46" s="74"/>
      <c r="AX46" s="74"/>
      <c r="AY46" s="74"/>
      <c r="AZ46" s="74"/>
      <c r="BA46" s="74"/>
      <c r="BB46" s="74"/>
      <c r="BC46" s="74"/>
      <c r="BD46" s="74"/>
      <c r="BE46" s="74"/>
      <c r="BF46" s="74"/>
      <c r="BG46" s="74"/>
    </row>
    <row r="47" spans="2:59" s="73" customFormat="1" x14ac:dyDescent="0.35">
      <c r="B47" s="74" t="s">
        <v>918</v>
      </c>
      <c r="C47" s="74"/>
      <c r="D47" s="74"/>
      <c r="E47" s="74"/>
      <c r="F47" s="74"/>
      <c r="G47" s="74"/>
      <c r="H47" s="74"/>
      <c r="I47" s="75"/>
      <c r="J47" s="74"/>
      <c r="K47" s="74"/>
      <c r="L47" s="74"/>
      <c r="M47" s="75" t="e">
        <f>M45/M39</f>
        <v>#DIV/0!</v>
      </c>
      <c r="N47" s="74" t="e">
        <f>N45/N39</f>
        <v>#DIV/0!</v>
      </c>
      <c r="O47" s="74" t="e">
        <f t="shared" ref="O47:P47" si="34">O45/O39</f>
        <v>#DIV/0!</v>
      </c>
      <c r="P47" s="74" t="e">
        <f t="shared" si="34"/>
        <v>#DIV/0!</v>
      </c>
      <c r="Q47" s="75" t="e">
        <f>Q45/Q39</f>
        <v>#DIV/0!</v>
      </c>
      <c r="R47" s="74" t="e">
        <f>R45/R39</f>
        <v>#DIV/0!</v>
      </c>
      <c r="S47" s="74" t="e">
        <f t="shared" ref="S47:T47" si="35">S45/S39</f>
        <v>#DIV/0!</v>
      </c>
      <c r="T47" s="74" t="e">
        <f t="shared" si="35"/>
        <v>#DIV/0!</v>
      </c>
      <c r="U47" s="75">
        <f>U45/U39</f>
        <v>0.11659582689335395</v>
      </c>
      <c r="V47" s="74">
        <f>V45/V39</f>
        <v>0.20605298781666989</v>
      </c>
      <c r="W47" s="74">
        <f t="shared" ref="W47:X47" si="36">W45/W39</f>
        <v>0.16713821649376506</v>
      </c>
      <c r="X47" s="74">
        <f t="shared" si="36"/>
        <v>0.24801344743276282</v>
      </c>
      <c r="Y47" s="75"/>
      <c r="Z47" s="74"/>
      <c r="AA47" s="74"/>
      <c r="AB47" s="74"/>
      <c r="AC47" s="75"/>
      <c r="AD47" s="74"/>
      <c r="AE47" s="74"/>
      <c r="AF47" s="74"/>
      <c r="AG47" s="74"/>
      <c r="AH47" s="74"/>
      <c r="AI47" s="74"/>
      <c r="AJ47" s="74"/>
      <c r="AK47" s="74"/>
      <c r="AL47" s="74"/>
      <c r="AM47" s="74"/>
      <c r="AN47" s="74"/>
      <c r="AO47" s="74"/>
      <c r="AP47" s="74"/>
      <c r="AQ47" s="74"/>
      <c r="AR47" s="74"/>
      <c r="AS47" s="74"/>
      <c r="AT47" s="74"/>
      <c r="AU47" s="74"/>
      <c r="AV47" s="74"/>
      <c r="AW47" s="74"/>
      <c r="AX47" s="74"/>
      <c r="AY47" s="74"/>
      <c r="AZ47" s="74"/>
      <c r="BA47" s="74"/>
      <c r="BB47" s="74"/>
      <c r="BC47" s="74"/>
      <c r="BD47" s="74"/>
      <c r="BE47" s="74"/>
      <c r="BF47" s="74"/>
      <c r="BG47" s="74"/>
    </row>
    <row r="48" spans="2:59" s="10" customFormat="1" x14ac:dyDescent="0.35">
      <c r="B48" s="71" t="s">
        <v>31</v>
      </c>
      <c r="C48" s="71"/>
      <c r="D48" s="71"/>
      <c r="E48" s="71"/>
      <c r="G48" s="71"/>
      <c r="H48" s="71"/>
      <c r="I48" s="72"/>
      <c r="J48" s="71"/>
      <c r="K48" s="71"/>
      <c r="L48" s="71"/>
      <c r="M48" s="72"/>
      <c r="N48" s="71"/>
      <c r="O48" s="71"/>
      <c r="P48" s="71"/>
      <c r="Q48" s="72"/>
      <c r="R48" s="71"/>
      <c r="S48" s="71"/>
      <c r="T48" s="71"/>
      <c r="U48" s="72"/>
      <c r="V48" s="71"/>
      <c r="W48" s="71"/>
      <c r="X48" s="71"/>
      <c r="Y48" s="72"/>
      <c r="Z48" s="71"/>
      <c r="AA48" s="71"/>
      <c r="AB48" s="71"/>
      <c r="AC48" s="72"/>
      <c r="AD48" s="71"/>
    </row>
    <row r="49" spans="2:59" s="8" customFormat="1" x14ac:dyDescent="0.35">
      <c r="B49" s="8" t="s">
        <v>22</v>
      </c>
      <c r="F49" s="8" t="s">
        <v>892</v>
      </c>
      <c r="G49" s="8" t="s">
        <v>892</v>
      </c>
      <c r="H49" s="8" t="s">
        <v>892</v>
      </c>
      <c r="I49" s="42" t="s">
        <v>892</v>
      </c>
      <c r="J49" s="8" t="s">
        <v>892</v>
      </c>
      <c r="K49" s="8" t="s">
        <v>892</v>
      </c>
      <c r="L49" s="8" t="s">
        <v>892</v>
      </c>
      <c r="M49" s="42"/>
      <c r="Q49" s="42">
        <v>21714</v>
      </c>
      <c r="R49" s="8">
        <v>15439</v>
      </c>
      <c r="S49" s="8">
        <v>8648</v>
      </c>
      <c r="U49" s="42">
        <v>9178</v>
      </c>
      <c r="V49" s="8">
        <v>12009</v>
      </c>
      <c r="W49" s="8">
        <v>16413</v>
      </c>
      <c r="X49" s="8">
        <f>BC49-W49-V49-U49</f>
        <v>60360</v>
      </c>
      <c r="Y49" s="42"/>
      <c r="AC49" s="42"/>
      <c r="AN49" s="8" t="s">
        <v>892</v>
      </c>
      <c r="AO49" s="8" t="s">
        <v>892</v>
      </c>
      <c r="AP49" s="8" t="s">
        <v>892</v>
      </c>
      <c r="AQ49" s="8" t="s">
        <v>892</v>
      </c>
      <c r="AR49" s="8" t="s">
        <v>892</v>
      </c>
      <c r="AS49" s="8" t="s">
        <v>892</v>
      </c>
      <c r="AT49" s="8" t="s">
        <v>892</v>
      </c>
      <c r="AU49" s="8" t="s">
        <v>892</v>
      </c>
      <c r="AV49" s="8" t="s">
        <v>892</v>
      </c>
      <c r="AW49" s="8" t="s">
        <v>892</v>
      </c>
      <c r="AX49" s="8" t="s">
        <v>892</v>
      </c>
      <c r="AY49" s="8" t="s">
        <v>892</v>
      </c>
      <c r="AZ49" s="8" t="s">
        <v>892</v>
      </c>
      <c r="BA49" s="8">
        <v>16763</v>
      </c>
      <c r="BB49" s="8">
        <v>55953</v>
      </c>
      <c r="BC49" s="8">
        <v>97960</v>
      </c>
      <c r="BD49" s="8">
        <v>115677</v>
      </c>
    </row>
    <row r="50" spans="2:59" s="8" customFormat="1" x14ac:dyDescent="0.35">
      <c r="B50" s="8" t="s">
        <v>447</v>
      </c>
      <c r="F50" s="8" t="s">
        <v>892</v>
      </c>
      <c r="G50" s="8" t="s">
        <v>892</v>
      </c>
      <c r="H50" s="8" t="s">
        <v>892</v>
      </c>
      <c r="I50" s="42" t="s">
        <v>892</v>
      </c>
      <c r="J50" s="8" t="s">
        <v>892</v>
      </c>
      <c r="K50" s="8" t="s">
        <v>892</v>
      </c>
      <c r="L50" s="8" t="s">
        <v>892</v>
      </c>
      <c r="M50" s="42"/>
      <c r="Q50" s="42">
        <v>6008</v>
      </c>
      <c r="R50" s="8">
        <v>5213</v>
      </c>
      <c r="S50" s="8">
        <v>1735</v>
      </c>
      <c r="U50" s="42">
        <v>-541</v>
      </c>
      <c r="V50" s="8">
        <v>2312</v>
      </c>
      <c r="W50" s="8">
        <v>4063</v>
      </c>
      <c r="X50" s="8">
        <f>BC50-W50-V50-U50</f>
        <v>21002</v>
      </c>
      <c r="Y50" s="42"/>
      <c r="AC50" s="42"/>
      <c r="AN50" s="8" t="s">
        <v>892</v>
      </c>
      <c r="AO50" s="8" t="s">
        <v>892</v>
      </c>
      <c r="AP50" s="8" t="s">
        <v>892</v>
      </c>
      <c r="AQ50" s="8" t="s">
        <v>892</v>
      </c>
      <c r="AR50" s="8" t="s">
        <v>892</v>
      </c>
      <c r="AS50" s="8" t="s">
        <v>892</v>
      </c>
      <c r="AT50" s="8" t="s">
        <v>892</v>
      </c>
      <c r="AU50" s="8" t="s">
        <v>892</v>
      </c>
      <c r="AV50" s="8" t="s">
        <v>892</v>
      </c>
      <c r="AW50" s="8" t="s">
        <v>892</v>
      </c>
      <c r="AX50" s="8" t="s">
        <v>892</v>
      </c>
      <c r="AY50" s="8" t="s">
        <v>892</v>
      </c>
      <c r="AZ50" s="8" t="s">
        <v>892</v>
      </c>
      <c r="BA50" s="8">
        <v>46</v>
      </c>
      <c r="BB50" s="8">
        <v>15856</v>
      </c>
      <c r="BC50" s="8">
        <v>26836</v>
      </c>
      <c r="BD50" s="8">
        <v>33801</v>
      </c>
    </row>
    <row r="51" spans="2:59" s="8" customFormat="1" x14ac:dyDescent="0.35">
      <c r="B51" s="8" t="s">
        <v>24</v>
      </c>
      <c r="F51" s="8" t="s">
        <v>892</v>
      </c>
      <c r="G51" s="8" t="s">
        <v>892</v>
      </c>
      <c r="H51" s="8" t="s">
        <v>892</v>
      </c>
      <c r="I51" s="42" t="s">
        <v>892</v>
      </c>
      <c r="J51" s="8" t="s">
        <v>892</v>
      </c>
      <c r="K51" s="8" t="s">
        <v>892</v>
      </c>
      <c r="L51" s="8" t="s">
        <v>892</v>
      </c>
      <c r="M51" s="42"/>
      <c r="Q51" s="42">
        <v>1245</v>
      </c>
      <c r="R51" s="8">
        <v>-493</v>
      </c>
      <c r="S51" s="8">
        <v>-5030</v>
      </c>
      <c r="U51" s="42">
        <v>-8330</v>
      </c>
      <c r="V51" s="8">
        <v>-5158</v>
      </c>
      <c r="W51" s="8">
        <v>-2182</v>
      </c>
      <c r="X51" s="8">
        <f>BC51-W51-V51-U51</f>
        <v>7638</v>
      </c>
      <c r="Y51" s="42"/>
      <c r="AC51" s="42"/>
      <c r="AN51" s="8" t="s">
        <v>892</v>
      </c>
      <c r="AO51" s="8" t="s">
        <v>892</v>
      </c>
      <c r="AP51" s="8" t="s">
        <v>892</v>
      </c>
      <c r="AQ51" s="8" t="s">
        <v>892</v>
      </c>
      <c r="AR51" s="8" t="s">
        <v>892</v>
      </c>
      <c r="AS51" s="8" t="s">
        <v>892</v>
      </c>
      <c r="AT51" s="8" t="s">
        <v>892</v>
      </c>
      <c r="AU51" s="8" t="s">
        <v>892</v>
      </c>
      <c r="AV51" s="8" t="s">
        <v>892</v>
      </c>
      <c r="AW51" s="8" t="s">
        <v>892</v>
      </c>
      <c r="AX51" s="8" t="s">
        <v>892</v>
      </c>
      <c r="AY51" s="8" t="s">
        <v>892</v>
      </c>
      <c r="AZ51" s="8" t="s">
        <v>892</v>
      </c>
      <c r="BA51" s="8">
        <v>-11467</v>
      </c>
      <c r="BB51" s="8">
        <v>-9881</v>
      </c>
      <c r="BC51" s="8">
        <v>-8032</v>
      </c>
      <c r="BD51" s="8">
        <v>1181</v>
      </c>
    </row>
    <row r="52" spans="2:59" s="8" customFormat="1" x14ac:dyDescent="0.35">
      <c r="B52" s="8" t="s">
        <v>871</v>
      </c>
      <c r="F52" s="8" t="s">
        <v>892</v>
      </c>
      <c r="G52" s="8" t="s">
        <v>892</v>
      </c>
      <c r="H52" s="8" t="s">
        <v>892</v>
      </c>
      <c r="I52" s="42" t="s">
        <v>892</v>
      </c>
      <c r="J52" s="8" t="s">
        <v>892</v>
      </c>
      <c r="K52" s="8" t="s">
        <v>892</v>
      </c>
      <c r="L52" s="8" t="s">
        <v>892</v>
      </c>
      <c r="M52" s="42"/>
      <c r="Q52" s="42">
        <v>0</v>
      </c>
      <c r="R52" s="8">
        <v>0</v>
      </c>
      <c r="S52" s="8">
        <v>0</v>
      </c>
      <c r="U52" s="42">
        <v>0</v>
      </c>
      <c r="V52" s="8">
        <v>0</v>
      </c>
      <c r="W52" s="8">
        <v>0</v>
      </c>
      <c r="X52" s="8">
        <f>BC52-W52-V52-U52</f>
        <v>0</v>
      </c>
      <c r="Y52" s="42"/>
      <c r="AC52" s="42"/>
      <c r="AN52" s="8" t="s">
        <v>892</v>
      </c>
      <c r="AO52" s="8" t="s">
        <v>892</v>
      </c>
      <c r="AP52" s="8" t="s">
        <v>892</v>
      </c>
      <c r="AQ52" s="8" t="s">
        <v>892</v>
      </c>
      <c r="AR52" s="8" t="s">
        <v>892</v>
      </c>
      <c r="AS52" s="8" t="s">
        <v>892</v>
      </c>
      <c r="AT52" s="8" t="s">
        <v>892</v>
      </c>
      <c r="AU52" s="8" t="s">
        <v>892</v>
      </c>
      <c r="AV52" s="8" t="s">
        <v>892</v>
      </c>
      <c r="AW52" s="8" t="s">
        <v>892</v>
      </c>
      <c r="AX52" s="8" t="s">
        <v>892</v>
      </c>
      <c r="AY52" s="8" t="s">
        <v>892</v>
      </c>
      <c r="AZ52" s="8" t="s">
        <v>892</v>
      </c>
      <c r="BB52" s="8">
        <v>0</v>
      </c>
      <c r="BC52" s="8">
        <v>0</v>
      </c>
      <c r="BD52" s="8">
        <v>0</v>
      </c>
    </row>
    <row r="53" spans="2:59" s="8" customFormat="1" x14ac:dyDescent="0.35">
      <c r="B53" s="8" t="s">
        <v>25</v>
      </c>
      <c r="F53" s="8" t="s">
        <v>892</v>
      </c>
      <c r="G53" s="8" t="s">
        <v>892</v>
      </c>
      <c r="H53" s="8" t="s">
        <v>892</v>
      </c>
      <c r="I53" s="42" t="s">
        <v>892</v>
      </c>
      <c r="J53" s="8" t="s">
        <v>892</v>
      </c>
      <c r="K53" s="8" t="s">
        <v>892</v>
      </c>
      <c r="L53" s="8" t="s">
        <v>892</v>
      </c>
      <c r="M53" s="42"/>
      <c r="Q53" s="42">
        <v>0</v>
      </c>
      <c r="R53" s="8">
        <v>91</v>
      </c>
      <c r="S53" s="8">
        <v>750</v>
      </c>
      <c r="U53" s="42">
        <v>1091</v>
      </c>
      <c r="V53" s="8">
        <v>222</v>
      </c>
      <c r="W53" s="8">
        <v>155</v>
      </c>
      <c r="X53" s="8">
        <f>BC53-W53-V53-U53</f>
        <v>593</v>
      </c>
      <c r="Y53" s="42"/>
      <c r="AC53" s="42"/>
      <c r="AN53" s="8" t="s">
        <v>892</v>
      </c>
      <c r="AO53" s="8" t="s">
        <v>892</v>
      </c>
      <c r="AP53" s="8" t="s">
        <v>892</v>
      </c>
      <c r="AQ53" s="8" t="s">
        <v>892</v>
      </c>
      <c r="AR53" s="8" t="s">
        <v>892</v>
      </c>
      <c r="AS53" s="8" t="s">
        <v>892</v>
      </c>
      <c r="AT53" s="8" t="s">
        <v>892</v>
      </c>
      <c r="AU53" s="8" t="s">
        <v>892</v>
      </c>
      <c r="AV53" s="8" t="s">
        <v>892</v>
      </c>
      <c r="AW53" s="8" t="s">
        <v>892</v>
      </c>
      <c r="AX53" s="8" t="s">
        <v>892</v>
      </c>
      <c r="AY53" s="8" t="s">
        <v>892</v>
      </c>
      <c r="AZ53" s="8" t="s">
        <v>892</v>
      </c>
      <c r="BA53" s="8">
        <v>112</v>
      </c>
      <c r="BB53" s="8">
        <v>1612</v>
      </c>
      <c r="BC53" s="8">
        <v>2061</v>
      </c>
      <c r="BD53" s="8">
        <v>781</v>
      </c>
    </row>
    <row r="54" spans="2:59" s="9" customFormat="1" x14ac:dyDescent="0.35">
      <c r="B54" s="9" t="s">
        <v>26</v>
      </c>
      <c r="F54" s="9" t="s">
        <v>892</v>
      </c>
      <c r="G54" s="9" t="s">
        <v>892</v>
      </c>
      <c r="H54" s="9" t="s">
        <v>892</v>
      </c>
      <c r="I54" s="43" t="s">
        <v>892</v>
      </c>
      <c r="J54" s="9" t="s">
        <v>892</v>
      </c>
      <c r="K54" s="9" t="s">
        <v>892</v>
      </c>
      <c r="L54" s="9" t="s">
        <v>892</v>
      </c>
      <c r="M54" s="43"/>
      <c r="Q54" s="43">
        <v>0</v>
      </c>
      <c r="R54" s="9">
        <v>0</v>
      </c>
      <c r="S54" s="9">
        <v>1</v>
      </c>
      <c r="U54" s="43">
        <v>3226</v>
      </c>
      <c r="V54" s="9">
        <v>3257</v>
      </c>
      <c r="W54" s="9">
        <v>3033</v>
      </c>
      <c r="X54" s="8">
        <f>BC54-W54-V54-U54</f>
        <v>2193</v>
      </c>
      <c r="Y54" s="43"/>
      <c r="AC54" s="43"/>
      <c r="AN54" s="9" t="s">
        <v>892</v>
      </c>
      <c r="AO54" s="9" t="s">
        <v>892</v>
      </c>
      <c r="AP54" s="9" t="s">
        <v>892</v>
      </c>
      <c r="AQ54" s="9" t="s">
        <v>892</v>
      </c>
      <c r="AR54" s="9" t="s">
        <v>892</v>
      </c>
      <c r="AS54" s="9" t="s">
        <v>892</v>
      </c>
      <c r="AT54" s="9" t="s">
        <v>892</v>
      </c>
      <c r="AU54" s="9" t="s">
        <v>892</v>
      </c>
      <c r="AV54" s="9" t="s">
        <v>892</v>
      </c>
      <c r="AW54" s="9" t="s">
        <v>892</v>
      </c>
      <c r="AX54" s="9" t="s">
        <v>892</v>
      </c>
      <c r="AY54" s="9" t="s">
        <v>892</v>
      </c>
      <c r="AZ54" s="9" t="s">
        <v>892</v>
      </c>
      <c r="BA54" s="9">
        <v>0</v>
      </c>
      <c r="BB54" s="9">
        <v>453</v>
      </c>
      <c r="BC54" s="9">
        <v>11709</v>
      </c>
      <c r="BD54" s="9">
        <v>5157</v>
      </c>
    </row>
    <row r="55" spans="2:59" s="8" customFormat="1" x14ac:dyDescent="0.35">
      <c r="B55" s="8" t="s">
        <v>27</v>
      </c>
      <c r="F55" s="8" t="s">
        <v>892</v>
      </c>
      <c r="G55" s="8" t="s">
        <v>892</v>
      </c>
      <c r="H55" s="8" t="s">
        <v>892</v>
      </c>
      <c r="I55" s="42" t="s">
        <v>892</v>
      </c>
      <c r="J55" s="8" t="s">
        <v>892</v>
      </c>
      <c r="K55" s="8" t="s">
        <v>892</v>
      </c>
      <c r="L55" s="8" t="s">
        <v>892</v>
      </c>
      <c r="M55" s="42">
        <f>SUM(M51:M54)</f>
        <v>0</v>
      </c>
      <c r="N55" s="8">
        <f>SUM(N51:N54)</f>
        <v>0</v>
      </c>
      <c r="O55" s="8">
        <f t="shared" ref="O55" si="37">SUM(O51:O54)</f>
        <v>0</v>
      </c>
      <c r="P55" s="8">
        <f t="shared" ref="P55" si="38">SUM(P51:P54)</f>
        <v>0</v>
      </c>
      <c r="Q55" s="42">
        <f>SUM(Q51:Q54)</f>
        <v>1245</v>
      </c>
      <c r="R55" s="8">
        <f>SUM(R51:R54)</f>
        <v>-402</v>
      </c>
      <c r="S55" s="8">
        <f t="shared" ref="S55" si="39">SUM(S51:S54)</f>
        <v>-4279</v>
      </c>
      <c r="T55" s="8">
        <f t="shared" ref="T55" si="40">SUM(T51:T54)</f>
        <v>0</v>
      </c>
      <c r="U55" s="42">
        <f>SUM(U51:U54)</f>
        <v>-4013</v>
      </c>
      <c r="V55" s="8">
        <f>SUM(V51:V54)</f>
        <v>-1679</v>
      </c>
      <c r="W55" s="8">
        <f t="shared" ref="W55:X55" si="41">SUM(W51:W54)</f>
        <v>1006</v>
      </c>
      <c r="X55" s="8">
        <f t="shared" si="41"/>
        <v>10424</v>
      </c>
      <c r="Y55" s="42"/>
      <c r="AC55" s="42"/>
      <c r="AN55" s="8" t="s">
        <v>892</v>
      </c>
      <c r="AO55" s="8" t="s">
        <v>892</v>
      </c>
      <c r="AP55" s="8" t="s">
        <v>892</v>
      </c>
      <c r="AQ55" s="8" t="s">
        <v>892</v>
      </c>
      <c r="AR55" s="8" t="s">
        <v>892</v>
      </c>
      <c r="AS55" s="8" t="s">
        <v>892</v>
      </c>
      <c r="AT55" s="8" t="s">
        <v>892</v>
      </c>
      <c r="AU55" s="8" t="s">
        <v>892</v>
      </c>
      <c r="AV55" s="8" t="s">
        <v>892</v>
      </c>
      <c r="AW55" s="8" t="s">
        <v>892</v>
      </c>
      <c r="AX55" s="8" t="s">
        <v>892</v>
      </c>
      <c r="AY55" s="8" t="s">
        <v>892</v>
      </c>
      <c r="AZ55" s="8" t="s">
        <v>892</v>
      </c>
      <c r="BA55" s="8">
        <f t="shared" ref="BA55:BG55" si="42">SUM(BA51:BA54)</f>
        <v>-11355</v>
      </c>
      <c r="BB55" s="8">
        <f t="shared" si="42"/>
        <v>-7816</v>
      </c>
      <c r="BC55" s="8">
        <f t="shared" si="42"/>
        <v>5738</v>
      </c>
      <c r="BD55" s="8">
        <f t="shared" si="42"/>
        <v>7119</v>
      </c>
      <c r="BE55" s="8">
        <f t="shared" si="42"/>
        <v>0</v>
      </c>
      <c r="BF55" s="8">
        <f t="shared" si="42"/>
        <v>0</v>
      </c>
      <c r="BG55" s="8">
        <f t="shared" si="42"/>
        <v>0</v>
      </c>
    </row>
    <row r="56" spans="2:59" s="74" customFormat="1" x14ac:dyDescent="0.35">
      <c r="B56" s="74" t="s">
        <v>23</v>
      </c>
      <c r="I56" s="75"/>
      <c r="M56" s="75" t="e">
        <f>M50/M49</f>
        <v>#DIV/0!</v>
      </c>
      <c r="N56" s="74" t="e">
        <f>N50/N49</f>
        <v>#DIV/0!</v>
      </c>
      <c r="O56" s="74" t="e">
        <f t="shared" ref="O56:P56" si="43">O50/O49</f>
        <v>#DIV/0!</v>
      </c>
      <c r="P56" s="74" t="e">
        <f t="shared" si="43"/>
        <v>#DIV/0!</v>
      </c>
      <c r="Q56" s="75">
        <f>Q50/Q49</f>
        <v>0.27668785115593625</v>
      </c>
      <c r="R56" s="74">
        <f>R50/R49</f>
        <v>0.33765140229289464</v>
      </c>
      <c r="S56" s="74">
        <f t="shared" ref="S56:T56" si="44">S50/S49</f>
        <v>0.20062442183163737</v>
      </c>
      <c r="T56" s="74" t="e">
        <f t="shared" si="44"/>
        <v>#DIV/0!</v>
      </c>
      <c r="U56" s="75">
        <f>U50/U49</f>
        <v>-5.8945303987796904E-2</v>
      </c>
      <c r="V56" s="74">
        <f>V50/V49</f>
        <v>0.19252227496044633</v>
      </c>
      <c r="W56" s="74">
        <f t="shared" ref="W56:X56" si="45">W50/W49</f>
        <v>0.24754767562298177</v>
      </c>
      <c r="X56" s="74">
        <f t="shared" si="45"/>
        <v>0.34794565937707089</v>
      </c>
      <c r="Y56" s="75"/>
      <c r="AC56" s="75"/>
    </row>
    <row r="57" spans="2:59" s="74" customFormat="1" x14ac:dyDescent="0.35">
      <c r="B57" s="74" t="s">
        <v>918</v>
      </c>
      <c r="I57" s="75"/>
      <c r="M57" s="75" t="e">
        <f>M55/M49</f>
        <v>#DIV/0!</v>
      </c>
      <c r="N57" s="74" t="e">
        <f>N55/N49</f>
        <v>#DIV/0!</v>
      </c>
      <c r="O57" s="74" t="e">
        <f t="shared" ref="O57:P57" si="46">O55/O49</f>
        <v>#DIV/0!</v>
      </c>
      <c r="P57" s="74" t="e">
        <f t="shared" si="46"/>
        <v>#DIV/0!</v>
      </c>
      <c r="Q57" s="75">
        <f>Q55/Q49</f>
        <v>5.7336280740536059E-2</v>
      </c>
      <c r="R57" s="74">
        <f>R55/R49</f>
        <v>-2.6037955826154542E-2</v>
      </c>
      <c r="S57" s="74">
        <f t="shared" ref="S57:T57" si="47">S55/S49</f>
        <v>-0.49479648473635524</v>
      </c>
      <c r="T57" s="74" t="e">
        <f t="shared" si="47"/>
        <v>#DIV/0!</v>
      </c>
      <c r="U57" s="75">
        <f>U55/U49</f>
        <v>-0.4372412290259316</v>
      </c>
      <c r="V57" s="74">
        <f>V55/V49</f>
        <v>-0.13981180781080857</v>
      </c>
      <c r="W57" s="74">
        <f t="shared" ref="W57:X57" si="48">W55/W49</f>
        <v>6.129287759702675E-2</v>
      </c>
      <c r="X57" s="74">
        <f t="shared" si="48"/>
        <v>0.17269715043074885</v>
      </c>
      <c r="Y57" s="75"/>
      <c r="AC57" s="75"/>
    </row>
    <row r="58" spans="2:59" s="3" customFormat="1" x14ac:dyDescent="0.35">
      <c r="B58" s="31" t="s">
        <v>914</v>
      </c>
      <c r="C58" s="31"/>
      <c r="D58" s="31"/>
      <c r="E58" s="31"/>
      <c r="F58" s="32"/>
      <c r="G58" s="32"/>
      <c r="H58" s="32"/>
      <c r="I58" s="57"/>
      <c r="J58" s="32"/>
      <c r="K58" s="32"/>
      <c r="L58" s="32"/>
      <c r="M58" s="41"/>
      <c r="N58" s="31"/>
      <c r="O58" s="31"/>
      <c r="P58" s="31"/>
      <c r="Q58" s="41"/>
      <c r="R58" s="31"/>
      <c r="S58" s="31"/>
      <c r="T58" s="31"/>
      <c r="U58" s="41"/>
      <c r="V58" s="31"/>
      <c r="W58" s="31"/>
      <c r="X58" s="31"/>
      <c r="Y58" s="41"/>
      <c r="Z58" s="31"/>
      <c r="AA58" s="31"/>
      <c r="AB58" s="31"/>
      <c r="AC58" s="41"/>
      <c r="AD58" s="31"/>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row>
    <row r="59" spans="2:59" s="3" customFormat="1" x14ac:dyDescent="0.35">
      <c r="B59" s="31"/>
      <c r="C59" s="31"/>
      <c r="D59" s="31"/>
      <c r="E59" s="31"/>
      <c r="F59" s="32"/>
      <c r="G59" s="32"/>
      <c r="H59" s="32"/>
      <c r="I59" s="57"/>
      <c r="J59" s="32"/>
      <c r="K59" s="32"/>
      <c r="L59" s="32"/>
      <c r="M59" s="41"/>
      <c r="N59" s="31"/>
      <c r="O59" s="31"/>
      <c r="P59" s="31"/>
      <c r="Q59" s="41"/>
      <c r="R59" s="31"/>
      <c r="S59" s="31"/>
      <c r="T59" s="31"/>
      <c r="U59" s="41"/>
      <c r="V59" s="31"/>
      <c r="W59" s="31"/>
      <c r="X59" s="31"/>
      <c r="Y59" s="41"/>
      <c r="Z59" s="31"/>
      <c r="AA59" s="31"/>
      <c r="AB59" s="31"/>
      <c r="AC59" s="41"/>
      <c r="AD59" s="31"/>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row>
    <row r="60" spans="2:59" s="3" customFormat="1" x14ac:dyDescent="0.35">
      <c r="B60" s="31"/>
      <c r="C60" s="31"/>
      <c r="D60" s="31"/>
      <c r="E60" s="31"/>
      <c r="F60" s="32"/>
      <c r="G60" s="32"/>
      <c r="H60" s="32"/>
      <c r="I60" s="57"/>
      <c r="J60" s="32"/>
      <c r="K60" s="32"/>
      <c r="L60" s="32"/>
      <c r="M60" s="41"/>
      <c r="N60" s="31"/>
      <c r="O60" s="31"/>
      <c r="P60" s="31"/>
      <c r="Q60" s="41"/>
      <c r="R60" s="31"/>
      <c r="S60" s="31"/>
      <c r="T60" s="31"/>
      <c r="U60" s="41"/>
      <c r="V60" s="31"/>
      <c r="W60" s="31"/>
      <c r="X60" s="31"/>
      <c r="Y60" s="41"/>
      <c r="Z60" s="31"/>
      <c r="AA60" s="31"/>
      <c r="AB60" s="31"/>
      <c r="AC60" s="41"/>
      <c r="AD60" s="31"/>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row>
    <row r="61" spans="2:59" s="6" customFormat="1" x14ac:dyDescent="0.35">
      <c r="B61" s="58" t="s">
        <v>915</v>
      </c>
      <c r="C61" s="58"/>
      <c r="D61" s="58"/>
      <c r="E61" s="58"/>
      <c r="F61" s="26"/>
      <c r="G61" s="26"/>
      <c r="H61" s="26"/>
      <c r="I61" s="45"/>
      <c r="J61" s="26"/>
      <c r="K61" s="26"/>
      <c r="L61" s="26"/>
      <c r="M61" s="59"/>
      <c r="N61" s="58"/>
      <c r="O61" s="58"/>
      <c r="P61" s="58"/>
      <c r="Q61" s="59"/>
      <c r="R61" s="58"/>
      <c r="S61" s="58"/>
      <c r="T61" s="58"/>
      <c r="U61" s="59"/>
      <c r="V61" s="58"/>
      <c r="W61" s="58"/>
      <c r="X61" s="58"/>
      <c r="Y61" s="59"/>
      <c r="Z61" s="58"/>
      <c r="AA61" s="58"/>
      <c r="AB61" s="58"/>
      <c r="AC61" s="59"/>
      <c r="AD61" s="58"/>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row>
    <row r="62" spans="2:59" s="8" customFormat="1" x14ac:dyDescent="0.35">
      <c r="B62" s="8" t="s">
        <v>22</v>
      </c>
      <c r="I62" s="42"/>
      <c r="M62" s="42"/>
      <c r="Q62" s="42"/>
      <c r="U62" s="42"/>
      <c r="Y62" s="42">
        <v>67775</v>
      </c>
      <c r="Z62" s="8">
        <v>61634</v>
      </c>
      <c r="AC62" s="42">
        <v>98207</v>
      </c>
      <c r="AD62" s="8">
        <v>132773</v>
      </c>
    </row>
    <row r="63" spans="2:59" s="60" customFormat="1" x14ac:dyDescent="0.35">
      <c r="B63" s="60" t="s">
        <v>447</v>
      </c>
      <c r="Y63" s="60">
        <v>21504</v>
      </c>
      <c r="Z63" s="60">
        <v>7903</v>
      </c>
      <c r="AC63" s="60">
        <v>48369</v>
      </c>
      <c r="AD63" s="60">
        <v>62742</v>
      </c>
    </row>
    <row r="64" spans="2:59" s="8" customFormat="1" x14ac:dyDescent="0.35">
      <c r="B64" s="8" t="s">
        <v>562</v>
      </c>
      <c r="I64" s="42"/>
      <c r="M64" s="42"/>
      <c r="Q64" s="42"/>
      <c r="U64" s="42"/>
      <c r="Y64" s="42">
        <v>-3698</v>
      </c>
      <c r="Z64" s="8">
        <v>-17347</v>
      </c>
      <c r="AC64" s="42">
        <v>21749</v>
      </c>
      <c r="AD64" s="8">
        <v>33859</v>
      </c>
    </row>
    <row r="65" spans="2:38" s="8" customFormat="1" x14ac:dyDescent="0.35">
      <c r="B65" s="8" t="s">
        <v>916</v>
      </c>
      <c r="I65" s="42"/>
      <c r="M65" s="42"/>
      <c r="Q65" s="42"/>
      <c r="U65" s="42"/>
      <c r="Y65" s="42">
        <v>304</v>
      </c>
      <c r="Z65" s="8">
        <v>569</v>
      </c>
      <c r="AC65" s="42">
        <v>673</v>
      </c>
      <c r="AD65" s="8">
        <v>1000</v>
      </c>
    </row>
    <row r="66" spans="2:38" s="9" customFormat="1" x14ac:dyDescent="0.35">
      <c r="B66" s="9" t="s">
        <v>26</v>
      </c>
      <c r="I66" s="43"/>
      <c r="M66" s="43"/>
      <c r="Q66" s="43"/>
      <c r="U66" s="43"/>
      <c r="Y66" s="43">
        <v>6231</v>
      </c>
      <c r="Z66" s="9">
        <v>7250</v>
      </c>
      <c r="AC66" s="43">
        <v>2601</v>
      </c>
      <c r="AD66" s="9">
        <v>3744</v>
      </c>
    </row>
    <row r="67" spans="2:38" s="21" customFormat="1" x14ac:dyDescent="0.35">
      <c r="B67" s="21" t="s">
        <v>917</v>
      </c>
      <c r="I67" s="44"/>
      <c r="M67" s="44"/>
      <c r="Q67" s="44"/>
      <c r="U67" s="44"/>
      <c r="Y67" s="44">
        <f>SUM(Y64:Y66)</f>
        <v>2837</v>
      </c>
      <c r="Z67" s="21">
        <f>SUM(Z64:Z66)</f>
        <v>-9528</v>
      </c>
      <c r="AC67" s="44">
        <f>SUM(AC64:AC66)</f>
        <v>25023</v>
      </c>
      <c r="AD67" s="21">
        <f>SUM(AD64:AD66)</f>
        <v>38603</v>
      </c>
    </row>
    <row r="68" spans="2:38" s="61" customFormat="1" x14ac:dyDescent="0.35">
      <c r="B68" s="61" t="s">
        <v>23</v>
      </c>
      <c r="E68" s="61" t="e">
        <f>E63/E62</f>
        <v>#DIV/0!</v>
      </c>
      <c r="F68" s="61" t="e">
        <f t="shared" ref="F68:AL68" si="49">F63/F62</f>
        <v>#DIV/0!</v>
      </c>
      <c r="G68" s="61" t="e">
        <f t="shared" si="49"/>
        <v>#DIV/0!</v>
      </c>
      <c r="H68" s="61" t="e">
        <f t="shared" si="49"/>
        <v>#DIV/0!</v>
      </c>
      <c r="I68" s="61" t="e">
        <f t="shared" si="49"/>
        <v>#DIV/0!</v>
      </c>
      <c r="J68" s="61" t="e">
        <f t="shared" si="49"/>
        <v>#DIV/0!</v>
      </c>
      <c r="K68" s="61" t="e">
        <f t="shared" si="49"/>
        <v>#DIV/0!</v>
      </c>
      <c r="L68" s="61" t="e">
        <f t="shared" si="49"/>
        <v>#DIV/0!</v>
      </c>
      <c r="M68" s="61" t="e">
        <f t="shared" si="49"/>
        <v>#DIV/0!</v>
      </c>
      <c r="N68" s="61" t="e">
        <f t="shared" si="49"/>
        <v>#DIV/0!</v>
      </c>
      <c r="O68" s="61" t="e">
        <f t="shared" si="49"/>
        <v>#DIV/0!</v>
      </c>
      <c r="P68" s="61" t="e">
        <f t="shared" si="49"/>
        <v>#DIV/0!</v>
      </c>
      <c r="Q68" s="61" t="e">
        <f t="shared" si="49"/>
        <v>#DIV/0!</v>
      </c>
      <c r="R68" s="61" t="e">
        <f t="shared" si="49"/>
        <v>#DIV/0!</v>
      </c>
      <c r="S68" s="61" t="e">
        <f t="shared" si="49"/>
        <v>#DIV/0!</v>
      </c>
      <c r="T68" s="61" t="e">
        <f t="shared" si="49"/>
        <v>#DIV/0!</v>
      </c>
      <c r="U68" s="61" t="e">
        <f t="shared" si="49"/>
        <v>#DIV/0!</v>
      </c>
      <c r="V68" s="61" t="e">
        <f t="shared" si="49"/>
        <v>#DIV/0!</v>
      </c>
      <c r="W68" s="61" t="e">
        <f t="shared" si="49"/>
        <v>#DIV/0!</v>
      </c>
      <c r="X68" s="61" t="e">
        <f t="shared" si="49"/>
        <v>#DIV/0!</v>
      </c>
      <c r="Y68" s="61">
        <f t="shared" si="49"/>
        <v>0.31728513463666541</v>
      </c>
      <c r="Z68" s="61">
        <f t="shared" si="49"/>
        <v>0.12822468118246422</v>
      </c>
      <c r="AA68" s="61" t="e">
        <f t="shared" si="49"/>
        <v>#DIV/0!</v>
      </c>
      <c r="AB68" s="61" t="e">
        <f t="shared" si="49"/>
        <v>#DIV/0!</v>
      </c>
      <c r="AC68" s="61">
        <f t="shared" si="49"/>
        <v>0.49252089973219831</v>
      </c>
      <c r="AD68" s="61">
        <f t="shared" si="49"/>
        <v>0.47255089513681248</v>
      </c>
      <c r="AE68" s="61" t="e">
        <f t="shared" si="49"/>
        <v>#DIV/0!</v>
      </c>
      <c r="AF68" s="61" t="e">
        <f t="shared" si="49"/>
        <v>#DIV/0!</v>
      </c>
      <c r="AG68" s="61" t="e">
        <f t="shared" si="49"/>
        <v>#DIV/0!</v>
      </c>
      <c r="AH68" s="61" t="e">
        <f t="shared" si="49"/>
        <v>#DIV/0!</v>
      </c>
      <c r="AI68" s="61" t="e">
        <f t="shared" si="49"/>
        <v>#DIV/0!</v>
      </c>
      <c r="AJ68" s="61" t="e">
        <f t="shared" si="49"/>
        <v>#DIV/0!</v>
      </c>
      <c r="AK68" s="61" t="e">
        <f t="shared" si="49"/>
        <v>#DIV/0!</v>
      </c>
      <c r="AL68" s="61" t="e">
        <f t="shared" si="49"/>
        <v>#DIV/0!</v>
      </c>
    </row>
    <row r="69" spans="2:38" s="61" customFormat="1" x14ac:dyDescent="0.35">
      <c r="B69" s="61" t="s">
        <v>918</v>
      </c>
      <c r="E69" s="61" t="e">
        <f>E67/E62</f>
        <v>#DIV/0!</v>
      </c>
      <c r="F69" s="61" t="e">
        <f t="shared" ref="F69:AL69" si="50">F67/F62</f>
        <v>#DIV/0!</v>
      </c>
      <c r="G69" s="61" t="e">
        <f t="shared" si="50"/>
        <v>#DIV/0!</v>
      </c>
      <c r="H69" s="61" t="e">
        <f t="shared" si="50"/>
        <v>#DIV/0!</v>
      </c>
      <c r="I69" s="61" t="e">
        <f t="shared" si="50"/>
        <v>#DIV/0!</v>
      </c>
      <c r="J69" s="61" t="e">
        <f t="shared" si="50"/>
        <v>#DIV/0!</v>
      </c>
      <c r="K69" s="61" t="e">
        <f t="shared" si="50"/>
        <v>#DIV/0!</v>
      </c>
      <c r="L69" s="61" t="e">
        <f t="shared" si="50"/>
        <v>#DIV/0!</v>
      </c>
      <c r="M69" s="61" t="e">
        <f t="shared" si="50"/>
        <v>#DIV/0!</v>
      </c>
      <c r="N69" s="61" t="e">
        <f t="shared" si="50"/>
        <v>#DIV/0!</v>
      </c>
      <c r="O69" s="61" t="e">
        <f t="shared" si="50"/>
        <v>#DIV/0!</v>
      </c>
      <c r="P69" s="61" t="e">
        <f t="shared" si="50"/>
        <v>#DIV/0!</v>
      </c>
      <c r="Q69" s="61" t="e">
        <f t="shared" si="50"/>
        <v>#DIV/0!</v>
      </c>
      <c r="R69" s="61" t="e">
        <f t="shared" si="50"/>
        <v>#DIV/0!</v>
      </c>
      <c r="S69" s="61" t="e">
        <f t="shared" si="50"/>
        <v>#DIV/0!</v>
      </c>
      <c r="T69" s="61" t="e">
        <f t="shared" si="50"/>
        <v>#DIV/0!</v>
      </c>
      <c r="U69" s="61" t="e">
        <f t="shared" si="50"/>
        <v>#DIV/0!</v>
      </c>
      <c r="V69" s="61" t="e">
        <f t="shared" si="50"/>
        <v>#DIV/0!</v>
      </c>
      <c r="W69" s="61" t="e">
        <f t="shared" si="50"/>
        <v>#DIV/0!</v>
      </c>
      <c r="X69" s="61" t="e">
        <f t="shared" si="50"/>
        <v>#DIV/0!</v>
      </c>
      <c r="Y69" s="61">
        <f t="shared" si="50"/>
        <v>4.185909258576171E-2</v>
      </c>
      <c r="Z69" s="61">
        <f t="shared" si="50"/>
        <v>-0.15458999902651135</v>
      </c>
      <c r="AA69" s="61" t="e">
        <f t="shared" si="50"/>
        <v>#DIV/0!</v>
      </c>
      <c r="AB69" s="61" t="e">
        <f t="shared" si="50"/>
        <v>#DIV/0!</v>
      </c>
      <c r="AC69" s="61">
        <f t="shared" si="50"/>
        <v>0.25479853778243916</v>
      </c>
      <c r="AD69" s="61">
        <f t="shared" si="50"/>
        <v>0.29074435314408803</v>
      </c>
      <c r="AE69" s="61" t="e">
        <f t="shared" si="50"/>
        <v>#DIV/0!</v>
      </c>
      <c r="AF69" s="61" t="e">
        <f t="shared" si="50"/>
        <v>#DIV/0!</v>
      </c>
      <c r="AG69" s="61" t="e">
        <f t="shared" si="50"/>
        <v>#DIV/0!</v>
      </c>
      <c r="AH69" s="61" t="e">
        <f t="shared" si="50"/>
        <v>#DIV/0!</v>
      </c>
      <c r="AI69" s="61" t="e">
        <f t="shared" si="50"/>
        <v>#DIV/0!</v>
      </c>
      <c r="AJ69" s="61" t="e">
        <f t="shared" si="50"/>
        <v>#DIV/0!</v>
      </c>
      <c r="AK69" s="61" t="e">
        <f t="shared" si="50"/>
        <v>#DIV/0!</v>
      </c>
      <c r="AL69" s="61" t="e">
        <f t="shared" si="50"/>
        <v>#DIV/0!</v>
      </c>
    </row>
    <row r="70" spans="2:38" s="26" customFormat="1" x14ac:dyDescent="0.35">
      <c r="B70" s="26" t="s">
        <v>920</v>
      </c>
      <c r="I70" s="45"/>
      <c r="M70" s="45"/>
      <c r="Q70" s="45"/>
      <c r="U70" s="45"/>
      <c r="Y70" s="45"/>
      <c r="AC70" s="45"/>
    </row>
    <row r="71" spans="2:38" s="8" customFormat="1" x14ac:dyDescent="0.35">
      <c r="B71" s="8" t="s">
        <v>22</v>
      </c>
      <c r="I71" s="42"/>
      <c r="M71" s="42"/>
      <c r="Q71" s="42"/>
      <c r="U71" s="42"/>
      <c r="Y71" s="42">
        <v>23011</v>
      </c>
      <c r="Z71" s="8">
        <v>31101</v>
      </c>
      <c r="AC71" s="42">
        <v>30917</v>
      </c>
      <c r="AD71" s="8">
        <v>30249</v>
      </c>
    </row>
    <row r="72" spans="2:38" s="8" customFormat="1" x14ac:dyDescent="0.35">
      <c r="B72" s="8" t="s">
        <v>447</v>
      </c>
      <c r="I72" s="42"/>
      <c r="M72" s="42"/>
      <c r="Q72" s="42"/>
      <c r="U72" s="42"/>
      <c r="Y72" s="42">
        <v>7746</v>
      </c>
      <c r="Z72" s="8">
        <v>12636</v>
      </c>
      <c r="AC72" s="42">
        <v>12323</v>
      </c>
      <c r="AD72" s="8">
        <v>9343</v>
      </c>
    </row>
    <row r="73" spans="2:38" s="8" customFormat="1" x14ac:dyDescent="0.35">
      <c r="B73" s="8" t="s">
        <v>562</v>
      </c>
      <c r="I73" s="42"/>
      <c r="M73" s="42"/>
      <c r="Q73" s="42"/>
      <c r="U73" s="42"/>
      <c r="Y73" s="42">
        <v>-1031</v>
      </c>
      <c r="Z73" s="8">
        <v>2004</v>
      </c>
      <c r="AC73" s="42">
        <v>4910</v>
      </c>
      <c r="AD73" s="8">
        <v>-1189</v>
      </c>
    </row>
    <row r="74" spans="2:38" s="8" customFormat="1" x14ac:dyDescent="0.35">
      <c r="B74" s="8" t="s">
        <v>916</v>
      </c>
      <c r="I74" s="42"/>
      <c r="M74" s="42"/>
      <c r="Q74" s="42"/>
      <c r="U74" s="42"/>
      <c r="Y74" s="42">
        <v>0</v>
      </c>
      <c r="Z74" s="8">
        <v>0</v>
      </c>
      <c r="AC74" s="42">
        <v>0</v>
      </c>
      <c r="AD74" s="8">
        <v>67</v>
      </c>
    </row>
    <row r="75" spans="2:38" s="9" customFormat="1" x14ac:dyDescent="0.35">
      <c r="B75" s="9" t="s">
        <v>26</v>
      </c>
      <c r="I75" s="43"/>
      <c r="M75" s="43"/>
      <c r="Q75" s="43"/>
      <c r="U75" s="43"/>
      <c r="Y75" s="43">
        <v>0</v>
      </c>
      <c r="Z75" s="9">
        <v>0</v>
      </c>
      <c r="AC75" s="43">
        <v>0</v>
      </c>
      <c r="AD75" s="9">
        <v>0</v>
      </c>
    </row>
    <row r="76" spans="2:38" s="62" customFormat="1" x14ac:dyDescent="0.35">
      <c r="B76" s="62" t="s">
        <v>917</v>
      </c>
      <c r="E76" s="62">
        <f>SUM(E73:E75)</f>
        <v>0</v>
      </c>
      <c r="F76" s="62">
        <f t="shared" ref="F76:AL76" si="51">SUM(F73:F75)</f>
        <v>0</v>
      </c>
      <c r="G76" s="62">
        <f t="shared" si="51"/>
        <v>0</v>
      </c>
      <c r="H76" s="62">
        <f t="shared" si="51"/>
        <v>0</v>
      </c>
      <c r="I76" s="62">
        <f t="shared" si="51"/>
        <v>0</v>
      </c>
      <c r="J76" s="62">
        <f t="shared" si="51"/>
        <v>0</v>
      </c>
      <c r="K76" s="62">
        <f t="shared" si="51"/>
        <v>0</v>
      </c>
      <c r="L76" s="62">
        <f t="shared" si="51"/>
        <v>0</v>
      </c>
      <c r="M76" s="62">
        <f t="shared" si="51"/>
        <v>0</v>
      </c>
      <c r="N76" s="62">
        <f t="shared" si="51"/>
        <v>0</v>
      </c>
      <c r="O76" s="62">
        <f t="shared" si="51"/>
        <v>0</v>
      </c>
      <c r="P76" s="62">
        <f t="shared" si="51"/>
        <v>0</v>
      </c>
      <c r="Q76" s="62">
        <f t="shared" si="51"/>
        <v>0</v>
      </c>
      <c r="R76" s="62">
        <f t="shared" si="51"/>
        <v>0</v>
      </c>
      <c r="S76" s="62">
        <f t="shared" si="51"/>
        <v>0</v>
      </c>
      <c r="T76" s="62">
        <f t="shared" si="51"/>
        <v>0</v>
      </c>
      <c r="U76" s="62">
        <f t="shared" si="51"/>
        <v>0</v>
      </c>
      <c r="V76" s="62">
        <f t="shared" si="51"/>
        <v>0</v>
      </c>
      <c r="W76" s="62">
        <f t="shared" si="51"/>
        <v>0</v>
      </c>
      <c r="X76" s="62">
        <f t="shared" si="51"/>
        <v>0</v>
      </c>
      <c r="Y76" s="62">
        <f t="shared" si="51"/>
        <v>-1031</v>
      </c>
      <c r="Z76" s="62">
        <f t="shared" si="51"/>
        <v>2004</v>
      </c>
      <c r="AA76" s="62">
        <f t="shared" si="51"/>
        <v>0</v>
      </c>
      <c r="AB76" s="62">
        <f t="shared" si="51"/>
        <v>0</v>
      </c>
      <c r="AC76" s="62">
        <f t="shared" si="51"/>
        <v>4910</v>
      </c>
      <c r="AD76" s="62">
        <f t="shared" si="51"/>
        <v>-1122</v>
      </c>
      <c r="AE76" s="62">
        <f t="shared" si="51"/>
        <v>0</v>
      </c>
      <c r="AF76" s="62">
        <f t="shared" si="51"/>
        <v>0</v>
      </c>
      <c r="AG76" s="62">
        <f t="shared" si="51"/>
        <v>0</v>
      </c>
      <c r="AH76" s="62">
        <f t="shared" si="51"/>
        <v>0</v>
      </c>
      <c r="AI76" s="62">
        <f t="shared" si="51"/>
        <v>0</v>
      </c>
      <c r="AJ76" s="62">
        <f t="shared" si="51"/>
        <v>0</v>
      </c>
      <c r="AK76" s="62">
        <f t="shared" si="51"/>
        <v>0</v>
      </c>
      <c r="AL76" s="62">
        <f t="shared" si="51"/>
        <v>0</v>
      </c>
    </row>
    <row r="77" spans="2:38" s="63" customFormat="1" x14ac:dyDescent="0.35">
      <c r="B77" s="63" t="s">
        <v>23</v>
      </c>
      <c r="E77" s="61" t="e">
        <f t="shared" ref="E77:AL77" si="52">E72/E71</f>
        <v>#DIV/0!</v>
      </c>
      <c r="F77" s="61" t="e">
        <f t="shared" si="52"/>
        <v>#DIV/0!</v>
      </c>
      <c r="G77" s="61" t="e">
        <f t="shared" si="52"/>
        <v>#DIV/0!</v>
      </c>
      <c r="H77" s="61" t="e">
        <f t="shared" si="52"/>
        <v>#DIV/0!</v>
      </c>
      <c r="I77" s="61" t="e">
        <f t="shared" si="52"/>
        <v>#DIV/0!</v>
      </c>
      <c r="J77" s="61" t="e">
        <f t="shared" si="52"/>
        <v>#DIV/0!</v>
      </c>
      <c r="K77" s="61" t="e">
        <f t="shared" si="52"/>
        <v>#DIV/0!</v>
      </c>
      <c r="L77" s="61" t="e">
        <f t="shared" si="52"/>
        <v>#DIV/0!</v>
      </c>
      <c r="M77" s="61" t="e">
        <f t="shared" si="52"/>
        <v>#DIV/0!</v>
      </c>
      <c r="N77" s="61" t="e">
        <f t="shared" si="52"/>
        <v>#DIV/0!</v>
      </c>
      <c r="O77" s="61" t="e">
        <f t="shared" si="52"/>
        <v>#DIV/0!</v>
      </c>
      <c r="P77" s="61" t="e">
        <f t="shared" si="52"/>
        <v>#DIV/0!</v>
      </c>
      <c r="Q77" s="61" t="e">
        <f t="shared" si="52"/>
        <v>#DIV/0!</v>
      </c>
      <c r="R77" s="61" t="e">
        <f t="shared" si="52"/>
        <v>#DIV/0!</v>
      </c>
      <c r="S77" s="61" t="e">
        <f t="shared" si="52"/>
        <v>#DIV/0!</v>
      </c>
      <c r="T77" s="61" t="e">
        <f t="shared" si="52"/>
        <v>#DIV/0!</v>
      </c>
      <c r="U77" s="61" t="e">
        <f t="shared" si="52"/>
        <v>#DIV/0!</v>
      </c>
      <c r="V77" s="61" t="e">
        <f t="shared" si="52"/>
        <v>#DIV/0!</v>
      </c>
      <c r="W77" s="61" t="e">
        <f t="shared" si="52"/>
        <v>#DIV/0!</v>
      </c>
      <c r="X77" s="61" t="e">
        <f t="shared" si="52"/>
        <v>#DIV/0!</v>
      </c>
      <c r="Y77" s="61">
        <f t="shared" si="52"/>
        <v>0.33662161574898963</v>
      </c>
      <c r="Z77" s="61">
        <f t="shared" si="52"/>
        <v>0.4062891868428668</v>
      </c>
      <c r="AA77" s="61" t="e">
        <f t="shared" si="52"/>
        <v>#DIV/0!</v>
      </c>
      <c r="AB77" s="61" t="e">
        <f t="shared" si="52"/>
        <v>#DIV/0!</v>
      </c>
      <c r="AC77" s="61">
        <f t="shared" si="52"/>
        <v>0.39858330368405731</v>
      </c>
      <c r="AD77" s="61">
        <f t="shared" si="52"/>
        <v>0.30886971470131241</v>
      </c>
      <c r="AE77" s="61" t="e">
        <f t="shared" si="52"/>
        <v>#DIV/0!</v>
      </c>
      <c r="AF77" s="61" t="e">
        <f t="shared" si="52"/>
        <v>#DIV/0!</v>
      </c>
      <c r="AG77" s="61" t="e">
        <f t="shared" si="52"/>
        <v>#DIV/0!</v>
      </c>
      <c r="AH77" s="61" t="e">
        <f t="shared" si="52"/>
        <v>#DIV/0!</v>
      </c>
      <c r="AI77" s="61" t="e">
        <f t="shared" si="52"/>
        <v>#DIV/0!</v>
      </c>
      <c r="AJ77" s="61" t="e">
        <f t="shared" si="52"/>
        <v>#DIV/0!</v>
      </c>
      <c r="AK77" s="61" t="e">
        <f t="shared" si="52"/>
        <v>#DIV/0!</v>
      </c>
      <c r="AL77" s="61" t="e">
        <f t="shared" si="52"/>
        <v>#DIV/0!</v>
      </c>
    </row>
    <row r="78" spans="2:38" s="63" customFormat="1" x14ac:dyDescent="0.35">
      <c r="B78" s="63" t="s">
        <v>918</v>
      </c>
      <c r="E78" s="61" t="e">
        <f t="shared" ref="E78:AL78" si="53">E76/E71</f>
        <v>#DIV/0!</v>
      </c>
      <c r="F78" s="61" t="e">
        <f t="shared" si="53"/>
        <v>#DIV/0!</v>
      </c>
      <c r="G78" s="61" t="e">
        <f t="shared" si="53"/>
        <v>#DIV/0!</v>
      </c>
      <c r="H78" s="61" t="e">
        <f t="shared" si="53"/>
        <v>#DIV/0!</v>
      </c>
      <c r="I78" s="61" t="e">
        <f t="shared" si="53"/>
        <v>#DIV/0!</v>
      </c>
      <c r="J78" s="61" t="e">
        <f t="shared" si="53"/>
        <v>#DIV/0!</v>
      </c>
      <c r="K78" s="61" t="e">
        <f t="shared" si="53"/>
        <v>#DIV/0!</v>
      </c>
      <c r="L78" s="61" t="e">
        <f t="shared" si="53"/>
        <v>#DIV/0!</v>
      </c>
      <c r="M78" s="61" t="e">
        <f t="shared" si="53"/>
        <v>#DIV/0!</v>
      </c>
      <c r="N78" s="61" t="e">
        <f t="shared" si="53"/>
        <v>#DIV/0!</v>
      </c>
      <c r="O78" s="61" t="e">
        <f t="shared" si="53"/>
        <v>#DIV/0!</v>
      </c>
      <c r="P78" s="61" t="e">
        <f t="shared" si="53"/>
        <v>#DIV/0!</v>
      </c>
      <c r="Q78" s="61" t="e">
        <f t="shared" si="53"/>
        <v>#DIV/0!</v>
      </c>
      <c r="R78" s="61" t="e">
        <f t="shared" si="53"/>
        <v>#DIV/0!</v>
      </c>
      <c r="S78" s="61" t="e">
        <f t="shared" si="53"/>
        <v>#DIV/0!</v>
      </c>
      <c r="T78" s="61" t="e">
        <f t="shared" si="53"/>
        <v>#DIV/0!</v>
      </c>
      <c r="U78" s="61" t="e">
        <f t="shared" si="53"/>
        <v>#DIV/0!</v>
      </c>
      <c r="V78" s="61" t="e">
        <f t="shared" si="53"/>
        <v>#DIV/0!</v>
      </c>
      <c r="W78" s="61" t="e">
        <f t="shared" si="53"/>
        <v>#DIV/0!</v>
      </c>
      <c r="X78" s="61" t="e">
        <f t="shared" si="53"/>
        <v>#DIV/0!</v>
      </c>
      <c r="Y78" s="61">
        <f t="shared" si="53"/>
        <v>-4.4804658641519272E-2</v>
      </c>
      <c r="Z78" s="61">
        <f t="shared" si="53"/>
        <v>6.4435227163113729E-2</v>
      </c>
      <c r="AA78" s="61" t="e">
        <f t="shared" si="53"/>
        <v>#DIV/0!</v>
      </c>
      <c r="AB78" s="61" t="e">
        <f t="shared" si="53"/>
        <v>#DIV/0!</v>
      </c>
      <c r="AC78" s="61">
        <f t="shared" si="53"/>
        <v>0.15881230391046997</v>
      </c>
      <c r="AD78" s="61">
        <f t="shared" si="53"/>
        <v>-3.7092135277199248E-2</v>
      </c>
      <c r="AE78" s="61" t="e">
        <f t="shared" si="53"/>
        <v>#DIV/0!</v>
      </c>
      <c r="AF78" s="61" t="e">
        <f t="shared" si="53"/>
        <v>#DIV/0!</v>
      </c>
      <c r="AG78" s="61" t="e">
        <f t="shared" si="53"/>
        <v>#DIV/0!</v>
      </c>
      <c r="AH78" s="61" t="e">
        <f t="shared" si="53"/>
        <v>#DIV/0!</v>
      </c>
      <c r="AI78" s="61" t="e">
        <f t="shared" si="53"/>
        <v>#DIV/0!</v>
      </c>
      <c r="AJ78" s="61" t="e">
        <f t="shared" si="53"/>
        <v>#DIV/0!</v>
      </c>
      <c r="AK78" s="61" t="e">
        <f t="shared" si="53"/>
        <v>#DIV/0!</v>
      </c>
      <c r="AL78" s="61" t="e">
        <f t="shared" si="53"/>
        <v>#DIV/0!</v>
      </c>
    </row>
    <row r="79" spans="2:38" s="26" customFormat="1" x14ac:dyDescent="0.35">
      <c r="B79" s="26" t="s">
        <v>919</v>
      </c>
      <c r="I79" s="45"/>
      <c r="M79" s="45"/>
      <c r="Q79" s="45"/>
      <c r="U79" s="45"/>
      <c r="Y79" s="45"/>
      <c r="AC79" s="45"/>
    </row>
    <row r="80" spans="2:38" s="8" customFormat="1" x14ac:dyDescent="0.35">
      <c r="B80" s="8" t="s">
        <v>22</v>
      </c>
      <c r="I80" s="42"/>
      <c r="M80" s="42"/>
      <c r="Q80" s="42"/>
      <c r="U80" s="42"/>
      <c r="Y80" s="42">
        <v>17730</v>
      </c>
      <c r="Z80" s="8">
        <v>18849</v>
      </c>
      <c r="AC80" s="42">
        <v>23223</v>
      </c>
      <c r="AD80" s="8">
        <v>17794</v>
      </c>
    </row>
    <row r="81" spans="2:59" s="8" customFormat="1" x14ac:dyDescent="0.35">
      <c r="B81" s="8" t="s">
        <v>447</v>
      </c>
      <c r="I81" s="42"/>
      <c r="M81" s="42"/>
      <c r="Q81" s="42"/>
      <c r="U81" s="42"/>
      <c r="Y81" s="42">
        <v>4464</v>
      </c>
      <c r="Z81" s="8">
        <v>5351</v>
      </c>
      <c r="AC81" s="42">
        <v>4968</v>
      </c>
      <c r="AD81" s="8">
        <v>3265</v>
      </c>
    </row>
    <row r="82" spans="2:59" s="8" customFormat="1" x14ac:dyDescent="0.35">
      <c r="B82" s="8" t="s">
        <v>562</v>
      </c>
      <c r="I82" s="42"/>
      <c r="M82" s="42"/>
      <c r="Q82" s="42"/>
      <c r="U82" s="42"/>
      <c r="Y82" s="42">
        <v>1455</v>
      </c>
      <c r="Z82" s="8">
        <v>1029</v>
      </c>
      <c r="AC82" s="42">
        <v>-292</v>
      </c>
      <c r="AD82" s="8">
        <v>-7492</v>
      </c>
    </row>
    <row r="83" spans="2:59" s="8" customFormat="1" x14ac:dyDescent="0.35">
      <c r="B83" s="8" t="s">
        <v>916</v>
      </c>
      <c r="I83" s="42"/>
      <c r="M83" s="42"/>
      <c r="Q83" s="42"/>
      <c r="U83" s="42"/>
      <c r="Y83" s="42">
        <v>31</v>
      </c>
      <c r="Z83" s="8">
        <v>0</v>
      </c>
      <c r="AC83" s="42">
        <v>0</v>
      </c>
      <c r="AD83" s="8">
        <v>26</v>
      </c>
    </row>
    <row r="84" spans="2:59" s="9" customFormat="1" x14ac:dyDescent="0.35">
      <c r="B84" s="9" t="s">
        <v>26</v>
      </c>
      <c r="I84" s="43"/>
      <c r="M84" s="43"/>
      <c r="Q84" s="43"/>
      <c r="U84" s="43"/>
      <c r="Y84" s="43">
        <v>616</v>
      </c>
      <c r="Z84" s="9">
        <v>592</v>
      </c>
      <c r="AC84" s="43">
        <v>565</v>
      </c>
      <c r="AD84" s="9">
        <v>669</v>
      </c>
    </row>
    <row r="85" spans="2:59" s="62" customFormat="1" x14ac:dyDescent="0.35">
      <c r="B85" s="62" t="s">
        <v>917</v>
      </c>
      <c r="E85" s="62">
        <f t="shared" ref="E85" si="54">SUM(E82:E84)</f>
        <v>0</v>
      </c>
      <c r="F85" s="62">
        <f t="shared" ref="F85" si="55">SUM(F82:F84)</f>
        <v>0</v>
      </c>
      <c r="G85" s="62">
        <f t="shared" ref="G85" si="56">SUM(G82:G84)</f>
        <v>0</v>
      </c>
      <c r="H85" s="62">
        <f t="shared" ref="H85" si="57">SUM(H82:H84)</f>
        <v>0</v>
      </c>
      <c r="I85" s="62">
        <f t="shared" ref="I85" si="58">SUM(I82:I84)</f>
        <v>0</v>
      </c>
      <c r="J85" s="62">
        <f t="shared" ref="J85" si="59">SUM(J82:J84)</f>
        <v>0</v>
      </c>
      <c r="K85" s="62">
        <f t="shared" ref="K85" si="60">SUM(K82:K84)</f>
        <v>0</v>
      </c>
      <c r="L85" s="62">
        <f t="shared" ref="L85" si="61">SUM(L82:L84)</f>
        <v>0</v>
      </c>
      <c r="M85" s="62">
        <f t="shared" ref="M85" si="62">SUM(M82:M84)</f>
        <v>0</v>
      </c>
      <c r="N85" s="62">
        <f t="shared" ref="N85" si="63">SUM(N82:N84)</f>
        <v>0</v>
      </c>
      <c r="O85" s="62">
        <f t="shared" ref="O85" si="64">SUM(O82:O84)</f>
        <v>0</v>
      </c>
      <c r="P85" s="62">
        <f t="shared" ref="P85" si="65">SUM(P82:P84)</f>
        <v>0</v>
      </c>
      <c r="Q85" s="62">
        <f t="shared" ref="Q85" si="66">SUM(Q82:Q84)</f>
        <v>0</v>
      </c>
      <c r="R85" s="62">
        <f t="shared" ref="R85" si="67">SUM(R82:R84)</f>
        <v>0</v>
      </c>
      <c r="S85" s="62">
        <f t="shared" ref="S85" si="68">SUM(S82:S84)</f>
        <v>0</v>
      </c>
      <c r="T85" s="62">
        <f t="shared" ref="T85" si="69">SUM(T82:T84)</f>
        <v>0</v>
      </c>
      <c r="U85" s="62">
        <f t="shared" ref="U85" si="70">SUM(U82:U84)</f>
        <v>0</v>
      </c>
      <c r="V85" s="62">
        <f t="shared" ref="V85" si="71">SUM(V82:V84)</f>
        <v>0</v>
      </c>
      <c r="W85" s="62">
        <f t="shared" ref="W85" si="72">SUM(W82:W84)</f>
        <v>0</v>
      </c>
      <c r="X85" s="62">
        <f t="shared" ref="X85" si="73">SUM(X82:X84)</f>
        <v>0</v>
      </c>
      <c r="Y85" s="62">
        <f t="shared" ref="Y85" si="74">SUM(Y82:Y84)</f>
        <v>2102</v>
      </c>
      <c r="Z85" s="62">
        <f t="shared" ref="Z85" si="75">SUM(Z82:Z84)</f>
        <v>1621</v>
      </c>
      <c r="AA85" s="62">
        <f t="shared" ref="AA85" si="76">SUM(AA82:AA84)</f>
        <v>0</v>
      </c>
      <c r="AB85" s="62">
        <f t="shared" ref="AB85" si="77">SUM(AB82:AB84)</f>
        <v>0</v>
      </c>
      <c r="AC85" s="62">
        <f t="shared" ref="AC85" si="78">SUM(AC82:AC84)</f>
        <v>273</v>
      </c>
      <c r="AD85" s="62">
        <f t="shared" ref="AD85" si="79">SUM(AD82:AD84)</f>
        <v>-6797</v>
      </c>
      <c r="AE85" s="62">
        <f t="shared" ref="AE85" si="80">SUM(AE82:AE84)</f>
        <v>0</v>
      </c>
      <c r="AF85" s="62">
        <f t="shared" ref="AF85" si="81">SUM(AF82:AF84)</f>
        <v>0</v>
      </c>
      <c r="AG85" s="62">
        <f t="shared" ref="AG85" si="82">SUM(AG82:AG84)</f>
        <v>0</v>
      </c>
      <c r="AH85" s="62">
        <f t="shared" ref="AH85" si="83">SUM(AH82:AH84)</f>
        <v>0</v>
      </c>
      <c r="AI85" s="62">
        <f t="shared" ref="AI85" si="84">SUM(AI82:AI84)</f>
        <v>0</v>
      </c>
      <c r="AJ85" s="62">
        <f t="shared" ref="AJ85" si="85">SUM(AJ82:AJ84)</f>
        <v>0</v>
      </c>
      <c r="AK85" s="62">
        <f t="shared" ref="AK85" si="86">SUM(AK82:AK84)</f>
        <v>0</v>
      </c>
      <c r="AL85" s="62">
        <f t="shared" ref="AL85" si="87">SUM(AL82:AL84)</f>
        <v>0</v>
      </c>
    </row>
    <row r="86" spans="2:59" s="65" customFormat="1" x14ac:dyDescent="0.35">
      <c r="B86" s="64" t="s">
        <v>23</v>
      </c>
      <c r="C86" s="64"/>
      <c r="D86" s="64"/>
      <c r="E86" s="61" t="e">
        <f t="shared" ref="E86:AL86" si="88">E81/E80</f>
        <v>#DIV/0!</v>
      </c>
      <c r="F86" s="61" t="e">
        <f t="shared" si="88"/>
        <v>#DIV/0!</v>
      </c>
      <c r="G86" s="61" t="e">
        <f t="shared" si="88"/>
        <v>#DIV/0!</v>
      </c>
      <c r="H86" s="61" t="e">
        <f t="shared" si="88"/>
        <v>#DIV/0!</v>
      </c>
      <c r="I86" s="61" t="e">
        <f t="shared" si="88"/>
        <v>#DIV/0!</v>
      </c>
      <c r="J86" s="61" t="e">
        <f t="shared" si="88"/>
        <v>#DIV/0!</v>
      </c>
      <c r="K86" s="61" t="e">
        <f t="shared" si="88"/>
        <v>#DIV/0!</v>
      </c>
      <c r="L86" s="61" t="e">
        <f t="shared" si="88"/>
        <v>#DIV/0!</v>
      </c>
      <c r="M86" s="61" t="e">
        <f t="shared" si="88"/>
        <v>#DIV/0!</v>
      </c>
      <c r="N86" s="61" t="e">
        <f t="shared" si="88"/>
        <v>#DIV/0!</v>
      </c>
      <c r="O86" s="61" t="e">
        <f t="shared" si="88"/>
        <v>#DIV/0!</v>
      </c>
      <c r="P86" s="61" t="e">
        <f t="shared" si="88"/>
        <v>#DIV/0!</v>
      </c>
      <c r="Q86" s="61" t="e">
        <f t="shared" si="88"/>
        <v>#DIV/0!</v>
      </c>
      <c r="R86" s="61" t="e">
        <f t="shared" si="88"/>
        <v>#DIV/0!</v>
      </c>
      <c r="S86" s="61" t="e">
        <f t="shared" si="88"/>
        <v>#DIV/0!</v>
      </c>
      <c r="T86" s="61" t="e">
        <f t="shared" si="88"/>
        <v>#DIV/0!</v>
      </c>
      <c r="U86" s="61" t="e">
        <f t="shared" si="88"/>
        <v>#DIV/0!</v>
      </c>
      <c r="V86" s="61" t="e">
        <f t="shared" si="88"/>
        <v>#DIV/0!</v>
      </c>
      <c r="W86" s="61" t="e">
        <f t="shared" si="88"/>
        <v>#DIV/0!</v>
      </c>
      <c r="X86" s="61" t="e">
        <f t="shared" si="88"/>
        <v>#DIV/0!</v>
      </c>
      <c r="Y86" s="61">
        <f t="shared" si="88"/>
        <v>0.2517766497461929</v>
      </c>
      <c r="Z86" s="61">
        <f t="shared" si="88"/>
        <v>0.28388773940262085</v>
      </c>
      <c r="AA86" s="61" t="e">
        <f t="shared" si="88"/>
        <v>#DIV/0!</v>
      </c>
      <c r="AB86" s="61" t="e">
        <f t="shared" si="88"/>
        <v>#DIV/0!</v>
      </c>
      <c r="AC86" s="61">
        <f t="shared" si="88"/>
        <v>0.21392584937346595</v>
      </c>
      <c r="AD86" s="61">
        <f t="shared" si="88"/>
        <v>0.18348881645498483</v>
      </c>
      <c r="AE86" s="61" t="e">
        <f t="shared" si="88"/>
        <v>#DIV/0!</v>
      </c>
      <c r="AF86" s="61" t="e">
        <f t="shared" si="88"/>
        <v>#DIV/0!</v>
      </c>
      <c r="AG86" s="61" t="e">
        <f t="shared" si="88"/>
        <v>#DIV/0!</v>
      </c>
      <c r="AH86" s="61" t="e">
        <f t="shared" si="88"/>
        <v>#DIV/0!</v>
      </c>
      <c r="AI86" s="61" t="e">
        <f t="shared" si="88"/>
        <v>#DIV/0!</v>
      </c>
      <c r="AJ86" s="61" t="e">
        <f t="shared" si="88"/>
        <v>#DIV/0!</v>
      </c>
      <c r="AK86" s="61" t="e">
        <f t="shared" si="88"/>
        <v>#DIV/0!</v>
      </c>
      <c r="AL86" s="61" t="e">
        <f t="shared" si="88"/>
        <v>#DIV/0!</v>
      </c>
      <c r="AM86" s="63"/>
      <c r="AN86" s="63"/>
      <c r="AO86" s="63"/>
      <c r="AP86" s="63"/>
      <c r="AQ86" s="63"/>
      <c r="AR86" s="63"/>
      <c r="AS86" s="63"/>
      <c r="AT86" s="63"/>
      <c r="AU86" s="63"/>
      <c r="AV86" s="63"/>
      <c r="AW86" s="63"/>
      <c r="AX86" s="63"/>
      <c r="AY86" s="63"/>
      <c r="AZ86" s="63"/>
      <c r="BA86" s="63"/>
      <c r="BB86" s="63"/>
      <c r="BC86" s="63"/>
      <c r="BD86" s="63"/>
      <c r="BE86" s="63"/>
      <c r="BF86" s="63"/>
      <c r="BG86" s="63"/>
    </row>
    <row r="87" spans="2:59" s="65" customFormat="1" x14ac:dyDescent="0.35">
      <c r="B87" s="64" t="s">
        <v>918</v>
      </c>
      <c r="C87" s="64"/>
      <c r="D87" s="64"/>
      <c r="E87" s="61" t="e">
        <f t="shared" ref="E87:AL87" si="89">E85/E80</f>
        <v>#DIV/0!</v>
      </c>
      <c r="F87" s="61" t="e">
        <f t="shared" si="89"/>
        <v>#DIV/0!</v>
      </c>
      <c r="G87" s="61" t="e">
        <f t="shared" si="89"/>
        <v>#DIV/0!</v>
      </c>
      <c r="H87" s="61" t="e">
        <f t="shared" si="89"/>
        <v>#DIV/0!</v>
      </c>
      <c r="I87" s="61" t="e">
        <f t="shared" si="89"/>
        <v>#DIV/0!</v>
      </c>
      <c r="J87" s="61" t="e">
        <f t="shared" si="89"/>
        <v>#DIV/0!</v>
      </c>
      <c r="K87" s="61" t="e">
        <f t="shared" si="89"/>
        <v>#DIV/0!</v>
      </c>
      <c r="L87" s="61" t="e">
        <f t="shared" si="89"/>
        <v>#DIV/0!</v>
      </c>
      <c r="M87" s="61" t="e">
        <f t="shared" si="89"/>
        <v>#DIV/0!</v>
      </c>
      <c r="N87" s="61" t="e">
        <f t="shared" si="89"/>
        <v>#DIV/0!</v>
      </c>
      <c r="O87" s="61" t="e">
        <f t="shared" si="89"/>
        <v>#DIV/0!</v>
      </c>
      <c r="P87" s="61" t="e">
        <f t="shared" si="89"/>
        <v>#DIV/0!</v>
      </c>
      <c r="Q87" s="61" t="e">
        <f t="shared" si="89"/>
        <v>#DIV/0!</v>
      </c>
      <c r="R87" s="61" t="e">
        <f t="shared" si="89"/>
        <v>#DIV/0!</v>
      </c>
      <c r="S87" s="61" t="e">
        <f t="shared" si="89"/>
        <v>#DIV/0!</v>
      </c>
      <c r="T87" s="61" t="e">
        <f t="shared" si="89"/>
        <v>#DIV/0!</v>
      </c>
      <c r="U87" s="61" t="e">
        <f t="shared" si="89"/>
        <v>#DIV/0!</v>
      </c>
      <c r="V87" s="61" t="e">
        <f t="shared" si="89"/>
        <v>#DIV/0!</v>
      </c>
      <c r="W87" s="61" t="e">
        <f t="shared" si="89"/>
        <v>#DIV/0!</v>
      </c>
      <c r="X87" s="61" t="e">
        <f t="shared" si="89"/>
        <v>#DIV/0!</v>
      </c>
      <c r="Y87" s="61">
        <f t="shared" si="89"/>
        <v>0.118556119571348</v>
      </c>
      <c r="Z87" s="61">
        <f t="shared" si="89"/>
        <v>8.5999257255026787E-2</v>
      </c>
      <c r="AA87" s="61" t="e">
        <f t="shared" si="89"/>
        <v>#DIV/0!</v>
      </c>
      <c r="AB87" s="61" t="e">
        <f t="shared" si="89"/>
        <v>#DIV/0!</v>
      </c>
      <c r="AC87" s="61">
        <f t="shared" si="89"/>
        <v>1.1755587133445291E-2</v>
      </c>
      <c r="AD87" s="61">
        <f t="shared" si="89"/>
        <v>-0.38198269079464986</v>
      </c>
      <c r="AE87" s="61" t="e">
        <f t="shared" si="89"/>
        <v>#DIV/0!</v>
      </c>
      <c r="AF87" s="61" t="e">
        <f t="shared" si="89"/>
        <v>#DIV/0!</v>
      </c>
      <c r="AG87" s="61" t="e">
        <f t="shared" si="89"/>
        <v>#DIV/0!</v>
      </c>
      <c r="AH87" s="61" t="e">
        <f t="shared" si="89"/>
        <v>#DIV/0!</v>
      </c>
      <c r="AI87" s="61" t="e">
        <f t="shared" si="89"/>
        <v>#DIV/0!</v>
      </c>
      <c r="AJ87" s="61" t="e">
        <f t="shared" si="89"/>
        <v>#DIV/0!</v>
      </c>
      <c r="AK87" s="61" t="e">
        <f t="shared" si="89"/>
        <v>#DIV/0!</v>
      </c>
      <c r="AL87" s="61" t="e">
        <f t="shared" si="89"/>
        <v>#DIV/0!</v>
      </c>
      <c r="AM87" s="63"/>
      <c r="AN87" s="63"/>
      <c r="AO87" s="63"/>
      <c r="AP87" s="63"/>
      <c r="AQ87" s="63"/>
      <c r="AR87" s="63"/>
      <c r="AS87" s="63"/>
      <c r="AT87" s="63"/>
      <c r="AU87" s="63"/>
      <c r="AV87" s="63"/>
      <c r="AW87" s="63"/>
      <c r="AX87" s="63"/>
      <c r="AY87" s="63"/>
      <c r="AZ87" s="63"/>
      <c r="BA87" s="63"/>
      <c r="BB87" s="63"/>
      <c r="BC87" s="63"/>
      <c r="BD87" s="63"/>
      <c r="BE87" s="63"/>
      <c r="BF87" s="63"/>
      <c r="BG87" s="63"/>
    </row>
    <row r="88" spans="2:59" s="3" customFormat="1" x14ac:dyDescent="0.35">
      <c r="B88" s="31" t="s">
        <v>884</v>
      </c>
      <c r="C88" s="31"/>
      <c r="D88" s="31"/>
      <c r="E88" s="31"/>
      <c r="F88" s="32"/>
      <c r="G88" s="31"/>
      <c r="H88" s="31"/>
      <c r="I88" s="41"/>
      <c r="J88" s="31"/>
      <c r="K88" s="31"/>
      <c r="L88" s="31"/>
      <c r="M88" s="41"/>
      <c r="N88" s="31"/>
      <c r="O88" s="31"/>
      <c r="P88" s="31"/>
      <c r="Q88" s="41"/>
      <c r="R88" s="31"/>
      <c r="S88" s="31"/>
      <c r="T88" s="31"/>
      <c r="U88" s="41"/>
      <c r="V88" s="31"/>
      <c r="W88" s="31"/>
      <c r="X88" s="31"/>
      <c r="Y88" s="41"/>
      <c r="Z88" s="31"/>
      <c r="AA88" s="31"/>
      <c r="AB88" s="31"/>
      <c r="AC88" s="41"/>
      <c r="AD88" s="31"/>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row>
    <row r="89" spans="2:59" s="60" customFormat="1" x14ac:dyDescent="0.35">
      <c r="B89" s="60" t="s">
        <v>21</v>
      </c>
      <c r="E89" s="60">
        <f>E11</f>
        <v>0</v>
      </c>
      <c r="F89" s="60" t="str">
        <f t="shared" ref="F89:X89" si="90">F11</f>
        <v>-</v>
      </c>
      <c r="G89" s="60" t="str">
        <f t="shared" si="90"/>
        <v>-</v>
      </c>
      <c r="H89" s="60" t="str">
        <f t="shared" si="90"/>
        <v>-</v>
      </c>
      <c r="I89" s="60" t="str">
        <f t="shared" si="90"/>
        <v>-</v>
      </c>
      <c r="J89" s="60" t="str">
        <f t="shared" si="90"/>
        <v>-</v>
      </c>
      <c r="K89" s="60" t="str">
        <f t="shared" si="90"/>
        <v>-</v>
      </c>
      <c r="L89" s="60" t="str">
        <f t="shared" si="90"/>
        <v>-</v>
      </c>
      <c r="M89" s="60">
        <f t="shared" si="90"/>
        <v>0</v>
      </c>
      <c r="N89" s="60">
        <f t="shared" si="90"/>
        <v>0</v>
      </c>
      <c r="O89" s="60">
        <f t="shared" si="90"/>
        <v>0</v>
      </c>
      <c r="P89" s="60">
        <f t="shared" si="90"/>
        <v>0</v>
      </c>
      <c r="Q89" s="60">
        <f t="shared" si="90"/>
        <v>56202</v>
      </c>
      <c r="R89" s="60">
        <f t="shared" si="90"/>
        <v>58265</v>
      </c>
      <c r="S89" s="60">
        <f t="shared" si="90"/>
        <v>50536</v>
      </c>
      <c r="T89" s="60">
        <f t="shared" si="90"/>
        <v>0</v>
      </c>
      <c r="U89" s="60">
        <f t="shared" si="90"/>
        <v>39924</v>
      </c>
      <c r="V89" s="60">
        <f t="shared" si="90"/>
        <v>54714</v>
      </c>
      <c r="W89" s="60">
        <f t="shared" si="90"/>
        <v>24366</v>
      </c>
      <c r="X89" s="60">
        <f t="shared" si="90"/>
        <v>59197</v>
      </c>
      <c r="AD89" s="60" t="s">
        <v>892</v>
      </c>
      <c r="AE89" s="62"/>
      <c r="AF89" s="62"/>
      <c r="AG89" s="62"/>
      <c r="AH89" s="62"/>
      <c r="AI89" s="62"/>
      <c r="AJ89" s="62"/>
      <c r="AK89" s="62"/>
      <c r="AL89" s="62"/>
      <c r="AM89" s="62"/>
      <c r="AN89" s="62" t="s">
        <v>892</v>
      </c>
      <c r="AO89" s="62" t="s">
        <v>892</v>
      </c>
      <c r="AP89" s="62" t="s">
        <v>892</v>
      </c>
      <c r="AQ89" s="62" t="s">
        <v>892</v>
      </c>
      <c r="AR89" s="62" t="s">
        <v>892</v>
      </c>
      <c r="AS89" s="62" t="s">
        <v>892</v>
      </c>
      <c r="AT89" s="62" t="s">
        <v>892</v>
      </c>
      <c r="AU89" s="62" t="s">
        <v>892</v>
      </c>
      <c r="AV89" s="62" t="s">
        <v>892</v>
      </c>
      <c r="AW89" s="62" t="s">
        <v>892</v>
      </c>
      <c r="AX89" s="62" t="s">
        <v>892</v>
      </c>
      <c r="AY89" s="60">
        <v>167534</v>
      </c>
      <c r="AZ89" s="60">
        <v>183157</v>
      </c>
      <c r="BA89" s="60">
        <v>225888</v>
      </c>
      <c r="BB89" s="60">
        <v>235854</v>
      </c>
      <c r="BC89" s="60">
        <v>178201</v>
      </c>
      <c r="BD89" s="60">
        <v>233908</v>
      </c>
    </row>
    <row r="90" spans="2:59" s="60" customFormat="1" x14ac:dyDescent="0.35">
      <c r="B90" s="60" t="s">
        <v>28</v>
      </c>
      <c r="E90" s="60">
        <f>E20</f>
        <v>0</v>
      </c>
      <c r="F90" s="60" t="str">
        <f t="shared" ref="F90:X90" si="91">F20</f>
        <v>-</v>
      </c>
      <c r="G90" s="60" t="str">
        <f t="shared" si="91"/>
        <v>-</v>
      </c>
      <c r="H90" s="60" t="str">
        <f t="shared" si="91"/>
        <v>-</v>
      </c>
      <c r="I90" s="60" t="str">
        <f t="shared" si="91"/>
        <v>-</v>
      </c>
      <c r="J90" s="60" t="str">
        <f t="shared" si="91"/>
        <v>-</v>
      </c>
      <c r="K90" s="60" t="str">
        <f t="shared" si="91"/>
        <v>-</v>
      </c>
      <c r="L90" s="60" t="str">
        <f t="shared" si="91"/>
        <v>-</v>
      </c>
      <c r="M90" s="60">
        <f t="shared" si="91"/>
        <v>0</v>
      </c>
      <c r="N90" s="60">
        <f t="shared" si="91"/>
        <v>0</v>
      </c>
      <c r="O90" s="60">
        <f t="shared" si="91"/>
        <v>0</v>
      </c>
      <c r="P90" s="60">
        <f t="shared" si="91"/>
        <v>0</v>
      </c>
      <c r="Q90" s="60">
        <f t="shared" si="91"/>
        <v>9534</v>
      </c>
      <c r="R90" s="60">
        <f t="shared" si="91"/>
        <v>18961</v>
      </c>
      <c r="S90" s="60">
        <f t="shared" si="91"/>
        <v>19598</v>
      </c>
      <c r="T90" s="60">
        <f t="shared" si="91"/>
        <v>0</v>
      </c>
      <c r="U90" s="60">
        <f t="shared" si="91"/>
        <v>19176</v>
      </c>
      <c r="V90" s="60">
        <f t="shared" si="91"/>
        <v>18418</v>
      </c>
      <c r="W90" s="60">
        <f t="shared" si="91"/>
        <v>18603</v>
      </c>
      <c r="X90" s="60">
        <f t="shared" si="91"/>
        <v>20218</v>
      </c>
      <c r="AD90" s="60" t="s">
        <v>892</v>
      </c>
      <c r="AN90" s="60" t="s">
        <v>892</v>
      </c>
      <c r="AO90" s="60" t="s">
        <v>892</v>
      </c>
      <c r="AP90" s="60" t="s">
        <v>892</v>
      </c>
      <c r="AQ90" s="60" t="s">
        <v>892</v>
      </c>
      <c r="AR90" s="60" t="s">
        <v>892</v>
      </c>
      <c r="AS90" s="60" t="s">
        <v>892</v>
      </c>
      <c r="AT90" s="60" t="s">
        <v>892</v>
      </c>
      <c r="AU90" s="60" t="s">
        <v>892</v>
      </c>
      <c r="AV90" s="60" t="s">
        <v>892</v>
      </c>
      <c r="AW90" s="60" t="s">
        <v>892</v>
      </c>
      <c r="AX90" s="60" t="s">
        <v>892</v>
      </c>
      <c r="AY90" s="60">
        <v>63406</v>
      </c>
      <c r="AZ90" s="60">
        <v>65087</v>
      </c>
      <c r="BA90" s="60">
        <v>63781</v>
      </c>
      <c r="BB90" s="60">
        <v>87268</v>
      </c>
      <c r="BC90" s="60">
        <v>76415</v>
      </c>
      <c r="BD90" s="60">
        <v>120624</v>
      </c>
    </row>
    <row r="91" spans="2:59" s="60" customFormat="1" x14ac:dyDescent="0.35">
      <c r="B91" s="60" t="s">
        <v>891</v>
      </c>
      <c r="E91" s="60">
        <f>E29</f>
        <v>0</v>
      </c>
      <c r="F91" s="60" t="str">
        <f t="shared" ref="F91:X91" si="92">F29</f>
        <v>-</v>
      </c>
      <c r="G91" s="60" t="str">
        <f t="shared" si="92"/>
        <v>-</v>
      </c>
      <c r="H91" s="60" t="str">
        <f t="shared" si="92"/>
        <v>-</v>
      </c>
      <c r="I91" s="60" t="str">
        <f t="shared" si="92"/>
        <v>-</v>
      </c>
      <c r="J91" s="60" t="str">
        <f t="shared" si="92"/>
        <v>-</v>
      </c>
      <c r="K91" s="60" t="str">
        <f t="shared" si="92"/>
        <v>-</v>
      </c>
      <c r="L91" s="60" t="str">
        <f t="shared" si="92"/>
        <v>-</v>
      </c>
      <c r="M91" s="60">
        <f t="shared" si="92"/>
        <v>0</v>
      </c>
      <c r="N91" s="60">
        <f t="shared" si="92"/>
        <v>0</v>
      </c>
      <c r="O91" s="60">
        <f t="shared" si="92"/>
        <v>0</v>
      </c>
      <c r="P91" s="60">
        <f t="shared" si="92"/>
        <v>0</v>
      </c>
      <c r="Q91" s="60">
        <f t="shared" si="92"/>
        <v>0</v>
      </c>
      <c r="R91" s="60">
        <f t="shared" si="92"/>
        <v>0</v>
      </c>
      <c r="S91" s="60">
        <f t="shared" si="92"/>
        <v>0</v>
      </c>
      <c r="T91" s="60">
        <f t="shared" si="92"/>
        <v>0</v>
      </c>
      <c r="U91" s="60">
        <f t="shared" si="92"/>
        <v>22379</v>
      </c>
      <c r="V91" s="60">
        <f t="shared" si="92"/>
        <v>26525</v>
      </c>
      <c r="W91" s="60">
        <f t="shared" si="92"/>
        <v>21168</v>
      </c>
      <c r="X91" s="60">
        <f t="shared" si="92"/>
        <v>23084</v>
      </c>
      <c r="AD91" s="60" t="s">
        <v>892</v>
      </c>
      <c r="AN91" s="60" t="s">
        <v>892</v>
      </c>
      <c r="AO91" s="60" t="s">
        <v>892</v>
      </c>
      <c r="AP91" s="60" t="s">
        <v>892</v>
      </c>
      <c r="AQ91" s="60" t="s">
        <v>892</v>
      </c>
      <c r="AR91" s="60" t="s">
        <v>892</v>
      </c>
      <c r="AS91" s="60" t="s">
        <v>892</v>
      </c>
      <c r="AT91" s="60" t="s">
        <v>892</v>
      </c>
      <c r="AU91" s="60" t="s">
        <v>892</v>
      </c>
      <c r="AV91" s="60" t="s">
        <v>892</v>
      </c>
      <c r="AW91" s="60" t="s">
        <v>892</v>
      </c>
      <c r="AX91" s="60" t="s">
        <v>892</v>
      </c>
      <c r="AY91" s="60">
        <v>0</v>
      </c>
      <c r="AZ91" s="60">
        <v>0</v>
      </c>
      <c r="BA91" s="60">
        <v>0</v>
      </c>
      <c r="BB91" s="60">
        <v>15837</v>
      </c>
      <c r="BC91" s="60">
        <v>93156</v>
      </c>
      <c r="BD91" s="60">
        <v>70327</v>
      </c>
    </row>
    <row r="92" spans="2:59" s="60" customFormat="1" x14ac:dyDescent="0.35">
      <c r="B92" s="60" t="s">
        <v>30</v>
      </c>
      <c r="E92" s="60">
        <f>E39</f>
        <v>0</v>
      </c>
      <c r="F92" s="60" t="str">
        <f t="shared" ref="F92:X92" si="93">F39</f>
        <v>-</v>
      </c>
      <c r="G92" s="60" t="str">
        <f t="shared" si="93"/>
        <v>-</v>
      </c>
      <c r="H92" s="60" t="str">
        <f t="shared" si="93"/>
        <v>-</v>
      </c>
      <c r="I92" s="60" t="str">
        <f t="shared" si="93"/>
        <v>-</v>
      </c>
      <c r="J92" s="60" t="str">
        <f t="shared" si="93"/>
        <v>-</v>
      </c>
      <c r="K92" s="60" t="str">
        <f t="shared" si="93"/>
        <v>-</v>
      </c>
      <c r="L92" s="60" t="str">
        <f t="shared" si="93"/>
        <v>-</v>
      </c>
      <c r="M92" s="60">
        <f t="shared" si="93"/>
        <v>0</v>
      </c>
      <c r="N92" s="60">
        <f t="shared" si="93"/>
        <v>0</v>
      </c>
      <c r="O92" s="60">
        <f t="shared" si="93"/>
        <v>0</v>
      </c>
      <c r="P92" s="60">
        <f t="shared" si="93"/>
        <v>0</v>
      </c>
      <c r="Q92" s="60">
        <f t="shared" si="93"/>
        <v>0</v>
      </c>
      <c r="R92" s="60">
        <f t="shared" si="93"/>
        <v>0</v>
      </c>
      <c r="S92" s="60">
        <f t="shared" si="93"/>
        <v>0</v>
      </c>
      <c r="T92" s="60">
        <f t="shared" si="93"/>
        <v>0</v>
      </c>
      <c r="U92" s="60">
        <f t="shared" si="93"/>
        <v>10352</v>
      </c>
      <c r="V92" s="60">
        <f t="shared" si="93"/>
        <v>10342</v>
      </c>
      <c r="W92" s="60">
        <f t="shared" si="93"/>
        <v>9543</v>
      </c>
      <c r="X92" s="60">
        <f t="shared" si="93"/>
        <v>13088</v>
      </c>
      <c r="AD92" s="60" t="s">
        <v>892</v>
      </c>
      <c r="AN92" s="60" t="s">
        <v>892</v>
      </c>
      <c r="AO92" s="60" t="s">
        <v>892</v>
      </c>
      <c r="AP92" s="60" t="s">
        <v>892</v>
      </c>
      <c r="AQ92" s="60" t="s">
        <v>892</v>
      </c>
      <c r="AR92" s="60" t="s">
        <v>892</v>
      </c>
      <c r="AS92" s="60" t="s">
        <v>892</v>
      </c>
      <c r="AT92" s="60" t="s">
        <v>892</v>
      </c>
      <c r="AU92" s="60" t="s">
        <v>892</v>
      </c>
      <c r="AV92" s="60" t="s">
        <v>892</v>
      </c>
      <c r="AW92" s="60" t="s">
        <v>892</v>
      </c>
      <c r="AX92" s="60" t="s">
        <v>892</v>
      </c>
      <c r="AY92" s="60">
        <v>29593</v>
      </c>
      <c r="AZ92" s="60">
        <v>55407</v>
      </c>
      <c r="BA92" s="60">
        <v>60864</v>
      </c>
      <c r="BB92" s="60">
        <v>42426</v>
      </c>
      <c r="BC92" s="60">
        <v>43325</v>
      </c>
      <c r="BD92" s="60">
        <v>0</v>
      </c>
    </row>
    <row r="93" spans="2:59" s="9" customFormat="1" x14ac:dyDescent="0.35">
      <c r="B93" s="9" t="s">
        <v>885</v>
      </c>
      <c r="E93" s="9">
        <f>E49</f>
        <v>0</v>
      </c>
      <c r="F93" s="9" t="str">
        <f t="shared" ref="F93:X93" si="94">F49</f>
        <v>-</v>
      </c>
      <c r="G93" s="9" t="str">
        <f t="shared" si="94"/>
        <v>-</v>
      </c>
      <c r="H93" s="9" t="str">
        <f t="shared" si="94"/>
        <v>-</v>
      </c>
      <c r="I93" s="9" t="str">
        <f t="shared" si="94"/>
        <v>-</v>
      </c>
      <c r="J93" s="9" t="str">
        <f t="shared" si="94"/>
        <v>-</v>
      </c>
      <c r="K93" s="9" t="str">
        <f t="shared" si="94"/>
        <v>-</v>
      </c>
      <c r="L93" s="9" t="str">
        <f t="shared" si="94"/>
        <v>-</v>
      </c>
      <c r="M93" s="9">
        <f t="shared" si="94"/>
        <v>0</v>
      </c>
      <c r="N93" s="9">
        <f t="shared" si="94"/>
        <v>0</v>
      </c>
      <c r="O93" s="9">
        <f t="shared" si="94"/>
        <v>0</v>
      </c>
      <c r="P93" s="9">
        <f t="shared" si="94"/>
        <v>0</v>
      </c>
      <c r="Q93" s="9">
        <f t="shared" si="94"/>
        <v>21714</v>
      </c>
      <c r="R93" s="9">
        <f t="shared" si="94"/>
        <v>15439</v>
      </c>
      <c r="S93" s="9">
        <f t="shared" si="94"/>
        <v>8648</v>
      </c>
      <c r="T93" s="9">
        <f t="shared" si="94"/>
        <v>0</v>
      </c>
      <c r="U93" s="9">
        <f t="shared" si="94"/>
        <v>9178</v>
      </c>
      <c r="V93" s="9">
        <f t="shared" si="94"/>
        <v>12009</v>
      </c>
      <c r="W93" s="9">
        <f t="shared" si="94"/>
        <v>16413</v>
      </c>
      <c r="X93" s="9">
        <f t="shared" si="94"/>
        <v>60360</v>
      </c>
      <c r="AD93" s="9" t="s">
        <v>892</v>
      </c>
      <c r="AN93" s="9" t="s">
        <v>892</v>
      </c>
      <c r="AO93" s="9" t="s">
        <v>892</v>
      </c>
      <c r="AP93" s="9" t="s">
        <v>892</v>
      </c>
      <c r="AQ93" s="9" t="s">
        <v>892</v>
      </c>
      <c r="AR93" s="9" t="s">
        <v>892</v>
      </c>
      <c r="AS93" s="9" t="s">
        <v>892</v>
      </c>
      <c r="AT93" s="9" t="s">
        <v>892</v>
      </c>
      <c r="AU93" s="9" t="s">
        <v>892</v>
      </c>
      <c r="AV93" s="9" t="s">
        <v>892</v>
      </c>
      <c r="AW93" s="9" t="s">
        <v>892</v>
      </c>
      <c r="AX93" s="9" t="s">
        <v>892</v>
      </c>
      <c r="AY93" s="9">
        <v>7891</v>
      </c>
      <c r="AZ93" s="9">
        <v>10623</v>
      </c>
      <c r="BA93" s="9">
        <v>16763</v>
      </c>
      <c r="BB93" s="9">
        <v>55953</v>
      </c>
      <c r="BC93" s="9">
        <v>97960</v>
      </c>
      <c r="BD93" s="9">
        <v>115677</v>
      </c>
    </row>
    <row r="94" spans="2:59" s="62" customFormat="1" x14ac:dyDescent="0.35">
      <c r="B94" s="62" t="s">
        <v>33</v>
      </c>
      <c r="E94" s="62">
        <f>SUM(E89:E93)</f>
        <v>0</v>
      </c>
      <c r="F94" s="62">
        <f t="shared" ref="F94:X94" si="95">SUM(F89:F93)</f>
        <v>0</v>
      </c>
      <c r="G94" s="62">
        <f t="shared" si="95"/>
        <v>0</v>
      </c>
      <c r="H94" s="62">
        <f t="shared" si="95"/>
        <v>0</v>
      </c>
      <c r="I94" s="62">
        <f t="shared" si="95"/>
        <v>0</v>
      </c>
      <c r="J94" s="62">
        <f t="shared" si="95"/>
        <v>0</v>
      </c>
      <c r="K94" s="62">
        <f t="shared" si="95"/>
        <v>0</v>
      </c>
      <c r="L94" s="62">
        <f t="shared" si="95"/>
        <v>0</v>
      </c>
      <c r="M94" s="62">
        <f t="shared" si="95"/>
        <v>0</v>
      </c>
      <c r="N94" s="62">
        <f t="shared" si="95"/>
        <v>0</v>
      </c>
      <c r="O94" s="62">
        <f t="shared" si="95"/>
        <v>0</v>
      </c>
      <c r="P94" s="62">
        <f t="shared" si="95"/>
        <v>0</v>
      </c>
      <c r="Q94" s="62">
        <f t="shared" si="95"/>
        <v>87450</v>
      </c>
      <c r="R94" s="62">
        <f t="shared" si="95"/>
        <v>92665</v>
      </c>
      <c r="S94" s="62">
        <f t="shared" si="95"/>
        <v>78782</v>
      </c>
      <c r="T94" s="62">
        <f t="shared" si="95"/>
        <v>0</v>
      </c>
      <c r="U94" s="62">
        <f t="shared" si="95"/>
        <v>101009</v>
      </c>
      <c r="V94" s="62">
        <f t="shared" si="95"/>
        <v>122008</v>
      </c>
      <c r="W94" s="62">
        <f t="shared" si="95"/>
        <v>90093</v>
      </c>
      <c r="X94" s="62">
        <f t="shared" si="95"/>
        <v>175947</v>
      </c>
      <c r="AD94" s="62" t="s">
        <v>892</v>
      </c>
      <c r="AN94" s="62" t="s">
        <v>892</v>
      </c>
      <c r="AO94" s="62" t="s">
        <v>892</v>
      </c>
      <c r="AP94" s="62" t="s">
        <v>892</v>
      </c>
      <c r="AQ94" s="62" t="s">
        <v>892</v>
      </c>
      <c r="AR94" s="62" t="s">
        <v>892</v>
      </c>
      <c r="AS94" s="62" t="s">
        <v>892</v>
      </c>
      <c r="AT94" s="62" t="s">
        <v>892</v>
      </c>
      <c r="AU94" s="62" t="s">
        <v>892</v>
      </c>
      <c r="AV94" s="62" t="s">
        <v>892</v>
      </c>
      <c r="AW94" s="62" t="s">
        <v>892</v>
      </c>
      <c r="AX94" s="62" t="s">
        <v>892</v>
      </c>
      <c r="AY94" s="62">
        <f t="shared" ref="AY94:BG94" si="96">SUM(AY89:AY93)</f>
        <v>268424</v>
      </c>
      <c r="AZ94" s="62">
        <f t="shared" si="96"/>
        <v>314274</v>
      </c>
      <c r="BA94" s="62">
        <f t="shared" si="96"/>
        <v>367296</v>
      </c>
      <c r="BB94" s="62">
        <f t="shared" si="96"/>
        <v>437338</v>
      </c>
      <c r="BC94" s="62">
        <f t="shared" si="96"/>
        <v>489057</v>
      </c>
      <c r="BD94" s="62">
        <f t="shared" si="96"/>
        <v>540536</v>
      </c>
      <c r="BE94" s="62">
        <f t="shared" si="96"/>
        <v>0</v>
      </c>
      <c r="BF94" s="62">
        <f t="shared" si="96"/>
        <v>0</v>
      </c>
      <c r="BG94" s="62">
        <f t="shared" si="96"/>
        <v>0</v>
      </c>
    </row>
    <row r="95" spans="2:59" s="67" customFormat="1" x14ac:dyDescent="0.35">
      <c r="B95" s="67" t="s">
        <v>886</v>
      </c>
      <c r="E95" s="67" t="e">
        <f>E89/E94</f>
        <v>#DIV/0!</v>
      </c>
      <c r="F95" s="67" t="e">
        <f t="shared" ref="F95:X95" si="97">F89/F94</f>
        <v>#VALUE!</v>
      </c>
      <c r="G95" s="67" t="e">
        <f t="shared" si="97"/>
        <v>#VALUE!</v>
      </c>
      <c r="H95" s="67" t="e">
        <f t="shared" si="97"/>
        <v>#VALUE!</v>
      </c>
      <c r="I95" s="67" t="e">
        <f t="shared" si="97"/>
        <v>#VALUE!</v>
      </c>
      <c r="J95" s="67" t="e">
        <f t="shared" si="97"/>
        <v>#VALUE!</v>
      </c>
      <c r="K95" s="67" t="e">
        <f t="shared" si="97"/>
        <v>#VALUE!</v>
      </c>
      <c r="L95" s="67" t="e">
        <f t="shared" si="97"/>
        <v>#VALUE!</v>
      </c>
      <c r="M95" s="67" t="e">
        <f t="shared" si="97"/>
        <v>#DIV/0!</v>
      </c>
      <c r="N95" s="67" t="e">
        <f t="shared" si="97"/>
        <v>#DIV/0!</v>
      </c>
      <c r="O95" s="67" t="e">
        <f t="shared" si="97"/>
        <v>#DIV/0!</v>
      </c>
      <c r="P95" s="67" t="e">
        <f t="shared" si="97"/>
        <v>#DIV/0!</v>
      </c>
      <c r="Q95" s="67">
        <f t="shared" si="97"/>
        <v>0.64267581475128643</v>
      </c>
      <c r="R95" s="67">
        <f t="shared" si="97"/>
        <v>0.62877030162412995</v>
      </c>
      <c r="S95" s="67">
        <f t="shared" si="97"/>
        <v>0.64146632479500398</v>
      </c>
      <c r="T95" s="67" t="e">
        <f t="shared" si="97"/>
        <v>#DIV/0!</v>
      </c>
      <c r="U95" s="67">
        <f t="shared" si="97"/>
        <v>0.39525190824579987</v>
      </c>
      <c r="V95" s="67">
        <f t="shared" si="97"/>
        <v>0.44844600354075143</v>
      </c>
      <c r="W95" s="67">
        <f t="shared" si="97"/>
        <v>0.27045386434018182</v>
      </c>
      <c r="X95" s="67">
        <f t="shared" si="97"/>
        <v>0.33644790760854121</v>
      </c>
      <c r="AD95" s="67" t="s">
        <v>892</v>
      </c>
      <c r="AN95" s="67" t="s">
        <v>892</v>
      </c>
      <c r="AO95" s="67" t="s">
        <v>892</v>
      </c>
      <c r="AP95" s="67" t="s">
        <v>892</v>
      </c>
      <c r="AQ95" s="67" t="s">
        <v>892</v>
      </c>
      <c r="AR95" s="67" t="s">
        <v>892</v>
      </c>
      <c r="AS95" s="67" t="s">
        <v>892</v>
      </c>
      <c r="AT95" s="67" t="s">
        <v>892</v>
      </c>
      <c r="AU95" s="67" t="s">
        <v>892</v>
      </c>
      <c r="AV95" s="67" t="s">
        <v>892</v>
      </c>
      <c r="AW95" s="67" t="s">
        <v>892</v>
      </c>
      <c r="AX95" s="67" t="s">
        <v>892</v>
      </c>
      <c r="AY95" s="67">
        <f t="shared" ref="AY95:BG95" si="98">AY89/AY94</f>
        <v>0.62413942121419841</v>
      </c>
      <c r="AZ95" s="67">
        <f t="shared" si="98"/>
        <v>0.58279399504890639</v>
      </c>
      <c r="BA95" s="67">
        <f t="shared" si="98"/>
        <v>0.61500261369576581</v>
      </c>
      <c r="BB95" s="67">
        <f t="shared" si="98"/>
        <v>0.53929455021059225</v>
      </c>
      <c r="BC95" s="67">
        <f t="shared" si="98"/>
        <v>0.36437674954044214</v>
      </c>
      <c r="BD95" s="67">
        <f t="shared" si="98"/>
        <v>0.43273343496085365</v>
      </c>
      <c r="BE95" s="67" t="e">
        <f t="shared" si="98"/>
        <v>#DIV/0!</v>
      </c>
      <c r="BF95" s="67" t="e">
        <f t="shared" si="98"/>
        <v>#DIV/0!</v>
      </c>
      <c r="BG95" s="67" t="e">
        <f t="shared" si="98"/>
        <v>#DIV/0!</v>
      </c>
    </row>
    <row r="96" spans="2:59" s="67" customFormat="1" x14ac:dyDescent="0.35">
      <c r="B96" s="67" t="s">
        <v>887</v>
      </c>
      <c r="E96" s="67" t="e">
        <f>E90/E94</f>
        <v>#DIV/0!</v>
      </c>
      <c r="F96" s="67" t="e">
        <f t="shared" ref="F96:X96" si="99">F90/F94</f>
        <v>#VALUE!</v>
      </c>
      <c r="G96" s="67" t="e">
        <f t="shared" si="99"/>
        <v>#VALUE!</v>
      </c>
      <c r="H96" s="67" t="e">
        <f t="shared" si="99"/>
        <v>#VALUE!</v>
      </c>
      <c r="I96" s="67" t="e">
        <f t="shared" si="99"/>
        <v>#VALUE!</v>
      </c>
      <c r="J96" s="67" t="e">
        <f t="shared" si="99"/>
        <v>#VALUE!</v>
      </c>
      <c r="K96" s="67" t="e">
        <f t="shared" si="99"/>
        <v>#VALUE!</v>
      </c>
      <c r="L96" s="67" t="e">
        <f t="shared" si="99"/>
        <v>#VALUE!</v>
      </c>
      <c r="M96" s="67" t="e">
        <f t="shared" si="99"/>
        <v>#DIV/0!</v>
      </c>
      <c r="N96" s="67" t="e">
        <f t="shared" si="99"/>
        <v>#DIV/0!</v>
      </c>
      <c r="O96" s="67" t="e">
        <f t="shared" si="99"/>
        <v>#DIV/0!</v>
      </c>
      <c r="P96" s="67" t="e">
        <f t="shared" si="99"/>
        <v>#DIV/0!</v>
      </c>
      <c r="Q96" s="67">
        <f t="shared" si="99"/>
        <v>0.10902229845626073</v>
      </c>
      <c r="R96" s="67">
        <f t="shared" si="99"/>
        <v>0.20461878810769979</v>
      </c>
      <c r="S96" s="67">
        <f t="shared" si="99"/>
        <v>0.24876240765657129</v>
      </c>
      <c r="T96" s="67" t="e">
        <f t="shared" si="99"/>
        <v>#DIV/0!</v>
      </c>
      <c r="U96" s="67">
        <f t="shared" si="99"/>
        <v>0.18984446930471544</v>
      </c>
      <c r="V96" s="67">
        <f t="shared" si="99"/>
        <v>0.15095731427447381</v>
      </c>
      <c r="W96" s="67">
        <f t="shared" si="99"/>
        <v>0.20648663048183544</v>
      </c>
      <c r="X96" s="67">
        <f t="shared" si="99"/>
        <v>0.11490960346013288</v>
      </c>
      <c r="AD96" s="67" t="s">
        <v>892</v>
      </c>
      <c r="AN96" s="67" t="s">
        <v>892</v>
      </c>
      <c r="AO96" s="67" t="s">
        <v>892</v>
      </c>
      <c r="AP96" s="67" t="s">
        <v>892</v>
      </c>
      <c r="AQ96" s="67" t="s">
        <v>892</v>
      </c>
      <c r="AR96" s="67" t="s">
        <v>892</v>
      </c>
      <c r="AS96" s="67" t="s">
        <v>892</v>
      </c>
      <c r="AT96" s="67" t="s">
        <v>892</v>
      </c>
      <c r="AU96" s="67" t="s">
        <v>892</v>
      </c>
      <c r="AV96" s="67" t="s">
        <v>892</v>
      </c>
      <c r="AW96" s="67" t="s">
        <v>892</v>
      </c>
      <c r="AX96" s="67" t="s">
        <v>892</v>
      </c>
      <c r="AY96" s="67">
        <f t="shared" ref="AY96:BG96" si="100">AY90/AY94</f>
        <v>0.23621583763001819</v>
      </c>
      <c r="AZ96" s="67">
        <f t="shared" si="100"/>
        <v>0.20710271928317328</v>
      </c>
      <c r="BA96" s="67">
        <f t="shared" si="100"/>
        <v>0.17365013504094789</v>
      </c>
      <c r="BB96" s="67">
        <f t="shared" si="100"/>
        <v>0.19954360243107161</v>
      </c>
      <c r="BC96" s="67">
        <f t="shared" si="100"/>
        <v>0.15624968050758908</v>
      </c>
      <c r="BD96" s="67">
        <f t="shared" si="100"/>
        <v>0.22315627451270589</v>
      </c>
      <c r="BE96" s="67" t="e">
        <f t="shared" si="100"/>
        <v>#DIV/0!</v>
      </c>
      <c r="BF96" s="67" t="e">
        <f t="shared" si="100"/>
        <v>#DIV/0!</v>
      </c>
      <c r="BG96" s="67" t="e">
        <f t="shared" si="100"/>
        <v>#DIV/0!</v>
      </c>
    </row>
    <row r="97" spans="2:59" s="67" customFormat="1" x14ac:dyDescent="0.35">
      <c r="B97" s="67" t="s">
        <v>890</v>
      </c>
      <c r="E97" s="67" t="e">
        <f>E91/E94</f>
        <v>#DIV/0!</v>
      </c>
      <c r="F97" s="67" t="e">
        <f t="shared" ref="F97:X97" si="101">F91/F94</f>
        <v>#VALUE!</v>
      </c>
      <c r="G97" s="67" t="e">
        <f t="shared" si="101"/>
        <v>#VALUE!</v>
      </c>
      <c r="H97" s="67" t="e">
        <f t="shared" si="101"/>
        <v>#VALUE!</v>
      </c>
      <c r="I97" s="67" t="e">
        <f t="shared" si="101"/>
        <v>#VALUE!</v>
      </c>
      <c r="J97" s="67" t="e">
        <f t="shared" si="101"/>
        <v>#VALUE!</v>
      </c>
      <c r="K97" s="67" t="e">
        <f t="shared" si="101"/>
        <v>#VALUE!</v>
      </c>
      <c r="L97" s="67" t="e">
        <f t="shared" si="101"/>
        <v>#VALUE!</v>
      </c>
      <c r="M97" s="67" t="e">
        <f t="shared" si="101"/>
        <v>#DIV/0!</v>
      </c>
      <c r="N97" s="67" t="e">
        <f t="shared" si="101"/>
        <v>#DIV/0!</v>
      </c>
      <c r="O97" s="67" t="e">
        <f t="shared" si="101"/>
        <v>#DIV/0!</v>
      </c>
      <c r="P97" s="67" t="e">
        <f t="shared" si="101"/>
        <v>#DIV/0!</v>
      </c>
      <c r="Q97" s="67">
        <f t="shared" si="101"/>
        <v>0</v>
      </c>
      <c r="R97" s="67">
        <f t="shared" si="101"/>
        <v>0</v>
      </c>
      <c r="S97" s="67">
        <f t="shared" si="101"/>
        <v>0</v>
      </c>
      <c r="T97" s="67" t="e">
        <f t="shared" si="101"/>
        <v>#DIV/0!</v>
      </c>
      <c r="U97" s="67">
        <f t="shared" si="101"/>
        <v>0.22155451494421288</v>
      </c>
      <c r="V97" s="67">
        <f t="shared" si="101"/>
        <v>0.2174037768015212</v>
      </c>
      <c r="W97" s="67">
        <f t="shared" si="101"/>
        <v>0.23495721088208851</v>
      </c>
      <c r="X97" s="67">
        <f t="shared" si="101"/>
        <v>0.13119859957828209</v>
      </c>
      <c r="AD97" s="67" t="s">
        <v>892</v>
      </c>
      <c r="AN97" s="67" t="s">
        <v>892</v>
      </c>
      <c r="AO97" s="67" t="s">
        <v>892</v>
      </c>
      <c r="AP97" s="67" t="s">
        <v>892</v>
      </c>
      <c r="AQ97" s="67" t="s">
        <v>892</v>
      </c>
      <c r="AR97" s="67" t="s">
        <v>892</v>
      </c>
      <c r="AS97" s="67" t="s">
        <v>892</v>
      </c>
      <c r="AT97" s="67" t="s">
        <v>892</v>
      </c>
      <c r="AU97" s="67" t="s">
        <v>892</v>
      </c>
      <c r="AV97" s="67" t="s">
        <v>892</v>
      </c>
      <c r="AW97" s="67" t="s">
        <v>892</v>
      </c>
      <c r="AX97" s="67" t="s">
        <v>892</v>
      </c>
      <c r="AY97" s="67">
        <f t="shared" ref="AY97:BG97" si="102">AY91/AY94</f>
        <v>0</v>
      </c>
      <c r="AZ97" s="67">
        <f t="shared" si="102"/>
        <v>0</v>
      </c>
      <c r="BA97" s="67">
        <f t="shared" si="102"/>
        <v>0</v>
      </c>
      <c r="BB97" s="67">
        <f t="shared" si="102"/>
        <v>3.6212266027649098E-2</v>
      </c>
      <c r="BC97" s="67">
        <f t="shared" si="102"/>
        <v>0.1904808641937443</v>
      </c>
      <c r="BD97" s="67">
        <f t="shared" si="102"/>
        <v>0.13010604289076028</v>
      </c>
      <c r="BE97" s="67" t="e">
        <f t="shared" si="102"/>
        <v>#DIV/0!</v>
      </c>
      <c r="BF97" s="67" t="e">
        <f t="shared" si="102"/>
        <v>#DIV/0!</v>
      </c>
      <c r="BG97" s="67" t="e">
        <f t="shared" si="102"/>
        <v>#DIV/0!</v>
      </c>
    </row>
    <row r="98" spans="2:59" s="67" customFormat="1" x14ac:dyDescent="0.35">
      <c r="B98" s="67" t="s">
        <v>888</v>
      </c>
      <c r="E98" s="67" t="e">
        <f>E92/E94</f>
        <v>#DIV/0!</v>
      </c>
      <c r="F98" s="67" t="e">
        <f t="shared" ref="F98:X98" si="103">F92/F94</f>
        <v>#VALUE!</v>
      </c>
      <c r="G98" s="67" t="e">
        <f t="shared" si="103"/>
        <v>#VALUE!</v>
      </c>
      <c r="H98" s="67" t="e">
        <f t="shared" si="103"/>
        <v>#VALUE!</v>
      </c>
      <c r="I98" s="67" t="e">
        <f t="shared" si="103"/>
        <v>#VALUE!</v>
      </c>
      <c r="J98" s="67" t="e">
        <f t="shared" si="103"/>
        <v>#VALUE!</v>
      </c>
      <c r="K98" s="67" t="e">
        <f t="shared" si="103"/>
        <v>#VALUE!</v>
      </c>
      <c r="L98" s="67" t="e">
        <f t="shared" si="103"/>
        <v>#VALUE!</v>
      </c>
      <c r="M98" s="67" t="e">
        <f t="shared" si="103"/>
        <v>#DIV/0!</v>
      </c>
      <c r="N98" s="67" t="e">
        <f t="shared" si="103"/>
        <v>#DIV/0!</v>
      </c>
      <c r="O98" s="67" t="e">
        <f t="shared" si="103"/>
        <v>#DIV/0!</v>
      </c>
      <c r="P98" s="67" t="e">
        <f t="shared" si="103"/>
        <v>#DIV/0!</v>
      </c>
      <c r="Q98" s="67">
        <f t="shared" si="103"/>
        <v>0</v>
      </c>
      <c r="R98" s="67">
        <f t="shared" si="103"/>
        <v>0</v>
      </c>
      <c r="S98" s="67">
        <f t="shared" si="103"/>
        <v>0</v>
      </c>
      <c r="T98" s="67" t="e">
        <f t="shared" si="103"/>
        <v>#DIV/0!</v>
      </c>
      <c r="U98" s="67">
        <f t="shared" si="103"/>
        <v>0.10248591709649635</v>
      </c>
      <c r="V98" s="67">
        <f t="shared" si="103"/>
        <v>8.4764933446987087E-2</v>
      </c>
      <c r="W98" s="67">
        <f t="shared" si="103"/>
        <v>0.10592387865871933</v>
      </c>
      <c r="X98" s="67">
        <f t="shared" si="103"/>
        <v>7.4386036704234798E-2</v>
      </c>
      <c r="AD98" s="67" t="s">
        <v>892</v>
      </c>
      <c r="AN98" s="67" t="s">
        <v>892</v>
      </c>
      <c r="AO98" s="67" t="s">
        <v>892</v>
      </c>
      <c r="AP98" s="67" t="s">
        <v>892</v>
      </c>
      <c r="AQ98" s="67" t="s">
        <v>892</v>
      </c>
      <c r="AR98" s="67" t="s">
        <v>892</v>
      </c>
      <c r="AS98" s="67" t="s">
        <v>892</v>
      </c>
      <c r="AT98" s="67" t="s">
        <v>892</v>
      </c>
      <c r="AU98" s="67" t="s">
        <v>892</v>
      </c>
      <c r="AV98" s="67" t="s">
        <v>892</v>
      </c>
      <c r="AW98" s="67" t="s">
        <v>892</v>
      </c>
      <c r="AX98" s="67" t="s">
        <v>892</v>
      </c>
      <c r="AY98" s="67">
        <f t="shared" ref="AY98:BG98" si="104">AY92/AY94</f>
        <v>0.11024722081483027</v>
      </c>
      <c r="AZ98" s="67">
        <f t="shared" si="104"/>
        <v>0.17630157124038259</v>
      </c>
      <c r="BA98" s="67">
        <f t="shared" si="104"/>
        <v>0.16570831155253529</v>
      </c>
      <c r="BB98" s="67">
        <f t="shared" si="104"/>
        <v>9.7009635567913144E-2</v>
      </c>
      <c r="BC98" s="67">
        <f t="shared" si="104"/>
        <v>8.8588855695757349E-2</v>
      </c>
      <c r="BD98" s="67">
        <f t="shared" si="104"/>
        <v>0</v>
      </c>
      <c r="BE98" s="67" t="e">
        <f t="shared" si="104"/>
        <v>#DIV/0!</v>
      </c>
      <c r="BF98" s="67" t="e">
        <f t="shared" si="104"/>
        <v>#DIV/0!</v>
      </c>
      <c r="BG98" s="67" t="e">
        <f t="shared" si="104"/>
        <v>#DIV/0!</v>
      </c>
    </row>
    <row r="99" spans="2:59" s="68" customFormat="1" x14ac:dyDescent="0.35">
      <c r="B99" s="68" t="s">
        <v>889</v>
      </c>
      <c r="E99" s="68" t="e">
        <f>E93/E94</f>
        <v>#DIV/0!</v>
      </c>
      <c r="F99" s="68" t="e">
        <f t="shared" ref="F99:X99" si="105">F93/F94</f>
        <v>#VALUE!</v>
      </c>
      <c r="G99" s="68" t="e">
        <f t="shared" si="105"/>
        <v>#VALUE!</v>
      </c>
      <c r="H99" s="68" t="e">
        <f t="shared" si="105"/>
        <v>#VALUE!</v>
      </c>
      <c r="I99" s="68" t="e">
        <f t="shared" si="105"/>
        <v>#VALUE!</v>
      </c>
      <c r="J99" s="68" t="e">
        <f t="shared" si="105"/>
        <v>#VALUE!</v>
      </c>
      <c r="K99" s="68" t="e">
        <f t="shared" si="105"/>
        <v>#VALUE!</v>
      </c>
      <c r="L99" s="68" t="e">
        <f t="shared" si="105"/>
        <v>#VALUE!</v>
      </c>
      <c r="M99" s="68" t="e">
        <f t="shared" si="105"/>
        <v>#DIV/0!</v>
      </c>
      <c r="N99" s="68" t="e">
        <f t="shared" si="105"/>
        <v>#DIV/0!</v>
      </c>
      <c r="O99" s="68" t="e">
        <f t="shared" si="105"/>
        <v>#DIV/0!</v>
      </c>
      <c r="P99" s="68" t="e">
        <f t="shared" si="105"/>
        <v>#DIV/0!</v>
      </c>
      <c r="Q99" s="68">
        <f t="shared" si="105"/>
        <v>0.24830188679245283</v>
      </c>
      <c r="R99" s="68">
        <f t="shared" si="105"/>
        <v>0.16661091026817029</v>
      </c>
      <c r="S99" s="68">
        <f t="shared" si="105"/>
        <v>0.10977126754842477</v>
      </c>
      <c r="T99" s="68" t="e">
        <f t="shared" si="105"/>
        <v>#DIV/0!</v>
      </c>
      <c r="U99" s="68">
        <f t="shared" si="105"/>
        <v>9.0863190408775454E-2</v>
      </c>
      <c r="V99" s="68">
        <f t="shared" si="105"/>
        <v>9.842797193626647E-2</v>
      </c>
      <c r="W99" s="68">
        <f t="shared" si="105"/>
        <v>0.18217841563717491</v>
      </c>
      <c r="X99" s="68">
        <f t="shared" si="105"/>
        <v>0.343057852648809</v>
      </c>
      <c r="AD99" s="68" t="s">
        <v>892</v>
      </c>
      <c r="AN99" s="68" t="s">
        <v>892</v>
      </c>
      <c r="AO99" s="68" t="s">
        <v>892</v>
      </c>
      <c r="AP99" s="68" t="s">
        <v>892</v>
      </c>
      <c r="AQ99" s="68" t="s">
        <v>892</v>
      </c>
      <c r="AR99" s="68" t="s">
        <v>892</v>
      </c>
      <c r="AS99" s="68" t="s">
        <v>892</v>
      </c>
      <c r="AT99" s="68" t="s">
        <v>892</v>
      </c>
      <c r="AU99" s="68" t="s">
        <v>892</v>
      </c>
      <c r="AV99" s="68" t="s">
        <v>892</v>
      </c>
      <c r="AW99" s="68" t="s">
        <v>892</v>
      </c>
      <c r="AX99" s="68" t="s">
        <v>892</v>
      </c>
      <c r="AY99" s="68">
        <f t="shared" ref="AY99:BG99" si="106">AY93/AY94</f>
        <v>2.939752034095312E-2</v>
      </c>
      <c r="AZ99" s="68">
        <f t="shared" si="106"/>
        <v>3.3801714427537752E-2</v>
      </c>
      <c r="BA99" s="68">
        <f t="shared" si="106"/>
        <v>4.5638939710751003E-2</v>
      </c>
      <c r="BB99" s="68">
        <f t="shared" si="106"/>
        <v>0.12793994576277387</v>
      </c>
      <c r="BC99" s="68">
        <f t="shared" si="106"/>
        <v>0.20030385006246715</v>
      </c>
      <c r="BD99" s="68">
        <f t="shared" si="106"/>
        <v>0.21400424763568013</v>
      </c>
      <c r="BE99" s="68" t="e">
        <f t="shared" si="106"/>
        <v>#DIV/0!</v>
      </c>
      <c r="BF99" s="68" t="e">
        <f t="shared" si="106"/>
        <v>#DIV/0!</v>
      </c>
      <c r="BG99" s="68" t="e">
        <f t="shared" si="106"/>
        <v>#DIV/0!</v>
      </c>
    </row>
    <row r="100" spans="2:59" s="67" customFormat="1" x14ac:dyDescent="0.35">
      <c r="B100" s="67" t="s">
        <v>32</v>
      </c>
      <c r="E100" s="67" t="e">
        <f>SUM(E95:E99)</f>
        <v>#DIV/0!</v>
      </c>
      <c r="F100" s="67" t="e">
        <f t="shared" ref="F100:X100" si="107">SUM(F95:F99)</f>
        <v>#VALUE!</v>
      </c>
      <c r="G100" s="67" t="e">
        <f t="shared" si="107"/>
        <v>#VALUE!</v>
      </c>
      <c r="H100" s="67" t="e">
        <f t="shared" si="107"/>
        <v>#VALUE!</v>
      </c>
      <c r="I100" s="67" t="e">
        <f t="shared" si="107"/>
        <v>#VALUE!</v>
      </c>
      <c r="J100" s="67" t="e">
        <f t="shared" si="107"/>
        <v>#VALUE!</v>
      </c>
      <c r="K100" s="67" t="e">
        <f t="shared" si="107"/>
        <v>#VALUE!</v>
      </c>
      <c r="L100" s="67" t="e">
        <f t="shared" si="107"/>
        <v>#VALUE!</v>
      </c>
      <c r="M100" s="67" t="e">
        <f t="shared" si="107"/>
        <v>#DIV/0!</v>
      </c>
      <c r="N100" s="67" t="e">
        <f t="shared" si="107"/>
        <v>#DIV/0!</v>
      </c>
      <c r="O100" s="67" t="e">
        <f t="shared" si="107"/>
        <v>#DIV/0!</v>
      </c>
      <c r="P100" s="67" t="e">
        <f t="shared" si="107"/>
        <v>#DIV/0!</v>
      </c>
      <c r="Q100" s="67">
        <f t="shared" si="107"/>
        <v>1</v>
      </c>
      <c r="R100" s="67">
        <f t="shared" si="107"/>
        <v>1</v>
      </c>
      <c r="S100" s="67">
        <f t="shared" si="107"/>
        <v>1</v>
      </c>
      <c r="T100" s="67" t="e">
        <f t="shared" si="107"/>
        <v>#DIV/0!</v>
      </c>
      <c r="U100" s="67">
        <f t="shared" si="107"/>
        <v>1</v>
      </c>
      <c r="V100" s="67">
        <f t="shared" si="107"/>
        <v>1</v>
      </c>
      <c r="W100" s="67">
        <f t="shared" si="107"/>
        <v>1</v>
      </c>
      <c r="X100" s="67">
        <f t="shared" si="107"/>
        <v>1</v>
      </c>
    </row>
    <row r="101" spans="2:59" s="3" customFormat="1" x14ac:dyDescent="0.35">
      <c r="B101" s="31" t="s">
        <v>921</v>
      </c>
      <c r="C101" s="31"/>
      <c r="D101" s="31"/>
      <c r="E101" s="31"/>
      <c r="F101" s="32"/>
      <c r="G101" s="32"/>
      <c r="H101" s="32"/>
      <c r="I101" s="57"/>
      <c r="J101" s="32"/>
      <c r="K101" s="32"/>
      <c r="L101" s="32"/>
      <c r="M101" s="41"/>
      <c r="N101" s="31"/>
      <c r="O101" s="31"/>
      <c r="P101" s="31"/>
      <c r="Q101" s="41"/>
      <c r="R101" s="31"/>
      <c r="S101" s="31"/>
      <c r="T101" s="31"/>
      <c r="U101" s="41"/>
      <c r="V101" s="31"/>
      <c r="W101" s="31"/>
      <c r="X101" s="31"/>
      <c r="Y101" s="41"/>
      <c r="Z101" s="31"/>
      <c r="AA101" s="31"/>
      <c r="AB101" s="31"/>
      <c r="AC101" s="41"/>
      <c r="AD101" s="31"/>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row>
    <row r="102" spans="2:59" s="60" customFormat="1" x14ac:dyDescent="0.35">
      <c r="B102" s="60" t="s">
        <v>915</v>
      </c>
      <c r="E102" s="60" t="s">
        <v>892</v>
      </c>
      <c r="F102" s="60" t="s">
        <v>892</v>
      </c>
      <c r="G102" s="60" t="s">
        <v>892</v>
      </c>
      <c r="H102" s="60" t="s">
        <v>892</v>
      </c>
      <c r="I102" s="60" t="s">
        <v>892</v>
      </c>
      <c r="J102" s="60" t="s">
        <v>892</v>
      </c>
      <c r="K102" s="60" t="s">
        <v>892</v>
      </c>
      <c r="L102" s="60" t="s">
        <v>892</v>
      </c>
      <c r="M102" s="60" t="s">
        <v>892</v>
      </c>
      <c r="N102" s="60" t="s">
        <v>892</v>
      </c>
      <c r="O102" s="60" t="s">
        <v>892</v>
      </c>
      <c r="P102" s="60" t="s">
        <v>892</v>
      </c>
      <c r="Q102" s="60" t="s">
        <v>892</v>
      </c>
      <c r="R102" s="60" t="s">
        <v>892</v>
      </c>
      <c r="S102" s="60" t="s">
        <v>892</v>
      </c>
      <c r="T102" s="60" t="s">
        <v>892</v>
      </c>
      <c r="U102" s="60" t="s">
        <v>892</v>
      </c>
      <c r="V102" s="60" t="s">
        <v>892</v>
      </c>
      <c r="W102" s="60" t="s">
        <v>892</v>
      </c>
      <c r="X102" s="60" t="s">
        <v>892</v>
      </c>
      <c r="Y102" s="60">
        <f t="shared" ref="F102:AL102" si="108">Y62</f>
        <v>67775</v>
      </c>
      <c r="Z102" s="60">
        <f t="shared" si="108"/>
        <v>61634</v>
      </c>
      <c r="AA102" s="60">
        <f t="shared" si="108"/>
        <v>0</v>
      </c>
      <c r="AB102" s="60">
        <f t="shared" si="108"/>
        <v>0</v>
      </c>
      <c r="AC102" s="60">
        <f t="shared" si="108"/>
        <v>98207</v>
      </c>
      <c r="AD102" s="60">
        <f t="shared" si="108"/>
        <v>132773</v>
      </c>
      <c r="AE102" s="60">
        <f t="shared" si="108"/>
        <v>0</v>
      </c>
      <c r="AF102" s="60">
        <f t="shared" si="108"/>
        <v>0</v>
      </c>
      <c r="AG102" s="60">
        <f t="shared" si="108"/>
        <v>0</v>
      </c>
      <c r="AH102" s="60">
        <f t="shared" si="108"/>
        <v>0</v>
      </c>
      <c r="AI102" s="60">
        <f t="shared" si="108"/>
        <v>0</v>
      </c>
      <c r="AJ102" s="60">
        <f t="shared" si="108"/>
        <v>0</v>
      </c>
      <c r="AK102" s="60">
        <f t="shared" si="108"/>
        <v>0</v>
      </c>
      <c r="AL102" s="60">
        <f t="shared" si="108"/>
        <v>0</v>
      </c>
    </row>
    <row r="103" spans="2:59" s="60" customFormat="1" x14ac:dyDescent="0.35">
      <c r="B103" s="60" t="s">
        <v>920</v>
      </c>
      <c r="E103" s="60" t="s">
        <v>892</v>
      </c>
      <c r="F103" s="60" t="s">
        <v>892</v>
      </c>
      <c r="G103" s="60" t="s">
        <v>892</v>
      </c>
      <c r="H103" s="60" t="s">
        <v>892</v>
      </c>
      <c r="I103" s="60" t="s">
        <v>892</v>
      </c>
      <c r="J103" s="60" t="s">
        <v>892</v>
      </c>
      <c r="K103" s="60" t="s">
        <v>892</v>
      </c>
      <c r="L103" s="60" t="s">
        <v>892</v>
      </c>
      <c r="M103" s="60" t="s">
        <v>892</v>
      </c>
      <c r="N103" s="60" t="s">
        <v>892</v>
      </c>
      <c r="O103" s="60" t="s">
        <v>892</v>
      </c>
      <c r="P103" s="60" t="s">
        <v>892</v>
      </c>
      <c r="Q103" s="60" t="s">
        <v>892</v>
      </c>
      <c r="R103" s="60" t="s">
        <v>892</v>
      </c>
      <c r="S103" s="60" t="s">
        <v>892</v>
      </c>
      <c r="T103" s="60" t="s">
        <v>892</v>
      </c>
      <c r="U103" s="60" t="s">
        <v>892</v>
      </c>
      <c r="V103" s="60" t="s">
        <v>892</v>
      </c>
      <c r="W103" s="60" t="s">
        <v>892</v>
      </c>
      <c r="X103" s="60" t="s">
        <v>892</v>
      </c>
      <c r="Y103" s="60">
        <f t="shared" ref="F103:AL103" si="109">Y71</f>
        <v>23011</v>
      </c>
      <c r="Z103" s="60">
        <f t="shared" si="109"/>
        <v>31101</v>
      </c>
      <c r="AA103" s="60">
        <f t="shared" si="109"/>
        <v>0</v>
      </c>
      <c r="AB103" s="60">
        <f t="shared" si="109"/>
        <v>0</v>
      </c>
      <c r="AC103" s="60">
        <f t="shared" si="109"/>
        <v>30917</v>
      </c>
      <c r="AD103" s="60">
        <f t="shared" si="109"/>
        <v>30249</v>
      </c>
      <c r="AE103" s="60">
        <f t="shared" si="109"/>
        <v>0</v>
      </c>
      <c r="AF103" s="60">
        <f t="shared" si="109"/>
        <v>0</v>
      </c>
      <c r="AG103" s="60">
        <f t="shared" si="109"/>
        <v>0</v>
      </c>
      <c r="AH103" s="60">
        <f t="shared" si="109"/>
        <v>0</v>
      </c>
      <c r="AI103" s="60">
        <f t="shared" si="109"/>
        <v>0</v>
      </c>
      <c r="AJ103" s="60">
        <f t="shared" si="109"/>
        <v>0</v>
      </c>
      <c r="AK103" s="60">
        <f t="shared" si="109"/>
        <v>0</v>
      </c>
      <c r="AL103" s="60">
        <f t="shared" si="109"/>
        <v>0</v>
      </c>
    </row>
    <row r="104" spans="2:59" s="9" customFormat="1" x14ac:dyDescent="0.35">
      <c r="B104" s="9" t="s">
        <v>919</v>
      </c>
      <c r="E104" s="9" t="s">
        <v>892</v>
      </c>
      <c r="F104" s="9" t="s">
        <v>892</v>
      </c>
      <c r="G104" s="9" t="s">
        <v>892</v>
      </c>
      <c r="H104" s="9" t="s">
        <v>892</v>
      </c>
      <c r="I104" s="9" t="s">
        <v>892</v>
      </c>
      <c r="J104" s="9" t="s">
        <v>892</v>
      </c>
      <c r="K104" s="9" t="s">
        <v>892</v>
      </c>
      <c r="L104" s="9" t="s">
        <v>892</v>
      </c>
      <c r="M104" s="9" t="s">
        <v>892</v>
      </c>
      <c r="N104" s="9" t="s">
        <v>892</v>
      </c>
      <c r="O104" s="9" t="s">
        <v>892</v>
      </c>
      <c r="P104" s="9" t="s">
        <v>892</v>
      </c>
      <c r="Q104" s="9" t="s">
        <v>892</v>
      </c>
      <c r="R104" s="9" t="s">
        <v>892</v>
      </c>
      <c r="S104" s="9" t="s">
        <v>892</v>
      </c>
      <c r="T104" s="9" t="s">
        <v>892</v>
      </c>
      <c r="U104" s="9" t="s">
        <v>892</v>
      </c>
      <c r="V104" s="9" t="s">
        <v>892</v>
      </c>
      <c r="W104" s="9" t="s">
        <v>892</v>
      </c>
      <c r="X104" s="9" t="s">
        <v>892</v>
      </c>
      <c r="Y104" s="9">
        <f t="shared" ref="F104:AL104" si="110">Y80</f>
        <v>17730</v>
      </c>
      <c r="Z104" s="9">
        <f t="shared" si="110"/>
        <v>18849</v>
      </c>
      <c r="AA104" s="9">
        <f t="shared" si="110"/>
        <v>0</v>
      </c>
      <c r="AB104" s="9">
        <f t="shared" si="110"/>
        <v>0</v>
      </c>
      <c r="AC104" s="9">
        <f t="shared" si="110"/>
        <v>23223</v>
      </c>
      <c r="AD104" s="9">
        <f t="shared" si="110"/>
        <v>17794</v>
      </c>
      <c r="AE104" s="9">
        <f t="shared" si="110"/>
        <v>0</v>
      </c>
      <c r="AF104" s="9">
        <f t="shared" si="110"/>
        <v>0</v>
      </c>
      <c r="AG104" s="9">
        <f t="shared" si="110"/>
        <v>0</v>
      </c>
      <c r="AH104" s="9">
        <f t="shared" si="110"/>
        <v>0</v>
      </c>
      <c r="AI104" s="9">
        <f t="shared" si="110"/>
        <v>0</v>
      </c>
      <c r="AJ104" s="9">
        <f t="shared" si="110"/>
        <v>0</v>
      </c>
      <c r="AK104" s="9">
        <f t="shared" si="110"/>
        <v>0</v>
      </c>
      <c r="AL104" s="9">
        <f t="shared" si="110"/>
        <v>0</v>
      </c>
    </row>
    <row r="105" spans="2:59" s="62" customFormat="1" x14ac:dyDescent="0.35">
      <c r="B105" s="62" t="s">
        <v>33</v>
      </c>
      <c r="E105" s="62" t="s">
        <v>892</v>
      </c>
      <c r="F105" s="62" t="s">
        <v>892</v>
      </c>
      <c r="G105" s="62" t="s">
        <v>892</v>
      </c>
      <c r="H105" s="62" t="s">
        <v>892</v>
      </c>
      <c r="I105" s="62" t="s">
        <v>892</v>
      </c>
      <c r="J105" s="62" t="s">
        <v>892</v>
      </c>
      <c r="K105" s="62" t="s">
        <v>892</v>
      </c>
      <c r="L105" s="62" t="s">
        <v>892</v>
      </c>
      <c r="M105" s="62" t="s">
        <v>892</v>
      </c>
      <c r="N105" s="62" t="s">
        <v>892</v>
      </c>
      <c r="O105" s="62" t="s">
        <v>892</v>
      </c>
      <c r="P105" s="62" t="s">
        <v>892</v>
      </c>
      <c r="Q105" s="62" t="s">
        <v>892</v>
      </c>
      <c r="R105" s="62" t="s">
        <v>892</v>
      </c>
      <c r="S105" s="62" t="s">
        <v>892</v>
      </c>
      <c r="T105" s="62" t="s">
        <v>892</v>
      </c>
      <c r="U105" s="62" t="s">
        <v>892</v>
      </c>
      <c r="V105" s="62" t="s">
        <v>892</v>
      </c>
      <c r="W105" s="62" t="s">
        <v>892</v>
      </c>
      <c r="X105" s="62" t="s">
        <v>892</v>
      </c>
      <c r="Y105" s="62">
        <f t="shared" ref="F105:AL105" si="111">SUM(Y102:Y104)</f>
        <v>108516</v>
      </c>
      <c r="Z105" s="62">
        <f t="shared" si="111"/>
        <v>111584</v>
      </c>
      <c r="AA105" s="62">
        <f t="shared" si="111"/>
        <v>0</v>
      </c>
      <c r="AB105" s="62">
        <f t="shared" si="111"/>
        <v>0</v>
      </c>
      <c r="AC105" s="62">
        <f t="shared" si="111"/>
        <v>152347</v>
      </c>
      <c r="AD105" s="62">
        <f t="shared" si="111"/>
        <v>180816</v>
      </c>
      <c r="AE105" s="62">
        <f t="shared" si="111"/>
        <v>0</v>
      </c>
      <c r="AF105" s="62">
        <f t="shared" si="111"/>
        <v>0</v>
      </c>
      <c r="AG105" s="62">
        <f t="shared" si="111"/>
        <v>0</v>
      </c>
      <c r="AH105" s="62">
        <f t="shared" si="111"/>
        <v>0</v>
      </c>
      <c r="AI105" s="62">
        <f t="shared" si="111"/>
        <v>0</v>
      </c>
      <c r="AJ105" s="62">
        <f t="shared" si="111"/>
        <v>0</v>
      </c>
      <c r="AK105" s="62">
        <f t="shared" si="111"/>
        <v>0</v>
      </c>
      <c r="AL105" s="62">
        <f t="shared" si="111"/>
        <v>0</v>
      </c>
    </row>
    <row r="106" spans="2:59" s="67" customFormat="1" x14ac:dyDescent="0.35">
      <c r="B106" s="67" t="s">
        <v>915</v>
      </c>
      <c r="E106" s="67" t="s">
        <v>892</v>
      </c>
      <c r="F106" s="67" t="s">
        <v>892</v>
      </c>
      <c r="G106" s="67" t="s">
        <v>892</v>
      </c>
      <c r="H106" s="67" t="s">
        <v>892</v>
      </c>
      <c r="I106" s="67" t="s">
        <v>892</v>
      </c>
      <c r="J106" s="67" t="s">
        <v>892</v>
      </c>
      <c r="K106" s="67" t="s">
        <v>892</v>
      </c>
      <c r="L106" s="67" t="s">
        <v>892</v>
      </c>
      <c r="M106" s="67" t="s">
        <v>892</v>
      </c>
      <c r="N106" s="67" t="s">
        <v>892</v>
      </c>
      <c r="O106" s="67" t="s">
        <v>892</v>
      </c>
      <c r="P106" s="67" t="s">
        <v>892</v>
      </c>
      <c r="Q106" s="67" t="s">
        <v>892</v>
      </c>
      <c r="R106" s="67" t="s">
        <v>892</v>
      </c>
      <c r="S106" s="67" t="s">
        <v>892</v>
      </c>
      <c r="T106" s="67" t="s">
        <v>892</v>
      </c>
      <c r="U106" s="67" t="s">
        <v>892</v>
      </c>
      <c r="V106" s="67" t="s">
        <v>892</v>
      </c>
      <c r="W106" s="67" t="s">
        <v>892</v>
      </c>
      <c r="X106" s="67" t="s">
        <v>892</v>
      </c>
      <c r="Y106" s="67">
        <f t="shared" ref="F106:AL106" si="112">Y102/Y105</f>
        <v>0.62456227653064988</v>
      </c>
      <c r="Z106" s="67">
        <f t="shared" si="112"/>
        <v>0.55235517636937193</v>
      </c>
      <c r="AA106" s="67" t="e">
        <f t="shared" si="112"/>
        <v>#DIV/0!</v>
      </c>
      <c r="AB106" s="67" t="e">
        <f t="shared" si="112"/>
        <v>#DIV/0!</v>
      </c>
      <c r="AC106" s="67">
        <f t="shared" si="112"/>
        <v>0.64462706846869322</v>
      </c>
      <c r="AD106" s="67">
        <f t="shared" si="112"/>
        <v>0.73429895584461558</v>
      </c>
      <c r="AE106" s="67" t="e">
        <f t="shared" si="112"/>
        <v>#DIV/0!</v>
      </c>
      <c r="AF106" s="67" t="e">
        <f t="shared" si="112"/>
        <v>#DIV/0!</v>
      </c>
      <c r="AG106" s="67" t="e">
        <f t="shared" si="112"/>
        <v>#DIV/0!</v>
      </c>
      <c r="AH106" s="67" t="e">
        <f t="shared" si="112"/>
        <v>#DIV/0!</v>
      </c>
      <c r="AI106" s="67" t="e">
        <f t="shared" si="112"/>
        <v>#DIV/0!</v>
      </c>
      <c r="AJ106" s="67" t="e">
        <f t="shared" si="112"/>
        <v>#DIV/0!</v>
      </c>
      <c r="AK106" s="67" t="e">
        <f t="shared" si="112"/>
        <v>#DIV/0!</v>
      </c>
      <c r="AL106" s="67" t="e">
        <f t="shared" si="112"/>
        <v>#DIV/0!</v>
      </c>
    </row>
    <row r="107" spans="2:59" s="67" customFormat="1" x14ac:dyDescent="0.35">
      <c r="B107" s="67" t="s">
        <v>920</v>
      </c>
      <c r="E107" s="67" t="s">
        <v>892</v>
      </c>
      <c r="F107" s="67" t="s">
        <v>892</v>
      </c>
      <c r="G107" s="67" t="s">
        <v>892</v>
      </c>
      <c r="H107" s="67" t="s">
        <v>892</v>
      </c>
      <c r="I107" s="67" t="s">
        <v>892</v>
      </c>
      <c r="J107" s="67" t="s">
        <v>892</v>
      </c>
      <c r="K107" s="67" t="s">
        <v>892</v>
      </c>
      <c r="L107" s="67" t="s">
        <v>892</v>
      </c>
      <c r="M107" s="67" t="s">
        <v>892</v>
      </c>
      <c r="N107" s="67" t="s">
        <v>892</v>
      </c>
      <c r="O107" s="67" t="s">
        <v>892</v>
      </c>
      <c r="P107" s="67" t="s">
        <v>892</v>
      </c>
      <c r="Q107" s="67" t="s">
        <v>892</v>
      </c>
      <c r="R107" s="67" t="s">
        <v>892</v>
      </c>
      <c r="S107" s="67" t="s">
        <v>892</v>
      </c>
      <c r="T107" s="67" t="s">
        <v>892</v>
      </c>
      <c r="U107" s="67" t="s">
        <v>892</v>
      </c>
      <c r="V107" s="67" t="s">
        <v>892</v>
      </c>
      <c r="W107" s="67" t="s">
        <v>892</v>
      </c>
      <c r="X107" s="67" t="s">
        <v>892</v>
      </c>
      <c r="Y107" s="67">
        <f t="shared" ref="F107:AL107" si="113">Y103/Y105</f>
        <v>0.21205167901507613</v>
      </c>
      <c r="Z107" s="67">
        <f t="shared" si="113"/>
        <v>0.27872275595067392</v>
      </c>
      <c r="AA107" s="67" t="e">
        <f t="shared" si="113"/>
        <v>#DIV/0!</v>
      </c>
      <c r="AB107" s="67" t="e">
        <f t="shared" si="113"/>
        <v>#DIV/0!</v>
      </c>
      <c r="AC107" s="67">
        <f t="shared" si="113"/>
        <v>0.20293802962972687</v>
      </c>
      <c r="AD107" s="67">
        <f t="shared" si="113"/>
        <v>0.16729161136182638</v>
      </c>
      <c r="AE107" s="67" t="e">
        <f t="shared" si="113"/>
        <v>#DIV/0!</v>
      </c>
      <c r="AF107" s="67" t="e">
        <f t="shared" si="113"/>
        <v>#DIV/0!</v>
      </c>
      <c r="AG107" s="67" t="e">
        <f t="shared" si="113"/>
        <v>#DIV/0!</v>
      </c>
      <c r="AH107" s="67" t="e">
        <f t="shared" si="113"/>
        <v>#DIV/0!</v>
      </c>
      <c r="AI107" s="67" t="e">
        <f t="shared" si="113"/>
        <v>#DIV/0!</v>
      </c>
      <c r="AJ107" s="67" t="e">
        <f t="shared" si="113"/>
        <v>#DIV/0!</v>
      </c>
      <c r="AK107" s="67" t="e">
        <f t="shared" si="113"/>
        <v>#DIV/0!</v>
      </c>
      <c r="AL107" s="67" t="e">
        <f t="shared" si="113"/>
        <v>#DIV/0!</v>
      </c>
    </row>
    <row r="108" spans="2:59" s="68" customFormat="1" x14ac:dyDescent="0.35">
      <c r="B108" s="68" t="s">
        <v>919</v>
      </c>
      <c r="E108" s="68" t="s">
        <v>892</v>
      </c>
      <c r="F108" s="68" t="s">
        <v>892</v>
      </c>
      <c r="G108" s="68" t="s">
        <v>892</v>
      </c>
      <c r="H108" s="68" t="s">
        <v>892</v>
      </c>
      <c r="I108" s="68" t="s">
        <v>892</v>
      </c>
      <c r="J108" s="68" t="s">
        <v>892</v>
      </c>
      <c r="K108" s="68" t="s">
        <v>892</v>
      </c>
      <c r="L108" s="68" t="s">
        <v>892</v>
      </c>
      <c r="M108" s="68" t="s">
        <v>892</v>
      </c>
      <c r="N108" s="68" t="s">
        <v>892</v>
      </c>
      <c r="O108" s="68" t="s">
        <v>892</v>
      </c>
      <c r="P108" s="68" t="s">
        <v>892</v>
      </c>
      <c r="Q108" s="68" t="s">
        <v>892</v>
      </c>
      <c r="R108" s="68" t="s">
        <v>892</v>
      </c>
      <c r="S108" s="68" t="s">
        <v>892</v>
      </c>
      <c r="T108" s="68" t="s">
        <v>892</v>
      </c>
      <c r="U108" s="68" t="s">
        <v>892</v>
      </c>
      <c r="V108" s="68" t="s">
        <v>892</v>
      </c>
      <c r="W108" s="68" t="s">
        <v>892</v>
      </c>
      <c r="X108" s="68" t="s">
        <v>892</v>
      </c>
      <c r="Y108" s="68">
        <f t="shared" ref="F108:AL108" si="114">Y104/Y105</f>
        <v>0.16338604445427402</v>
      </c>
      <c r="Z108" s="68">
        <f t="shared" si="114"/>
        <v>0.1689220676799541</v>
      </c>
      <c r="AA108" s="68" t="e">
        <f t="shared" si="114"/>
        <v>#DIV/0!</v>
      </c>
      <c r="AB108" s="68" t="e">
        <f t="shared" si="114"/>
        <v>#DIV/0!</v>
      </c>
      <c r="AC108" s="68">
        <f t="shared" si="114"/>
        <v>0.15243490190157993</v>
      </c>
      <c r="AD108" s="68">
        <f t="shared" si="114"/>
        <v>9.8409432793558085E-2</v>
      </c>
      <c r="AE108" s="68" t="e">
        <f t="shared" si="114"/>
        <v>#DIV/0!</v>
      </c>
      <c r="AF108" s="68" t="e">
        <f t="shared" si="114"/>
        <v>#DIV/0!</v>
      </c>
      <c r="AG108" s="68" t="e">
        <f t="shared" si="114"/>
        <v>#DIV/0!</v>
      </c>
      <c r="AH108" s="68" t="e">
        <f t="shared" si="114"/>
        <v>#DIV/0!</v>
      </c>
      <c r="AI108" s="68" t="e">
        <f t="shared" si="114"/>
        <v>#DIV/0!</v>
      </c>
      <c r="AJ108" s="68" t="e">
        <f t="shared" si="114"/>
        <v>#DIV/0!</v>
      </c>
      <c r="AK108" s="68" t="e">
        <f t="shared" si="114"/>
        <v>#DIV/0!</v>
      </c>
      <c r="AL108" s="68" t="e">
        <f t="shared" si="114"/>
        <v>#DIV/0!</v>
      </c>
    </row>
    <row r="109" spans="2:59" s="67" customFormat="1" x14ac:dyDescent="0.35">
      <c r="B109" s="67" t="s">
        <v>922</v>
      </c>
      <c r="E109" s="67" t="s">
        <v>892</v>
      </c>
      <c r="F109" s="67" t="s">
        <v>892</v>
      </c>
      <c r="G109" s="67" t="s">
        <v>892</v>
      </c>
      <c r="H109" s="67" t="s">
        <v>892</v>
      </c>
      <c r="I109" s="67" t="s">
        <v>892</v>
      </c>
      <c r="J109" s="67" t="s">
        <v>892</v>
      </c>
      <c r="K109" s="67" t="s">
        <v>892</v>
      </c>
      <c r="L109" s="67" t="s">
        <v>892</v>
      </c>
      <c r="M109" s="67" t="s">
        <v>892</v>
      </c>
      <c r="N109" s="67" t="s">
        <v>892</v>
      </c>
      <c r="O109" s="67" t="s">
        <v>892</v>
      </c>
      <c r="P109" s="67" t="s">
        <v>892</v>
      </c>
      <c r="Q109" s="67" t="s">
        <v>892</v>
      </c>
      <c r="R109" s="67" t="s">
        <v>892</v>
      </c>
      <c r="S109" s="67" t="s">
        <v>892</v>
      </c>
      <c r="T109" s="67" t="s">
        <v>892</v>
      </c>
      <c r="U109" s="67" t="s">
        <v>892</v>
      </c>
      <c r="V109" s="67" t="s">
        <v>892</v>
      </c>
      <c r="W109" s="67" t="s">
        <v>892</v>
      </c>
      <c r="X109" s="67" t="s">
        <v>892</v>
      </c>
      <c r="Y109" s="67">
        <f t="shared" ref="F109:AL109" si="115">SUM(Y106:Y108)</f>
        <v>1</v>
      </c>
      <c r="Z109" s="67">
        <f t="shared" si="115"/>
        <v>1</v>
      </c>
      <c r="AA109" s="67" t="e">
        <f t="shared" si="115"/>
        <v>#DIV/0!</v>
      </c>
      <c r="AB109" s="67" t="e">
        <f t="shared" si="115"/>
        <v>#DIV/0!</v>
      </c>
      <c r="AC109" s="67">
        <f t="shared" si="115"/>
        <v>1</v>
      </c>
      <c r="AD109" s="67">
        <f t="shared" si="115"/>
        <v>1</v>
      </c>
      <c r="AE109" s="67" t="e">
        <f t="shared" si="115"/>
        <v>#DIV/0!</v>
      </c>
      <c r="AF109" s="67" t="e">
        <f t="shared" si="115"/>
        <v>#DIV/0!</v>
      </c>
      <c r="AG109" s="67" t="e">
        <f t="shared" si="115"/>
        <v>#DIV/0!</v>
      </c>
      <c r="AH109" s="67" t="e">
        <f t="shared" si="115"/>
        <v>#DIV/0!</v>
      </c>
      <c r="AI109" s="67" t="e">
        <f t="shared" si="115"/>
        <v>#DIV/0!</v>
      </c>
      <c r="AJ109" s="67" t="e">
        <f t="shared" si="115"/>
        <v>#DIV/0!</v>
      </c>
      <c r="AK109" s="67" t="e">
        <f t="shared" si="115"/>
        <v>#DIV/0!</v>
      </c>
      <c r="AL109" s="67" t="e">
        <f t="shared" si="115"/>
        <v>#DIV/0!</v>
      </c>
    </row>
    <row r="110" spans="2:59" s="2" customFormat="1" x14ac:dyDescent="0.35">
      <c r="B110" s="12" t="s">
        <v>34</v>
      </c>
      <c r="C110" s="12"/>
      <c r="D110" s="12"/>
      <c r="E110" s="12"/>
      <c r="F110" s="20"/>
      <c r="G110" s="20"/>
      <c r="H110" s="20"/>
      <c r="I110" s="49"/>
      <c r="J110" s="20"/>
      <c r="K110" s="20"/>
      <c r="L110" s="20"/>
      <c r="M110" s="38"/>
      <c r="N110" s="12"/>
      <c r="O110" s="12"/>
      <c r="P110" s="12"/>
      <c r="Q110" s="38"/>
      <c r="R110" s="12"/>
      <c r="S110" s="12"/>
      <c r="T110" s="12"/>
      <c r="U110" s="38"/>
      <c r="V110" s="12"/>
      <c r="W110" s="12"/>
      <c r="X110" s="12"/>
      <c r="Y110" s="38"/>
      <c r="Z110" s="12"/>
      <c r="AA110" s="12"/>
      <c r="AB110" s="12"/>
      <c r="AC110" s="38"/>
      <c r="AD110" s="12"/>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row>
    <row r="111" spans="2:59" s="8" customFormat="1" x14ac:dyDescent="0.35">
      <c r="B111" s="8" t="s">
        <v>35</v>
      </c>
      <c r="F111" s="8" t="s">
        <v>892</v>
      </c>
      <c r="G111" s="8" t="s">
        <v>892</v>
      </c>
      <c r="H111" s="8" t="s">
        <v>892</v>
      </c>
      <c r="I111" s="42" t="s">
        <v>892</v>
      </c>
      <c r="J111" s="8" t="s">
        <v>892</v>
      </c>
      <c r="K111" s="8" t="s">
        <v>892</v>
      </c>
      <c r="L111" s="8" t="s">
        <v>892</v>
      </c>
      <c r="M111" s="42"/>
      <c r="O111" s="8">
        <v>25535</v>
      </c>
      <c r="Q111" s="42">
        <v>53796</v>
      </c>
      <c r="R111" s="8">
        <v>55594</v>
      </c>
      <c r="S111" s="8">
        <v>60633</v>
      </c>
      <c r="U111" s="42">
        <v>71075</v>
      </c>
      <c r="V111" s="8">
        <v>72076</v>
      </c>
      <c r="W111" s="8">
        <v>60956</v>
      </c>
      <c r="X111" s="8">
        <f>BC111-W111-V111-U111</f>
        <v>90834</v>
      </c>
      <c r="Y111" s="42">
        <v>67299</v>
      </c>
      <c r="Z111" s="8">
        <v>84165</v>
      </c>
      <c r="AA111" s="8">
        <v>83398</v>
      </c>
      <c r="AB111" s="8">
        <f>BD111-AA111-Z111-Y111</f>
        <v>132033</v>
      </c>
      <c r="AC111" s="42">
        <v>101348</v>
      </c>
      <c r="AD111" s="8">
        <v>149959</v>
      </c>
      <c r="AN111" s="8" t="s">
        <v>892</v>
      </c>
      <c r="AO111" s="8" t="s">
        <v>892</v>
      </c>
      <c r="AP111" s="8" t="s">
        <v>892</v>
      </c>
      <c r="AQ111" s="8" t="s">
        <v>892</v>
      </c>
      <c r="AR111" s="8" t="s">
        <v>892</v>
      </c>
      <c r="AS111" s="8" t="s">
        <v>892</v>
      </c>
      <c r="AT111" s="8" t="s">
        <v>892</v>
      </c>
      <c r="AU111" s="8" t="s">
        <v>892</v>
      </c>
      <c r="AV111" s="8" t="s">
        <v>892</v>
      </c>
      <c r="AW111" s="8" t="s">
        <v>892</v>
      </c>
      <c r="AX111" s="8" t="s">
        <v>892</v>
      </c>
      <c r="AY111" s="8">
        <v>156996</v>
      </c>
      <c r="AZ111" s="8">
        <v>182586</v>
      </c>
      <c r="BA111" s="8">
        <v>225341</v>
      </c>
      <c r="BB111" s="8">
        <v>271273</v>
      </c>
      <c r="BC111" s="8">
        <v>294941</v>
      </c>
      <c r="BD111" s="8">
        <v>366895</v>
      </c>
    </row>
    <row r="112" spans="2:59" s="9" customFormat="1" x14ac:dyDescent="0.35">
      <c r="B112" s="9" t="s">
        <v>36</v>
      </c>
      <c r="F112" s="9" t="s">
        <v>892</v>
      </c>
      <c r="G112" s="9" t="s">
        <v>892</v>
      </c>
      <c r="H112" s="9" t="s">
        <v>892</v>
      </c>
      <c r="I112" s="43" t="s">
        <v>892</v>
      </c>
      <c r="J112" s="9" t="s">
        <v>892</v>
      </c>
      <c r="K112" s="9" t="s">
        <v>892</v>
      </c>
      <c r="L112" s="9" t="s">
        <v>892</v>
      </c>
      <c r="M112" s="43"/>
      <c r="O112" s="9">
        <v>36356</v>
      </c>
      <c r="Q112" s="43">
        <v>33654</v>
      </c>
      <c r="R112" s="9">
        <v>37071</v>
      </c>
      <c r="S112" s="9">
        <v>18149</v>
      </c>
      <c r="U112" s="43">
        <v>29934</v>
      </c>
      <c r="V112" s="9">
        <v>49932</v>
      </c>
      <c r="W112" s="9">
        <v>29137</v>
      </c>
      <c r="X112" s="8">
        <f>BC112-W112-V112-U112</f>
        <v>41788</v>
      </c>
      <c r="Y112" s="43">
        <v>41217</v>
      </c>
      <c r="Z112" s="9">
        <v>27419</v>
      </c>
      <c r="AA112" s="9">
        <v>50997</v>
      </c>
      <c r="AB112" s="8">
        <f>BD112-AA112-Z112-Y112</f>
        <v>54008</v>
      </c>
      <c r="AC112" s="43">
        <v>50999</v>
      </c>
      <c r="AD112" s="9">
        <v>30857</v>
      </c>
      <c r="AN112" s="9" t="s">
        <v>892</v>
      </c>
      <c r="AO112" s="9" t="s">
        <v>892</v>
      </c>
      <c r="AP112" s="9" t="s">
        <v>892</v>
      </c>
      <c r="AQ112" s="9" t="s">
        <v>892</v>
      </c>
      <c r="AR112" s="9" t="s">
        <v>892</v>
      </c>
      <c r="AS112" s="9" t="s">
        <v>892</v>
      </c>
      <c r="AT112" s="9" t="s">
        <v>892</v>
      </c>
      <c r="AU112" s="9" t="s">
        <v>892</v>
      </c>
      <c r="AV112" s="9" t="s">
        <v>892</v>
      </c>
      <c r="AW112" s="9" t="s">
        <v>892</v>
      </c>
      <c r="AX112" s="9" t="s">
        <v>892</v>
      </c>
      <c r="AY112" s="9">
        <v>111428</v>
      </c>
      <c r="AZ112" s="9">
        <v>131688</v>
      </c>
      <c r="BA112" s="9">
        <v>141955</v>
      </c>
      <c r="BB112" s="9">
        <v>123639</v>
      </c>
      <c r="BC112" s="9">
        <v>150791</v>
      </c>
      <c r="BD112" s="9">
        <v>173641</v>
      </c>
    </row>
    <row r="113" spans="2:59" s="21" customFormat="1" x14ac:dyDescent="0.35">
      <c r="B113" s="21" t="s">
        <v>33</v>
      </c>
      <c r="F113" s="21" t="s">
        <v>892</v>
      </c>
      <c r="G113" s="21" t="s">
        <v>892</v>
      </c>
      <c r="H113" s="21" t="s">
        <v>892</v>
      </c>
      <c r="I113" s="44" t="s">
        <v>892</v>
      </c>
      <c r="J113" s="21" t="s">
        <v>892</v>
      </c>
      <c r="K113" s="21" t="s">
        <v>892</v>
      </c>
      <c r="L113" s="21" t="s">
        <v>892</v>
      </c>
      <c r="M113" s="44">
        <f>SUM(M111:M112)</f>
        <v>0</v>
      </c>
      <c r="N113" s="21">
        <f>SUM(N111:N112)</f>
        <v>0</v>
      </c>
      <c r="O113" s="21">
        <f t="shared" ref="O113" si="116">SUM(O111:O112)</f>
        <v>61891</v>
      </c>
      <c r="P113" s="21">
        <f t="shared" ref="P113" si="117">SUM(P111:P112)</f>
        <v>0</v>
      </c>
      <c r="Q113" s="44">
        <f>SUM(Q111:Q112)</f>
        <v>87450</v>
      </c>
      <c r="R113" s="21">
        <f>SUM(R111:R112)</f>
        <v>92665</v>
      </c>
      <c r="S113" s="21">
        <f t="shared" ref="S113" si="118">SUM(S111:S112)</f>
        <v>78782</v>
      </c>
      <c r="T113" s="21">
        <f t="shared" ref="T113" si="119">SUM(T111:T112)</f>
        <v>0</v>
      </c>
      <c r="U113" s="44">
        <f>SUM(U111:U112)</f>
        <v>101009</v>
      </c>
      <c r="V113" s="21">
        <f>SUM(V111:V112)</f>
        <v>122008</v>
      </c>
      <c r="W113" s="21">
        <f t="shared" ref="W113:X113" si="120">SUM(W111:W112)</f>
        <v>90093</v>
      </c>
      <c r="X113" s="21">
        <f t="shared" si="120"/>
        <v>132622</v>
      </c>
      <c r="Y113" s="44">
        <f>SUM(Y111:Y112)</f>
        <v>108516</v>
      </c>
      <c r="Z113" s="21">
        <f>SUM(Z111:Z112)</f>
        <v>111584</v>
      </c>
      <c r="AA113" s="21">
        <f t="shared" ref="AA113:AB113" si="121">SUM(AA111:AA112)</f>
        <v>134395</v>
      </c>
      <c r="AB113" s="21">
        <f t="shared" si="121"/>
        <v>186041</v>
      </c>
      <c r="AC113" s="44">
        <f>SUM(AC111:AC112)</f>
        <v>152347</v>
      </c>
      <c r="AD113" s="21">
        <f>SUM(AD111:AD112)</f>
        <v>180816</v>
      </c>
      <c r="AN113" s="21" t="s">
        <v>892</v>
      </c>
      <c r="AO113" s="21" t="s">
        <v>892</v>
      </c>
      <c r="AP113" s="21" t="s">
        <v>892</v>
      </c>
      <c r="AQ113" s="21" t="s">
        <v>892</v>
      </c>
      <c r="AR113" s="21" t="s">
        <v>892</v>
      </c>
      <c r="AS113" s="21" t="s">
        <v>892</v>
      </c>
      <c r="AT113" s="21" t="s">
        <v>892</v>
      </c>
      <c r="AU113" s="21" t="s">
        <v>892</v>
      </c>
      <c r="AV113" s="21" t="s">
        <v>892</v>
      </c>
      <c r="AW113" s="21" t="s">
        <v>892</v>
      </c>
      <c r="AX113" s="21" t="s">
        <v>892</v>
      </c>
      <c r="AY113" s="21">
        <f t="shared" ref="AY113:BC113" si="122">AY112+AY111</f>
        <v>268424</v>
      </c>
      <c r="AZ113" s="21">
        <f t="shared" si="122"/>
        <v>314274</v>
      </c>
      <c r="BA113" s="21">
        <f t="shared" si="122"/>
        <v>367296</v>
      </c>
      <c r="BB113" s="21">
        <f t="shared" si="122"/>
        <v>394912</v>
      </c>
      <c r="BC113" s="21">
        <f t="shared" si="122"/>
        <v>445732</v>
      </c>
      <c r="BD113" s="21">
        <f t="shared" ref="BD113" si="123">BD112+BD111</f>
        <v>540536</v>
      </c>
      <c r="BE113" s="21">
        <f t="shared" ref="BE113" si="124">BE112+BE111</f>
        <v>0</v>
      </c>
      <c r="BF113" s="21">
        <f t="shared" ref="BF113" si="125">BF112+BF111</f>
        <v>0</v>
      </c>
      <c r="BG113" s="21">
        <f t="shared" ref="BG113" si="126">BG112+BG111</f>
        <v>0</v>
      </c>
    </row>
    <row r="114" spans="2:59" s="19" customFormat="1" x14ac:dyDescent="0.35">
      <c r="B114" s="20" t="s">
        <v>37</v>
      </c>
      <c r="C114" s="20"/>
      <c r="D114" s="20"/>
      <c r="E114" s="20"/>
      <c r="I114" s="50"/>
      <c r="M114" s="49"/>
      <c r="N114" s="20"/>
      <c r="O114" s="20"/>
      <c r="P114" s="20"/>
      <c r="Q114" s="49"/>
      <c r="R114" s="20"/>
      <c r="S114" s="20"/>
      <c r="T114" s="20"/>
      <c r="U114" s="49"/>
      <c r="V114" s="20"/>
      <c r="W114" s="20"/>
      <c r="X114" s="20"/>
      <c r="Y114" s="49"/>
      <c r="Z114" s="20"/>
      <c r="AA114" s="20"/>
      <c r="AB114" s="20"/>
      <c r="AC114" s="49"/>
      <c r="AD114" s="20"/>
    </row>
    <row r="115" spans="2:59" s="8" customFormat="1" x14ac:dyDescent="0.35">
      <c r="B115" s="8" t="s">
        <v>38</v>
      </c>
      <c r="F115" s="8" t="s">
        <v>892</v>
      </c>
      <c r="G115" s="8" t="s">
        <v>892</v>
      </c>
      <c r="H115" s="8" t="s">
        <v>892</v>
      </c>
      <c r="I115" s="42" t="s">
        <v>892</v>
      </c>
      <c r="J115" s="8" t="s">
        <v>892</v>
      </c>
      <c r="K115" s="8" t="s">
        <v>892</v>
      </c>
      <c r="L115" s="8" t="s">
        <v>892</v>
      </c>
      <c r="M115" s="42"/>
      <c r="O115" s="8">
        <v>27626</v>
      </c>
      <c r="Q115" s="42">
        <v>53430</v>
      </c>
      <c r="R115" s="8">
        <v>46398</v>
      </c>
      <c r="S115" s="8">
        <v>51062</v>
      </c>
      <c r="U115" s="42">
        <v>68388</v>
      </c>
      <c r="V115" s="8">
        <v>68663</v>
      </c>
      <c r="W115" s="8">
        <v>56480</v>
      </c>
      <c r="X115" s="8">
        <f>BC115-W115-V115-U115</f>
        <v>68727</v>
      </c>
      <c r="Y115" s="42">
        <v>50103</v>
      </c>
      <c r="Z115" s="8">
        <v>67657</v>
      </c>
      <c r="AA115" s="8">
        <v>55955</v>
      </c>
      <c r="AB115" s="8">
        <f>BD115-AA115-Z115-Y115</f>
        <v>77713</v>
      </c>
      <c r="AC115" s="42">
        <v>58126</v>
      </c>
      <c r="AD115" s="8">
        <v>69975</v>
      </c>
      <c r="AN115" s="8" t="s">
        <v>892</v>
      </c>
      <c r="AO115" s="8" t="s">
        <v>892</v>
      </c>
      <c r="AP115" s="8" t="s">
        <v>892</v>
      </c>
      <c r="AQ115" s="8" t="s">
        <v>892</v>
      </c>
      <c r="AR115" s="8" t="s">
        <v>892</v>
      </c>
      <c r="AS115" s="8" t="s">
        <v>892</v>
      </c>
      <c r="AT115" s="8" t="s">
        <v>892</v>
      </c>
      <c r="AU115" s="8" t="s">
        <v>892</v>
      </c>
      <c r="AV115" s="8" t="s">
        <v>892</v>
      </c>
      <c r="AW115" s="8" t="s">
        <v>892</v>
      </c>
      <c r="AX115" s="8" t="s">
        <v>892</v>
      </c>
      <c r="AY115" s="8">
        <v>142158</v>
      </c>
      <c r="AZ115" s="8">
        <v>151124</v>
      </c>
      <c r="BA115" s="8">
        <v>201046</v>
      </c>
      <c r="BB115" s="8">
        <v>241898</v>
      </c>
      <c r="BC115" s="8">
        <v>262258</v>
      </c>
      <c r="BD115" s="8">
        <v>251428</v>
      </c>
    </row>
    <row r="116" spans="2:59" s="9" customFormat="1" x14ac:dyDescent="0.35">
      <c r="B116" s="9" t="s">
        <v>39</v>
      </c>
      <c r="F116" s="9" t="s">
        <v>892</v>
      </c>
      <c r="G116" s="9" t="s">
        <v>892</v>
      </c>
      <c r="H116" s="9" t="s">
        <v>892</v>
      </c>
      <c r="I116" s="43" t="s">
        <v>892</v>
      </c>
      <c r="J116" s="9" t="s">
        <v>892</v>
      </c>
      <c r="K116" s="9" t="s">
        <v>892</v>
      </c>
      <c r="L116" s="9" t="s">
        <v>892</v>
      </c>
      <c r="M116" s="43"/>
      <c r="O116" s="9">
        <v>34265</v>
      </c>
      <c r="Q116" s="43">
        <v>34020</v>
      </c>
      <c r="R116" s="9">
        <v>46267</v>
      </c>
      <c r="S116" s="9">
        <v>27720</v>
      </c>
      <c r="U116" s="43">
        <v>32621</v>
      </c>
      <c r="V116" s="9">
        <v>53345</v>
      </c>
      <c r="W116" s="9">
        <v>33613</v>
      </c>
      <c r="X116" s="8">
        <f>BC116-W116-V116-U116</f>
        <v>63895</v>
      </c>
      <c r="Y116" s="43">
        <v>58413</v>
      </c>
      <c r="Z116" s="9">
        <v>43927</v>
      </c>
      <c r="AA116" s="9">
        <v>78440</v>
      </c>
      <c r="AB116" s="8">
        <f>BD116-AA116-Z116-Y116</f>
        <v>108328</v>
      </c>
      <c r="AC116" s="43">
        <v>94221</v>
      </c>
      <c r="AD116" s="9">
        <v>110841</v>
      </c>
      <c r="AN116" s="9" t="s">
        <v>892</v>
      </c>
      <c r="AO116" s="9" t="s">
        <v>892</v>
      </c>
      <c r="AP116" s="9" t="s">
        <v>892</v>
      </c>
      <c r="AQ116" s="9" t="s">
        <v>892</v>
      </c>
      <c r="AR116" s="9" t="s">
        <v>892</v>
      </c>
      <c r="AS116" s="9" t="s">
        <v>892</v>
      </c>
      <c r="AT116" s="9" t="s">
        <v>892</v>
      </c>
      <c r="AU116" s="9" t="s">
        <v>892</v>
      </c>
      <c r="AV116" s="9" t="s">
        <v>892</v>
      </c>
      <c r="AW116" s="9" t="s">
        <v>892</v>
      </c>
      <c r="AX116" s="9" t="s">
        <v>892</v>
      </c>
      <c r="AY116" s="9">
        <v>126266</v>
      </c>
      <c r="AZ116" s="9">
        <v>163150</v>
      </c>
      <c r="BA116" s="9">
        <v>166250</v>
      </c>
      <c r="BB116" s="9">
        <v>153014</v>
      </c>
      <c r="BC116" s="9">
        <v>183474</v>
      </c>
      <c r="BD116" s="9">
        <v>289108</v>
      </c>
    </row>
    <row r="117" spans="2:59" s="21" customFormat="1" x14ac:dyDescent="0.35">
      <c r="B117" s="21" t="s">
        <v>33</v>
      </c>
      <c r="F117" s="21" t="s">
        <v>892</v>
      </c>
      <c r="G117" s="21" t="s">
        <v>892</v>
      </c>
      <c r="H117" s="21" t="s">
        <v>892</v>
      </c>
      <c r="I117" s="44" t="s">
        <v>892</v>
      </c>
      <c r="J117" s="21" t="s">
        <v>892</v>
      </c>
      <c r="K117" s="21" t="s">
        <v>892</v>
      </c>
      <c r="L117" s="21" t="s">
        <v>892</v>
      </c>
      <c r="M117" s="44">
        <f>SUM(M115:M116)</f>
        <v>0</v>
      </c>
      <c r="N117" s="21">
        <f>SUM(N115:N116)</f>
        <v>0</v>
      </c>
      <c r="O117" s="21">
        <f t="shared" ref="O117" si="127">SUM(O115:O116)</f>
        <v>61891</v>
      </c>
      <c r="P117" s="21">
        <f t="shared" ref="P117" si="128">SUM(P115:P116)</f>
        <v>0</v>
      </c>
      <c r="Q117" s="44">
        <f>SUM(Q115:Q116)</f>
        <v>87450</v>
      </c>
      <c r="R117" s="21">
        <f>SUM(R115:R116)</f>
        <v>92665</v>
      </c>
      <c r="S117" s="21">
        <f t="shared" ref="S117" si="129">SUM(S115:S116)</f>
        <v>78782</v>
      </c>
      <c r="T117" s="21">
        <f t="shared" ref="T117" si="130">SUM(T115:T116)</f>
        <v>0</v>
      </c>
      <c r="U117" s="44">
        <f>SUM(U115:U116)</f>
        <v>101009</v>
      </c>
      <c r="V117" s="21">
        <f>SUM(V115:V116)</f>
        <v>122008</v>
      </c>
      <c r="W117" s="21">
        <f t="shared" ref="W117" si="131">SUM(W115:W116)</f>
        <v>90093</v>
      </c>
      <c r="X117" s="21">
        <f t="shared" ref="X117" si="132">SUM(X115:X116)</f>
        <v>132622</v>
      </c>
      <c r="Y117" s="44">
        <f>SUM(Y115:Y116)</f>
        <v>108516</v>
      </c>
      <c r="Z117" s="21">
        <f>SUM(Z115:Z116)</f>
        <v>111584</v>
      </c>
      <c r="AA117" s="21">
        <f t="shared" ref="AA117:AB117" si="133">SUM(AA115:AA116)</f>
        <v>134395</v>
      </c>
      <c r="AB117" s="21">
        <f t="shared" si="133"/>
        <v>186041</v>
      </c>
      <c r="AC117" s="44">
        <f>SUM(AC115:AC116)</f>
        <v>152347</v>
      </c>
      <c r="AD117" s="21">
        <f>SUM(AD115:AD116)</f>
        <v>180816</v>
      </c>
      <c r="AN117" s="21" t="s">
        <v>892</v>
      </c>
      <c r="AO117" s="21" t="s">
        <v>892</v>
      </c>
      <c r="AP117" s="21" t="s">
        <v>892</v>
      </c>
      <c r="AQ117" s="21" t="s">
        <v>892</v>
      </c>
      <c r="AR117" s="21" t="s">
        <v>892</v>
      </c>
      <c r="AS117" s="21" t="s">
        <v>892</v>
      </c>
      <c r="AT117" s="21" t="s">
        <v>892</v>
      </c>
      <c r="AU117" s="21" t="s">
        <v>892</v>
      </c>
      <c r="AV117" s="21" t="s">
        <v>892</v>
      </c>
      <c r="AW117" s="21" t="s">
        <v>892</v>
      </c>
      <c r="AX117" s="21" t="s">
        <v>892</v>
      </c>
      <c r="AY117" s="21">
        <f t="shared" ref="AY117:BC117" si="134">AY116+AY115</f>
        <v>268424</v>
      </c>
      <c r="AZ117" s="21">
        <f t="shared" si="134"/>
        <v>314274</v>
      </c>
      <c r="BA117" s="21">
        <f t="shared" si="134"/>
        <v>367296</v>
      </c>
      <c r="BB117" s="21">
        <f t="shared" si="134"/>
        <v>394912</v>
      </c>
      <c r="BC117" s="21">
        <f t="shared" si="134"/>
        <v>445732</v>
      </c>
      <c r="BD117" s="21">
        <f t="shared" ref="BD117" si="135">BD116+BD115</f>
        <v>540536</v>
      </c>
      <c r="BE117" s="21">
        <f t="shared" ref="BE117" si="136">BE116+BE115</f>
        <v>0</v>
      </c>
      <c r="BF117" s="21">
        <f t="shared" ref="BF117" si="137">BF116+BF115</f>
        <v>0</v>
      </c>
      <c r="BG117" s="21">
        <f t="shared" ref="BG117" si="138">BG116+BG115</f>
        <v>0</v>
      </c>
    </row>
    <row r="118" spans="2:59" s="69" customFormat="1" x14ac:dyDescent="0.35">
      <c r="I118" s="70"/>
      <c r="M118" s="70"/>
      <c r="Q118" s="70"/>
      <c r="U118" s="70"/>
      <c r="Y118" s="70"/>
      <c r="AC118" s="70"/>
    </row>
    <row r="119" spans="2:59" s="2" customFormat="1" x14ac:dyDescent="0.35">
      <c r="B119" s="3" t="s">
        <v>40</v>
      </c>
      <c r="C119" s="3"/>
      <c r="D119" s="3"/>
      <c r="E119" s="3"/>
      <c r="G119" s="3"/>
      <c r="H119" s="3"/>
      <c r="I119" s="36"/>
      <c r="J119" s="3"/>
      <c r="K119" s="3"/>
      <c r="L119" s="3"/>
      <c r="M119" s="36"/>
      <c r="N119" s="3"/>
      <c r="O119" s="3"/>
      <c r="P119" s="3"/>
      <c r="Q119" s="36"/>
      <c r="R119" s="3"/>
      <c r="S119" s="3"/>
      <c r="T119" s="3"/>
      <c r="U119" s="36"/>
      <c r="V119" s="3"/>
      <c r="W119" s="3"/>
      <c r="X119" s="3"/>
      <c r="Y119" s="36"/>
      <c r="Z119" s="3"/>
      <c r="AA119" s="3"/>
      <c r="AB119" s="3"/>
      <c r="AC119" s="36"/>
      <c r="AD119" s="3"/>
    </row>
    <row r="120" spans="2:59" s="7" customFormat="1" x14ac:dyDescent="0.35">
      <c r="B120" s="6" t="s">
        <v>22</v>
      </c>
      <c r="C120" s="6"/>
      <c r="D120" s="6"/>
      <c r="E120" s="6"/>
      <c r="G120" s="6"/>
      <c r="H120" s="6"/>
      <c r="I120" s="40"/>
      <c r="J120" s="6"/>
      <c r="K120" s="6"/>
      <c r="L120" s="6"/>
      <c r="M120" s="40"/>
      <c r="N120" s="6"/>
      <c r="O120" s="6"/>
      <c r="P120" s="6"/>
      <c r="Q120" s="40"/>
      <c r="R120" s="6"/>
      <c r="S120" s="6"/>
      <c r="T120" s="6"/>
      <c r="U120" s="40"/>
      <c r="V120" s="6"/>
      <c r="W120" s="6"/>
      <c r="X120" s="6"/>
      <c r="Y120" s="40"/>
      <c r="Z120" s="6"/>
      <c r="AA120" s="6"/>
      <c r="AB120" s="6"/>
      <c r="AC120" s="40"/>
      <c r="AD120" s="6"/>
    </row>
    <row r="121" spans="2:59" s="8" customFormat="1" x14ac:dyDescent="0.35">
      <c r="B121" s="8" t="s">
        <v>41</v>
      </c>
      <c r="I121" s="42"/>
      <c r="M121" s="42"/>
      <c r="O121" s="8">
        <v>36432</v>
      </c>
      <c r="Q121" s="42">
        <v>58357</v>
      </c>
      <c r="R121" s="8">
        <v>65528</v>
      </c>
      <c r="S121" s="8">
        <v>58348</v>
      </c>
      <c r="T121" s="8">
        <f>BB121-S121-R121-Q121</f>
        <v>96655</v>
      </c>
      <c r="U121" s="42">
        <v>53116</v>
      </c>
      <c r="V121" s="8">
        <v>70998</v>
      </c>
      <c r="W121" s="8">
        <v>42599</v>
      </c>
      <c r="X121" s="8">
        <f>BC121-W121-V121-U121</f>
        <v>73970</v>
      </c>
      <c r="Y121" s="42">
        <v>57974</v>
      </c>
      <c r="Z121" s="8">
        <v>62343</v>
      </c>
      <c r="AA121" s="8">
        <v>91216</v>
      </c>
      <c r="AB121" s="8">
        <f>BD121-AA121-Z121-Y121</f>
        <v>141529</v>
      </c>
      <c r="AC121" s="42">
        <v>119471</v>
      </c>
      <c r="AD121" s="8">
        <v>145779</v>
      </c>
      <c r="AW121" s="8">
        <v>162032</v>
      </c>
      <c r="AX121" s="8">
        <v>159630</v>
      </c>
      <c r="AY121" s="8">
        <v>191712</v>
      </c>
      <c r="AZ121" s="8">
        <v>212089</v>
      </c>
      <c r="BA121" s="8">
        <v>256758</v>
      </c>
      <c r="BB121" s="8">
        <v>278888</v>
      </c>
      <c r="BC121" s="8">
        <v>240683</v>
      </c>
      <c r="BD121" s="8">
        <v>353062</v>
      </c>
    </row>
    <row r="122" spans="2:59" s="9" customFormat="1" x14ac:dyDescent="0.35">
      <c r="B122" s="9" t="s">
        <v>42</v>
      </c>
      <c r="I122" s="43"/>
      <c r="M122" s="43"/>
      <c r="O122" s="9">
        <v>25459</v>
      </c>
      <c r="Q122" s="43">
        <v>29093</v>
      </c>
      <c r="R122" s="9">
        <v>27137</v>
      </c>
      <c r="S122" s="9">
        <v>20434</v>
      </c>
      <c r="T122" s="9">
        <f>BB122-S122-R122-Q122</f>
        <v>39360</v>
      </c>
      <c r="U122" s="43">
        <v>47893</v>
      </c>
      <c r="V122" s="9">
        <v>51010</v>
      </c>
      <c r="W122" s="9">
        <v>47494</v>
      </c>
      <c r="X122" s="9">
        <f>BC122-W122-V122-U122</f>
        <v>58652</v>
      </c>
      <c r="Y122" s="43">
        <v>50542</v>
      </c>
      <c r="Z122" s="9">
        <v>49241</v>
      </c>
      <c r="AA122" s="9">
        <v>43179</v>
      </c>
      <c r="AB122" s="9">
        <f>BD122-AA122-Z122-Y122</f>
        <v>44512</v>
      </c>
      <c r="AC122" s="43">
        <v>32876</v>
      </c>
      <c r="AD122" s="9">
        <v>35037</v>
      </c>
      <c r="AW122" s="9">
        <v>71706</v>
      </c>
      <c r="AX122" s="9">
        <v>69310</v>
      </c>
      <c r="AY122" s="9">
        <v>76712</v>
      </c>
      <c r="AZ122" s="9">
        <v>102185</v>
      </c>
      <c r="BA122" s="9">
        <v>110538</v>
      </c>
      <c r="BB122" s="9">
        <v>116024</v>
      </c>
      <c r="BC122" s="9">
        <v>205049</v>
      </c>
      <c r="BD122" s="9">
        <v>187474</v>
      </c>
    </row>
    <row r="123" spans="2:59" s="21" customFormat="1" x14ac:dyDescent="0.35">
      <c r="B123" s="21" t="s">
        <v>33</v>
      </c>
      <c r="F123" s="21">
        <f t="shared" ref="F123:AJ123" si="139">SUM(F121:F122)</f>
        <v>0</v>
      </c>
      <c r="G123" s="21">
        <f t="shared" si="139"/>
        <v>0</v>
      </c>
      <c r="H123" s="21">
        <f t="shared" si="139"/>
        <v>0</v>
      </c>
      <c r="I123" s="44">
        <f t="shared" si="139"/>
        <v>0</v>
      </c>
      <c r="J123" s="21">
        <f t="shared" si="139"/>
        <v>0</v>
      </c>
      <c r="K123" s="21">
        <f t="shared" si="139"/>
        <v>0</v>
      </c>
      <c r="L123" s="21">
        <f t="shared" si="139"/>
        <v>0</v>
      </c>
      <c r="M123" s="44">
        <f t="shared" si="139"/>
        <v>0</v>
      </c>
      <c r="N123" s="21">
        <f t="shared" si="139"/>
        <v>0</v>
      </c>
      <c r="O123" s="21">
        <f t="shared" si="139"/>
        <v>61891</v>
      </c>
      <c r="P123" s="21">
        <f t="shared" si="139"/>
        <v>0</v>
      </c>
      <c r="Q123" s="44">
        <f t="shared" si="139"/>
        <v>87450</v>
      </c>
      <c r="R123" s="21">
        <f t="shared" si="139"/>
        <v>92665</v>
      </c>
      <c r="S123" s="21">
        <f t="shared" si="139"/>
        <v>78782</v>
      </c>
      <c r="T123" s="21">
        <f t="shared" si="139"/>
        <v>136015</v>
      </c>
      <c r="U123" s="44">
        <f t="shared" si="139"/>
        <v>101009</v>
      </c>
      <c r="V123" s="21">
        <f t="shared" si="139"/>
        <v>122008</v>
      </c>
      <c r="W123" s="21">
        <f t="shared" si="139"/>
        <v>90093</v>
      </c>
      <c r="X123" s="21">
        <f t="shared" si="139"/>
        <v>132622</v>
      </c>
      <c r="Y123" s="44">
        <f t="shared" si="139"/>
        <v>108516</v>
      </c>
      <c r="Z123" s="21">
        <f t="shared" si="139"/>
        <v>111584</v>
      </c>
      <c r="AA123" s="21">
        <f t="shared" si="139"/>
        <v>134395</v>
      </c>
      <c r="AB123" s="21">
        <f t="shared" si="139"/>
        <v>186041</v>
      </c>
      <c r="AC123" s="44">
        <f t="shared" si="139"/>
        <v>152347</v>
      </c>
      <c r="AD123" s="21">
        <f t="shared" si="139"/>
        <v>180816</v>
      </c>
      <c r="AE123" s="21">
        <f t="shared" si="139"/>
        <v>0</v>
      </c>
      <c r="AF123" s="21">
        <f t="shared" si="139"/>
        <v>0</v>
      </c>
      <c r="AG123" s="21">
        <f t="shared" si="139"/>
        <v>0</v>
      </c>
      <c r="AH123" s="21">
        <f t="shared" si="139"/>
        <v>0</v>
      </c>
      <c r="AI123" s="21">
        <f t="shared" si="139"/>
        <v>0</v>
      </c>
      <c r="AJ123" s="21">
        <f t="shared" si="139"/>
        <v>0</v>
      </c>
      <c r="AN123" s="21">
        <f t="shared" ref="AN123" si="140">SUM(AN121:AN122)</f>
        <v>0</v>
      </c>
      <c r="AO123" s="21">
        <f t="shared" ref="AO123" si="141">SUM(AO121:AO122)</f>
        <v>0</v>
      </c>
      <c r="AP123" s="21">
        <f t="shared" ref="AP123" si="142">SUM(AP121:AP122)</f>
        <v>0</v>
      </c>
      <c r="AQ123" s="21">
        <f t="shared" ref="AQ123:BC123" si="143">SUM(AQ121:AQ122)</f>
        <v>0</v>
      </c>
      <c r="AR123" s="21">
        <f t="shared" si="143"/>
        <v>0</v>
      </c>
      <c r="AS123" s="21">
        <f t="shared" si="143"/>
        <v>0</v>
      </c>
      <c r="AT123" s="21">
        <f t="shared" si="143"/>
        <v>0</v>
      </c>
      <c r="AU123" s="21">
        <f t="shared" si="143"/>
        <v>0</v>
      </c>
      <c r="AV123" s="21">
        <f t="shared" si="143"/>
        <v>0</v>
      </c>
      <c r="AW123" s="21">
        <f t="shared" si="143"/>
        <v>233738</v>
      </c>
      <c r="AX123" s="21">
        <f t="shared" si="143"/>
        <v>228940</v>
      </c>
      <c r="AY123" s="21">
        <f t="shared" si="143"/>
        <v>268424</v>
      </c>
      <c r="AZ123" s="21">
        <f t="shared" si="143"/>
        <v>314274</v>
      </c>
      <c r="BA123" s="21">
        <f t="shared" si="143"/>
        <v>367296</v>
      </c>
      <c r="BB123" s="21">
        <f t="shared" si="143"/>
        <v>394912</v>
      </c>
      <c r="BC123" s="21">
        <f t="shared" si="143"/>
        <v>445732</v>
      </c>
      <c r="BD123" s="21">
        <f t="shared" ref="BD123" si="144">SUM(BD121:BD122)</f>
        <v>540536</v>
      </c>
      <c r="BE123" s="21">
        <f t="shared" ref="BE123" si="145">SUM(BE121:BE122)</f>
        <v>0</v>
      </c>
      <c r="BF123" s="21">
        <f t="shared" ref="BF123" si="146">SUM(BF121:BF122)</f>
        <v>0</v>
      </c>
      <c r="BG123" s="21">
        <f t="shared" ref="BG123" si="147">SUM(BG121:BG122)</f>
        <v>0</v>
      </c>
    </row>
    <row r="124" spans="2:59" s="10" customFormat="1" x14ac:dyDescent="0.35">
      <c r="B124" s="26" t="s">
        <v>43</v>
      </c>
      <c r="C124" s="26"/>
      <c r="D124" s="26"/>
      <c r="E124" s="26"/>
      <c r="I124" s="51"/>
      <c r="M124" s="45"/>
      <c r="N124" s="26"/>
      <c r="O124" s="26"/>
      <c r="P124" s="26"/>
      <c r="Q124" s="45"/>
      <c r="R124" s="26"/>
      <c r="S124" s="26"/>
      <c r="T124" s="26"/>
      <c r="U124" s="45"/>
      <c r="V124" s="26"/>
      <c r="W124" s="26"/>
      <c r="X124" s="26"/>
      <c r="Y124" s="45"/>
      <c r="Z124" s="26"/>
      <c r="AA124" s="26"/>
      <c r="AB124" s="26"/>
      <c r="AC124" s="45"/>
      <c r="AD124" s="26"/>
    </row>
    <row r="125" spans="2:59" s="8" customFormat="1" x14ac:dyDescent="0.35">
      <c r="B125" s="8" t="s">
        <v>41</v>
      </c>
      <c r="I125" s="42"/>
      <c r="M125" s="42"/>
      <c r="O125" s="8">
        <v>21034</v>
      </c>
      <c r="Q125" s="42">
        <v>32084</v>
      </c>
      <c r="R125" s="8">
        <v>34209</v>
      </c>
      <c r="S125" s="8">
        <v>35746</v>
      </c>
      <c r="T125" s="8">
        <f>BB125-S125-R125-Q125</f>
        <v>47675</v>
      </c>
      <c r="U125" s="42">
        <v>32590</v>
      </c>
      <c r="V125" s="8">
        <v>38937</v>
      </c>
      <c r="W125" s="8">
        <v>29294</v>
      </c>
      <c r="X125" s="8">
        <f>BC125-W125-V125-U125</f>
        <v>39775</v>
      </c>
      <c r="Y125" s="42">
        <v>32899</v>
      </c>
      <c r="Z125" s="8">
        <v>39445</v>
      </c>
      <c r="AA125" s="8">
        <v>54866</v>
      </c>
      <c r="AB125" s="8">
        <f>BD125-AA125-Z125-Y125</f>
        <v>76209</v>
      </c>
      <c r="AC125" s="42">
        <v>61608</v>
      </c>
      <c r="AD125" s="8">
        <v>79032</v>
      </c>
      <c r="AW125" s="8">
        <v>85089</v>
      </c>
      <c r="AX125" s="8">
        <v>88963</v>
      </c>
      <c r="AY125" s="8">
        <v>109393</v>
      </c>
      <c r="AZ125" s="8">
        <v>113489</v>
      </c>
      <c r="BA125" s="8">
        <v>139131</v>
      </c>
      <c r="BB125" s="8">
        <v>149714</v>
      </c>
      <c r="BC125" s="8">
        <v>140596</v>
      </c>
      <c r="BD125" s="8">
        <v>203419</v>
      </c>
    </row>
    <row r="126" spans="2:59" s="9" customFormat="1" x14ac:dyDescent="0.35">
      <c r="B126" s="9" t="s">
        <v>42</v>
      </c>
      <c r="I126" s="43"/>
      <c r="M126" s="43"/>
      <c r="O126" s="9">
        <v>17361</v>
      </c>
      <c r="Q126" s="43">
        <v>19955</v>
      </c>
      <c r="R126" s="9">
        <v>17605</v>
      </c>
      <c r="S126" s="9">
        <v>14395</v>
      </c>
      <c r="T126" s="9">
        <f>BB126-S126-R126-Q126</f>
        <v>28685</v>
      </c>
      <c r="U126" s="43">
        <v>39696</v>
      </c>
      <c r="V126" s="9">
        <v>40616</v>
      </c>
      <c r="W126" s="9">
        <v>39363</v>
      </c>
      <c r="X126" s="9">
        <f>BC126-W126-V126-U126</f>
        <v>44225</v>
      </c>
      <c r="Y126" s="43">
        <v>41903</v>
      </c>
      <c r="Z126" s="9">
        <v>46249</v>
      </c>
      <c r="AA126" s="9">
        <v>34019</v>
      </c>
      <c r="AB126" s="9">
        <f>BD126-AA126-Z126-Y126</f>
        <v>41432</v>
      </c>
      <c r="AC126" s="43">
        <v>25079</v>
      </c>
      <c r="AD126" s="9">
        <v>26434</v>
      </c>
      <c r="AW126" s="9">
        <v>43075</v>
      </c>
      <c r="AX126" s="9">
        <v>44792</v>
      </c>
      <c r="AY126" s="9">
        <v>51346</v>
      </c>
      <c r="AZ126" s="9">
        <v>72382</v>
      </c>
      <c r="BA126" s="9">
        <v>75063</v>
      </c>
      <c r="BB126" s="9">
        <v>80640</v>
      </c>
      <c r="BC126" s="9">
        <v>163900</v>
      </c>
      <c r="BD126" s="9">
        <v>163603</v>
      </c>
    </row>
    <row r="127" spans="2:59" s="8" customFormat="1" x14ac:dyDescent="0.35">
      <c r="B127" s="8" t="s">
        <v>44</v>
      </c>
      <c r="F127" s="8">
        <f t="shared" ref="F127:AJ127" si="148">SUM(F125:F126)</f>
        <v>0</v>
      </c>
      <c r="G127" s="8">
        <f t="shared" si="148"/>
        <v>0</v>
      </c>
      <c r="H127" s="8">
        <f t="shared" si="148"/>
        <v>0</v>
      </c>
      <c r="I127" s="42">
        <f t="shared" si="148"/>
        <v>0</v>
      </c>
      <c r="J127" s="8">
        <f t="shared" si="148"/>
        <v>0</v>
      </c>
      <c r="K127" s="8">
        <f t="shared" si="148"/>
        <v>0</v>
      </c>
      <c r="L127" s="8">
        <f t="shared" si="148"/>
        <v>0</v>
      </c>
      <c r="M127" s="42">
        <f t="shared" si="148"/>
        <v>0</v>
      </c>
      <c r="N127" s="8">
        <f t="shared" si="148"/>
        <v>0</v>
      </c>
      <c r="O127" s="8">
        <f t="shared" si="148"/>
        <v>38395</v>
      </c>
      <c r="P127" s="8">
        <f t="shared" si="148"/>
        <v>0</v>
      </c>
      <c r="Q127" s="42">
        <f t="shared" si="148"/>
        <v>52039</v>
      </c>
      <c r="R127" s="8">
        <f t="shared" si="148"/>
        <v>51814</v>
      </c>
      <c r="S127" s="8">
        <f t="shared" si="148"/>
        <v>50141</v>
      </c>
      <c r="T127" s="8">
        <f t="shared" si="148"/>
        <v>76360</v>
      </c>
      <c r="U127" s="42">
        <f t="shared" si="148"/>
        <v>72286</v>
      </c>
      <c r="V127" s="8">
        <f t="shared" si="148"/>
        <v>79553</v>
      </c>
      <c r="W127" s="8">
        <f t="shared" si="148"/>
        <v>68657</v>
      </c>
      <c r="X127" s="8">
        <f t="shared" si="148"/>
        <v>84000</v>
      </c>
      <c r="Y127" s="42">
        <f t="shared" si="148"/>
        <v>74802</v>
      </c>
      <c r="Z127" s="8">
        <f t="shared" si="148"/>
        <v>85694</v>
      </c>
      <c r="AA127" s="8">
        <f t="shared" si="148"/>
        <v>88885</v>
      </c>
      <c r="AB127" s="8">
        <f t="shared" si="148"/>
        <v>117641</v>
      </c>
      <c r="AC127" s="42">
        <f t="shared" si="148"/>
        <v>86687</v>
      </c>
      <c r="AD127" s="8">
        <f t="shared" si="148"/>
        <v>105466</v>
      </c>
      <c r="AE127" s="8">
        <f t="shared" si="148"/>
        <v>0</v>
      </c>
      <c r="AF127" s="8">
        <f t="shared" si="148"/>
        <v>0</v>
      </c>
      <c r="AG127" s="8">
        <f t="shared" si="148"/>
        <v>0</v>
      </c>
      <c r="AH127" s="8">
        <f t="shared" si="148"/>
        <v>0</v>
      </c>
      <c r="AI127" s="8">
        <f t="shared" si="148"/>
        <v>0</v>
      </c>
      <c r="AJ127" s="8">
        <f t="shared" si="148"/>
        <v>0</v>
      </c>
      <c r="AN127" s="8">
        <f t="shared" ref="AN127" si="149">SUM(AN125:AN126)</f>
        <v>0</v>
      </c>
      <c r="AO127" s="8">
        <f t="shared" ref="AO127" si="150">SUM(AO125:AO126)</f>
        <v>0</v>
      </c>
      <c r="AP127" s="8">
        <f t="shared" ref="AP127" si="151">SUM(AP125:AP126)</f>
        <v>0</v>
      </c>
      <c r="AQ127" s="8">
        <f t="shared" ref="AQ127:BC127" si="152">SUM(AQ125:AQ126)</f>
        <v>0</v>
      </c>
      <c r="AR127" s="8">
        <f t="shared" si="152"/>
        <v>0</v>
      </c>
      <c r="AS127" s="8">
        <f t="shared" si="152"/>
        <v>0</v>
      </c>
      <c r="AT127" s="8">
        <f t="shared" si="152"/>
        <v>0</v>
      </c>
      <c r="AU127" s="8">
        <f t="shared" si="152"/>
        <v>0</v>
      </c>
      <c r="AV127" s="8">
        <f t="shared" si="152"/>
        <v>0</v>
      </c>
      <c r="AW127" s="8">
        <f t="shared" si="152"/>
        <v>128164</v>
      </c>
      <c r="AX127" s="8">
        <f t="shared" si="152"/>
        <v>133755</v>
      </c>
      <c r="AY127" s="8">
        <f t="shared" si="152"/>
        <v>160739</v>
      </c>
      <c r="AZ127" s="8">
        <f t="shared" si="152"/>
        <v>185871</v>
      </c>
      <c r="BA127" s="8">
        <f t="shared" si="152"/>
        <v>214194</v>
      </c>
      <c r="BB127" s="8">
        <f t="shared" si="152"/>
        <v>230354</v>
      </c>
      <c r="BC127" s="8">
        <f t="shared" si="152"/>
        <v>304496</v>
      </c>
      <c r="BD127" s="8">
        <f t="shared" ref="BD127" si="153">SUM(BD125:BD126)</f>
        <v>367022</v>
      </c>
      <c r="BE127" s="8">
        <f t="shared" ref="BE127" si="154">SUM(BE125:BE126)</f>
        <v>0</v>
      </c>
      <c r="BF127" s="8">
        <f t="shared" ref="BF127" si="155">SUM(BF125:BF126)</f>
        <v>0</v>
      </c>
      <c r="BG127" s="8">
        <f t="shared" ref="BG127" si="156">SUM(BG125:BG126)</f>
        <v>0</v>
      </c>
    </row>
    <row r="128" spans="2:59" s="10" customFormat="1" x14ac:dyDescent="0.35">
      <c r="B128" s="26" t="s">
        <v>23</v>
      </c>
      <c r="C128" s="26"/>
      <c r="D128" s="26"/>
      <c r="E128" s="26"/>
      <c r="I128" s="51"/>
      <c r="M128" s="45"/>
      <c r="N128" s="26"/>
      <c r="O128" s="26"/>
      <c r="P128" s="26"/>
      <c r="Q128" s="45"/>
      <c r="R128" s="26"/>
      <c r="S128" s="26"/>
      <c r="T128" s="26"/>
      <c r="U128" s="45"/>
      <c r="V128" s="26"/>
      <c r="W128" s="26"/>
      <c r="X128" s="26"/>
      <c r="Y128" s="45"/>
      <c r="Z128" s="26"/>
      <c r="AA128" s="26"/>
      <c r="AB128" s="26"/>
      <c r="AC128" s="45"/>
      <c r="AD128" s="26"/>
    </row>
    <row r="129" spans="2:59" s="8" customFormat="1" x14ac:dyDescent="0.35">
      <c r="B129" s="8" t="s">
        <v>41</v>
      </c>
      <c r="F129" s="8">
        <f t="shared" ref="F129:L129" si="157">F121-F125</f>
        <v>0</v>
      </c>
      <c r="G129" s="8">
        <f t="shared" si="157"/>
        <v>0</v>
      </c>
      <c r="H129" s="8">
        <f t="shared" si="157"/>
        <v>0</v>
      </c>
      <c r="I129" s="42">
        <f t="shared" si="157"/>
        <v>0</v>
      </c>
      <c r="J129" s="8">
        <f t="shared" si="157"/>
        <v>0</v>
      </c>
      <c r="K129" s="8">
        <f t="shared" si="157"/>
        <v>0</v>
      </c>
      <c r="L129" s="8">
        <f t="shared" si="157"/>
        <v>0</v>
      </c>
      <c r="M129" s="42">
        <f t="shared" ref="M129:AF129" si="158">M121-M125</f>
        <v>0</v>
      </c>
      <c r="N129" s="8">
        <f t="shared" si="158"/>
        <v>0</v>
      </c>
      <c r="O129" s="8">
        <f t="shared" si="158"/>
        <v>15398</v>
      </c>
      <c r="P129" s="8">
        <f t="shared" si="158"/>
        <v>0</v>
      </c>
      <c r="Q129" s="42">
        <f t="shared" si="158"/>
        <v>26273</v>
      </c>
      <c r="R129" s="8">
        <f t="shared" si="158"/>
        <v>31319</v>
      </c>
      <c r="S129" s="8">
        <f t="shared" si="158"/>
        <v>22602</v>
      </c>
      <c r="T129" s="8">
        <f t="shared" si="158"/>
        <v>48980</v>
      </c>
      <c r="U129" s="42">
        <f t="shared" si="158"/>
        <v>20526</v>
      </c>
      <c r="V129" s="8">
        <f t="shared" si="158"/>
        <v>32061</v>
      </c>
      <c r="W129" s="8">
        <f t="shared" si="158"/>
        <v>13305</v>
      </c>
      <c r="X129" s="8">
        <f t="shared" si="158"/>
        <v>34195</v>
      </c>
      <c r="Y129" s="42">
        <f t="shared" ref="Y129" si="159">Y121-Y125</f>
        <v>25075</v>
      </c>
      <c r="Z129" s="8">
        <f t="shared" si="158"/>
        <v>22898</v>
      </c>
      <c r="AA129" s="8">
        <f t="shared" si="158"/>
        <v>36350</v>
      </c>
      <c r="AB129" s="8">
        <f t="shared" si="158"/>
        <v>65320</v>
      </c>
      <c r="AC129" s="42">
        <f t="shared" si="158"/>
        <v>57863</v>
      </c>
      <c r="AD129" s="8">
        <f t="shared" si="158"/>
        <v>66747</v>
      </c>
      <c r="AE129" s="8">
        <f t="shared" si="158"/>
        <v>0</v>
      </c>
      <c r="AF129" s="8">
        <f t="shared" si="158"/>
        <v>0</v>
      </c>
      <c r="AG129" s="8">
        <f t="shared" ref="AG129:AJ129" si="160">AG121-AG125</f>
        <v>0</v>
      </c>
      <c r="AH129" s="8">
        <f t="shared" si="160"/>
        <v>0</v>
      </c>
      <c r="AI129" s="8">
        <f t="shared" si="160"/>
        <v>0</v>
      </c>
      <c r="AJ129" s="8">
        <f t="shared" si="160"/>
        <v>0</v>
      </c>
      <c r="AN129" s="8">
        <f t="shared" ref="AN129:BG129" si="161">AN121-AN125</f>
        <v>0</v>
      </c>
      <c r="AO129" s="8">
        <f t="shared" si="161"/>
        <v>0</v>
      </c>
      <c r="AP129" s="8">
        <f t="shared" si="161"/>
        <v>0</v>
      </c>
      <c r="AQ129" s="8">
        <f t="shared" si="161"/>
        <v>0</v>
      </c>
      <c r="AR129" s="8">
        <f t="shared" si="161"/>
        <v>0</v>
      </c>
      <c r="AS129" s="8">
        <f t="shared" si="161"/>
        <v>0</v>
      </c>
      <c r="AT129" s="8">
        <f t="shared" si="161"/>
        <v>0</v>
      </c>
      <c r="AU129" s="8">
        <f t="shared" si="161"/>
        <v>0</v>
      </c>
      <c r="AV129" s="8">
        <f t="shared" si="161"/>
        <v>0</v>
      </c>
      <c r="AW129" s="8">
        <f t="shared" si="161"/>
        <v>76943</v>
      </c>
      <c r="AX129" s="8">
        <f t="shared" si="161"/>
        <v>70667</v>
      </c>
      <c r="AY129" s="8">
        <f t="shared" si="161"/>
        <v>82319</v>
      </c>
      <c r="AZ129" s="8">
        <f t="shared" si="161"/>
        <v>98600</v>
      </c>
      <c r="BA129" s="8">
        <f t="shared" si="161"/>
        <v>117627</v>
      </c>
      <c r="BB129" s="8">
        <f t="shared" si="161"/>
        <v>129174</v>
      </c>
      <c r="BC129" s="8">
        <f t="shared" si="161"/>
        <v>100087</v>
      </c>
      <c r="BD129" s="8">
        <f t="shared" si="161"/>
        <v>149643</v>
      </c>
      <c r="BE129" s="8">
        <f t="shared" si="161"/>
        <v>0</v>
      </c>
      <c r="BF129" s="8">
        <f t="shared" si="161"/>
        <v>0</v>
      </c>
      <c r="BG129" s="8">
        <f t="shared" si="161"/>
        <v>0</v>
      </c>
    </row>
    <row r="130" spans="2:59" s="9" customFormat="1" x14ac:dyDescent="0.35">
      <c r="B130" s="9" t="s">
        <v>42</v>
      </c>
      <c r="F130" s="9">
        <f t="shared" ref="F130:L130" si="162">F122-F126</f>
        <v>0</v>
      </c>
      <c r="G130" s="9">
        <f t="shared" si="162"/>
        <v>0</v>
      </c>
      <c r="H130" s="9">
        <f t="shared" si="162"/>
        <v>0</v>
      </c>
      <c r="I130" s="43">
        <f t="shared" si="162"/>
        <v>0</v>
      </c>
      <c r="J130" s="9">
        <f t="shared" si="162"/>
        <v>0</v>
      </c>
      <c r="K130" s="9">
        <f t="shared" si="162"/>
        <v>0</v>
      </c>
      <c r="L130" s="9">
        <f t="shared" si="162"/>
        <v>0</v>
      </c>
      <c r="M130" s="43">
        <f t="shared" ref="M130:AF130" si="163">M122-M126</f>
        <v>0</v>
      </c>
      <c r="N130" s="9">
        <f t="shared" si="163"/>
        <v>0</v>
      </c>
      <c r="O130" s="9">
        <f t="shared" si="163"/>
        <v>8098</v>
      </c>
      <c r="P130" s="9">
        <f t="shared" si="163"/>
        <v>0</v>
      </c>
      <c r="Q130" s="43">
        <f t="shared" si="163"/>
        <v>9138</v>
      </c>
      <c r="R130" s="9">
        <f t="shared" si="163"/>
        <v>9532</v>
      </c>
      <c r="S130" s="9">
        <f t="shared" si="163"/>
        <v>6039</v>
      </c>
      <c r="T130" s="9">
        <f t="shared" si="163"/>
        <v>10675</v>
      </c>
      <c r="U130" s="43">
        <f t="shared" si="163"/>
        <v>8197</v>
      </c>
      <c r="V130" s="9">
        <f t="shared" si="163"/>
        <v>10394</v>
      </c>
      <c r="W130" s="9">
        <f t="shared" si="163"/>
        <v>8131</v>
      </c>
      <c r="X130" s="9">
        <f t="shared" si="163"/>
        <v>14427</v>
      </c>
      <c r="Y130" s="43">
        <f t="shared" ref="Y130" si="164">Y122-Y126</f>
        <v>8639</v>
      </c>
      <c r="Z130" s="9">
        <f t="shared" si="163"/>
        <v>2992</v>
      </c>
      <c r="AA130" s="9">
        <f t="shared" si="163"/>
        <v>9160</v>
      </c>
      <c r="AB130" s="9">
        <f t="shared" si="163"/>
        <v>3080</v>
      </c>
      <c r="AC130" s="43">
        <f t="shared" si="163"/>
        <v>7797</v>
      </c>
      <c r="AD130" s="9">
        <f t="shared" si="163"/>
        <v>8603</v>
      </c>
      <c r="AE130" s="9">
        <f t="shared" si="163"/>
        <v>0</v>
      </c>
      <c r="AF130" s="9">
        <f t="shared" si="163"/>
        <v>0</v>
      </c>
      <c r="AG130" s="9">
        <f t="shared" ref="AG130:AJ130" si="165">AG122-AG126</f>
        <v>0</v>
      </c>
      <c r="AH130" s="9">
        <f t="shared" si="165"/>
        <v>0</v>
      </c>
      <c r="AI130" s="9">
        <f t="shared" si="165"/>
        <v>0</v>
      </c>
      <c r="AJ130" s="9">
        <f t="shared" si="165"/>
        <v>0</v>
      </c>
      <c r="AN130" s="9">
        <f t="shared" ref="AN130:BG130" si="166">AN122-AN126</f>
        <v>0</v>
      </c>
      <c r="AO130" s="9">
        <f t="shared" si="166"/>
        <v>0</v>
      </c>
      <c r="AP130" s="9">
        <f t="shared" si="166"/>
        <v>0</v>
      </c>
      <c r="AQ130" s="9">
        <f t="shared" si="166"/>
        <v>0</v>
      </c>
      <c r="AR130" s="9">
        <f t="shared" si="166"/>
        <v>0</v>
      </c>
      <c r="AS130" s="9">
        <f t="shared" si="166"/>
        <v>0</v>
      </c>
      <c r="AT130" s="9">
        <f t="shared" si="166"/>
        <v>0</v>
      </c>
      <c r="AU130" s="9">
        <f t="shared" si="166"/>
        <v>0</v>
      </c>
      <c r="AV130" s="9">
        <f t="shared" si="166"/>
        <v>0</v>
      </c>
      <c r="AW130" s="9">
        <f t="shared" si="166"/>
        <v>28631</v>
      </c>
      <c r="AX130" s="9">
        <f t="shared" si="166"/>
        <v>24518</v>
      </c>
      <c r="AY130" s="9">
        <f t="shared" si="166"/>
        <v>25366</v>
      </c>
      <c r="AZ130" s="9">
        <f t="shared" si="166"/>
        <v>29803</v>
      </c>
      <c r="BA130" s="9">
        <f t="shared" si="166"/>
        <v>35475</v>
      </c>
      <c r="BB130" s="9">
        <f t="shared" si="166"/>
        <v>35384</v>
      </c>
      <c r="BC130" s="9">
        <f t="shared" si="166"/>
        <v>41149</v>
      </c>
      <c r="BD130" s="9">
        <f t="shared" si="166"/>
        <v>23871</v>
      </c>
      <c r="BE130" s="9">
        <f t="shared" si="166"/>
        <v>0</v>
      </c>
      <c r="BF130" s="9">
        <f t="shared" si="166"/>
        <v>0</v>
      </c>
      <c r="BG130" s="9">
        <f t="shared" si="166"/>
        <v>0</v>
      </c>
    </row>
    <row r="131" spans="2:59" s="8" customFormat="1" x14ac:dyDescent="0.35">
      <c r="B131" s="8" t="s">
        <v>45</v>
      </c>
      <c r="F131" s="8">
        <f t="shared" ref="F131:L131" si="167">SUM(F129:F130)</f>
        <v>0</v>
      </c>
      <c r="G131" s="8">
        <f t="shared" si="167"/>
        <v>0</v>
      </c>
      <c r="H131" s="8">
        <f t="shared" si="167"/>
        <v>0</v>
      </c>
      <c r="I131" s="42">
        <f t="shared" si="167"/>
        <v>0</v>
      </c>
      <c r="J131" s="8">
        <f t="shared" si="167"/>
        <v>0</v>
      </c>
      <c r="K131" s="8">
        <f t="shared" si="167"/>
        <v>0</v>
      </c>
      <c r="L131" s="8">
        <f t="shared" si="167"/>
        <v>0</v>
      </c>
      <c r="M131" s="42">
        <f t="shared" ref="M131:AF131" si="168">SUM(M129:M130)</f>
        <v>0</v>
      </c>
      <c r="N131" s="8">
        <f t="shared" si="168"/>
        <v>0</v>
      </c>
      <c r="O131" s="8">
        <f t="shared" si="168"/>
        <v>23496</v>
      </c>
      <c r="P131" s="8">
        <f t="shared" si="168"/>
        <v>0</v>
      </c>
      <c r="Q131" s="42">
        <f t="shared" si="168"/>
        <v>35411</v>
      </c>
      <c r="R131" s="8">
        <f t="shared" si="168"/>
        <v>40851</v>
      </c>
      <c r="S131" s="8">
        <f t="shared" si="168"/>
        <v>28641</v>
      </c>
      <c r="T131" s="8">
        <f t="shared" si="168"/>
        <v>59655</v>
      </c>
      <c r="U131" s="42">
        <f t="shared" si="168"/>
        <v>28723</v>
      </c>
      <c r="V131" s="8">
        <f t="shared" si="168"/>
        <v>42455</v>
      </c>
      <c r="W131" s="8">
        <f t="shared" si="168"/>
        <v>21436</v>
      </c>
      <c r="X131" s="8">
        <f t="shared" si="168"/>
        <v>48622</v>
      </c>
      <c r="Y131" s="42">
        <f t="shared" si="168"/>
        <v>33714</v>
      </c>
      <c r="Z131" s="8">
        <f t="shared" si="168"/>
        <v>25890</v>
      </c>
      <c r="AA131" s="8">
        <f t="shared" si="168"/>
        <v>45510</v>
      </c>
      <c r="AB131" s="8">
        <f t="shared" si="168"/>
        <v>68400</v>
      </c>
      <c r="AC131" s="42">
        <f t="shared" si="168"/>
        <v>65660</v>
      </c>
      <c r="AD131" s="8">
        <f t="shared" si="168"/>
        <v>75350</v>
      </c>
      <c r="AE131" s="8">
        <f t="shared" si="168"/>
        <v>0</v>
      </c>
      <c r="AF131" s="8">
        <f t="shared" si="168"/>
        <v>0</v>
      </c>
      <c r="AG131" s="8">
        <f t="shared" ref="AG131:AJ131" si="169">SUM(AG129:AG130)</f>
        <v>0</v>
      </c>
      <c r="AH131" s="8">
        <f t="shared" si="169"/>
        <v>0</v>
      </c>
      <c r="AI131" s="8">
        <f t="shared" si="169"/>
        <v>0</v>
      </c>
      <c r="AJ131" s="8">
        <f t="shared" si="169"/>
        <v>0</v>
      </c>
      <c r="AN131" s="8">
        <f t="shared" ref="AN131:BG131" si="170">SUM(AN129:AN130)</f>
        <v>0</v>
      </c>
      <c r="AO131" s="8">
        <f t="shared" si="170"/>
        <v>0</v>
      </c>
      <c r="AP131" s="8">
        <f t="shared" si="170"/>
        <v>0</v>
      </c>
      <c r="AQ131" s="8">
        <f t="shared" si="170"/>
        <v>0</v>
      </c>
      <c r="AR131" s="8">
        <f t="shared" si="170"/>
        <v>0</v>
      </c>
      <c r="AS131" s="8">
        <f t="shared" si="170"/>
        <v>0</v>
      </c>
      <c r="AT131" s="8">
        <f t="shared" si="170"/>
        <v>0</v>
      </c>
      <c r="AU131" s="8">
        <f t="shared" si="170"/>
        <v>0</v>
      </c>
      <c r="AV131" s="8">
        <f t="shared" si="170"/>
        <v>0</v>
      </c>
      <c r="AW131" s="8">
        <f t="shared" si="170"/>
        <v>105574</v>
      </c>
      <c r="AX131" s="8">
        <f t="shared" si="170"/>
        <v>95185</v>
      </c>
      <c r="AY131" s="8">
        <f t="shared" si="170"/>
        <v>107685</v>
      </c>
      <c r="AZ131" s="8">
        <f t="shared" si="170"/>
        <v>128403</v>
      </c>
      <c r="BA131" s="8">
        <f t="shared" si="170"/>
        <v>153102</v>
      </c>
      <c r="BB131" s="8">
        <f t="shared" si="170"/>
        <v>164558</v>
      </c>
      <c r="BC131" s="8">
        <f t="shared" si="170"/>
        <v>141236</v>
      </c>
      <c r="BD131" s="8">
        <f t="shared" si="170"/>
        <v>173514</v>
      </c>
      <c r="BE131" s="8">
        <f t="shared" si="170"/>
        <v>0</v>
      </c>
      <c r="BF131" s="8">
        <f t="shared" si="170"/>
        <v>0</v>
      </c>
      <c r="BG131" s="8">
        <f t="shared" si="170"/>
        <v>0</v>
      </c>
    </row>
    <row r="132" spans="2:59" s="8" customFormat="1" x14ac:dyDescent="0.35">
      <c r="B132" s="8" t="s">
        <v>46</v>
      </c>
      <c r="I132" s="42"/>
      <c r="M132" s="42"/>
      <c r="O132" s="8">
        <v>13223</v>
      </c>
      <c r="Q132" s="42">
        <v>12011</v>
      </c>
      <c r="R132" s="8">
        <v>14977</v>
      </c>
      <c r="S132" s="8">
        <v>15652</v>
      </c>
      <c r="T132" s="8">
        <f>BB132-S132-R132-Q132</f>
        <v>24841</v>
      </c>
      <c r="U132" s="42">
        <v>27128</v>
      </c>
      <c r="V132" s="8">
        <v>24819</v>
      </c>
      <c r="W132" s="8">
        <v>22549</v>
      </c>
      <c r="X132" s="8">
        <f>BC132-W132-V132-U132</f>
        <v>21938</v>
      </c>
      <c r="Y132" s="42">
        <v>21943</v>
      </c>
      <c r="Z132" s="8">
        <v>23613</v>
      </c>
      <c r="AA132" s="8">
        <v>24746</v>
      </c>
      <c r="AB132" s="8">
        <f>BD132-AA132-Z132-Y132</f>
        <v>61603</v>
      </c>
      <c r="AC132" s="42">
        <v>23827</v>
      </c>
      <c r="AD132" s="8">
        <v>28147</v>
      </c>
      <c r="AW132" s="8">
        <v>50463</v>
      </c>
      <c r="AX132" s="8">
        <v>47642</v>
      </c>
      <c r="AY132" s="8">
        <v>50826</v>
      </c>
      <c r="AZ132" s="8">
        <v>60343</v>
      </c>
      <c r="BA132" s="8">
        <v>59490</v>
      </c>
      <c r="BB132" s="8">
        <v>67481</v>
      </c>
      <c r="BC132" s="8">
        <v>96434</v>
      </c>
      <c r="BD132" s="8">
        <v>131905</v>
      </c>
    </row>
    <row r="133" spans="2:59" s="8" customFormat="1" x14ac:dyDescent="0.35">
      <c r="B133" s="8" t="s">
        <v>47</v>
      </c>
      <c r="I133" s="42"/>
      <c r="M133" s="42"/>
      <c r="O133" s="8">
        <v>11381</v>
      </c>
      <c r="Q133" s="42">
        <v>11103</v>
      </c>
      <c r="R133" s="8">
        <v>11976</v>
      </c>
      <c r="S133" s="8">
        <v>13631</v>
      </c>
      <c r="T133" s="8">
        <f>BB133-S133-R133-Q133</f>
        <v>17054</v>
      </c>
      <c r="U133" s="42">
        <v>13708</v>
      </c>
      <c r="V133" s="8">
        <v>14297</v>
      </c>
      <c r="W133" s="8">
        <v>13013</v>
      </c>
      <c r="X133" s="8">
        <f>BC133-W133-V133-U133</f>
        <v>13671</v>
      </c>
      <c r="Y133" s="42">
        <v>15045</v>
      </c>
      <c r="Z133" s="8">
        <v>16591</v>
      </c>
      <c r="AA133" s="8">
        <v>16157</v>
      </c>
      <c r="AB133" s="8">
        <f>BD133-AA133-Z133-Y133</f>
        <v>16462</v>
      </c>
      <c r="AC133" s="42">
        <v>15466</v>
      </c>
      <c r="AD133" s="8">
        <v>22025</v>
      </c>
      <c r="AW133" s="8">
        <v>35040</v>
      </c>
      <c r="AX133" s="8">
        <v>28465</v>
      </c>
      <c r="AY133" s="8">
        <v>26433</v>
      </c>
      <c r="AZ133" s="8">
        <v>34234</v>
      </c>
      <c r="BA133" s="8">
        <v>46477</v>
      </c>
      <c r="BB133" s="8">
        <v>53764</v>
      </c>
      <c r="BC133" s="8">
        <v>54689</v>
      </c>
      <c r="BD133" s="8">
        <v>64255</v>
      </c>
    </row>
    <row r="134" spans="2:59" s="9" customFormat="1" x14ac:dyDescent="0.35">
      <c r="B134" s="9" t="s">
        <v>877</v>
      </c>
      <c r="I134" s="43"/>
      <c r="M134" s="43"/>
      <c r="O134" s="9">
        <v>0</v>
      </c>
      <c r="Q134" s="43">
        <v>0</v>
      </c>
      <c r="R134" s="9">
        <v>0</v>
      </c>
      <c r="S134" s="9">
        <v>0</v>
      </c>
      <c r="T134" s="9">
        <f>BB134-S134-R134-Q134</f>
        <v>0</v>
      </c>
      <c r="U134" s="43">
        <v>0</v>
      </c>
      <c r="V134" s="9">
        <v>0</v>
      </c>
      <c r="W134" s="9">
        <v>0</v>
      </c>
      <c r="X134" s="9">
        <f>BC134-W134-V134-U134</f>
        <v>0</v>
      </c>
      <c r="Y134" s="43">
        <v>0</v>
      </c>
      <c r="Z134" s="9">
        <v>0</v>
      </c>
      <c r="AA134" s="9">
        <v>0</v>
      </c>
      <c r="AB134" s="9">
        <f>BD134-AA134-Z134-Y134</f>
        <v>156017</v>
      </c>
      <c r="AC134" s="43">
        <v>0</v>
      </c>
      <c r="AD134" s="9">
        <v>0</v>
      </c>
      <c r="AW134" s="9">
        <v>0</v>
      </c>
      <c r="AX134" s="9">
        <v>0</v>
      </c>
      <c r="AY134" s="9">
        <v>0</v>
      </c>
      <c r="AZ134" s="9">
        <v>0</v>
      </c>
      <c r="BA134" s="9">
        <v>0</v>
      </c>
      <c r="BB134" s="9">
        <v>0</v>
      </c>
      <c r="BC134" s="9">
        <v>0</v>
      </c>
      <c r="BD134" s="9">
        <v>156017</v>
      </c>
    </row>
    <row r="135" spans="2:59" s="8" customFormat="1" x14ac:dyDescent="0.35">
      <c r="B135" s="8" t="s">
        <v>24</v>
      </c>
      <c r="F135" s="8">
        <f t="shared" ref="F135:AJ135" si="171">F131-SUM(F132:F134)</f>
        <v>0</v>
      </c>
      <c r="G135" s="8">
        <f t="shared" si="171"/>
        <v>0</v>
      </c>
      <c r="H135" s="8">
        <f t="shared" si="171"/>
        <v>0</v>
      </c>
      <c r="I135" s="42">
        <f t="shared" si="171"/>
        <v>0</v>
      </c>
      <c r="J135" s="8">
        <f t="shared" si="171"/>
        <v>0</v>
      </c>
      <c r="K135" s="8">
        <f t="shared" si="171"/>
        <v>0</v>
      </c>
      <c r="L135" s="8">
        <f t="shared" si="171"/>
        <v>0</v>
      </c>
      <c r="M135" s="42">
        <f t="shared" si="171"/>
        <v>0</v>
      </c>
      <c r="N135" s="8">
        <f t="shared" si="171"/>
        <v>0</v>
      </c>
      <c r="O135" s="8">
        <f t="shared" si="171"/>
        <v>-1108</v>
      </c>
      <c r="P135" s="8">
        <f t="shared" si="171"/>
        <v>0</v>
      </c>
      <c r="Q135" s="42">
        <f t="shared" si="171"/>
        <v>12297</v>
      </c>
      <c r="R135" s="8">
        <f t="shared" si="171"/>
        <v>13898</v>
      </c>
      <c r="S135" s="8">
        <f t="shared" si="171"/>
        <v>-642</v>
      </c>
      <c r="T135" s="8">
        <f t="shared" si="171"/>
        <v>17760</v>
      </c>
      <c r="U135" s="42">
        <f t="shared" si="171"/>
        <v>-12113</v>
      </c>
      <c r="V135" s="8">
        <f t="shared" si="171"/>
        <v>3339</v>
      </c>
      <c r="W135" s="8">
        <f t="shared" si="171"/>
        <v>-14126</v>
      </c>
      <c r="X135" s="8">
        <f t="shared" si="171"/>
        <v>13013</v>
      </c>
      <c r="Y135" s="42">
        <f t="shared" si="171"/>
        <v>-3274</v>
      </c>
      <c r="Z135" s="8">
        <f t="shared" si="171"/>
        <v>-14314</v>
      </c>
      <c r="AA135" s="8">
        <f t="shared" si="171"/>
        <v>4607</v>
      </c>
      <c r="AB135" s="8">
        <f t="shared" si="171"/>
        <v>-165682</v>
      </c>
      <c r="AC135" s="42">
        <f t="shared" si="171"/>
        <v>26367</v>
      </c>
      <c r="AD135" s="8">
        <f t="shared" si="171"/>
        <v>25178</v>
      </c>
      <c r="AE135" s="8">
        <f t="shared" si="171"/>
        <v>0</v>
      </c>
      <c r="AF135" s="8">
        <f t="shared" si="171"/>
        <v>0</v>
      </c>
      <c r="AG135" s="8">
        <f t="shared" si="171"/>
        <v>0</v>
      </c>
      <c r="AH135" s="8">
        <f t="shared" si="171"/>
        <v>0</v>
      </c>
      <c r="AI135" s="8">
        <f t="shared" si="171"/>
        <v>0</v>
      </c>
      <c r="AJ135" s="8">
        <f t="shared" si="171"/>
        <v>0</v>
      </c>
      <c r="AN135" s="8">
        <f t="shared" ref="AN135:BG135" si="172">AN131-SUM(AN132:AN134)</f>
        <v>0</v>
      </c>
      <c r="AO135" s="8">
        <f t="shared" si="172"/>
        <v>0</v>
      </c>
      <c r="AP135" s="8">
        <f t="shared" si="172"/>
        <v>0</v>
      </c>
      <c r="AQ135" s="8">
        <f t="shared" si="172"/>
        <v>0</v>
      </c>
      <c r="AR135" s="8">
        <f t="shared" si="172"/>
        <v>0</v>
      </c>
      <c r="AS135" s="8">
        <f t="shared" si="172"/>
        <v>0</v>
      </c>
      <c r="AT135" s="8">
        <f t="shared" si="172"/>
        <v>0</v>
      </c>
      <c r="AU135" s="8">
        <f t="shared" si="172"/>
        <v>0</v>
      </c>
      <c r="AV135" s="8">
        <f t="shared" si="172"/>
        <v>0</v>
      </c>
      <c r="AW135" s="8">
        <f t="shared" si="172"/>
        <v>20071</v>
      </c>
      <c r="AX135" s="8">
        <f t="shared" si="172"/>
        <v>19078</v>
      </c>
      <c r="AY135" s="8">
        <f t="shared" si="172"/>
        <v>30426</v>
      </c>
      <c r="AZ135" s="8">
        <f t="shared" si="172"/>
        <v>33826</v>
      </c>
      <c r="BA135" s="8">
        <f t="shared" si="172"/>
        <v>47135</v>
      </c>
      <c r="BB135" s="8">
        <f t="shared" si="172"/>
        <v>43313</v>
      </c>
      <c r="BC135" s="8">
        <f t="shared" si="172"/>
        <v>-9887</v>
      </c>
      <c r="BD135" s="8">
        <f t="shared" si="172"/>
        <v>-178663</v>
      </c>
      <c r="BE135" s="8">
        <f t="shared" si="172"/>
        <v>0</v>
      </c>
      <c r="BF135" s="8">
        <f t="shared" si="172"/>
        <v>0</v>
      </c>
      <c r="BG135" s="8">
        <f t="shared" si="172"/>
        <v>0</v>
      </c>
    </row>
    <row r="136" spans="2:59" s="10" customFormat="1" x14ac:dyDescent="0.35">
      <c r="B136" s="26" t="s">
        <v>48</v>
      </c>
      <c r="C136" s="26"/>
      <c r="D136" s="26"/>
      <c r="E136" s="26"/>
      <c r="I136" s="51"/>
      <c r="M136" s="45"/>
      <c r="N136" s="26"/>
      <c r="O136" s="26"/>
      <c r="P136" s="26"/>
      <c r="Q136" s="45"/>
      <c r="R136" s="26"/>
      <c r="S136" s="26"/>
      <c r="T136" s="26"/>
      <c r="U136" s="45"/>
      <c r="V136" s="26"/>
      <c r="W136" s="26"/>
      <c r="X136" s="26"/>
      <c r="Y136" s="45"/>
      <c r="Z136" s="26"/>
      <c r="AA136" s="26"/>
      <c r="AB136" s="26"/>
      <c r="AC136" s="45"/>
      <c r="AD136" s="26"/>
    </row>
    <row r="137" spans="2:59" s="8" customFormat="1" x14ac:dyDescent="0.35">
      <c r="B137" s="8" t="s">
        <v>49</v>
      </c>
      <c r="I137" s="42"/>
      <c r="M137" s="42"/>
      <c r="O137" s="8">
        <v>1122</v>
      </c>
      <c r="Q137" s="42">
        <v>208</v>
      </c>
      <c r="R137" s="8">
        <v>115</v>
      </c>
      <c r="S137" s="8">
        <v>94</v>
      </c>
      <c r="T137" s="8">
        <f>BB137-S137-R137-Q137</f>
        <v>-1035</v>
      </c>
      <c r="U137" s="42">
        <v>-1275</v>
      </c>
      <c r="V137" s="8">
        <v>-1379</v>
      </c>
      <c r="W137" s="8">
        <v>-1510</v>
      </c>
      <c r="X137" s="8">
        <f>BC137-W137-V137-U137</f>
        <v>-1276</v>
      </c>
      <c r="Y137" s="42">
        <v>-1603</v>
      </c>
      <c r="Z137" s="8">
        <v>-2309</v>
      </c>
      <c r="AA137" s="8">
        <v>-2810</v>
      </c>
      <c r="AB137" s="8">
        <f>BD137-AA137-Z137-Y137</f>
        <v>-2646</v>
      </c>
      <c r="AC137" s="42">
        <v>-2008</v>
      </c>
      <c r="AD137" s="8">
        <v>-1950</v>
      </c>
      <c r="AW137" s="8">
        <v>1032</v>
      </c>
      <c r="AX137" s="8">
        <v>1618</v>
      </c>
      <c r="AY137" s="8">
        <v>2240</v>
      </c>
      <c r="AZ137" s="8">
        <v>4672</v>
      </c>
      <c r="BA137" s="8">
        <v>4828</v>
      </c>
      <c r="BB137" s="8">
        <v>-618</v>
      </c>
      <c r="BC137" s="8">
        <v>-5440</v>
      </c>
      <c r="BD137" s="8">
        <v>-9368</v>
      </c>
    </row>
    <row r="138" spans="2:59" s="9" customFormat="1" x14ac:dyDescent="0.35">
      <c r="B138" s="9" t="s">
        <v>50</v>
      </c>
      <c r="I138" s="43"/>
      <c r="M138" s="43"/>
      <c r="O138" s="9">
        <v>120</v>
      </c>
      <c r="Q138" s="43">
        <v>33</v>
      </c>
      <c r="R138" s="9">
        <v>72</v>
      </c>
      <c r="S138" s="9">
        <v>-37</v>
      </c>
      <c r="T138" s="9">
        <f>BB138-S138-R138-Q138</f>
        <v>-8398</v>
      </c>
      <c r="U138" s="43">
        <v>-346</v>
      </c>
      <c r="V138" s="9">
        <v>-10048</v>
      </c>
      <c r="W138" s="9">
        <v>34</v>
      </c>
      <c r="X138" s="9">
        <f>BC138-W138-V138-U138</f>
        <v>6544</v>
      </c>
      <c r="Y138" s="43">
        <v>-406</v>
      </c>
      <c r="Z138" s="9">
        <v>810</v>
      </c>
      <c r="AA138" s="9">
        <v>-2587</v>
      </c>
      <c r="AB138" s="9">
        <f>BD138-AA138-Z138-Y138</f>
        <v>1837</v>
      </c>
      <c r="AC138" s="43">
        <v>-1129</v>
      </c>
      <c r="AD138" s="9">
        <v>-2858</v>
      </c>
      <c r="AW138" s="9">
        <v>-2589</v>
      </c>
      <c r="AX138" s="9">
        <v>172</v>
      </c>
      <c r="AY138" s="9">
        <v>-49</v>
      </c>
      <c r="AZ138" s="9">
        <v>11980</v>
      </c>
      <c r="BA138" s="9">
        <v>707</v>
      </c>
      <c r="BB138" s="9">
        <v>-8330</v>
      </c>
      <c r="BC138" s="9">
        <f>-10313+6497</f>
        <v>-3816</v>
      </c>
      <c r="BD138" s="9">
        <v>-346</v>
      </c>
    </row>
    <row r="139" spans="2:59" s="8" customFormat="1" x14ac:dyDescent="0.35">
      <c r="B139" s="8" t="s">
        <v>51</v>
      </c>
      <c r="F139" s="8">
        <f t="shared" ref="F139:AJ139" si="173">F135+SUM(F137:F138)</f>
        <v>0</v>
      </c>
      <c r="G139" s="8">
        <f t="shared" si="173"/>
        <v>0</v>
      </c>
      <c r="H139" s="8">
        <f t="shared" si="173"/>
        <v>0</v>
      </c>
      <c r="I139" s="42">
        <f t="shared" si="173"/>
        <v>0</v>
      </c>
      <c r="J139" s="8">
        <f t="shared" si="173"/>
        <v>0</v>
      </c>
      <c r="K139" s="8">
        <f t="shared" si="173"/>
        <v>0</v>
      </c>
      <c r="L139" s="8">
        <f t="shared" si="173"/>
        <v>0</v>
      </c>
      <c r="M139" s="42">
        <f t="shared" si="173"/>
        <v>0</v>
      </c>
      <c r="N139" s="8">
        <f t="shared" si="173"/>
        <v>0</v>
      </c>
      <c r="O139" s="8">
        <f t="shared" si="173"/>
        <v>134</v>
      </c>
      <c r="P139" s="8">
        <f t="shared" si="173"/>
        <v>0</v>
      </c>
      <c r="Q139" s="42">
        <f t="shared" si="173"/>
        <v>12538</v>
      </c>
      <c r="R139" s="8">
        <f t="shared" si="173"/>
        <v>14085</v>
      </c>
      <c r="S139" s="8">
        <f t="shared" si="173"/>
        <v>-585</v>
      </c>
      <c r="T139" s="8">
        <f t="shared" si="173"/>
        <v>8327</v>
      </c>
      <c r="U139" s="42">
        <f t="shared" si="173"/>
        <v>-13734</v>
      </c>
      <c r="V139" s="8">
        <f t="shared" si="173"/>
        <v>-8088</v>
      </c>
      <c r="W139" s="8">
        <f t="shared" si="173"/>
        <v>-15602</v>
      </c>
      <c r="X139" s="8">
        <f t="shared" si="173"/>
        <v>18281</v>
      </c>
      <c r="Y139" s="42">
        <f t="shared" si="173"/>
        <v>-5283</v>
      </c>
      <c r="Z139" s="8">
        <f t="shared" si="173"/>
        <v>-15813</v>
      </c>
      <c r="AA139" s="8">
        <f t="shared" si="173"/>
        <v>-790</v>
      </c>
      <c r="AB139" s="8">
        <f t="shared" si="173"/>
        <v>-166491</v>
      </c>
      <c r="AC139" s="42">
        <f t="shared" si="173"/>
        <v>23230</v>
      </c>
      <c r="AD139" s="8">
        <f t="shared" si="173"/>
        <v>20370</v>
      </c>
      <c r="AE139" s="8">
        <f t="shared" si="173"/>
        <v>0</v>
      </c>
      <c r="AF139" s="8">
        <f t="shared" si="173"/>
        <v>0</v>
      </c>
      <c r="AG139" s="8">
        <f t="shared" si="173"/>
        <v>0</v>
      </c>
      <c r="AH139" s="8">
        <f t="shared" si="173"/>
        <v>0</v>
      </c>
      <c r="AI139" s="8">
        <f t="shared" si="173"/>
        <v>0</v>
      </c>
      <c r="AJ139" s="8">
        <f t="shared" si="173"/>
        <v>0</v>
      </c>
      <c r="AN139" s="8">
        <f t="shared" ref="AN139" si="174">AN135+SUM(AN137:AN138)</f>
        <v>0</v>
      </c>
      <c r="AO139" s="8">
        <f t="shared" ref="AO139" si="175">AO135+SUM(AO137:AO138)</f>
        <v>0</v>
      </c>
      <c r="AP139" s="8">
        <f t="shared" ref="AP139" si="176">AP135+SUM(AP137:AP138)</f>
        <v>0</v>
      </c>
      <c r="AQ139" s="8">
        <f t="shared" ref="AQ139:BC139" si="177">AQ135+SUM(AQ137:AQ138)</f>
        <v>0</v>
      </c>
      <c r="AR139" s="8">
        <f t="shared" si="177"/>
        <v>0</v>
      </c>
      <c r="AS139" s="8">
        <f t="shared" si="177"/>
        <v>0</v>
      </c>
      <c r="AT139" s="8">
        <f t="shared" si="177"/>
        <v>0</v>
      </c>
      <c r="AU139" s="8">
        <f t="shared" si="177"/>
        <v>0</v>
      </c>
      <c r="AV139" s="8">
        <f t="shared" si="177"/>
        <v>0</v>
      </c>
      <c r="AW139" s="8">
        <f t="shared" si="177"/>
        <v>18514</v>
      </c>
      <c r="AX139" s="8">
        <f t="shared" si="177"/>
        <v>20868</v>
      </c>
      <c r="AY139" s="8">
        <f t="shared" si="177"/>
        <v>32617</v>
      </c>
      <c r="AZ139" s="8">
        <f t="shared" si="177"/>
        <v>50478</v>
      </c>
      <c r="BA139" s="8">
        <f t="shared" si="177"/>
        <v>52670</v>
      </c>
      <c r="BB139" s="8">
        <f t="shared" si="177"/>
        <v>34365</v>
      </c>
      <c r="BC139" s="8">
        <f t="shared" si="177"/>
        <v>-19143</v>
      </c>
      <c r="BD139" s="8">
        <f t="shared" ref="BD139" si="178">BD135+SUM(BD137:BD138)</f>
        <v>-188377</v>
      </c>
      <c r="BE139" s="8">
        <f t="shared" ref="BE139" si="179">BE135+SUM(BE137:BE138)</f>
        <v>0</v>
      </c>
      <c r="BF139" s="8">
        <f t="shared" ref="BF139" si="180">BF135+SUM(BF137:BF138)</f>
        <v>0</v>
      </c>
      <c r="BG139" s="8">
        <f t="shared" ref="BG139" si="181">BG135+SUM(BG137:BG138)</f>
        <v>0</v>
      </c>
    </row>
    <row r="140" spans="2:59" s="8" customFormat="1" x14ac:dyDescent="0.35">
      <c r="B140" s="8" t="s">
        <v>52</v>
      </c>
      <c r="I140" s="42"/>
      <c r="M140" s="42"/>
      <c r="O140" s="8">
        <v>-38</v>
      </c>
      <c r="Q140" s="42">
        <v>1207</v>
      </c>
      <c r="R140" s="8">
        <v>2491</v>
      </c>
      <c r="S140" s="8">
        <v>-924</v>
      </c>
      <c r="T140" s="8">
        <f>BB140-S140-R140-Q140</f>
        <v>-2235</v>
      </c>
      <c r="U140" s="42">
        <v>-957</v>
      </c>
      <c r="V140" s="8">
        <v>-9511</v>
      </c>
      <c r="W140" s="8">
        <v>-15396</v>
      </c>
      <c r="X140" s="8">
        <f>BC140-W140-V140-U140</f>
        <v>15495</v>
      </c>
      <c r="Y140" s="42">
        <v>2606</v>
      </c>
      <c r="Z140" s="8">
        <v>-10457</v>
      </c>
      <c r="AA140" s="8">
        <v>-531</v>
      </c>
      <c r="AB140" s="8">
        <f>BD140-AA140-Z140-Y140</f>
        <v>-6281</v>
      </c>
      <c r="AC140" s="42">
        <v>1314</v>
      </c>
      <c r="AD140" s="8">
        <v>1137</v>
      </c>
      <c r="AW140" s="8">
        <v>2983</v>
      </c>
      <c r="AX140" s="8">
        <v>4138</v>
      </c>
      <c r="AY140" s="8">
        <v>9800</v>
      </c>
      <c r="AZ140" s="8">
        <v>4641</v>
      </c>
      <c r="BA140" s="8">
        <v>5848</v>
      </c>
      <c r="BB140" s="8">
        <v>539</v>
      </c>
      <c r="BC140" s="8">
        <v>-10369</v>
      </c>
      <c r="BD140" s="8">
        <v>-14663</v>
      </c>
    </row>
    <row r="141" spans="2:59" s="9" customFormat="1" x14ac:dyDescent="0.35">
      <c r="B141" s="9" t="s">
        <v>53</v>
      </c>
      <c r="I141" s="43"/>
      <c r="M141" s="43"/>
      <c r="O141" s="9">
        <v>-1200</v>
      </c>
      <c r="Q141" s="43">
        <v>-1288</v>
      </c>
      <c r="R141" s="9">
        <v>-9522</v>
      </c>
      <c r="S141" s="9">
        <v>-81</v>
      </c>
      <c r="T141" s="9">
        <f>BB141-S141-R141-Q141</f>
        <v>410</v>
      </c>
      <c r="U141" s="43">
        <v>-1141</v>
      </c>
      <c r="V141" s="9">
        <v>1133</v>
      </c>
      <c r="W141" s="9">
        <v>171</v>
      </c>
      <c r="X141" s="9">
        <f>BC141-W141-V141-U141</f>
        <v>4426</v>
      </c>
      <c r="Y141" s="43">
        <v>-500</v>
      </c>
      <c r="Z141" s="9">
        <v>-1273</v>
      </c>
      <c r="AA141" s="9">
        <v>-417</v>
      </c>
      <c r="AB141" s="9">
        <f>BD141-AA141-Z141-Y141</f>
        <v>-263</v>
      </c>
      <c r="AC141" s="43">
        <v>-21</v>
      </c>
      <c r="AD141" s="9">
        <v>-1393</v>
      </c>
      <c r="AW141" s="9">
        <v>-138</v>
      </c>
      <c r="AX141" s="9">
        <v>-119</v>
      </c>
      <c r="AY141" s="9">
        <v>-1283</v>
      </c>
      <c r="AZ141" s="9">
        <v>-3944</v>
      </c>
      <c r="BA141" s="9">
        <v>-5487</v>
      </c>
      <c r="BB141" s="9">
        <v>-10481</v>
      </c>
      <c r="BC141" s="9">
        <v>4589</v>
      </c>
      <c r="BD141" s="9">
        <v>-2453</v>
      </c>
    </row>
    <row r="142" spans="2:59" s="8" customFormat="1" x14ac:dyDescent="0.35">
      <c r="B142" s="8" t="s">
        <v>54</v>
      </c>
      <c r="F142" s="8">
        <f t="shared" ref="F142:AJ142" si="182">F139-F140+F141</f>
        <v>0</v>
      </c>
      <c r="G142" s="8">
        <f t="shared" si="182"/>
        <v>0</v>
      </c>
      <c r="H142" s="8">
        <f t="shared" si="182"/>
        <v>0</v>
      </c>
      <c r="I142" s="42">
        <f t="shared" si="182"/>
        <v>0</v>
      </c>
      <c r="J142" s="8">
        <f t="shared" si="182"/>
        <v>0</v>
      </c>
      <c r="K142" s="8">
        <f t="shared" si="182"/>
        <v>0</v>
      </c>
      <c r="L142" s="8">
        <f t="shared" si="182"/>
        <v>0</v>
      </c>
      <c r="M142" s="42">
        <f t="shared" si="182"/>
        <v>0</v>
      </c>
      <c r="N142" s="8">
        <f t="shared" si="182"/>
        <v>0</v>
      </c>
      <c r="O142" s="8">
        <f t="shared" si="182"/>
        <v>-1028</v>
      </c>
      <c r="P142" s="8">
        <f t="shared" si="182"/>
        <v>0</v>
      </c>
      <c r="Q142" s="42">
        <f t="shared" si="182"/>
        <v>10043</v>
      </c>
      <c r="R142" s="8">
        <f t="shared" si="182"/>
        <v>2072</v>
      </c>
      <c r="S142" s="8">
        <f t="shared" si="182"/>
        <v>258</v>
      </c>
      <c r="T142" s="8">
        <f t="shared" si="182"/>
        <v>10972</v>
      </c>
      <c r="U142" s="42">
        <f t="shared" si="182"/>
        <v>-13918</v>
      </c>
      <c r="V142" s="8">
        <f t="shared" si="182"/>
        <v>2556</v>
      </c>
      <c r="W142" s="8">
        <f t="shared" si="182"/>
        <v>-35</v>
      </c>
      <c r="X142" s="8">
        <f t="shared" si="182"/>
        <v>7212</v>
      </c>
      <c r="Y142" s="42">
        <f t="shared" si="182"/>
        <v>-8389</v>
      </c>
      <c r="Z142" s="8">
        <f t="shared" si="182"/>
        <v>-6629</v>
      </c>
      <c r="AA142" s="8">
        <f t="shared" si="182"/>
        <v>-676</v>
      </c>
      <c r="AB142" s="8">
        <f t="shared" si="182"/>
        <v>-160473</v>
      </c>
      <c r="AC142" s="42">
        <f t="shared" si="182"/>
        <v>21895</v>
      </c>
      <c r="AD142" s="8">
        <f t="shared" si="182"/>
        <v>17840</v>
      </c>
      <c r="AE142" s="8">
        <f t="shared" si="182"/>
        <v>0</v>
      </c>
      <c r="AF142" s="8">
        <f t="shared" si="182"/>
        <v>0</v>
      </c>
      <c r="AG142" s="8">
        <f t="shared" si="182"/>
        <v>0</v>
      </c>
      <c r="AH142" s="8">
        <f t="shared" si="182"/>
        <v>0</v>
      </c>
      <c r="AI142" s="8">
        <f t="shared" si="182"/>
        <v>0</v>
      </c>
      <c r="AJ142" s="8">
        <f t="shared" si="182"/>
        <v>0</v>
      </c>
      <c r="AN142" s="8">
        <f t="shared" ref="AN142" si="183">AN139-AN140+AN141</f>
        <v>0</v>
      </c>
      <c r="AO142" s="8">
        <f t="shared" ref="AO142" si="184">AO139-AO140+AO141</f>
        <v>0</v>
      </c>
      <c r="AP142" s="8">
        <f t="shared" ref="AP142" si="185">AP139-AP140+AP141</f>
        <v>0</v>
      </c>
      <c r="AQ142" s="8">
        <f t="shared" ref="AQ142:BC142" si="186">AQ139-AQ140+AQ141</f>
        <v>0</v>
      </c>
      <c r="AR142" s="8">
        <f t="shared" si="186"/>
        <v>0</v>
      </c>
      <c r="AS142" s="8">
        <f t="shared" si="186"/>
        <v>0</v>
      </c>
      <c r="AT142" s="8">
        <f t="shared" si="186"/>
        <v>0</v>
      </c>
      <c r="AU142" s="8">
        <f t="shared" si="186"/>
        <v>0</v>
      </c>
      <c r="AV142" s="8">
        <f t="shared" si="186"/>
        <v>0</v>
      </c>
      <c r="AW142" s="8">
        <f t="shared" si="186"/>
        <v>15393</v>
      </c>
      <c r="AX142" s="8">
        <f t="shared" si="186"/>
        <v>16611</v>
      </c>
      <c r="AY142" s="8">
        <f t="shared" si="186"/>
        <v>21534</v>
      </c>
      <c r="AZ142" s="8">
        <f t="shared" si="186"/>
        <v>41893</v>
      </c>
      <c r="BA142" s="8">
        <f t="shared" si="186"/>
        <v>41335</v>
      </c>
      <c r="BB142" s="8">
        <f t="shared" si="186"/>
        <v>23345</v>
      </c>
      <c r="BC142" s="8">
        <f t="shared" si="186"/>
        <v>-4185</v>
      </c>
      <c r="BD142" s="8">
        <f t="shared" ref="BD142" si="187">BD139-BD140+BD141</f>
        <v>-176167</v>
      </c>
      <c r="BE142" s="8">
        <f t="shared" ref="BE142" si="188">BE139-BE140+BE141</f>
        <v>0</v>
      </c>
      <c r="BF142" s="8">
        <f t="shared" ref="BF142" si="189">BF139-BF140+BF141</f>
        <v>0</v>
      </c>
      <c r="BG142" s="8">
        <f t="shared" ref="BG142" si="190">BG139-BG140+BG141</f>
        <v>0</v>
      </c>
    </row>
    <row r="143" spans="2:59" s="10" customFormat="1" x14ac:dyDescent="0.35">
      <c r="B143" s="26" t="s">
        <v>55</v>
      </c>
      <c r="C143" s="26"/>
      <c r="D143" s="26"/>
      <c r="E143" s="26"/>
      <c r="I143" s="51"/>
      <c r="M143" s="45"/>
      <c r="N143" s="26"/>
      <c r="O143" s="26"/>
      <c r="P143" s="26"/>
      <c r="Q143" s="45"/>
      <c r="R143" s="26"/>
      <c r="S143" s="26"/>
      <c r="T143" s="26"/>
      <c r="U143" s="45"/>
      <c r="V143" s="26"/>
      <c r="W143" s="26"/>
      <c r="X143" s="26"/>
      <c r="Y143" s="45"/>
      <c r="Z143" s="26"/>
      <c r="AA143" s="26"/>
      <c r="AB143" s="26"/>
      <c r="AC143" s="45"/>
      <c r="AD143" s="26"/>
    </row>
    <row r="144" spans="2:59" s="9" customFormat="1" x14ac:dyDescent="0.35">
      <c r="B144" s="9" t="s">
        <v>56</v>
      </c>
      <c r="I144" s="43"/>
      <c r="M144" s="43"/>
      <c r="O144" s="9">
        <v>0</v>
      </c>
      <c r="Q144" s="43">
        <v>0</v>
      </c>
      <c r="R144" s="9">
        <v>0</v>
      </c>
      <c r="S144" s="9">
        <v>0</v>
      </c>
      <c r="T144" s="9">
        <f>BB144-S144-R144-Q144</f>
        <v>0</v>
      </c>
      <c r="U144" s="43">
        <v>0</v>
      </c>
      <c r="V144" s="9">
        <v>0</v>
      </c>
      <c r="W144" s="9">
        <v>0</v>
      </c>
      <c r="X144" s="9">
        <f>BC144-W144-V144-U144</f>
        <v>0</v>
      </c>
      <c r="Y144" s="43">
        <v>0</v>
      </c>
      <c r="Z144" s="9">
        <v>0</v>
      </c>
      <c r="AA144" s="9">
        <v>0</v>
      </c>
      <c r="AB144" s="9">
        <f>BD144-AA144-Z144-Y144</f>
        <v>0</v>
      </c>
      <c r="AC144" s="43">
        <v>0</v>
      </c>
      <c r="AD144" s="9">
        <v>0</v>
      </c>
      <c r="AW144" s="9">
        <v>-6427</v>
      </c>
      <c r="AX144" s="9">
        <v>-4154</v>
      </c>
      <c r="AY144" s="9">
        <v>-3887</v>
      </c>
      <c r="AZ144" s="9">
        <f>8490-2964</f>
        <v>5526</v>
      </c>
      <c r="BA144" s="9">
        <v>-265</v>
      </c>
      <c r="BB144" s="9">
        <v>0</v>
      </c>
      <c r="BC144" s="9">
        <v>0</v>
      </c>
      <c r="BD144" s="9">
        <v>0</v>
      </c>
    </row>
    <row r="145" spans="2:59" s="8" customFormat="1" x14ac:dyDescent="0.35">
      <c r="B145" s="8" t="s">
        <v>57</v>
      </c>
      <c r="F145" s="8">
        <f t="shared" ref="F145:L145" si="191">F144</f>
        <v>0</v>
      </c>
      <c r="G145" s="8">
        <f t="shared" si="191"/>
        <v>0</v>
      </c>
      <c r="H145" s="8">
        <f t="shared" si="191"/>
        <v>0</v>
      </c>
      <c r="I145" s="42">
        <f t="shared" si="191"/>
        <v>0</v>
      </c>
      <c r="J145" s="8">
        <f t="shared" si="191"/>
        <v>0</v>
      </c>
      <c r="K145" s="8">
        <f t="shared" si="191"/>
        <v>0</v>
      </c>
      <c r="L145" s="8">
        <f t="shared" si="191"/>
        <v>0</v>
      </c>
      <c r="M145" s="42">
        <f t="shared" ref="M145:AF145" si="192">M144</f>
        <v>0</v>
      </c>
      <c r="N145" s="8">
        <f t="shared" si="192"/>
        <v>0</v>
      </c>
      <c r="O145" s="8">
        <f t="shared" si="192"/>
        <v>0</v>
      </c>
      <c r="P145" s="8">
        <f t="shared" si="192"/>
        <v>0</v>
      </c>
      <c r="Q145" s="42">
        <f t="shared" si="192"/>
        <v>0</v>
      </c>
      <c r="R145" s="8">
        <f t="shared" si="192"/>
        <v>0</v>
      </c>
      <c r="S145" s="8">
        <f t="shared" si="192"/>
        <v>0</v>
      </c>
      <c r="T145" s="8">
        <f t="shared" si="192"/>
        <v>0</v>
      </c>
      <c r="U145" s="42">
        <f t="shared" si="192"/>
        <v>0</v>
      </c>
      <c r="V145" s="8">
        <f t="shared" si="192"/>
        <v>0</v>
      </c>
      <c r="W145" s="8">
        <f t="shared" si="192"/>
        <v>0</v>
      </c>
      <c r="X145" s="8">
        <f t="shared" si="192"/>
        <v>0</v>
      </c>
      <c r="Y145" s="42">
        <f t="shared" si="192"/>
        <v>0</v>
      </c>
      <c r="Z145" s="8">
        <f t="shared" si="192"/>
        <v>0</v>
      </c>
      <c r="AA145" s="8">
        <f t="shared" si="192"/>
        <v>0</v>
      </c>
      <c r="AB145" s="8">
        <f t="shared" si="192"/>
        <v>0</v>
      </c>
      <c r="AC145" s="42">
        <f t="shared" si="192"/>
        <v>0</v>
      </c>
      <c r="AD145" s="8">
        <f t="shared" si="192"/>
        <v>0</v>
      </c>
      <c r="AE145" s="8">
        <f t="shared" si="192"/>
        <v>0</v>
      </c>
      <c r="AF145" s="8">
        <f t="shared" si="192"/>
        <v>0</v>
      </c>
      <c r="AG145" s="8">
        <f t="shared" ref="AG145:AJ145" si="193">AG144</f>
        <v>0</v>
      </c>
      <c r="AH145" s="8">
        <f t="shared" si="193"/>
        <v>0</v>
      </c>
      <c r="AI145" s="8">
        <f t="shared" si="193"/>
        <v>0</v>
      </c>
      <c r="AJ145" s="8">
        <f t="shared" si="193"/>
        <v>0</v>
      </c>
      <c r="AN145" s="8">
        <f t="shared" ref="AN145" si="194">AN144</f>
        <v>0</v>
      </c>
      <c r="AO145" s="8">
        <f t="shared" ref="AO145" si="195">AO144</f>
        <v>0</v>
      </c>
      <c r="AP145" s="8">
        <f t="shared" ref="AP145" si="196">AP144</f>
        <v>0</v>
      </c>
      <c r="AQ145" s="8">
        <f t="shared" ref="AQ145:BC145" si="197">AQ144</f>
        <v>0</v>
      </c>
      <c r="AR145" s="8">
        <f t="shared" si="197"/>
        <v>0</v>
      </c>
      <c r="AS145" s="8">
        <f t="shared" si="197"/>
        <v>0</v>
      </c>
      <c r="AT145" s="8">
        <f t="shared" si="197"/>
        <v>0</v>
      </c>
      <c r="AU145" s="8">
        <f t="shared" si="197"/>
        <v>0</v>
      </c>
      <c r="AV145" s="8">
        <f t="shared" si="197"/>
        <v>0</v>
      </c>
      <c r="AW145" s="8">
        <f t="shared" si="197"/>
        <v>-6427</v>
      </c>
      <c r="AX145" s="8">
        <f t="shared" si="197"/>
        <v>-4154</v>
      </c>
      <c r="AY145" s="8">
        <f t="shared" si="197"/>
        <v>-3887</v>
      </c>
      <c r="AZ145" s="8">
        <f t="shared" si="197"/>
        <v>5526</v>
      </c>
      <c r="BA145" s="8">
        <f t="shared" si="197"/>
        <v>-265</v>
      </c>
      <c r="BB145" s="8">
        <f t="shared" si="197"/>
        <v>0</v>
      </c>
      <c r="BC145" s="8">
        <f t="shared" si="197"/>
        <v>0</v>
      </c>
      <c r="BD145" s="8">
        <v>0</v>
      </c>
      <c r="BE145" s="8">
        <f t="shared" ref="BE145" si="198">BE144</f>
        <v>0</v>
      </c>
      <c r="BF145" s="8">
        <f t="shared" ref="BF145" si="199">BF144</f>
        <v>0</v>
      </c>
      <c r="BG145" s="8">
        <f t="shared" ref="BG145" si="200">BG144</f>
        <v>0</v>
      </c>
    </row>
    <row r="146" spans="2:59" s="8" customFormat="1" x14ac:dyDescent="0.35">
      <c r="B146" s="8" t="s">
        <v>58</v>
      </c>
      <c r="F146" s="8">
        <f t="shared" ref="F146:L146" si="201">F142+F145</f>
        <v>0</v>
      </c>
      <c r="G146" s="8">
        <f t="shared" si="201"/>
        <v>0</v>
      </c>
      <c r="H146" s="8">
        <f t="shared" si="201"/>
        <v>0</v>
      </c>
      <c r="I146" s="42">
        <f t="shared" si="201"/>
        <v>0</v>
      </c>
      <c r="J146" s="8">
        <f t="shared" si="201"/>
        <v>0</v>
      </c>
      <c r="K146" s="8">
        <f t="shared" si="201"/>
        <v>0</v>
      </c>
      <c r="L146" s="8">
        <f t="shared" si="201"/>
        <v>0</v>
      </c>
      <c r="M146" s="42">
        <f t="shared" ref="M146:AF146" si="202">M142+M145</f>
        <v>0</v>
      </c>
      <c r="N146" s="8">
        <f t="shared" si="202"/>
        <v>0</v>
      </c>
      <c r="O146" s="8">
        <f t="shared" si="202"/>
        <v>-1028</v>
      </c>
      <c r="P146" s="8">
        <f t="shared" si="202"/>
        <v>0</v>
      </c>
      <c r="Q146" s="42">
        <f t="shared" si="202"/>
        <v>10043</v>
      </c>
      <c r="R146" s="8">
        <f t="shared" si="202"/>
        <v>2072</v>
      </c>
      <c r="S146" s="8">
        <f t="shared" si="202"/>
        <v>258</v>
      </c>
      <c r="T146" s="8">
        <f t="shared" si="202"/>
        <v>10972</v>
      </c>
      <c r="U146" s="42">
        <f t="shared" si="202"/>
        <v>-13918</v>
      </c>
      <c r="V146" s="8">
        <f t="shared" si="202"/>
        <v>2556</v>
      </c>
      <c r="W146" s="8">
        <f t="shared" si="202"/>
        <v>-35</v>
      </c>
      <c r="X146" s="8">
        <f t="shared" si="202"/>
        <v>7212</v>
      </c>
      <c r="Y146" s="42">
        <f t="shared" si="202"/>
        <v>-8389</v>
      </c>
      <c r="Z146" s="8">
        <f t="shared" si="202"/>
        <v>-6629</v>
      </c>
      <c r="AA146" s="8">
        <f t="shared" si="202"/>
        <v>-676</v>
      </c>
      <c r="AB146" s="8">
        <f t="shared" si="202"/>
        <v>-160473</v>
      </c>
      <c r="AC146" s="42">
        <f t="shared" si="202"/>
        <v>21895</v>
      </c>
      <c r="AD146" s="8">
        <f t="shared" si="202"/>
        <v>17840</v>
      </c>
      <c r="AE146" s="8">
        <f t="shared" si="202"/>
        <v>0</v>
      </c>
      <c r="AF146" s="8">
        <f t="shared" si="202"/>
        <v>0</v>
      </c>
      <c r="AG146" s="8">
        <f t="shared" ref="AG146:AJ146" si="203">AG142+AG145</f>
        <v>0</v>
      </c>
      <c r="AH146" s="8">
        <f t="shared" si="203"/>
        <v>0</v>
      </c>
      <c r="AI146" s="8">
        <f t="shared" si="203"/>
        <v>0</v>
      </c>
      <c r="AJ146" s="8">
        <f t="shared" si="203"/>
        <v>0</v>
      </c>
      <c r="AN146" s="8">
        <f t="shared" ref="AN146" si="204">AN142+AN145</f>
        <v>0</v>
      </c>
      <c r="AO146" s="8">
        <f t="shared" ref="AO146" si="205">AO142+AO145</f>
        <v>0</v>
      </c>
      <c r="AP146" s="8">
        <f t="shared" ref="AP146" si="206">AP142+AP145</f>
        <v>0</v>
      </c>
      <c r="AQ146" s="8">
        <f t="shared" ref="AQ146:BC146" si="207">AQ142+AQ145</f>
        <v>0</v>
      </c>
      <c r="AR146" s="8">
        <f t="shared" si="207"/>
        <v>0</v>
      </c>
      <c r="AS146" s="8">
        <f t="shared" si="207"/>
        <v>0</v>
      </c>
      <c r="AT146" s="8">
        <f t="shared" si="207"/>
        <v>0</v>
      </c>
      <c r="AU146" s="8">
        <f t="shared" si="207"/>
        <v>0</v>
      </c>
      <c r="AV146" s="8">
        <f t="shared" si="207"/>
        <v>0</v>
      </c>
      <c r="AW146" s="8">
        <f t="shared" si="207"/>
        <v>8966</v>
      </c>
      <c r="AX146" s="8">
        <f t="shared" si="207"/>
        <v>12457</v>
      </c>
      <c r="AY146" s="8">
        <f t="shared" si="207"/>
        <v>17647</v>
      </c>
      <c r="AZ146" s="8">
        <f t="shared" si="207"/>
        <v>47419</v>
      </c>
      <c r="BA146" s="8">
        <f t="shared" si="207"/>
        <v>41070</v>
      </c>
      <c r="BB146" s="8">
        <f t="shared" si="207"/>
        <v>23345</v>
      </c>
      <c r="BC146" s="8">
        <f t="shared" si="207"/>
        <v>-4185</v>
      </c>
      <c r="BD146" s="8">
        <f t="shared" ref="BD146" si="208">BD142+BD145</f>
        <v>-176167</v>
      </c>
      <c r="BE146" s="8">
        <f t="shared" ref="BE146" si="209">BE142+BE145</f>
        <v>0</v>
      </c>
      <c r="BF146" s="8">
        <f t="shared" ref="BF146" si="210">BF142+BF145</f>
        <v>0</v>
      </c>
      <c r="BG146" s="8">
        <f t="shared" ref="BG146" si="211">BG142+BG145</f>
        <v>0</v>
      </c>
    </row>
    <row r="147" spans="2:59" s="9" customFormat="1" x14ac:dyDescent="0.35">
      <c r="B147" s="9" t="s">
        <v>59</v>
      </c>
      <c r="I147" s="43"/>
      <c r="M147" s="43"/>
      <c r="O147" s="9">
        <v>20</v>
      </c>
      <c r="Q147" s="43">
        <v>37</v>
      </c>
      <c r="R147" s="9">
        <v>22</v>
      </c>
      <c r="S147" s="9">
        <v>-47</v>
      </c>
      <c r="T147" s="9">
        <f>BB147-S147-R147-Q147</f>
        <v>-26</v>
      </c>
      <c r="U147" s="43">
        <v>-63</v>
      </c>
      <c r="V147" s="9">
        <v>-31</v>
      </c>
      <c r="W147" s="9">
        <v>45</v>
      </c>
      <c r="X147" s="9">
        <f>BC147-W147-V147-U147</f>
        <v>46</v>
      </c>
      <c r="Y147" s="43">
        <v>-6</v>
      </c>
      <c r="Z147" s="9">
        <v>-39</v>
      </c>
      <c r="AA147" s="9">
        <v>0</v>
      </c>
      <c r="AB147" s="9">
        <f>BD147-AA147-Z147-Y147</f>
        <v>0</v>
      </c>
      <c r="AC147" s="43">
        <v>0</v>
      </c>
      <c r="AW147" s="9">
        <v>0</v>
      </c>
      <c r="AX147" s="9">
        <v>22</v>
      </c>
      <c r="AY147" s="9">
        <v>216</v>
      </c>
      <c r="AZ147" s="9">
        <v>19</v>
      </c>
      <c r="BA147" s="9">
        <v>4</v>
      </c>
      <c r="BB147" s="9">
        <v>-14</v>
      </c>
      <c r="BC147" s="9">
        <v>-3</v>
      </c>
      <c r="BD147" s="9">
        <v>-45</v>
      </c>
    </row>
    <row r="148" spans="2:59" s="8" customFormat="1" x14ac:dyDescent="0.35">
      <c r="B148" s="8" t="s">
        <v>60</v>
      </c>
      <c r="F148" s="8">
        <f t="shared" ref="F148:L148" si="212">F146+F147</f>
        <v>0</v>
      </c>
      <c r="G148" s="8">
        <f t="shared" si="212"/>
        <v>0</v>
      </c>
      <c r="H148" s="8">
        <f t="shared" si="212"/>
        <v>0</v>
      </c>
      <c r="I148" s="42">
        <f t="shared" si="212"/>
        <v>0</v>
      </c>
      <c r="J148" s="8">
        <f t="shared" si="212"/>
        <v>0</v>
      </c>
      <c r="K148" s="8">
        <f t="shared" si="212"/>
        <v>0</v>
      </c>
      <c r="L148" s="8">
        <f t="shared" si="212"/>
        <v>0</v>
      </c>
      <c r="M148" s="42">
        <f t="shared" ref="M148:AF148" si="213">M146+M147</f>
        <v>0</v>
      </c>
      <c r="N148" s="8">
        <f t="shared" si="213"/>
        <v>0</v>
      </c>
      <c r="O148" s="8">
        <f t="shared" si="213"/>
        <v>-1008</v>
      </c>
      <c r="P148" s="8">
        <f t="shared" si="213"/>
        <v>0</v>
      </c>
      <c r="Q148" s="42">
        <f t="shared" si="213"/>
        <v>10080</v>
      </c>
      <c r="R148" s="8">
        <f t="shared" si="213"/>
        <v>2094</v>
      </c>
      <c r="S148" s="8">
        <f t="shared" si="213"/>
        <v>211</v>
      </c>
      <c r="T148" s="8">
        <f t="shared" si="213"/>
        <v>10946</v>
      </c>
      <c r="U148" s="42">
        <f t="shared" si="213"/>
        <v>-13981</v>
      </c>
      <c r="V148" s="8">
        <f t="shared" si="213"/>
        <v>2525</v>
      </c>
      <c r="W148" s="8">
        <f t="shared" si="213"/>
        <v>10</v>
      </c>
      <c r="X148" s="8">
        <f t="shared" si="213"/>
        <v>7258</v>
      </c>
      <c r="Y148" s="42">
        <f t="shared" si="213"/>
        <v>-8395</v>
      </c>
      <c r="Z148" s="8">
        <f t="shared" si="213"/>
        <v>-6668</v>
      </c>
      <c r="AA148" s="8">
        <f t="shared" si="213"/>
        <v>-676</v>
      </c>
      <c r="AB148" s="8">
        <f t="shared" si="213"/>
        <v>-160473</v>
      </c>
      <c r="AC148" s="42">
        <f t="shared" si="213"/>
        <v>21895</v>
      </c>
      <c r="AD148" s="8">
        <f t="shared" si="213"/>
        <v>17840</v>
      </c>
      <c r="AE148" s="8">
        <f t="shared" si="213"/>
        <v>0</v>
      </c>
      <c r="AF148" s="8">
        <f t="shared" si="213"/>
        <v>0</v>
      </c>
      <c r="AG148" s="8">
        <f t="shared" ref="AG148:AJ148" si="214">AG146+AG147</f>
        <v>0</v>
      </c>
      <c r="AH148" s="8">
        <f t="shared" si="214"/>
        <v>0</v>
      </c>
      <c r="AI148" s="8">
        <f t="shared" si="214"/>
        <v>0</v>
      </c>
      <c r="AJ148" s="8">
        <f t="shared" si="214"/>
        <v>0</v>
      </c>
      <c r="AN148" s="8">
        <f t="shared" ref="AN148" si="215">AN146+AN147</f>
        <v>0</v>
      </c>
      <c r="AO148" s="8">
        <f t="shared" ref="AO148" si="216">AO146+AO147</f>
        <v>0</v>
      </c>
      <c r="AP148" s="8">
        <f t="shared" ref="AP148" si="217">AP146+AP147</f>
        <v>0</v>
      </c>
      <c r="AQ148" s="8">
        <f t="shared" ref="AQ148:BC148" si="218">AQ146+AQ147</f>
        <v>0</v>
      </c>
      <c r="AR148" s="8">
        <f t="shared" si="218"/>
        <v>0</v>
      </c>
      <c r="AS148" s="8">
        <f t="shared" si="218"/>
        <v>0</v>
      </c>
      <c r="AT148" s="8">
        <f t="shared" si="218"/>
        <v>0</v>
      </c>
      <c r="AU148" s="8">
        <f t="shared" si="218"/>
        <v>0</v>
      </c>
      <c r="AV148" s="8">
        <f t="shared" si="218"/>
        <v>0</v>
      </c>
      <c r="AW148" s="8">
        <f t="shared" si="218"/>
        <v>8966</v>
      </c>
      <c r="AX148" s="8">
        <f t="shared" si="218"/>
        <v>12479</v>
      </c>
      <c r="AY148" s="8">
        <f t="shared" si="218"/>
        <v>17863</v>
      </c>
      <c r="AZ148" s="8">
        <f t="shared" si="218"/>
        <v>47438</v>
      </c>
      <c r="BA148" s="8">
        <f t="shared" si="218"/>
        <v>41074</v>
      </c>
      <c r="BB148" s="8">
        <f t="shared" si="218"/>
        <v>23331</v>
      </c>
      <c r="BC148" s="8">
        <f t="shared" si="218"/>
        <v>-4188</v>
      </c>
      <c r="BD148" s="8">
        <f t="shared" ref="BD148" si="219">BD146+BD147</f>
        <v>-176212</v>
      </c>
      <c r="BE148" s="8">
        <f t="shared" ref="BE148" si="220">BE146+BE147</f>
        <v>0</v>
      </c>
      <c r="BF148" s="8">
        <f t="shared" ref="BF148" si="221">BF146+BF147</f>
        <v>0</v>
      </c>
      <c r="BG148" s="8">
        <f t="shared" ref="BG148" si="222">BG146+BG147</f>
        <v>0</v>
      </c>
    </row>
    <row r="149" spans="2:59" s="28" customFormat="1" x14ac:dyDescent="0.35">
      <c r="B149" s="28" t="s">
        <v>61</v>
      </c>
      <c r="F149" s="28" t="e">
        <f t="shared" ref="F149:L149" si="223">F148/F151</f>
        <v>#DIV/0!</v>
      </c>
      <c r="G149" s="28" t="e">
        <f t="shared" si="223"/>
        <v>#DIV/0!</v>
      </c>
      <c r="H149" s="28" t="e">
        <f t="shared" si="223"/>
        <v>#DIV/0!</v>
      </c>
      <c r="I149" s="46" t="e">
        <f t="shared" si="223"/>
        <v>#DIV/0!</v>
      </c>
      <c r="J149" s="28" t="e">
        <f t="shared" si="223"/>
        <v>#DIV/0!</v>
      </c>
      <c r="K149" s="28" t="e">
        <f t="shared" si="223"/>
        <v>#DIV/0!</v>
      </c>
      <c r="L149" s="28" t="e">
        <f t="shared" si="223"/>
        <v>#DIV/0!</v>
      </c>
      <c r="M149" s="46" t="e">
        <f t="shared" ref="M149:AF149" si="224">M148/M151</f>
        <v>#DIV/0!</v>
      </c>
      <c r="N149" s="28" t="e">
        <f t="shared" si="224"/>
        <v>#DIV/0!</v>
      </c>
      <c r="O149" s="28">
        <f t="shared" si="224"/>
        <v>-4.2315346302623152E-2</v>
      </c>
      <c r="P149" s="28" t="e">
        <f t="shared" si="224"/>
        <v>#DIV/0!</v>
      </c>
      <c r="Q149" s="46">
        <f t="shared" si="224"/>
        <v>0.421880867957943</v>
      </c>
      <c r="R149" s="28">
        <f t="shared" si="224"/>
        <v>8.7479816768635935E-2</v>
      </c>
      <c r="S149" s="28">
        <f t="shared" si="224"/>
        <v>8.8126768226014836E-3</v>
      </c>
      <c r="T149" s="28">
        <f t="shared" si="224"/>
        <v>0.45513795490874354</v>
      </c>
      <c r="U149" s="46">
        <f t="shared" si="224"/>
        <v>-0.56786749731317965</v>
      </c>
      <c r="V149" s="28">
        <f t="shared" si="224"/>
        <v>0.10246893730256468</v>
      </c>
      <c r="W149" s="28">
        <f t="shared" si="224"/>
        <v>4.0467822597644909E-4</v>
      </c>
      <c r="X149" s="28">
        <f t="shared" si="224"/>
        <v>0.29401835099050316</v>
      </c>
      <c r="Y149" s="46">
        <f t="shared" si="224"/>
        <v>-3.429270781560672E-2</v>
      </c>
      <c r="Z149" s="28">
        <f t="shared" si="224"/>
        <v>-0.26778177616503646</v>
      </c>
      <c r="AA149" s="28">
        <f t="shared" si="224"/>
        <v>-2.7026581842646762E-2</v>
      </c>
      <c r="AB149" s="28">
        <f t="shared" si="224"/>
        <v>-6.4074171484384372</v>
      </c>
      <c r="AC149" s="46">
        <f t="shared" si="224"/>
        <v>0.8392658510947274</v>
      </c>
      <c r="AD149" s="28">
        <f t="shared" si="224"/>
        <v>0.66404218633209866</v>
      </c>
      <c r="AE149" s="28" t="e">
        <f t="shared" si="224"/>
        <v>#DIV/0!</v>
      </c>
      <c r="AF149" s="28" t="e">
        <f t="shared" si="224"/>
        <v>#DIV/0!</v>
      </c>
      <c r="AG149" s="28" t="e">
        <f t="shared" ref="AG149:AJ149" si="225">AG148/AG151</f>
        <v>#DIV/0!</v>
      </c>
      <c r="AH149" s="28" t="e">
        <f t="shared" si="225"/>
        <v>#DIV/0!</v>
      </c>
      <c r="AI149" s="28" t="e">
        <f t="shared" si="225"/>
        <v>#DIV/0!</v>
      </c>
      <c r="AJ149" s="28" t="e">
        <f t="shared" si="225"/>
        <v>#DIV/0!</v>
      </c>
      <c r="AN149" s="28" t="e">
        <f t="shared" ref="AN149:AZ149" si="226">AN148/AN151</f>
        <v>#DIV/0!</v>
      </c>
      <c r="AO149" s="28" t="e">
        <f t="shared" si="226"/>
        <v>#DIV/0!</v>
      </c>
      <c r="AP149" s="28" t="e">
        <f t="shared" si="226"/>
        <v>#DIV/0!</v>
      </c>
      <c r="AQ149" s="28" t="e">
        <f t="shared" si="226"/>
        <v>#DIV/0!</v>
      </c>
      <c r="AR149" s="28" t="e">
        <f t="shared" si="226"/>
        <v>#DIV/0!</v>
      </c>
      <c r="AS149" s="28" t="e">
        <f t="shared" si="226"/>
        <v>#DIV/0!</v>
      </c>
      <c r="AT149" s="28" t="e">
        <f t="shared" si="226"/>
        <v>#DIV/0!</v>
      </c>
      <c r="AU149" s="28" t="e">
        <f t="shared" si="226"/>
        <v>#DIV/0!</v>
      </c>
      <c r="AV149" s="28" t="e">
        <f t="shared" si="226"/>
        <v>#DIV/0!</v>
      </c>
      <c r="AW149" s="28">
        <f t="shared" si="226"/>
        <v>0.39090680831392421</v>
      </c>
      <c r="AX149" s="28">
        <f t="shared" si="226"/>
        <v>0.54117592467511122</v>
      </c>
      <c r="AY149" s="28">
        <f t="shared" si="226"/>
        <v>0.76105903390451313</v>
      </c>
      <c r="AZ149" s="28">
        <f t="shared" si="226"/>
        <v>2.0046983930042206</v>
      </c>
      <c r="BA149" s="28">
        <f>BA148/BA151</f>
        <v>1.7253482789027133</v>
      </c>
      <c r="BB149" s="28">
        <f>BB148/BB151</f>
        <v>0.97010996034861097</v>
      </c>
      <c r="BC149" s="28">
        <f>BC148/BC151</f>
        <v>-0.16965401680190512</v>
      </c>
      <c r="BD149" s="28">
        <f t="shared" ref="BD149:BG149" si="227">BD148/BD151</f>
        <v>-7.0358489625085454</v>
      </c>
      <c r="BE149" s="28" t="e">
        <f t="shared" si="227"/>
        <v>#DIV/0!</v>
      </c>
      <c r="BF149" s="28" t="e">
        <f t="shared" si="227"/>
        <v>#DIV/0!</v>
      </c>
      <c r="BG149" s="28" t="e">
        <f t="shared" si="227"/>
        <v>#DIV/0!</v>
      </c>
    </row>
    <row r="150" spans="2:59" s="28" customFormat="1" x14ac:dyDescent="0.35">
      <c r="B150" s="28" t="s">
        <v>62</v>
      </c>
      <c r="F150" s="28" t="e">
        <f t="shared" ref="F150:L150" si="228">F148/F152</f>
        <v>#DIV/0!</v>
      </c>
      <c r="G150" s="28" t="e">
        <f t="shared" si="228"/>
        <v>#DIV/0!</v>
      </c>
      <c r="H150" s="28" t="e">
        <f t="shared" si="228"/>
        <v>#DIV/0!</v>
      </c>
      <c r="I150" s="46" t="e">
        <f t="shared" si="228"/>
        <v>#DIV/0!</v>
      </c>
      <c r="J150" s="28" t="e">
        <f t="shared" si="228"/>
        <v>#DIV/0!</v>
      </c>
      <c r="K150" s="28" t="e">
        <f t="shared" si="228"/>
        <v>#DIV/0!</v>
      </c>
      <c r="L150" s="28" t="e">
        <f t="shared" si="228"/>
        <v>#DIV/0!</v>
      </c>
      <c r="M150" s="46" t="e">
        <f t="shared" ref="M150:AF150" si="229">M148/M152</f>
        <v>#DIV/0!</v>
      </c>
      <c r="N150" s="28" t="e">
        <f t="shared" si="229"/>
        <v>#DIV/0!</v>
      </c>
      <c r="O150" s="28">
        <f t="shared" si="229"/>
        <v>-4.2315346302623152E-2</v>
      </c>
      <c r="P150" s="28" t="e">
        <f t="shared" si="229"/>
        <v>#DIV/0!</v>
      </c>
      <c r="Q150" s="46">
        <f t="shared" si="229"/>
        <v>0.41676610342050857</v>
      </c>
      <c r="R150" s="28">
        <f t="shared" si="229"/>
        <v>8.6539968405885848E-2</v>
      </c>
      <c r="S150" s="28">
        <f t="shared" si="229"/>
        <v>8.6971310266893108E-3</v>
      </c>
      <c r="T150" s="28">
        <f t="shared" si="229"/>
        <v>0.44929419846506063</v>
      </c>
      <c r="U150" s="46">
        <f t="shared" si="229"/>
        <v>-0.56786749731317965</v>
      </c>
      <c r="V150" s="28">
        <f t="shared" si="229"/>
        <v>0.10146319979972571</v>
      </c>
      <c r="W150" s="28">
        <f t="shared" si="229"/>
        <v>4.0193502776547077E-4</v>
      </c>
      <c r="X150" s="28">
        <f t="shared" si="229"/>
        <v>0.29401835099050316</v>
      </c>
      <c r="Y150" s="46">
        <f t="shared" si="229"/>
        <v>-0.33845030960845712</v>
      </c>
      <c r="Z150" s="28">
        <f t="shared" si="229"/>
        <v>-0.26778177616503646</v>
      </c>
      <c r="AA150" s="28">
        <f t="shared" si="229"/>
        <v>-2.7026581842646762E-2</v>
      </c>
      <c r="AB150" s="28">
        <f t="shared" si="229"/>
        <v>-6.4074171484384372</v>
      </c>
      <c r="AC150" s="46">
        <f t="shared" si="229"/>
        <v>0.83635604389190399</v>
      </c>
      <c r="AD150" s="28">
        <f t="shared" si="229"/>
        <v>0.66179947283072038</v>
      </c>
      <c r="AE150" s="28" t="e">
        <f t="shared" si="229"/>
        <v>#DIV/0!</v>
      </c>
      <c r="AF150" s="28" t="e">
        <f t="shared" si="229"/>
        <v>#DIV/0!</v>
      </c>
      <c r="AG150" s="28" t="e">
        <f t="shared" ref="AG150:AJ150" si="230">AG148/AG152</f>
        <v>#DIV/0!</v>
      </c>
      <c r="AH150" s="28" t="e">
        <f t="shared" si="230"/>
        <v>#DIV/0!</v>
      </c>
      <c r="AI150" s="28" t="e">
        <f t="shared" si="230"/>
        <v>#DIV/0!</v>
      </c>
      <c r="AJ150" s="28" t="e">
        <f t="shared" si="230"/>
        <v>#DIV/0!</v>
      </c>
      <c r="AN150" s="28" t="e">
        <f t="shared" ref="AN150:AZ150" si="231">AN148/AN152</f>
        <v>#DIV/0!</v>
      </c>
      <c r="AO150" s="28" t="e">
        <f t="shared" si="231"/>
        <v>#DIV/0!</v>
      </c>
      <c r="AP150" s="28" t="e">
        <f t="shared" si="231"/>
        <v>#DIV/0!</v>
      </c>
      <c r="AQ150" s="28" t="e">
        <f t="shared" si="231"/>
        <v>#DIV/0!</v>
      </c>
      <c r="AR150" s="28" t="e">
        <f t="shared" si="231"/>
        <v>#DIV/0!</v>
      </c>
      <c r="AS150" s="28" t="e">
        <f t="shared" si="231"/>
        <v>#DIV/0!</v>
      </c>
      <c r="AT150" s="28" t="e">
        <f t="shared" si="231"/>
        <v>#DIV/0!</v>
      </c>
      <c r="AU150" s="28" t="e">
        <f t="shared" si="231"/>
        <v>#DIV/0!</v>
      </c>
      <c r="AV150" s="28" t="e">
        <f t="shared" si="231"/>
        <v>#DIV/0!</v>
      </c>
      <c r="AW150" s="28">
        <f t="shared" si="231"/>
        <v>0.38724178680080801</v>
      </c>
      <c r="AX150" s="28">
        <f t="shared" si="231"/>
        <v>0.53540159066486848</v>
      </c>
      <c r="AY150" s="28">
        <f t="shared" si="231"/>
        <v>0.75011216198760955</v>
      </c>
      <c r="AZ150" s="28">
        <f t="shared" si="231"/>
        <v>1.9706948151134902</v>
      </c>
      <c r="BA150" s="28">
        <f>BA148/BA152</f>
        <v>1.7051525755363619</v>
      </c>
      <c r="BB150" s="28">
        <f>BB148/BB152</f>
        <v>0.95765420650359312</v>
      </c>
      <c r="BC150" s="28">
        <f>BC148/BC152</f>
        <v>-0.16965401680190512</v>
      </c>
      <c r="BD150" s="28">
        <f t="shared" ref="BD150:BG150" si="232">BD148/BD152</f>
        <v>-7.0358489625085454</v>
      </c>
      <c r="BE150" s="28" t="e">
        <f t="shared" si="232"/>
        <v>#DIV/0!</v>
      </c>
      <c r="BF150" s="28" t="e">
        <f t="shared" si="232"/>
        <v>#DIV/0!</v>
      </c>
      <c r="BG150" s="28" t="e">
        <f t="shared" si="232"/>
        <v>#DIV/0!</v>
      </c>
    </row>
    <row r="151" spans="2:59" s="8" customFormat="1" x14ac:dyDescent="0.35">
      <c r="B151" s="8" t="s">
        <v>63</v>
      </c>
      <c r="I151" s="42"/>
      <c r="M151" s="42"/>
      <c r="O151" s="8">
        <v>23821.145</v>
      </c>
      <c r="Q151" s="42">
        <v>23893.001</v>
      </c>
      <c r="R151" s="8">
        <v>23936.95</v>
      </c>
      <c r="S151" s="8">
        <v>23942.781999999999</v>
      </c>
      <c r="T151" s="8">
        <f>BB151</f>
        <v>24049.850999999999</v>
      </c>
      <c r="U151" s="42">
        <v>24620.18</v>
      </c>
      <c r="V151" s="8">
        <v>24641.614000000001</v>
      </c>
      <c r="W151" s="8">
        <v>24710.991000000002</v>
      </c>
      <c r="X151" s="8">
        <f>BC151</f>
        <v>24685.534</v>
      </c>
      <c r="Y151" s="42">
        <v>244804.23199999999</v>
      </c>
      <c r="Z151" s="8">
        <v>24900.873</v>
      </c>
      <c r="AA151" s="8">
        <v>25012.412</v>
      </c>
      <c r="AB151" s="8">
        <f>BD151</f>
        <v>25044.881000000001</v>
      </c>
      <c r="AC151" s="42">
        <v>26088.276999999998</v>
      </c>
      <c r="AD151" s="8">
        <v>26865.762999999999</v>
      </c>
      <c r="AW151" s="8">
        <v>22936.413</v>
      </c>
      <c r="AX151" s="8">
        <v>23059.044999999998</v>
      </c>
      <c r="AY151" s="8">
        <v>23471.241000000002</v>
      </c>
      <c r="AZ151" s="8">
        <v>23663.41</v>
      </c>
      <c r="BA151" s="8">
        <v>23806.207999999999</v>
      </c>
      <c r="BB151" s="8">
        <v>24049.850999999999</v>
      </c>
      <c r="BC151" s="8">
        <v>24685.534</v>
      </c>
      <c r="BD151" s="8">
        <v>25044.881000000001</v>
      </c>
    </row>
    <row r="152" spans="2:59" s="8" customFormat="1" x14ac:dyDescent="0.35">
      <c r="B152" s="8" t="s">
        <v>64</v>
      </c>
      <c r="I152" s="42"/>
      <c r="M152" s="42"/>
      <c r="O152" s="8">
        <v>23821.145</v>
      </c>
      <c r="Q152" s="42">
        <v>24186.227999999999</v>
      </c>
      <c r="R152" s="8">
        <v>24196.912</v>
      </c>
      <c r="S152" s="8">
        <v>24260.874</v>
      </c>
      <c r="T152" s="8">
        <f>BB152</f>
        <v>24362.655999999999</v>
      </c>
      <c r="U152" s="42">
        <v>24620.18</v>
      </c>
      <c r="V152" s="8">
        <v>24885.87</v>
      </c>
      <c r="W152" s="8">
        <v>24879.643</v>
      </c>
      <c r="X152" s="8">
        <f>BC152</f>
        <v>24685.534</v>
      </c>
      <c r="Y152" s="42">
        <v>24804.232</v>
      </c>
      <c r="Z152" s="8">
        <v>24900.873</v>
      </c>
      <c r="AA152" s="8">
        <v>25012.412</v>
      </c>
      <c r="AB152" s="8">
        <f>BD152</f>
        <v>25044.881000000001</v>
      </c>
      <c r="AC152" s="42">
        <v>26179.042000000001</v>
      </c>
      <c r="AD152" s="8">
        <v>26956.806</v>
      </c>
      <c r="AW152" s="8">
        <v>23153.492999999999</v>
      </c>
      <c r="AX152" s="8">
        <v>23307.738000000001</v>
      </c>
      <c r="AY152" s="8">
        <v>23813.772000000001</v>
      </c>
      <c r="AZ152" s="8">
        <v>24071.713</v>
      </c>
      <c r="BA152" s="8">
        <v>24088.167000000001</v>
      </c>
      <c r="BB152" s="8">
        <v>24362.655999999999</v>
      </c>
      <c r="BC152" s="8">
        <v>24685.534</v>
      </c>
      <c r="BD152" s="8">
        <v>25044.881000000001</v>
      </c>
    </row>
    <row r="153" spans="2:59" s="8" customFormat="1" x14ac:dyDescent="0.35">
      <c r="I153" s="42"/>
      <c r="M153" s="42"/>
      <c r="Q153" s="42"/>
      <c r="U153" s="42"/>
      <c r="Y153" s="42"/>
      <c r="AC153" s="42"/>
    </row>
    <row r="154" spans="2:59" s="78" customFormat="1" x14ac:dyDescent="0.35">
      <c r="I154" s="79"/>
      <c r="M154" s="79"/>
      <c r="Q154" s="79"/>
      <c r="U154" s="79"/>
      <c r="Y154" s="79"/>
      <c r="AC154" s="79"/>
    </row>
    <row r="155" spans="2:59" s="2" customFormat="1" x14ac:dyDescent="0.35">
      <c r="B155" s="3" t="s">
        <v>873</v>
      </c>
      <c r="C155" s="3"/>
      <c r="D155" s="3"/>
      <c r="E155" s="3"/>
      <c r="I155" s="52"/>
      <c r="M155" s="36"/>
      <c r="N155" s="3"/>
      <c r="O155" s="3"/>
      <c r="P155" s="3"/>
      <c r="Q155" s="36"/>
      <c r="R155" s="3"/>
      <c r="S155" s="3"/>
      <c r="T155" s="3"/>
      <c r="U155" s="36"/>
      <c r="V155" s="3"/>
      <c r="W155" s="3"/>
      <c r="X155" s="3"/>
      <c r="Y155" s="36"/>
      <c r="Z155" s="3"/>
      <c r="AA155" s="3"/>
      <c r="AB155" s="3"/>
      <c r="AC155" s="36"/>
      <c r="AD155" s="3"/>
    </row>
    <row r="156" spans="2:59" s="7" customFormat="1" x14ac:dyDescent="0.35">
      <c r="B156" s="6" t="s">
        <v>65</v>
      </c>
      <c r="C156" s="6"/>
      <c r="D156" s="6"/>
      <c r="E156" s="6"/>
      <c r="I156" s="53"/>
      <c r="M156" s="40"/>
      <c r="N156" s="6"/>
      <c r="O156" s="6"/>
      <c r="P156" s="6"/>
      <c r="Q156" s="40"/>
      <c r="R156" s="6"/>
      <c r="S156" s="6"/>
      <c r="T156" s="6"/>
      <c r="U156" s="40"/>
      <c r="V156" s="6"/>
      <c r="W156" s="6"/>
      <c r="X156" s="6"/>
      <c r="Y156" s="40"/>
      <c r="Z156" s="6"/>
      <c r="AA156" s="6"/>
      <c r="AB156" s="6"/>
      <c r="AC156" s="40"/>
      <c r="AD156" s="6"/>
    </row>
    <row r="157" spans="2:59" s="8" customFormat="1" x14ac:dyDescent="0.35">
      <c r="B157" s="8" t="s">
        <v>66</v>
      </c>
      <c r="I157" s="42"/>
      <c r="L157" s="8">
        <f>AZ157</f>
        <v>172708</v>
      </c>
      <c r="M157" s="42"/>
      <c r="P157" s="8">
        <f>BA157</f>
        <v>255142</v>
      </c>
      <c r="Q157" s="42">
        <v>246839</v>
      </c>
      <c r="R157" s="8">
        <v>280099</v>
      </c>
      <c r="S157" s="8">
        <v>324543</v>
      </c>
      <c r="T157" s="8">
        <f>BB157</f>
        <v>148741</v>
      </c>
      <c r="U157" s="42">
        <v>93924</v>
      </c>
      <c r="V157" s="8">
        <v>104770</v>
      </c>
      <c r="W157" s="8">
        <v>82528</v>
      </c>
      <c r="X157" s="8">
        <f>BC157</f>
        <v>77231</v>
      </c>
      <c r="Y157" s="42">
        <v>93183</v>
      </c>
      <c r="Z157" s="8">
        <v>101417</v>
      </c>
      <c r="AA157" s="8">
        <v>78276</v>
      </c>
      <c r="AB157" s="8">
        <f t="shared" ref="AB157:AB163" si="233">BD157</f>
        <v>132859</v>
      </c>
      <c r="AC157" s="42">
        <v>105871</v>
      </c>
      <c r="AD157" s="8">
        <v>100908</v>
      </c>
      <c r="AX157" s="8">
        <v>79904</v>
      </c>
      <c r="AY157" s="8">
        <v>143517</v>
      </c>
      <c r="AZ157" s="8">
        <v>172708</v>
      </c>
      <c r="BA157" s="8">
        <v>255142</v>
      </c>
      <c r="BB157" s="8">
        <v>148741</v>
      </c>
      <c r="BC157" s="8">
        <v>77231</v>
      </c>
      <c r="BD157" s="8">
        <v>132859</v>
      </c>
    </row>
    <row r="158" spans="2:59" s="8" customFormat="1" x14ac:dyDescent="0.35">
      <c r="B158" s="8" t="s">
        <v>67</v>
      </c>
      <c r="I158" s="42"/>
      <c r="L158" s="8">
        <f>AZ158</f>
        <v>150487</v>
      </c>
      <c r="M158" s="42"/>
      <c r="P158" s="8">
        <f>BA158</f>
        <v>47507</v>
      </c>
      <c r="Q158" s="42">
        <v>71334</v>
      </c>
      <c r="R158" s="8">
        <v>67137</v>
      </c>
      <c r="S158" s="8">
        <v>48499</v>
      </c>
      <c r="T158" s="8">
        <f>BB158</f>
        <v>31971</v>
      </c>
      <c r="U158" s="42">
        <v>17953</v>
      </c>
      <c r="V158" s="8">
        <v>6311</v>
      </c>
      <c r="W158" s="8">
        <v>3969</v>
      </c>
      <c r="X158" s="8">
        <f>BC158</f>
        <v>24716</v>
      </c>
      <c r="Y158" s="42">
        <v>12655</v>
      </c>
      <c r="Z158" s="8">
        <v>0</v>
      </c>
      <c r="AA158" s="8">
        <v>0</v>
      </c>
      <c r="AB158" s="8">
        <f t="shared" si="233"/>
        <v>0</v>
      </c>
      <c r="AC158" s="42">
        <v>0</v>
      </c>
      <c r="AD158" s="8">
        <v>0</v>
      </c>
      <c r="AX158" s="8">
        <v>119971</v>
      </c>
      <c r="AY158" s="8">
        <v>113649</v>
      </c>
      <c r="AZ158" s="8">
        <v>150487</v>
      </c>
      <c r="BA158" s="8">
        <v>47507</v>
      </c>
      <c r="BB158" s="8">
        <v>31971</v>
      </c>
      <c r="BC158" s="8">
        <v>24716</v>
      </c>
      <c r="BD158" s="8">
        <v>0</v>
      </c>
    </row>
    <row r="159" spans="2:59" s="8" customFormat="1" x14ac:dyDescent="0.35">
      <c r="B159" s="8" t="s">
        <v>68</v>
      </c>
      <c r="I159" s="42"/>
      <c r="L159" s="8">
        <f>AZ159</f>
        <v>31051</v>
      </c>
      <c r="M159" s="42"/>
      <c r="P159" s="8">
        <f>BA159</f>
        <v>73660</v>
      </c>
      <c r="Q159" s="42">
        <v>43357</v>
      </c>
      <c r="R159" s="8">
        <v>30701</v>
      </c>
      <c r="S159" s="8">
        <v>26621</v>
      </c>
      <c r="T159" s="8">
        <f>BB159</f>
        <v>62647</v>
      </c>
      <c r="U159" s="42">
        <v>45764</v>
      </c>
      <c r="V159" s="8">
        <v>26552</v>
      </c>
      <c r="W159" s="8">
        <v>41739</v>
      </c>
      <c r="X159" s="8">
        <f>BC159</f>
        <v>60170</v>
      </c>
      <c r="Y159" s="42">
        <v>52062</v>
      </c>
      <c r="Z159" s="8">
        <v>31664</v>
      </c>
      <c r="AA159" s="8">
        <v>52871</v>
      </c>
      <c r="AB159" s="8">
        <f t="shared" si="233"/>
        <v>87633</v>
      </c>
      <c r="AC159" s="42">
        <v>79214</v>
      </c>
      <c r="AD159" s="8">
        <v>73865</v>
      </c>
      <c r="AX159" s="8">
        <v>68719</v>
      </c>
      <c r="AY159" s="8">
        <v>56813</v>
      </c>
      <c r="AZ159" s="8">
        <v>31051</v>
      </c>
      <c r="BA159" s="8">
        <v>73660</v>
      </c>
      <c r="BB159" s="8">
        <v>62647</v>
      </c>
      <c r="BC159" s="8">
        <v>60170</v>
      </c>
      <c r="BD159" s="8">
        <v>87633</v>
      </c>
    </row>
    <row r="160" spans="2:59" s="8" customFormat="1" x14ac:dyDescent="0.35">
      <c r="B160" s="8" t="s">
        <v>69</v>
      </c>
      <c r="I160" s="42"/>
      <c r="L160" s="8">
        <f>AZ160</f>
        <v>53047</v>
      </c>
      <c r="M160" s="42"/>
      <c r="P160" s="8">
        <f>BA160</f>
        <v>75837</v>
      </c>
      <c r="Q160" s="42">
        <v>73791</v>
      </c>
      <c r="R160" s="8">
        <v>70573</v>
      </c>
      <c r="S160" s="8">
        <v>61084</v>
      </c>
      <c r="T160" s="8">
        <f>BB160</f>
        <v>71632</v>
      </c>
      <c r="U160" s="42">
        <v>87131</v>
      </c>
      <c r="V160" s="8">
        <v>119031</v>
      </c>
      <c r="W160" s="8">
        <v>97993</v>
      </c>
      <c r="X160" s="8">
        <f>BC160</f>
        <v>104194</v>
      </c>
      <c r="Y160" s="42">
        <v>89397</v>
      </c>
      <c r="Z160" s="8">
        <v>92457</v>
      </c>
      <c r="AA160" s="8">
        <v>109289</v>
      </c>
      <c r="AB160" s="8">
        <f t="shared" si="233"/>
        <v>105653</v>
      </c>
      <c r="AC160" s="42">
        <v>107258</v>
      </c>
      <c r="AD160" s="8">
        <v>141812</v>
      </c>
      <c r="AX160" s="8">
        <v>14120</v>
      </c>
      <c r="AY160" s="8">
        <v>13076</v>
      </c>
      <c r="AZ160" s="8">
        <v>53047</v>
      </c>
      <c r="BA160" s="8">
        <v>75837</v>
      </c>
      <c r="BB160" s="8">
        <v>71632</v>
      </c>
      <c r="BC160" s="8">
        <v>104194</v>
      </c>
      <c r="BD160" s="8">
        <v>105653</v>
      </c>
    </row>
    <row r="161" spans="2:59" s="8" customFormat="1" x14ac:dyDescent="0.35">
      <c r="B161" s="8" t="s">
        <v>70</v>
      </c>
      <c r="I161" s="42"/>
      <c r="L161" s="8">
        <f>AZ161</f>
        <v>54056</v>
      </c>
      <c r="M161" s="42"/>
      <c r="P161" s="8">
        <f>BA161</f>
        <v>45535</v>
      </c>
      <c r="Q161" s="42">
        <v>45530</v>
      </c>
      <c r="R161" s="8">
        <v>51779</v>
      </c>
      <c r="S161" s="8">
        <v>53104</v>
      </c>
      <c r="T161" s="8">
        <f>BB161</f>
        <v>71646</v>
      </c>
      <c r="U161" s="42">
        <v>84852</v>
      </c>
      <c r="V161" s="8">
        <v>81944</v>
      </c>
      <c r="W161" s="8">
        <v>89616</v>
      </c>
      <c r="X161" s="8">
        <f>BC161</f>
        <v>90629</v>
      </c>
      <c r="Y161" s="42">
        <v>98603</v>
      </c>
      <c r="Z161" s="8">
        <v>109810</v>
      </c>
      <c r="AA161" s="8">
        <v>125942</v>
      </c>
      <c r="AB161" s="8">
        <f t="shared" si="233"/>
        <v>138814</v>
      </c>
      <c r="AC161" s="42">
        <v>175396</v>
      </c>
      <c r="AD161" s="8">
        <v>181767</v>
      </c>
      <c r="AX161" s="8">
        <v>40908</v>
      </c>
      <c r="AY161" s="8">
        <v>38640</v>
      </c>
      <c r="AZ161" s="8">
        <v>54056</v>
      </c>
      <c r="BA161" s="8">
        <v>45535</v>
      </c>
      <c r="BB161" s="8">
        <v>71646</v>
      </c>
      <c r="BC161" s="8">
        <v>90629</v>
      </c>
      <c r="BD161" s="8">
        <v>138814</v>
      </c>
    </row>
    <row r="162" spans="2:59" s="8" customFormat="1" x14ac:dyDescent="0.35">
      <c r="B162" s="8" t="s">
        <v>882</v>
      </c>
      <c r="I162" s="42"/>
      <c r="L162" s="8">
        <f>AZ162</f>
        <v>821</v>
      </c>
      <c r="M162" s="42"/>
      <c r="P162" s="8">
        <f>BA162</f>
        <v>0</v>
      </c>
      <c r="Q162" s="42">
        <v>0</v>
      </c>
      <c r="R162" s="8">
        <v>0</v>
      </c>
      <c r="S162" s="8">
        <v>0</v>
      </c>
      <c r="T162" s="8">
        <f>BB162</f>
        <v>0</v>
      </c>
      <c r="U162" s="42">
        <v>322</v>
      </c>
      <c r="V162" s="8">
        <v>11708</v>
      </c>
      <c r="W162" s="8">
        <v>26578</v>
      </c>
      <c r="X162" s="8">
        <f>BC162</f>
        <v>442</v>
      </c>
      <c r="Y162" s="42">
        <v>0</v>
      </c>
      <c r="Z162" s="8">
        <v>8940</v>
      </c>
      <c r="AA162" s="8">
        <v>9180</v>
      </c>
      <c r="AB162" s="8">
        <f t="shared" si="233"/>
        <v>0</v>
      </c>
      <c r="AC162" s="42">
        <v>0</v>
      </c>
      <c r="AD162" s="8">
        <v>5735</v>
      </c>
      <c r="AX162" s="8">
        <v>0</v>
      </c>
      <c r="AY162" s="8">
        <v>0</v>
      </c>
      <c r="AZ162" s="8">
        <v>821</v>
      </c>
      <c r="BA162" s="8">
        <v>0</v>
      </c>
      <c r="BB162" s="8">
        <v>0</v>
      </c>
      <c r="BC162" s="8">
        <v>442</v>
      </c>
      <c r="BD162" s="8">
        <v>0</v>
      </c>
    </row>
    <row r="163" spans="2:59" s="9" customFormat="1" x14ac:dyDescent="0.35">
      <c r="B163" s="9" t="s">
        <v>72</v>
      </c>
      <c r="I163" s="43"/>
      <c r="L163" s="8">
        <f>AZ163</f>
        <v>7418</v>
      </c>
      <c r="M163" s="43"/>
      <c r="P163" s="8">
        <f>BA163</f>
        <v>6246</v>
      </c>
      <c r="Q163" s="43">
        <v>5941</v>
      </c>
      <c r="R163" s="9">
        <v>7310</v>
      </c>
      <c r="S163" s="9">
        <v>7693</v>
      </c>
      <c r="T163" s="8">
        <f>BB163</f>
        <v>15001</v>
      </c>
      <c r="U163" s="43">
        <v>14972</v>
      </c>
      <c r="V163" s="9">
        <v>13761</v>
      </c>
      <c r="W163" s="9">
        <v>12099</v>
      </c>
      <c r="X163" s="8">
        <f>BC163</f>
        <v>11527</v>
      </c>
      <c r="Y163" s="43">
        <v>11368</v>
      </c>
      <c r="Z163" s="9">
        <v>13244</v>
      </c>
      <c r="AA163" s="9">
        <v>15323</v>
      </c>
      <c r="AB163" s="8">
        <f t="shared" si="233"/>
        <v>12043</v>
      </c>
      <c r="AC163" s="43">
        <v>13949</v>
      </c>
      <c r="AD163" s="9">
        <v>19958</v>
      </c>
      <c r="AX163" s="9">
        <f>5533+24930</f>
        <v>30463</v>
      </c>
      <c r="AY163" s="9">
        <f>5103+28349</f>
        <v>33452</v>
      </c>
      <c r="AZ163" s="9">
        <v>7418</v>
      </c>
      <c r="BA163" s="9">
        <v>6246</v>
      </c>
      <c r="BB163" s="9">
        <v>15001</v>
      </c>
      <c r="BC163" s="9">
        <v>11527</v>
      </c>
      <c r="BD163" s="9">
        <v>12043</v>
      </c>
    </row>
    <row r="164" spans="2:59" s="8" customFormat="1" x14ac:dyDescent="0.35">
      <c r="B164" s="8" t="s">
        <v>73</v>
      </c>
      <c r="F164" s="8">
        <f t="shared" ref="F164:L164" si="234">SUM(F157:F163)</f>
        <v>0</v>
      </c>
      <c r="G164" s="8">
        <f t="shared" si="234"/>
        <v>0</v>
      </c>
      <c r="H164" s="8">
        <f t="shared" si="234"/>
        <v>0</v>
      </c>
      <c r="I164" s="42">
        <f t="shared" si="234"/>
        <v>0</v>
      </c>
      <c r="J164" s="8">
        <f t="shared" si="234"/>
        <v>0</v>
      </c>
      <c r="K164" s="8">
        <f t="shared" si="234"/>
        <v>0</v>
      </c>
      <c r="L164" s="8">
        <f t="shared" si="234"/>
        <v>469588</v>
      </c>
      <c r="M164" s="42">
        <f t="shared" ref="M164:AF164" si="235">SUM(M157:M163)</f>
        <v>0</v>
      </c>
      <c r="N164" s="8">
        <f t="shared" si="235"/>
        <v>0</v>
      </c>
      <c r="O164" s="8">
        <f t="shared" si="235"/>
        <v>0</v>
      </c>
      <c r="P164" s="8">
        <f t="shared" si="235"/>
        <v>503927</v>
      </c>
      <c r="Q164" s="42">
        <f t="shared" si="235"/>
        <v>486792</v>
      </c>
      <c r="R164" s="8">
        <f t="shared" si="235"/>
        <v>507599</v>
      </c>
      <c r="S164" s="8">
        <f t="shared" si="235"/>
        <v>521544</v>
      </c>
      <c r="T164" s="8">
        <f t="shared" si="235"/>
        <v>401638</v>
      </c>
      <c r="U164" s="42">
        <f t="shared" si="235"/>
        <v>344918</v>
      </c>
      <c r="V164" s="8">
        <f t="shared" si="235"/>
        <v>364077</v>
      </c>
      <c r="W164" s="8">
        <f t="shared" si="235"/>
        <v>354522</v>
      </c>
      <c r="X164" s="8">
        <f t="shared" si="235"/>
        <v>368909</v>
      </c>
      <c r="Y164" s="42">
        <f t="shared" si="235"/>
        <v>357268</v>
      </c>
      <c r="Z164" s="8">
        <f t="shared" si="235"/>
        <v>357532</v>
      </c>
      <c r="AA164" s="8">
        <f t="shared" si="235"/>
        <v>390881</v>
      </c>
      <c r="AB164" s="8">
        <f t="shared" si="235"/>
        <v>477002</v>
      </c>
      <c r="AC164" s="42">
        <f t="shared" si="235"/>
        <v>481688</v>
      </c>
      <c r="AD164" s="8">
        <f t="shared" si="235"/>
        <v>524045</v>
      </c>
      <c r="AE164" s="8">
        <f t="shared" si="235"/>
        <v>0</v>
      </c>
      <c r="AF164" s="8">
        <f t="shared" si="235"/>
        <v>0</v>
      </c>
      <c r="AG164" s="8">
        <f t="shared" ref="AG164:AJ164" si="236">SUM(AG157:AG163)</f>
        <v>0</v>
      </c>
      <c r="AH164" s="8">
        <f t="shared" si="236"/>
        <v>0</v>
      </c>
      <c r="AI164" s="8">
        <f t="shared" si="236"/>
        <v>0</v>
      </c>
      <c r="AJ164" s="8">
        <f t="shared" si="236"/>
        <v>0</v>
      </c>
      <c r="AN164" s="8">
        <f t="shared" ref="AN164" si="237">SUM(AN157:AN163)</f>
        <v>0</v>
      </c>
      <c r="AO164" s="8">
        <f t="shared" ref="AO164" si="238">SUM(AO157:AO163)</f>
        <v>0</v>
      </c>
      <c r="AP164" s="8">
        <f t="shared" ref="AP164" si="239">SUM(AP157:AP163)</f>
        <v>0</v>
      </c>
      <c r="AQ164" s="8">
        <f t="shared" ref="AQ164:BC164" si="240">SUM(AQ157:AQ163)</f>
        <v>0</v>
      </c>
      <c r="AR164" s="8">
        <f t="shared" si="240"/>
        <v>0</v>
      </c>
      <c r="AS164" s="8">
        <f t="shared" si="240"/>
        <v>0</v>
      </c>
      <c r="AT164" s="8">
        <f t="shared" si="240"/>
        <v>0</v>
      </c>
      <c r="AU164" s="8">
        <f t="shared" si="240"/>
        <v>0</v>
      </c>
      <c r="AV164" s="8">
        <f t="shared" si="240"/>
        <v>0</v>
      </c>
      <c r="AW164" s="8">
        <f t="shared" si="240"/>
        <v>0</v>
      </c>
      <c r="AX164" s="8">
        <f t="shared" si="240"/>
        <v>354085</v>
      </c>
      <c r="AY164" s="8">
        <f t="shared" si="240"/>
        <v>399147</v>
      </c>
      <c r="AZ164" s="8">
        <f t="shared" si="240"/>
        <v>469588</v>
      </c>
      <c r="BA164" s="8">
        <f t="shared" si="240"/>
        <v>503927</v>
      </c>
      <c r="BB164" s="8">
        <f t="shared" si="240"/>
        <v>401638</v>
      </c>
      <c r="BC164" s="8">
        <f t="shared" si="240"/>
        <v>368909</v>
      </c>
      <c r="BD164" s="8">
        <f t="shared" ref="BD164" si="241">SUM(BD157:BD163)</f>
        <v>477002</v>
      </c>
      <c r="BE164" s="8">
        <f t="shared" ref="BE164" si="242">SUM(BE157:BE163)</f>
        <v>0</v>
      </c>
      <c r="BF164" s="8">
        <f t="shared" ref="BF164" si="243">SUM(BF157:BF163)</f>
        <v>0</v>
      </c>
      <c r="BG164" s="8">
        <f t="shared" ref="BG164" si="244">SUM(BG157:BG163)</f>
        <v>0</v>
      </c>
    </row>
    <row r="165" spans="2:59" s="10" customFormat="1" x14ac:dyDescent="0.35">
      <c r="B165" s="26" t="s">
        <v>74</v>
      </c>
      <c r="C165" s="26"/>
      <c r="D165" s="26"/>
      <c r="E165" s="26"/>
      <c r="I165" s="51"/>
      <c r="M165" s="51"/>
      <c r="Q165" s="51"/>
      <c r="U165" s="51"/>
      <c r="Y165" s="51"/>
      <c r="AC165" s="51"/>
    </row>
    <row r="166" spans="2:59" s="8" customFormat="1" x14ac:dyDescent="0.35">
      <c r="B166" s="8" t="s">
        <v>75</v>
      </c>
      <c r="I166" s="42"/>
      <c r="L166" s="8">
        <f>AZ166</f>
        <v>9386</v>
      </c>
      <c r="M166" s="42"/>
      <c r="P166" s="8">
        <f>BA166</f>
        <v>15030</v>
      </c>
      <c r="Q166" s="42">
        <v>20338</v>
      </c>
      <c r="R166" s="8">
        <v>20976</v>
      </c>
      <c r="S166" s="8">
        <v>11222</v>
      </c>
      <c r="T166" s="8">
        <f>BB166</f>
        <v>12156</v>
      </c>
      <c r="U166" s="42">
        <v>10165</v>
      </c>
      <c r="V166" s="8">
        <v>11271</v>
      </c>
      <c r="W166" s="8">
        <v>12388</v>
      </c>
      <c r="X166" s="8">
        <f>BC166</f>
        <v>15433</v>
      </c>
      <c r="Y166" s="42">
        <v>17707</v>
      </c>
      <c r="Z166" s="8">
        <v>22462</v>
      </c>
      <c r="AA166" s="8">
        <v>19319</v>
      </c>
      <c r="AB166" s="8">
        <f t="shared" ref="AB166:AB172" si="245">BD166</f>
        <v>23613</v>
      </c>
      <c r="AC166" s="42">
        <v>22578</v>
      </c>
      <c r="AD166" s="8">
        <v>20611</v>
      </c>
      <c r="AX166" s="8">
        <v>42096</v>
      </c>
      <c r="AY166" s="8">
        <v>40656</v>
      </c>
      <c r="AZ166" s="8">
        <v>9386</v>
      </c>
      <c r="BA166" s="8">
        <v>15030</v>
      </c>
      <c r="BB166" s="8">
        <v>12156</v>
      </c>
      <c r="BC166" s="8">
        <v>15433</v>
      </c>
      <c r="BD166" s="8">
        <v>23613</v>
      </c>
    </row>
    <row r="167" spans="2:59" s="8" customFormat="1" x14ac:dyDescent="0.35">
      <c r="B167" s="8" t="s">
        <v>76</v>
      </c>
      <c r="I167" s="42"/>
      <c r="L167" s="8">
        <f>AZ167</f>
        <v>16905</v>
      </c>
      <c r="M167" s="42"/>
      <c r="P167" s="8">
        <f>BA167</f>
        <v>21694</v>
      </c>
      <c r="Q167" s="42">
        <v>22907</v>
      </c>
      <c r="R167" s="8">
        <v>22868</v>
      </c>
      <c r="S167" s="8">
        <v>22920</v>
      </c>
      <c r="T167" s="8">
        <f>BB167</f>
        <v>58896</v>
      </c>
      <c r="U167" s="42">
        <v>66563</v>
      </c>
      <c r="V167" s="8">
        <v>68217</v>
      </c>
      <c r="W167" s="8">
        <v>65377</v>
      </c>
      <c r="X167" s="8">
        <f>BC167</f>
        <v>62296</v>
      </c>
      <c r="Y167" s="42">
        <v>61862</v>
      </c>
      <c r="Z167" s="8">
        <v>52415</v>
      </c>
      <c r="AA167" s="8">
        <v>45388</v>
      </c>
      <c r="AB167" s="8">
        <f t="shared" si="245"/>
        <v>39795</v>
      </c>
      <c r="AC167" s="42">
        <v>39770</v>
      </c>
      <c r="AD167" s="8">
        <v>43772</v>
      </c>
      <c r="AX167" s="8">
        <v>15962</v>
      </c>
      <c r="AY167" s="8">
        <v>19219</v>
      </c>
      <c r="AZ167" s="8">
        <v>16905</v>
      </c>
      <c r="BA167" s="8">
        <v>21694</v>
      </c>
      <c r="BB167" s="8">
        <v>58896</v>
      </c>
      <c r="BC167" s="8">
        <v>62296</v>
      </c>
      <c r="BD167" s="8">
        <v>39795</v>
      </c>
    </row>
    <row r="168" spans="2:59" s="8" customFormat="1" x14ac:dyDescent="0.35">
      <c r="B168" s="8" t="s">
        <v>77</v>
      </c>
      <c r="I168" s="42"/>
      <c r="L168" s="8">
        <f>AZ168</f>
        <v>0</v>
      </c>
      <c r="M168" s="42"/>
      <c r="P168" s="8">
        <f>BA168</f>
        <v>8793</v>
      </c>
      <c r="Q168" s="42">
        <v>13612</v>
      </c>
      <c r="R168" s="8">
        <v>12363</v>
      </c>
      <c r="S168" s="8">
        <v>11281</v>
      </c>
      <c r="T168" s="8">
        <f>BB168</f>
        <v>22902</v>
      </c>
      <c r="U168" s="42">
        <v>27649</v>
      </c>
      <c r="V168" s="8">
        <v>26058</v>
      </c>
      <c r="W168" s="8">
        <v>24848</v>
      </c>
      <c r="X168" s="8">
        <f>BC168</f>
        <v>26769</v>
      </c>
      <c r="Y168" s="42">
        <v>25385</v>
      </c>
      <c r="Z168" s="8">
        <v>25580</v>
      </c>
      <c r="AA168" s="8">
        <v>28336</v>
      </c>
      <c r="AB168" s="8">
        <f t="shared" si="245"/>
        <v>27363</v>
      </c>
      <c r="AC168" s="42">
        <v>25742</v>
      </c>
      <c r="AD168" s="8">
        <v>30632</v>
      </c>
      <c r="AX168" s="8">
        <v>0</v>
      </c>
      <c r="AY168" s="8">
        <v>0</v>
      </c>
      <c r="AZ168" s="8">
        <v>0</v>
      </c>
      <c r="BA168" s="8">
        <v>8793</v>
      </c>
      <c r="BB168" s="8">
        <v>22902</v>
      </c>
      <c r="BC168" s="8">
        <v>26769</v>
      </c>
      <c r="BD168" s="8">
        <v>27363</v>
      </c>
    </row>
    <row r="169" spans="2:59" s="8" customFormat="1" x14ac:dyDescent="0.35">
      <c r="B169" s="8" t="s">
        <v>78</v>
      </c>
      <c r="I169" s="42"/>
      <c r="L169" s="8">
        <f>AZ169</f>
        <v>6685</v>
      </c>
      <c r="M169" s="42"/>
      <c r="P169" s="8">
        <f>BA169</f>
        <v>4928</v>
      </c>
      <c r="Q169" s="42">
        <v>5262</v>
      </c>
      <c r="R169" s="8">
        <v>5546</v>
      </c>
      <c r="S169" s="8">
        <v>5821</v>
      </c>
      <c r="T169" s="8">
        <f>BB169</f>
        <v>2061</v>
      </c>
      <c r="U169" s="42">
        <v>2534</v>
      </c>
      <c r="V169" s="8">
        <v>2900</v>
      </c>
      <c r="W169" s="8">
        <v>3258</v>
      </c>
      <c r="X169" s="8">
        <f>BC169</f>
        <v>7290</v>
      </c>
      <c r="Y169" s="42">
        <v>7671</v>
      </c>
      <c r="Z169" s="8">
        <v>8098</v>
      </c>
      <c r="AA169" s="8">
        <v>8540</v>
      </c>
      <c r="AB169" s="8">
        <f t="shared" si="245"/>
        <v>27206</v>
      </c>
      <c r="AC169" s="42">
        <v>27633</v>
      </c>
      <c r="AD169" s="8">
        <v>20780</v>
      </c>
      <c r="AX169" s="8">
        <v>15089</v>
      </c>
      <c r="AY169" s="8">
        <v>11168</v>
      </c>
      <c r="AZ169" s="8">
        <v>6685</v>
      </c>
      <c r="BA169" s="8">
        <v>4928</v>
      </c>
      <c r="BB169" s="8">
        <v>2061</v>
      </c>
      <c r="BC169" s="8">
        <v>7290</v>
      </c>
      <c r="BD169" s="8">
        <v>27206</v>
      </c>
    </row>
    <row r="170" spans="2:59" s="8" customFormat="1" x14ac:dyDescent="0.35">
      <c r="B170" s="8" t="s">
        <v>79</v>
      </c>
      <c r="I170" s="42"/>
      <c r="L170" s="8">
        <f>AZ170</f>
        <v>459</v>
      </c>
      <c r="M170" s="42"/>
      <c r="P170" s="8">
        <f>BA170</f>
        <v>13637</v>
      </c>
      <c r="Q170" s="42">
        <v>12928</v>
      </c>
      <c r="R170" s="8">
        <v>12213</v>
      </c>
      <c r="S170" s="8">
        <v>11552</v>
      </c>
      <c r="T170" s="8">
        <f>BB170</f>
        <v>106268</v>
      </c>
      <c r="U170" s="42">
        <v>117855</v>
      </c>
      <c r="V170" s="8">
        <v>110620</v>
      </c>
      <c r="W170" s="8">
        <v>103825</v>
      </c>
      <c r="X170" s="8">
        <f>BC170</f>
        <v>97224</v>
      </c>
      <c r="Y170" s="42">
        <v>91009</v>
      </c>
      <c r="Z170" s="8">
        <v>88660</v>
      </c>
      <c r="AA170" s="8">
        <v>83442</v>
      </c>
      <c r="AB170" s="8">
        <f t="shared" si="245"/>
        <v>43577</v>
      </c>
      <c r="AC170" s="42">
        <v>40540</v>
      </c>
      <c r="AD170" s="8">
        <v>82848</v>
      </c>
      <c r="AX170" s="8">
        <v>0</v>
      </c>
      <c r="AY170" s="8">
        <v>0</v>
      </c>
      <c r="AZ170" s="8">
        <v>459</v>
      </c>
      <c r="BA170" s="8">
        <v>13637</v>
      </c>
      <c r="BB170" s="8">
        <v>106268</v>
      </c>
      <c r="BC170" s="8">
        <v>97224</v>
      </c>
      <c r="BD170" s="8">
        <v>43577</v>
      </c>
    </row>
    <row r="171" spans="2:59" s="8" customFormat="1" x14ac:dyDescent="0.35">
      <c r="B171" s="8" t="s">
        <v>80</v>
      </c>
      <c r="I171" s="42"/>
      <c r="L171" s="8">
        <f>AZ171</f>
        <v>0</v>
      </c>
      <c r="M171" s="42"/>
      <c r="P171" s="8">
        <f>BA171</f>
        <v>6340</v>
      </c>
      <c r="Q171" s="42">
        <v>6340</v>
      </c>
      <c r="R171" s="8">
        <v>6340</v>
      </c>
      <c r="S171" s="8">
        <v>6340</v>
      </c>
      <c r="T171" s="8">
        <f>BB171</f>
        <v>314205</v>
      </c>
      <c r="U171" s="42">
        <v>335029</v>
      </c>
      <c r="V171" s="8">
        <v>335888</v>
      </c>
      <c r="W171" s="8">
        <v>335164</v>
      </c>
      <c r="X171" s="8">
        <f>BC171</f>
        <v>334347</v>
      </c>
      <c r="Y171" s="42">
        <v>333791</v>
      </c>
      <c r="Z171" s="8">
        <v>334963</v>
      </c>
      <c r="AA171" s="8">
        <v>336555</v>
      </c>
      <c r="AB171" s="8">
        <f t="shared" si="245"/>
        <v>180801</v>
      </c>
      <c r="AC171" s="42">
        <v>180797</v>
      </c>
      <c r="AD171" s="8">
        <v>274781</v>
      </c>
      <c r="AX171" s="8">
        <v>0</v>
      </c>
      <c r="AY171" s="8">
        <v>0</v>
      </c>
      <c r="AZ171" s="8">
        <v>0</v>
      </c>
      <c r="BA171" s="8">
        <v>6340</v>
      </c>
      <c r="BB171" s="8">
        <v>314205</v>
      </c>
      <c r="BC171" s="8">
        <v>334347</v>
      </c>
      <c r="BD171" s="8">
        <v>180801</v>
      </c>
    </row>
    <row r="172" spans="2:59" s="9" customFormat="1" x14ac:dyDescent="0.35">
      <c r="B172" s="9" t="s">
        <v>81</v>
      </c>
      <c r="I172" s="43"/>
      <c r="L172" s="8">
        <f>AZ172</f>
        <v>5821</v>
      </c>
      <c r="M172" s="43"/>
      <c r="P172" s="8">
        <f>BA172</f>
        <v>10605</v>
      </c>
      <c r="Q172" s="43">
        <v>9640</v>
      </c>
      <c r="R172" s="9">
        <v>102</v>
      </c>
      <c r="S172" s="9">
        <v>312</v>
      </c>
      <c r="T172" s="8">
        <f>BB172</f>
        <v>10440</v>
      </c>
      <c r="U172" s="43">
        <v>3840</v>
      </c>
      <c r="V172" s="9">
        <v>6276</v>
      </c>
      <c r="W172" s="9">
        <v>5881</v>
      </c>
      <c r="X172" s="8">
        <f>BC172</f>
        <v>1932</v>
      </c>
      <c r="Y172" s="43">
        <v>1961</v>
      </c>
      <c r="Z172" s="9">
        <v>1972</v>
      </c>
      <c r="AA172" s="9">
        <v>8741</v>
      </c>
      <c r="AB172" s="8">
        <f t="shared" si="245"/>
        <v>5220</v>
      </c>
      <c r="AC172" s="43">
        <v>7312</v>
      </c>
      <c r="AD172" s="9">
        <v>9231</v>
      </c>
      <c r="AX172" s="9">
        <f>2010+3258</f>
        <v>5268</v>
      </c>
      <c r="AY172" s="9">
        <v>2721</v>
      </c>
      <c r="AZ172" s="9">
        <v>5821</v>
      </c>
      <c r="BA172" s="9">
        <v>10605</v>
      </c>
      <c r="BB172" s="9">
        <v>10440</v>
      </c>
      <c r="BC172" s="9">
        <v>1932</v>
      </c>
      <c r="BD172" s="9">
        <v>5220</v>
      </c>
    </row>
    <row r="173" spans="2:59" s="11" customFormat="1" x14ac:dyDescent="0.35">
      <c r="B173" s="11" t="s">
        <v>872</v>
      </c>
      <c r="F173" s="11">
        <f t="shared" ref="F173:L173" si="246">SUM(F166:F172)</f>
        <v>0</v>
      </c>
      <c r="G173" s="11">
        <f t="shared" si="246"/>
        <v>0</v>
      </c>
      <c r="H173" s="11">
        <f t="shared" si="246"/>
        <v>0</v>
      </c>
      <c r="I173" s="54">
        <f t="shared" si="246"/>
        <v>0</v>
      </c>
      <c r="J173" s="11">
        <f t="shared" si="246"/>
        <v>0</v>
      </c>
      <c r="K173" s="11">
        <f t="shared" si="246"/>
        <v>0</v>
      </c>
      <c r="L173" s="11">
        <f t="shared" si="246"/>
        <v>39256</v>
      </c>
      <c r="M173" s="54">
        <f t="shared" ref="M173:AF173" si="247">SUM(M166:M172)</f>
        <v>0</v>
      </c>
      <c r="N173" s="11">
        <f t="shared" si="247"/>
        <v>0</v>
      </c>
      <c r="O173" s="11">
        <f t="shared" si="247"/>
        <v>0</v>
      </c>
      <c r="P173" s="11">
        <f t="shared" si="247"/>
        <v>81027</v>
      </c>
      <c r="Q173" s="54">
        <f t="shared" si="247"/>
        <v>91027</v>
      </c>
      <c r="R173" s="11">
        <f t="shared" si="247"/>
        <v>80408</v>
      </c>
      <c r="S173" s="11">
        <f t="shared" si="247"/>
        <v>69448</v>
      </c>
      <c r="T173" s="11">
        <f t="shared" si="247"/>
        <v>526928</v>
      </c>
      <c r="U173" s="54">
        <f t="shared" si="247"/>
        <v>563635</v>
      </c>
      <c r="V173" s="11">
        <f t="shared" si="247"/>
        <v>561230</v>
      </c>
      <c r="W173" s="11">
        <f t="shared" si="247"/>
        <v>550741</v>
      </c>
      <c r="X173" s="11">
        <f t="shared" si="247"/>
        <v>545291</v>
      </c>
      <c r="Y173" s="54">
        <f t="shared" si="247"/>
        <v>539386</v>
      </c>
      <c r="Z173" s="11">
        <f t="shared" si="247"/>
        <v>534150</v>
      </c>
      <c r="AA173" s="11">
        <f t="shared" si="247"/>
        <v>530321</v>
      </c>
      <c r="AB173" s="11">
        <f t="shared" si="247"/>
        <v>347575</v>
      </c>
      <c r="AC173" s="54">
        <f t="shared" si="247"/>
        <v>344372</v>
      </c>
      <c r="AD173" s="11">
        <f t="shared" si="247"/>
        <v>482655</v>
      </c>
      <c r="AE173" s="11">
        <f t="shared" si="247"/>
        <v>0</v>
      </c>
      <c r="AF173" s="11">
        <f t="shared" si="247"/>
        <v>0</v>
      </c>
      <c r="AG173" s="11">
        <f t="shared" ref="AG173:AJ173" si="248">SUM(AG166:AG172)</f>
        <v>0</v>
      </c>
      <c r="AH173" s="11">
        <f t="shared" si="248"/>
        <v>0</v>
      </c>
      <c r="AI173" s="11">
        <f t="shared" si="248"/>
        <v>0</v>
      </c>
      <c r="AJ173" s="11">
        <f t="shared" si="248"/>
        <v>0</v>
      </c>
      <c r="AN173" s="11">
        <f t="shared" ref="AN173:BG173" si="249">SUM(AN166:AN172)</f>
        <v>0</v>
      </c>
      <c r="AO173" s="11">
        <f t="shared" si="249"/>
        <v>0</v>
      </c>
      <c r="AP173" s="11">
        <f t="shared" si="249"/>
        <v>0</v>
      </c>
      <c r="AQ173" s="11">
        <f t="shared" si="249"/>
        <v>0</v>
      </c>
      <c r="AR173" s="11">
        <f t="shared" si="249"/>
        <v>0</v>
      </c>
      <c r="AS173" s="11">
        <f t="shared" si="249"/>
        <v>0</v>
      </c>
      <c r="AT173" s="11">
        <f t="shared" si="249"/>
        <v>0</v>
      </c>
      <c r="AU173" s="11">
        <f t="shared" si="249"/>
        <v>0</v>
      </c>
      <c r="AV173" s="11">
        <f t="shared" si="249"/>
        <v>0</v>
      </c>
      <c r="AW173" s="11">
        <f t="shared" si="249"/>
        <v>0</v>
      </c>
      <c r="AX173" s="11">
        <f t="shared" si="249"/>
        <v>78415</v>
      </c>
      <c r="AY173" s="11">
        <f t="shared" si="249"/>
        <v>73764</v>
      </c>
      <c r="AZ173" s="11">
        <f t="shared" si="249"/>
        <v>39256</v>
      </c>
      <c r="BA173" s="11">
        <f t="shared" si="249"/>
        <v>81027</v>
      </c>
      <c r="BB173" s="11">
        <f t="shared" si="249"/>
        <v>526928</v>
      </c>
      <c r="BC173" s="11">
        <f t="shared" si="249"/>
        <v>545291</v>
      </c>
      <c r="BD173" s="11">
        <f t="shared" si="249"/>
        <v>347575</v>
      </c>
      <c r="BE173" s="11">
        <f t="shared" si="249"/>
        <v>0</v>
      </c>
      <c r="BF173" s="11">
        <f t="shared" si="249"/>
        <v>0</v>
      </c>
      <c r="BG173" s="11">
        <f t="shared" si="249"/>
        <v>0</v>
      </c>
    </row>
    <row r="174" spans="2:59" s="21" customFormat="1" x14ac:dyDescent="0.35">
      <c r="B174" s="21" t="s">
        <v>82</v>
      </c>
      <c r="F174" s="21">
        <f t="shared" ref="F174:L174" si="250">F173+F164</f>
        <v>0</v>
      </c>
      <c r="G174" s="21">
        <f t="shared" si="250"/>
        <v>0</v>
      </c>
      <c r="H174" s="21">
        <f t="shared" si="250"/>
        <v>0</v>
      </c>
      <c r="I174" s="44">
        <f t="shared" si="250"/>
        <v>0</v>
      </c>
      <c r="J174" s="21">
        <f t="shared" si="250"/>
        <v>0</v>
      </c>
      <c r="K174" s="21">
        <f t="shared" si="250"/>
        <v>0</v>
      </c>
      <c r="L174" s="21">
        <f t="shared" si="250"/>
        <v>508844</v>
      </c>
      <c r="M174" s="44">
        <f t="shared" ref="M174:AF174" si="251">M173+M164</f>
        <v>0</v>
      </c>
      <c r="N174" s="21">
        <f t="shared" si="251"/>
        <v>0</v>
      </c>
      <c r="O174" s="21">
        <f t="shared" si="251"/>
        <v>0</v>
      </c>
      <c r="P174" s="21">
        <f t="shared" si="251"/>
        <v>584954</v>
      </c>
      <c r="Q174" s="44">
        <f t="shared" si="251"/>
        <v>577819</v>
      </c>
      <c r="R174" s="21">
        <f t="shared" si="251"/>
        <v>588007</v>
      </c>
      <c r="S174" s="21">
        <f t="shared" si="251"/>
        <v>590992</v>
      </c>
      <c r="T174" s="21">
        <f t="shared" si="251"/>
        <v>928566</v>
      </c>
      <c r="U174" s="44">
        <f t="shared" si="251"/>
        <v>908553</v>
      </c>
      <c r="V174" s="21">
        <f t="shared" si="251"/>
        <v>925307</v>
      </c>
      <c r="W174" s="21">
        <f t="shared" si="251"/>
        <v>905263</v>
      </c>
      <c r="X174" s="21">
        <f t="shared" si="251"/>
        <v>914200</v>
      </c>
      <c r="Y174" s="44">
        <f t="shared" si="251"/>
        <v>896654</v>
      </c>
      <c r="Z174" s="21">
        <f t="shared" si="251"/>
        <v>891682</v>
      </c>
      <c r="AA174" s="21">
        <f t="shared" si="251"/>
        <v>921202</v>
      </c>
      <c r="AB174" s="21">
        <f t="shared" si="251"/>
        <v>824577</v>
      </c>
      <c r="AC174" s="44">
        <f t="shared" si="251"/>
        <v>826060</v>
      </c>
      <c r="AD174" s="21">
        <f t="shared" si="251"/>
        <v>1006700</v>
      </c>
      <c r="AE174" s="21">
        <f t="shared" si="251"/>
        <v>0</v>
      </c>
      <c r="AF174" s="21">
        <f t="shared" si="251"/>
        <v>0</v>
      </c>
      <c r="AG174" s="21">
        <f t="shared" ref="AG174:AJ174" si="252">AG173+AG164</f>
        <v>0</v>
      </c>
      <c r="AH174" s="21">
        <f t="shared" si="252"/>
        <v>0</v>
      </c>
      <c r="AI174" s="21">
        <f t="shared" si="252"/>
        <v>0</v>
      </c>
      <c r="AJ174" s="21">
        <f t="shared" si="252"/>
        <v>0</v>
      </c>
      <c r="AN174" s="21">
        <f t="shared" ref="AN174:BG174" si="253">AN173+AN164</f>
        <v>0</v>
      </c>
      <c r="AO174" s="21">
        <f t="shared" si="253"/>
        <v>0</v>
      </c>
      <c r="AP174" s="21">
        <f t="shared" si="253"/>
        <v>0</v>
      </c>
      <c r="AQ174" s="21">
        <f t="shared" si="253"/>
        <v>0</v>
      </c>
      <c r="AR174" s="21">
        <f t="shared" si="253"/>
        <v>0</v>
      </c>
      <c r="AS174" s="21">
        <f t="shared" si="253"/>
        <v>0</v>
      </c>
      <c r="AT174" s="21">
        <f t="shared" si="253"/>
        <v>0</v>
      </c>
      <c r="AU174" s="21">
        <f t="shared" si="253"/>
        <v>0</v>
      </c>
      <c r="AV174" s="21">
        <f t="shared" si="253"/>
        <v>0</v>
      </c>
      <c r="AW174" s="21">
        <f t="shared" si="253"/>
        <v>0</v>
      </c>
      <c r="AX174" s="21">
        <f t="shared" si="253"/>
        <v>432500</v>
      </c>
      <c r="AY174" s="21">
        <f t="shared" si="253"/>
        <v>472911</v>
      </c>
      <c r="AZ174" s="21">
        <f t="shared" si="253"/>
        <v>508844</v>
      </c>
      <c r="BA174" s="21">
        <f t="shared" si="253"/>
        <v>584954</v>
      </c>
      <c r="BB174" s="21">
        <f t="shared" si="253"/>
        <v>928566</v>
      </c>
      <c r="BC174" s="21">
        <f t="shared" si="253"/>
        <v>914200</v>
      </c>
      <c r="BD174" s="21">
        <f t="shared" si="253"/>
        <v>824577</v>
      </c>
      <c r="BE174" s="21">
        <f t="shared" si="253"/>
        <v>0</v>
      </c>
      <c r="BF174" s="21">
        <f t="shared" si="253"/>
        <v>0</v>
      </c>
      <c r="BG174" s="21">
        <f t="shared" si="253"/>
        <v>0</v>
      </c>
    </row>
    <row r="175" spans="2:59" s="10" customFormat="1" x14ac:dyDescent="0.35">
      <c r="B175" s="26" t="s">
        <v>83</v>
      </c>
      <c r="C175" s="26"/>
      <c r="D175" s="26"/>
      <c r="E175" s="26"/>
      <c r="I175" s="51"/>
      <c r="M175" s="51"/>
      <c r="Q175" s="51"/>
      <c r="U175" s="51"/>
      <c r="Y175" s="51"/>
      <c r="AC175" s="51"/>
    </row>
    <row r="176" spans="2:59" s="8" customFormat="1" x14ac:dyDescent="0.35">
      <c r="B176" s="8" t="s">
        <v>84</v>
      </c>
      <c r="I176" s="42"/>
      <c r="L176" s="8">
        <f>AZ176</f>
        <v>15972</v>
      </c>
      <c r="M176" s="42"/>
      <c r="P176" s="8">
        <f>BA176</f>
        <v>19859</v>
      </c>
      <c r="Q176" s="42">
        <v>11740</v>
      </c>
      <c r="R176" s="8">
        <v>14225</v>
      </c>
      <c r="S176" s="8">
        <v>15837</v>
      </c>
      <c r="T176" s="8">
        <f>BB176</f>
        <v>24841</v>
      </c>
      <c r="U176" s="42">
        <v>18046</v>
      </c>
      <c r="V176" s="8">
        <v>21443</v>
      </c>
      <c r="W176" s="8">
        <v>15118</v>
      </c>
      <c r="X176" s="8">
        <f>BC176</f>
        <v>19244</v>
      </c>
      <c r="Y176" s="42">
        <v>21945</v>
      </c>
      <c r="Z176" s="8">
        <v>26317</v>
      </c>
      <c r="AA176" s="8">
        <v>26420</v>
      </c>
      <c r="AB176" s="8">
        <f t="shared" ref="AB176:AB182" si="254">BD176</f>
        <v>31355</v>
      </c>
      <c r="AC176" s="42">
        <v>28824</v>
      </c>
      <c r="AD176" s="8">
        <v>28834</v>
      </c>
      <c r="AX176" s="8">
        <v>15896</v>
      </c>
      <c r="AY176" s="8">
        <v>21340</v>
      </c>
      <c r="AZ176" s="8">
        <v>15972</v>
      </c>
      <c r="BA176" s="8">
        <v>19859</v>
      </c>
      <c r="BB176" s="8">
        <v>24841</v>
      </c>
      <c r="BC176" s="8">
        <v>19244</v>
      </c>
      <c r="BD176" s="8">
        <v>31355</v>
      </c>
    </row>
    <row r="177" spans="2:59" s="8" customFormat="1" x14ac:dyDescent="0.35">
      <c r="B177" s="8" t="s">
        <v>85</v>
      </c>
      <c r="I177" s="42"/>
      <c r="L177" s="8">
        <f>AZ177</f>
        <v>18507</v>
      </c>
      <c r="M177" s="42"/>
      <c r="P177" s="8">
        <f>BA177</f>
        <v>23972</v>
      </c>
      <c r="Q177" s="42">
        <v>13025</v>
      </c>
      <c r="R177" s="8">
        <v>18737</v>
      </c>
      <c r="S177" s="8">
        <v>20081</v>
      </c>
      <c r="T177" s="8">
        <f>BB177</f>
        <v>28068</v>
      </c>
      <c r="U177" s="42">
        <v>20067</v>
      </c>
      <c r="V177" s="8">
        <v>21697</v>
      </c>
      <c r="W177" s="8">
        <v>21207</v>
      </c>
      <c r="X177" s="8">
        <f>BC177</f>
        <v>25398</v>
      </c>
      <c r="Y177" s="42">
        <v>17403</v>
      </c>
      <c r="Z177" s="8">
        <v>25049</v>
      </c>
      <c r="AA177" s="8">
        <v>27135</v>
      </c>
      <c r="AB177" s="8">
        <f t="shared" si="254"/>
        <v>35637</v>
      </c>
      <c r="AC177" s="42">
        <v>16875</v>
      </c>
      <c r="AD177" s="8">
        <v>26671</v>
      </c>
      <c r="AX177" s="8">
        <v>10947</v>
      </c>
      <c r="AY177" s="8">
        <v>16851</v>
      </c>
      <c r="AZ177" s="8">
        <v>18507</v>
      </c>
      <c r="BA177" s="8">
        <v>23972</v>
      </c>
      <c r="BB177" s="8">
        <v>28068</v>
      </c>
      <c r="BC177" s="8">
        <v>25398</v>
      </c>
      <c r="BD177" s="8">
        <v>35637</v>
      </c>
    </row>
    <row r="178" spans="2:59" s="8" customFormat="1" x14ac:dyDescent="0.35">
      <c r="B178" s="8" t="s">
        <v>86</v>
      </c>
      <c r="I178" s="42"/>
      <c r="L178" s="8">
        <f>AZ178</f>
        <v>2962</v>
      </c>
      <c r="M178" s="42"/>
      <c r="P178" s="8">
        <f>BA178</f>
        <v>7899</v>
      </c>
      <c r="Q178" s="42">
        <v>5725</v>
      </c>
      <c r="R178" s="8">
        <v>2957</v>
      </c>
      <c r="S178" s="8">
        <v>4279</v>
      </c>
      <c r="T178" s="8">
        <f>BB178</f>
        <v>7183</v>
      </c>
      <c r="U178" s="42">
        <v>9117</v>
      </c>
      <c r="V178" s="8">
        <v>10322</v>
      </c>
      <c r="W178" s="8">
        <v>6864</v>
      </c>
      <c r="X178" s="8">
        <f>BC178</f>
        <v>8968</v>
      </c>
      <c r="Y178" s="42">
        <v>10258</v>
      </c>
      <c r="Z178" s="8">
        <v>7074</v>
      </c>
      <c r="AA178" s="8">
        <v>22553</v>
      </c>
      <c r="AB178" s="8">
        <f t="shared" si="254"/>
        <v>16645</v>
      </c>
      <c r="AC178" s="42">
        <v>19940</v>
      </c>
      <c r="AD178" s="8">
        <v>20440</v>
      </c>
      <c r="AX178" s="8">
        <v>2057</v>
      </c>
      <c r="AY178" s="8">
        <v>2145</v>
      </c>
      <c r="AZ178" s="8">
        <v>2962</v>
      </c>
      <c r="BA178" s="8">
        <v>7899</v>
      </c>
      <c r="BB178" s="8">
        <v>7183</v>
      </c>
      <c r="BC178" s="8">
        <v>8968</v>
      </c>
      <c r="BD178" s="8">
        <v>16645</v>
      </c>
    </row>
    <row r="179" spans="2:59" s="8" customFormat="1" x14ac:dyDescent="0.35">
      <c r="B179" s="8" t="s">
        <v>87</v>
      </c>
      <c r="I179" s="42"/>
      <c r="L179" s="8">
        <f>AZ179</f>
        <v>0</v>
      </c>
      <c r="M179" s="42"/>
      <c r="P179" s="8">
        <f>BA179</f>
        <v>0</v>
      </c>
      <c r="Q179" s="42">
        <v>0</v>
      </c>
      <c r="R179" s="8">
        <v>0</v>
      </c>
      <c r="S179" s="8">
        <v>0</v>
      </c>
      <c r="T179" s="8">
        <f>BB179</f>
        <v>10000</v>
      </c>
      <c r="U179" s="42">
        <v>10000</v>
      </c>
      <c r="V179" s="8">
        <v>10000</v>
      </c>
      <c r="W179" s="8">
        <v>10000</v>
      </c>
      <c r="X179" s="8">
        <f>BC179</f>
        <v>10000</v>
      </c>
      <c r="Y179" s="42">
        <v>10000</v>
      </c>
      <c r="Z179" s="8">
        <v>10000</v>
      </c>
      <c r="AA179" s="8">
        <v>10000</v>
      </c>
      <c r="AB179" s="8">
        <f t="shared" si="254"/>
        <v>7500</v>
      </c>
      <c r="AC179" s="42">
        <v>10000</v>
      </c>
      <c r="AD179" s="8">
        <v>5000</v>
      </c>
      <c r="AX179" s="8">
        <v>0</v>
      </c>
      <c r="AY179" s="8">
        <v>0</v>
      </c>
      <c r="AZ179" s="8">
        <v>0</v>
      </c>
      <c r="BA179" s="8">
        <v>0</v>
      </c>
      <c r="BB179" s="8">
        <v>10000</v>
      </c>
      <c r="BC179" s="8">
        <v>10000</v>
      </c>
      <c r="BD179" s="8">
        <v>7500</v>
      </c>
    </row>
    <row r="180" spans="2:59" s="8" customFormat="1" x14ac:dyDescent="0.35">
      <c r="B180" s="8" t="s">
        <v>88</v>
      </c>
      <c r="I180" s="42"/>
      <c r="L180" s="8">
        <f>AZ180</f>
        <v>0</v>
      </c>
      <c r="M180" s="42"/>
      <c r="P180" s="8">
        <f>BA180</f>
        <v>3380</v>
      </c>
      <c r="Q180" s="42">
        <v>4478</v>
      </c>
      <c r="R180" s="8">
        <v>1030</v>
      </c>
      <c r="S180" s="8">
        <v>4403</v>
      </c>
      <c r="T180" s="8">
        <f>BB180</f>
        <v>6154</v>
      </c>
      <c r="U180" s="42">
        <v>6747</v>
      </c>
      <c r="V180" s="8">
        <v>6440</v>
      </c>
      <c r="W180" s="8">
        <v>6150</v>
      </c>
      <c r="X180" s="8">
        <f>BC180</f>
        <v>6819</v>
      </c>
      <c r="Y180" s="42">
        <v>7029</v>
      </c>
      <c r="Z180" s="8">
        <v>7564</v>
      </c>
      <c r="AA180" s="8">
        <v>7794</v>
      </c>
      <c r="AB180" s="8">
        <f t="shared" si="254"/>
        <v>8229</v>
      </c>
      <c r="AC180" s="42">
        <v>8272</v>
      </c>
      <c r="AD180" s="8">
        <v>8818</v>
      </c>
      <c r="AX180" s="8">
        <v>0</v>
      </c>
      <c r="AY180" s="8">
        <v>0</v>
      </c>
      <c r="AZ180" s="8">
        <v>0</v>
      </c>
      <c r="BA180" s="8">
        <v>3380</v>
      </c>
      <c r="BB180" s="8">
        <v>6154</v>
      </c>
      <c r="BC180" s="8">
        <v>6819</v>
      </c>
      <c r="BD180" s="8">
        <v>8229</v>
      </c>
    </row>
    <row r="181" spans="2:59" s="8" customFormat="1" x14ac:dyDescent="0.35">
      <c r="B181" s="8" t="s">
        <v>71</v>
      </c>
      <c r="I181" s="42"/>
      <c r="L181" s="8">
        <f>AZ181</f>
        <v>0</v>
      </c>
      <c r="M181" s="42"/>
      <c r="P181" s="8">
        <f>BA181</f>
        <v>1065</v>
      </c>
      <c r="Q181" s="42">
        <v>2620</v>
      </c>
      <c r="R181" s="8">
        <v>3018</v>
      </c>
      <c r="S181" s="8">
        <v>2370</v>
      </c>
      <c r="T181" s="8">
        <f>BB181</f>
        <v>861</v>
      </c>
      <c r="U181" s="42">
        <v>549</v>
      </c>
      <c r="V181" s="8">
        <v>214</v>
      </c>
      <c r="W181" s="8">
        <v>247</v>
      </c>
      <c r="X181" s="8">
        <f>BC181</f>
        <v>759</v>
      </c>
      <c r="Y181" s="42">
        <v>2962</v>
      </c>
      <c r="Z181" s="8">
        <v>26</v>
      </c>
      <c r="AA181" s="8">
        <v>26</v>
      </c>
      <c r="AB181" s="8">
        <f t="shared" si="254"/>
        <v>2342</v>
      </c>
      <c r="AC181" s="42">
        <v>4058</v>
      </c>
      <c r="AD181" s="8">
        <v>595</v>
      </c>
      <c r="AX181" s="8">
        <v>1418</v>
      </c>
      <c r="AY181" s="8">
        <v>4085</v>
      </c>
      <c r="AZ181" s="8">
        <v>0</v>
      </c>
      <c r="BA181" s="8">
        <v>1065</v>
      </c>
      <c r="BB181" s="8">
        <v>861</v>
      </c>
      <c r="BC181" s="8">
        <v>759</v>
      </c>
      <c r="BD181" s="8">
        <v>2342</v>
      </c>
    </row>
    <row r="182" spans="2:59" s="9" customFormat="1" x14ac:dyDescent="0.35">
      <c r="B182" s="9" t="s">
        <v>89</v>
      </c>
      <c r="I182" s="43"/>
      <c r="L182" s="8">
        <f>AZ182</f>
        <v>7425</v>
      </c>
      <c r="M182" s="43"/>
      <c r="P182" s="8">
        <f>BA182</f>
        <v>10778</v>
      </c>
      <c r="Q182" s="43">
        <v>8735</v>
      </c>
      <c r="R182" s="9">
        <v>10511</v>
      </c>
      <c r="S182" s="9">
        <v>9158</v>
      </c>
      <c r="T182" s="8">
        <f>BB182</f>
        <v>19078</v>
      </c>
      <c r="U182" s="43">
        <v>18134</v>
      </c>
      <c r="V182" s="9">
        <v>31313</v>
      </c>
      <c r="W182" s="9">
        <v>27897</v>
      </c>
      <c r="X182" s="8">
        <f>BC182</f>
        <v>30203</v>
      </c>
      <c r="Y182" s="43">
        <v>26279</v>
      </c>
      <c r="Z182" s="9">
        <v>27824</v>
      </c>
      <c r="AA182" s="9">
        <v>22469</v>
      </c>
      <c r="AB182" s="8">
        <f t="shared" si="254"/>
        <v>19626</v>
      </c>
      <c r="AC182" s="43">
        <v>19220</v>
      </c>
      <c r="AD182" s="9">
        <v>18946</v>
      </c>
      <c r="AX182" s="9">
        <f>8444+9301</f>
        <v>17745</v>
      </c>
      <c r="AY182" s="9">
        <f>6892+9184</f>
        <v>16076</v>
      </c>
      <c r="AZ182" s="9">
        <v>7425</v>
      </c>
      <c r="BA182" s="9">
        <v>10778</v>
      </c>
      <c r="BB182" s="9">
        <v>19078</v>
      </c>
      <c r="BC182" s="9">
        <v>30203</v>
      </c>
      <c r="BD182" s="9">
        <v>19626</v>
      </c>
    </row>
    <row r="183" spans="2:59" s="8" customFormat="1" x14ac:dyDescent="0.35">
      <c r="B183" s="8" t="s">
        <v>90</v>
      </c>
      <c r="F183" s="8">
        <f t="shared" ref="F183:L183" si="255">SUM(F176:F182)</f>
        <v>0</v>
      </c>
      <c r="G183" s="8">
        <f t="shared" si="255"/>
        <v>0</v>
      </c>
      <c r="H183" s="8">
        <f t="shared" si="255"/>
        <v>0</v>
      </c>
      <c r="I183" s="42">
        <f t="shared" si="255"/>
        <v>0</v>
      </c>
      <c r="J183" s="8">
        <f t="shared" si="255"/>
        <v>0</v>
      </c>
      <c r="K183" s="8">
        <f t="shared" si="255"/>
        <v>0</v>
      </c>
      <c r="L183" s="8">
        <f t="shared" si="255"/>
        <v>44866</v>
      </c>
      <c r="M183" s="42">
        <f t="shared" ref="M183:AF183" si="256">SUM(M176:M182)</f>
        <v>0</v>
      </c>
      <c r="N183" s="8">
        <f t="shared" si="256"/>
        <v>0</v>
      </c>
      <c r="O183" s="8">
        <f t="shared" si="256"/>
        <v>0</v>
      </c>
      <c r="P183" s="8">
        <f t="shared" si="256"/>
        <v>66953</v>
      </c>
      <c r="Q183" s="42">
        <f t="shared" si="256"/>
        <v>46323</v>
      </c>
      <c r="R183" s="8">
        <f t="shared" si="256"/>
        <v>50478</v>
      </c>
      <c r="S183" s="8">
        <f t="shared" si="256"/>
        <v>56128</v>
      </c>
      <c r="T183" s="8">
        <f t="shared" si="256"/>
        <v>96185</v>
      </c>
      <c r="U183" s="42">
        <f t="shared" si="256"/>
        <v>82660</v>
      </c>
      <c r="V183" s="8">
        <f t="shared" si="256"/>
        <v>101429</v>
      </c>
      <c r="W183" s="8">
        <f t="shared" si="256"/>
        <v>87483</v>
      </c>
      <c r="X183" s="8">
        <f t="shared" si="256"/>
        <v>101391</v>
      </c>
      <c r="Y183" s="42">
        <f t="shared" si="256"/>
        <v>95876</v>
      </c>
      <c r="Z183" s="8">
        <f t="shared" si="256"/>
        <v>103854</v>
      </c>
      <c r="AA183" s="8">
        <f t="shared" si="256"/>
        <v>116397</v>
      </c>
      <c r="AB183" s="8">
        <f t="shared" si="256"/>
        <v>121334</v>
      </c>
      <c r="AC183" s="42">
        <f t="shared" si="256"/>
        <v>107189</v>
      </c>
      <c r="AD183" s="8">
        <f t="shared" si="256"/>
        <v>109304</v>
      </c>
      <c r="AE183" s="8">
        <f t="shared" si="256"/>
        <v>0</v>
      </c>
      <c r="AF183" s="8">
        <f t="shared" si="256"/>
        <v>0</v>
      </c>
      <c r="AG183" s="8">
        <f t="shared" ref="AG183:AJ183" si="257">SUM(AG176:AG182)</f>
        <v>0</v>
      </c>
      <c r="AH183" s="8">
        <f t="shared" si="257"/>
        <v>0</v>
      </c>
      <c r="AI183" s="8">
        <f t="shared" si="257"/>
        <v>0</v>
      </c>
      <c r="AJ183" s="8">
        <f t="shared" si="257"/>
        <v>0</v>
      </c>
      <c r="AN183" s="8">
        <f t="shared" ref="AN183" si="258">SUM(AN176:AN182)</f>
        <v>0</v>
      </c>
      <c r="AO183" s="8">
        <f t="shared" ref="AO183" si="259">SUM(AO176:AO182)</f>
        <v>0</v>
      </c>
      <c r="AP183" s="8">
        <f t="shared" ref="AP183" si="260">SUM(AP176:AP182)</f>
        <v>0</v>
      </c>
      <c r="AQ183" s="8">
        <f t="shared" ref="AQ183:BC183" si="261">SUM(AQ176:AQ182)</f>
        <v>0</v>
      </c>
      <c r="AR183" s="8">
        <f t="shared" si="261"/>
        <v>0</v>
      </c>
      <c r="AS183" s="8">
        <f t="shared" si="261"/>
        <v>0</v>
      </c>
      <c r="AT183" s="8">
        <f t="shared" si="261"/>
        <v>0</v>
      </c>
      <c r="AU183" s="8">
        <f t="shared" si="261"/>
        <v>0</v>
      </c>
      <c r="AV183" s="8">
        <f t="shared" si="261"/>
        <v>0</v>
      </c>
      <c r="AW183" s="8">
        <f t="shared" si="261"/>
        <v>0</v>
      </c>
      <c r="AX183" s="8">
        <f t="shared" si="261"/>
        <v>48063</v>
      </c>
      <c r="AY183" s="8">
        <f t="shared" si="261"/>
        <v>60497</v>
      </c>
      <c r="AZ183" s="8">
        <f t="shared" si="261"/>
        <v>44866</v>
      </c>
      <c r="BA183" s="8">
        <f t="shared" si="261"/>
        <v>66953</v>
      </c>
      <c r="BB183" s="8">
        <f t="shared" si="261"/>
        <v>96185</v>
      </c>
      <c r="BC183" s="8">
        <f t="shared" si="261"/>
        <v>101391</v>
      </c>
      <c r="BD183" s="8">
        <f t="shared" ref="BD183" si="262">SUM(BD176:BD182)</f>
        <v>121334</v>
      </c>
      <c r="BE183" s="8">
        <f t="shared" ref="BE183" si="263">SUM(BE176:BE182)</f>
        <v>0</v>
      </c>
      <c r="BF183" s="8">
        <f t="shared" ref="BF183" si="264">SUM(BF176:BF182)</f>
        <v>0</v>
      </c>
      <c r="BG183" s="8">
        <f t="shared" ref="BG183" si="265">SUM(BG176:BG182)</f>
        <v>0</v>
      </c>
    </row>
    <row r="184" spans="2:59" s="27" customFormat="1" x14ac:dyDescent="0.35">
      <c r="B184" s="27" t="s">
        <v>876</v>
      </c>
      <c r="I184" s="55"/>
      <c r="M184" s="55"/>
      <c r="Q184" s="55"/>
      <c r="U184" s="55"/>
      <c r="Y184" s="55"/>
      <c r="AC184" s="55"/>
    </row>
    <row r="185" spans="2:59" s="8" customFormat="1" x14ac:dyDescent="0.35">
      <c r="B185" s="8" t="s">
        <v>91</v>
      </c>
      <c r="I185" s="42"/>
      <c r="L185" s="8">
        <f>AZ185</f>
        <v>0</v>
      </c>
      <c r="M185" s="42"/>
      <c r="P185" s="8">
        <f>BA185</f>
        <v>0</v>
      </c>
      <c r="Q185" s="42">
        <v>0</v>
      </c>
      <c r="R185" s="8">
        <v>0</v>
      </c>
      <c r="S185" s="8">
        <v>0</v>
      </c>
      <c r="T185" s="8">
        <f>BB185</f>
        <v>187512</v>
      </c>
      <c r="U185" s="42">
        <v>185141</v>
      </c>
      <c r="V185" s="8">
        <v>182769</v>
      </c>
      <c r="W185" s="8">
        <v>180398</v>
      </c>
      <c r="X185" s="8">
        <f>BC185</f>
        <v>177840</v>
      </c>
      <c r="Y185" s="42">
        <v>175481</v>
      </c>
      <c r="Z185" s="8">
        <v>155622</v>
      </c>
      <c r="AA185" s="8">
        <v>155763</v>
      </c>
      <c r="AB185" s="8">
        <f>BD185</f>
        <v>125904</v>
      </c>
      <c r="AC185" s="42">
        <v>118537</v>
      </c>
      <c r="AD185" s="8">
        <v>73678</v>
      </c>
      <c r="AX185" s="8">
        <v>0</v>
      </c>
      <c r="AY185" s="8">
        <v>0</v>
      </c>
      <c r="AZ185" s="8">
        <v>0</v>
      </c>
      <c r="BA185" s="8">
        <v>0</v>
      </c>
      <c r="BB185" s="8">
        <v>187512</v>
      </c>
      <c r="BC185" s="8">
        <v>177840</v>
      </c>
      <c r="BD185" s="8">
        <v>125904</v>
      </c>
    </row>
    <row r="186" spans="2:59" s="8" customFormat="1" x14ac:dyDescent="0.35">
      <c r="B186" s="8" t="s">
        <v>92</v>
      </c>
      <c r="I186" s="42"/>
      <c r="L186" s="8">
        <f>AZ186</f>
        <v>0</v>
      </c>
      <c r="M186" s="42"/>
      <c r="P186" s="8">
        <f>BA186</f>
        <v>6833</v>
      </c>
      <c r="Q186" s="42">
        <v>10344</v>
      </c>
      <c r="R186" s="8">
        <v>9422</v>
      </c>
      <c r="S186" s="8">
        <v>8426</v>
      </c>
      <c r="T186" s="8">
        <f>BB186</f>
        <v>19103</v>
      </c>
      <c r="U186" s="42">
        <v>23048</v>
      </c>
      <c r="V186" s="8">
        <v>21665</v>
      </c>
      <c r="W186" s="8">
        <v>20678</v>
      </c>
      <c r="X186" s="8">
        <f>BC186</f>
        <v>21915</v>
      </c>
      <c r="Y186" s="42">
        <v>20371</v>
      </c>
      <c r="Z186" s="8">
        <v>20043</v>
      </c>
      <c r="AA186" s="8">
        <v>22630</v>
      </c>
      <c r="AB186" s="8">
        <f>BD186</f>
        <v>21189</v>
      </c>
      <c r="AC186" s="42">
        <v>19454</v>
      </c>
      <c r="AD186" s="8">
        <v>23727</v>
      </c>
      <c r="AX186" s="8">
        <v>161</v>
      </c>
      <c r="AY186" s="8">
        <v>0</v>
      </c>
      <c r="AZ186" s="8">
        <v>0</v>
      </c>
      <c r="BA186" s="8">
        <v>6833</v>
      </c>
      <c r="BB186" s="8">
        <v>19103</v>
      </c>
      <c r="BC186" s="8">
        <v>21915</v>
      </c>
      <c r="BD186" s="8">
        <v>21189</v>
      </c>
    </row>
    <row r="187" spans="2:59" s="8" customFormat="1" x14ac:dyDescent="0.35">
      <c r="B187" s="8" t="s">
        <v>93</v>
      </c>
      <c r="I187" s="42"/>
      <c r="L187" s="8">
        <f>AZ187</f>
        <v>1323</v>
      </c>
      <c r="M187" s="42"/>
      <c r="P187" s="8">
        <f>BA187</f>
        <v>250</v>
      </c>
      <c r="Q187" s="42">
        <v>243</v>
      </c>
      <c r="R187" s="8">
        <v>243</v>
      </c>
      <c r="S187" s="8">
        <v>243</v>
      </c>
      <c r="T187" s="8">
        <f>BB187</f>
        <v>10141</v>
      </c>
      <c r="U187" s="42">
        <v>10336</v>
      </c>
      <c r="V187" s="8">
        <v>10302</v>
      </c>
      <c r="W187" s="8">
        <v>5273</v>
      </c>
      <c r="X187" s="8">
        <f>BC187</f>
        <v>768</v>
      </c>
      <c r="Y187" s="42">
        <v>759</v>
      </c>
      <c r="Z187" s="8">
        <v>748</v>
      </c>
      <c r="AA187" s="8">
        <v>742</v>
      </c>
      <c r="AB187" s="8">
        <f>BD187</f>
        <v>746</v>
      </c>
      <c r="AC187" s="42">
        <v>1901</v>
      </c>
      <c r="AD187" s="8">
        <v>1898</v>
      </c>
      <c r="AX187" s="8">
        <v>184</v>
      </c>
      <c r="AY187" s="8">
        <f>622+1536</f>
        <v>2158</v>
      </c>
      <c r="AZ187" s="8">
        <f>150+1173</f>
        <v>1323</v>
      </c>
      <c r="BA187" s="8">
        <v>250</v>
      </c>
      <c r="BB187" s="8">
        <v>10141</v>
      </c>
      <c r="BC187" s="8">
        <v>768</v>
      </c>
      <c r="BD187" s="8">
        <v>746</v>
      </c>
    </row>
    <row r="188" spans="2:59" s="8" customFormat="1" x14ac:dyDescent="0.35">
      <c r="B188" s="8" t="s">
        <v>94</v>
      </c>
      <c r="I188" s="42"/>
      <c r="L188" s="8">
        <f>AZ188</f>
        <v>51</v>
      </c>
      <c r="M188" s="42"/>
      <c r="P188" s="8">
        <f>BA188</f>
        <v>1017</v>
      </c>
      <c r="Q188" s="42">
        <v>1017</v>
      </c>
      <c r="R188" s="8">
        <v>1017</v>
      </c>
      <c r="S188" s="8">
        <v>1017</v>
      </c>
      <c r="T188" s="8">
        <f>BB188</f>
        <v>3518</v>
      </c>
      <c r="U188" s="42">
        <v>3518</v>
      </c>
      <c r="V188" s="8">
        <v>3518</v>
      </c>
      <c r="W188" s="8">
        <v>3518</v>
      </c>
      <c r="X188" s="8">
        <f>BC188</f>
        <v>1450</v>
      </c>
      <c r="Y188" s="42">
        <v>1450</v>
      </c>
      <c r="Z188" s="8">
        <v>1450</v>
      </c>
      <c r="AA188" s="8">
        <v>1450</v>
      </c>
      <c r="AB188" s="8">
        <f>BD188</f>
        <v>2705</v>
      </c>
      <c r="AC188" s="42">
        <v>2705</v>
      </c>
      <c r="AD188" s="8">
        <v>2705</v>
      </c>
      <c r="AX188" s="8">
        <v>64</v>
      </c>
      <c r="AY188" s="8">
        <v>49</v>
      </c>
      <c r="AZ188" s="8">
        <v>51</v>
      </c>
      <c r="BA188" s="8">
        <v>1017</v>
      </c>
      <c r="BB188" s="8">
        <v>3518</v>
      </c>
      <c r="BC188" s="8">
        <v>1450</v>
      </c>
      <c r="BD188" s="8">
        <v>2705</v>
      </c>
    </row>
    <row r="189" spans="2:59" s="9" customFormat="1" x14ac:dyDescent="0.35">
      <c r="B189" s="9" t="s">
        <v>78</v>
      </c>
      <c r="I189" s="43"/>
      <c r="L189" s="8">
        <f>AZ189</f>
        <v>29</v>
      </c>
      <c r="M189" s="43"/>
      <c r="P189" s="8">
        <f>BA189</f>
        <v>0</v>
      </c>
      <c r="Q189" s="43">
        <v>0</v>
      </c>
      <c r="R189" s="9">
        <v>0</v>
      </c>
      <c r="S189" s="9">
        <v>0</v>
      </c>
      <c r="T189" s="8">
        <f>BB189</f>
        <v>0</v>
      </c>
      <c r="U189" s="43">
        <v>5533</v>
      </c>
      <c r="V189" s="9">
        <v>5390</v>
      </c>
      <c r="W189" s="9">
        <v>5198</v>
      </c>
      <c r="X189" s="8">
        <f>BC189</f>
        <v>2626</v>
      </c>
      <c r="Y189" s="43">
        <v>2547</v>
      </c>
      <c r="Z189" s="9">
        <v>2482</v>
      </c>
      <c r="AA189" s="9">
        <v>2707</v>
      </c>
      <c r="AB189" s="8">
        <f>BD189</f>
        <v>1729</v>
      </c>
      <c r="AC189" s="43">
        <v>1729</v>
      </c>
      <c r="AD189" s="9">
        <v>1658</v>
      </c>
      <c r="AX189" s="9">
        <v>116</v>
      </c>
      <c r="AY189" s="9">
        <v>67</v>
      </c>
      <c r="AZ189" s="9">
        <v>29</v>
      </c>
      <c r="BA189" s="9">
        <v>0</v>
      </c>
      <c r="BB189" s="9">
        <v>0</v>
      </c>
      <c r="BC189" s="9">
        <v>2626</v>
      </c>
      <c r="BD189" s="9">
        <v>1729</v>
      </c>
    </row>
    <row r="190" spans="2:59" s="11" customFormat="1" x14ac:dyDescent="0.35">
      <c r="B190" s="11" t="s">
        <v>874</v>
      </c>
      <c r="F190" s="11">
        <f t="shared" ref="F190:L190" si="266">SUM(F185:F189)</f>
        <v>0</v>
      </c>
      <c r="G190" s="11">
        <f t="shared" si="266"/>
        <v>0</v>
      </c>
      <c r="H190" s="11">
        <f t="shared" si="266"/>
        <v>0</v>
      </c>
      <c r="I190" s="54">
        <f t="shared" si="266"/>
        <v>0</v>
      </c>
      <c r="J190" s="11">
        <f t="shared" si="266"/>
        <v>0</v>
      </c>
      <c r="K190" s="11">
        <f t="shared" si="266"/>
        <v>0</v>
      </c>
      <c r="L190" s="11">
        <f t="shared" si="266"/>
        <v>1403</v>
      </c>
      <c r="M190" s="54">
        <f t="shared" ref="M190:AF190" si="267">SUM(M185:M189)</f>
        <v>0</v>
      </c>
      <c r="N190" s="11">
        <f t="shared" si="267"/>
        <v>0</v>
      </c>
      <c r="O190" s="11">
        <f t="shared" si="267"/>
        <v>0</v>
      </c>
      <c r="P190" s="11">
        <f t="shared" si="267"/>
        <v>8100</v>
      </c>
      <c r="Q190" s="54">
        <f t="shared" si="267"/>
        <v>11604</v>
      </c>
      <c r="R190" s="11">
        <f t="shared" si="267"/>
        <v>10682</v>
      </c>
      <c r="S190" s="11">
        <f t="shared" si="267"/>
        <v>9686</v>
      </c>
      <c r="T190" s="11">
        <f t="shared" si="267"/>
        <v>220274</v>
      </c>
      <c r="U190" s="54">
        <f t="shared" si="267"/>
        <v>227576</v>
      </c>
      <c r="V190" s="11">
        <f t="shared" si="267"/>
        <v>223644</v>
      </c>
      <c r="W190" s="11">
        <f t="shared" si="267"/>
        <v>215065</v>
      </c>
      <c r="X190" s="11">
        <f t="shared" si="267"/>
        <v>204599</v>
      </c>
      <c r="Y190" s="54">
        <f t="shared" si="267"/>
        <v>200608</v>
      </c>
      <c r="Z190" s="11">
        <f t="shared" si="267"/>
        <v>180345</v>
      </c>
      <c r="AA190" s="11">
        <f t="shared" si="267"/>
        <v>183292</v>
      </c>
      <c r="AB190" s="11">
        <f t="shared" si="267"/>
        <v>152273</v>
      </c>
      <c r="AC190" s="54">
        <f t="shared" si="267"/>
        <v>144326</v>
      </c>
      <c r="AD190" s="11">
        <f t="shared" si="267"/>
        <v>103666</v>
      </c>
      <c r="AE190" s="11">
        <f t="shared" si="267"/>
        <v>0</v>
      </c>
      <c r="AF190" s="11">
        <f t="shared" si="267"/>
        <v>0</v>
      </c>
      <c r="AG190" s="11">
        <f t="shared" ref="AG190:AJ190" si="268">SUM(AG185:AG189)</f>
        <v>0</v>
      </c>
      <c r="AH190" s="11">
        <f t="shared" si="268"/>
        <v>0</v>
      </c>
      <c r="AI190" s="11">
        <f t="shared" si="268"/>
        <v>0</v>
      </c>
      <c r="AJ190" s="11">
        <f t="shared" si="268"/>
        <v>0</v>
      </c>
      <c r="AN190" s="11">
        <f t="shared" ref="AN190:BG190" si="269">SUM(AN185:AN189)</f>
        <v>0</v>
      </c>
      <c r="AO190" s="11">
        <f t="shared" si="269"/>
        <v>0</v>
      </c>
      <c r="AP190" s="11">
        <f t="shared" si="269"/>
        <v>0</v>
      </c>
      <c r="AQ190" s="11">
        <f t="shared" si="269"/>
        <v>0</v>
      </c>
      <c r="AR190" s="11">
        <f t="shared" si="269"/>
        <v>0</v>
      </c>
      <c r="AS190" s="11">
        <f t="shared" si="269"/>
        <v>0</v>
      </c>
      <c r="AT190" s="11">
        <f t="shared" si="269"/>
        <v>0</v>
      </c>
      <c r="AU190" s="11">
        <f t="shared" si="269"/>
        <v>0</v>
      </c>
      <c r="AV190" s="11">
        <f t="shared" si="269"/>
        <v>0</v>
      </c>
      <c r="AW190" s="11">
        <f t="shared" si="269"/>
        <v>0</v>
      </c>
      <c r="AX190" s="11">
        <f t="shared" si="269"/>
        <v>525</v>
      </c>
      <c r="AY190" s="11">
        <f t="shared" si="269"/>
        <v>2274</v>
      </c>
      <c r="AZ190" s="11">
        <f t="shared" si="269"/>
        <v>1403</v>
      </c>
      <c r="BA190" s="11">
        <f t="shared" si="269"/>
        <v>8100</v>
      </c>
      <c r="BB190" s="11">
        <f t="shared" si="269"/>
        <v>220274</v>
      </c>
      <c r="BC190" s="11">
        <f t="shared" si="269"/>
        <v>204599</v>
      </c>
      <c r="BD190" s="11">
        <f t="shared" si="269"/>
        <v>152273</v>
      </c>
      <c r="BE190" s="11">
        <f t="shared" si="269"/>
        <v>0</v>
      </c>
      <c r="BF190" s="11">
        <f t="shared" si="269"/>
        <v>0</v>
      </c>
      <c r="BG190" s="11">
        <f t="shared" si="269"/>
        <v>0</v>
      </c>
    </row>
    <row r="191" spans="2:59" s="21" customFormat="1" x14ac:dyDescent="0.35">
      <c r="B191" s="21" t="s">
        <v>875</v>
      </c>
      <c r="F191" s="21">
        <f t="shared" ref="F191:L191" si="270">F190+F183</f>
        <v>0</v>
      </c>
      <c r="G191" s="21">
        <f t="shared" si="270"/>
        <v>0</v>
      </c>
      <c r="H191" s="21">
        <f t="shared" si="270"/>
        <v>0</v>
      </c>
      <c r="I191" s="44">
        <f t="shared" si="270"/>
        <v>0</v>
      </c>
      <c r="J191" s="21">
        <f t="shared" si="270"/>
        <v>0</v>
      </c>
      <c r="K191" s="21">
        <f t="shared" si="270"/>
        <v>0</v>
      </c>
      <c r="L191" s="21">
        <f t="shared" si="270"/>
        <v>46269</v>
      </c>
      <c r="M191" s="44">
        <f t="shared" ref="M191:AF191" si="271">M190+M183</f>
        <v>0</v>
      </c>
      <c r="N191" s="21">
        <f t="shared" si="271"/>
        <v>0</v>
      </c>
      <c r="O191" s="21">
        <f t="shared" si="271"/>
        <v>0</v>
      </c>
      <c r="P191" s="21">
        <f t="shared" si="271"/>
        <v>75053</v>
      </c>
      <c r="Q191" s="44">
        <f t="shared" si="271"/>
        <v>57927</v>
      </c>
      <c r="R191" s="21">
        <f t="shared" si="271"/>
        <v>61160</v>
      </c>
      <c r="S191" s="21">
        <f t="shared" si="271"/>
        <v>65814</v>
      </c>
      <c r="T191" s="21">
        <f t="shared" si="271"/>
        <v>316459</v>
      </c>
      <c r="U191" s="44">
        <f t="shared" si="271"/>
        <v>310236</v>
      </c>
      <c r="V191" s="21">
        <f t="shared" si="271"/>
        <v>325073</v>
      </c>
      <c r="W191" s="21">
        <f t="shared" si="271"/>
        <v>302548</v>
      </c>
      <c r="X191" s="21">
        <f t="shared" si="271"/>
        <v>305990</v>
      </c>
      <c r="Y191" s="44">
        <f t="shared" si="271"/>
        <v>296484</v>
      </c>
      <c r="Z191" s="21">
        <f t="shared" si="271"/>
        <v>284199</v>
      </c>
      <c r="AA191" s="21">
        <f t="shared" si="271"/>
        <v>299689</v>
      </c>
      <c r="AB191" s="21">
        <f t="shared" si="271"/>
        <v>273607</v>
      </c>
      <c r="AC191" s="44">
        <f t="shared" si="271"/>
        <v>251515</v>
      </c>
      <c r="AD191" s="21">
        <f t="shared" si="271"/>
        <v>212970</v>
      </c>
      <c r="AE191" s="21">
        <f t="shared" si="271"/>
        <v>0</v>
      </c>
      <c r="AF191" s="21">
        <f t="shared" si="271"/>
        <v>0</v>
      </c>
      <c r="AG191" s="21">
        <f t="shared" ref="AG191:AJ191" si="272">AG190+AG183</f>
        <v>0</v>
      </c>
      <c r="AH191" s="21">
        <f t="shared" si="272"/>
        <v>0</v>
      </c>
      <c r="AI191" s="21">
        <f t="shared" si="272"/>
        <v>0</v>
      </c>
      <c r="AJ191" s="21">
        <f t="shared" si="272"/>
        <v>0</v>
      </c>
      <c r="AN191" s="21">
        <f t="shared" ref="AN191:BG191" si="273">AN190+AN183</f>
        <v>0</v>
      </c>
      <c r="AO191" s="21">
        <f t="shared" si="273"/>
        <v>0</v>
      </c>
      <c r="AP191" s="21">
        <f t="shared" si="273"/>
        <v>0</v>
      </c>
      <c r="AQ191" s="21">
        <f t="shared" si="273"/>
        <v>0</v>
      </c>
      <c r="AR191" s="21">
        <f t="shared" si="273"/>
        <v>0</v>
      </c>
      <c r="AS191" s="21">
        <f t="shared" si="273"/>
        <v>0</v>
      </c>
      <c r="AT191" s="21">
        <f t="shared" si="273"/>
        <v>0</v>
      </c>
      <c r="AU191" s="21">
        <f t="shared" si="273"/>
        <v>0</v>
      </c>
      <c r="AV191" s="21">
        <f t="shared" si="273"/>
        <v>0</v>
      </c>
      <c r="AW191" s="21">
        <f t="shared" si="273"/>
        <v>0</v>
      </c>
      <c r="AX191" s="21">
        <f t="shared" si="273"/>
        <v>48588</v>
      </c>
      <c r="AY191" s="21">
        <f t="shared" si="273"/>
        <v>62771</v>
      </c>
      <c r="AZ191" s="21">
        <f t="shared" si="273"/>
        <v>46269</v>
      </c>
      <c r="BA191" s="21">
        <f t="shared" si="273"/>
        <v>75053</v>
      </c>
      <c r="BB191" s="21">
        <f t="shared" si="273"/>
        <v>316459</v>
      </c>
      <c r="BC191" s="21">
        <f t="shared" si="273"/>
        <v>305990</v>
      </c>
      <c r="BD191" s="21">
        <f t="shared" si="273"/>
        <v>273607</v>
      </c>
      <c r="BE191" s="21">
        <f t="shared" si="273"/>
        <v>0</v>
      </c>
      <c r="BF191" s="21">
        <f t="shared" si="273"/>
        <v>0</v>
      </c>
      <c r="BG191" s="21">
        <f t="shared" si="273"/>
        <v>0</v>
      </c>
    </row>
    <row r="192" spans="2:59" s="10" customFormat="1" x14ac:dyDescent="0.35">
      <c r="B192" s="26" t="s">
        <v>95</v>
      </c>
      <c r="C192" s="26"/>
      <c r="D192" s="26"/>
      <c r="E192" s="26"/>
      <c r="I192" s="51"/>
      <c r="M192" s="51"/>
      <c r="Q192" s="51"/>
      <c r="U192" s="51"/>
      <c r="Y192" s="51"/>
      <c r="AC192" s="51"/>
    </row>
    <row r="193" spans="2:59" s="8" customFormat="1" x14ac:dyDescent="0.35">
      <c r="B193" s="8" t="s">
        <v>96</v>
      </c>
      <c r="I193" s="42"/>
      <c r="L193" s="8">
        <f>AZ193</f>
        <v>0</v>
      </c>
      <c r="M193" s="42"/>
      <c r="P193" s="8">
        <f>BA193</f>
        <v>0</v>
      </c>
      <c r="Q193" s="42">
        <v>0</v>
      </c>
      <c r="R193" s="8">
        <v>0</v>
      </c>
      <c r="S193" s="8">
        <v>0</v>
      </c>
      <c r="T193" s="8">
        <f>BB193</f>
        <v>0</v>
      </c>
      <c r="U193" s="42">
        <v>0</v>
      </c>
      <c r="V193" s="8">
        <v>0</v>
      </c>
      <c r="W193" s="8">
        <v>0</v>
      </c>
      <c r="X193" s="8">
        <f>BC193</f>
        <v>0</v>
      </c>
      <c r="Y193" s="42">
        <v>0</v>
      </c>
      <c r="Z193" s="8">
        <v>0</v>
      </c>
      <c r="AA193" s="8">
        <v>0</v>
      </c>
      <c r="AB193" s="8">
        <f t="shared" ref="AB193:AB198" si="274">BD193</f>
        <v>0</v>
      </c>
      <c r="AC193" s="42">
        <v>0</v>
      </c>
      <c r="AD193" s="8">
        <v>0</v>
      </c>
      <c r="AX193" s="8">
        <v>0</v>
      </c>
      <c r="AY193" s="8">
        <v>0</v>
      </c>
      <c r="AZ193" s="8">
        <v>0</v>
      </c>
      <c r="BA193" s="8">
        <v>0</v>
      </c>
      <c r="BB193" s="8">
        <v>0</v>
      </c>
      <c r="BC193" s="8">
        <v>0</v>
      </c>
      <c r="BD193" s="8">
        <v>0</v>
      </c>
    </row>
    <row r="194" spans="2:59" s="8" customFormat="1" x14ac:dyDescent="0.35">
      <c r="B194" s="8" t="s">
        <v>97</v>
      </c>
      <c r="I194" s="42"/>
      <c r="L194" s="8">
        <f>AZ194</f>
        <v>0</v>
      </c>
      <c r="M194" s="42"/>
      <c r="P194" s="8">
        <f>BA194</f>
        <v>0</v>
      </c>
      <c r="Q194" s="42">
        <v>0</v>
      </c>
      <c r="R194" s="8">
        <v>0</v>
      </c>
      <c r="S194" s="8">
        <v>0</v>
      </c>
      <c r="T194" s="8">
        <f>BB194</f>
        <v>0</v>
      </c>
      <c r="U194" s="42">
        <v>0</v>
      </c>
      <c r="V194" s="8">
        <v>0</v>
      </c>
      <c r="W194" s="8">
        <v>0</v>
      </c>
      <c r="X194" s="8">
        <f>BC194</f>
        <v>0</v>
      </c>
      <c r="Y194" s="42">
        <v>0</v>
      </c>
      <c r="Z194" s="8">
        <v>0</v>
      </c>
      <c r="AA194" s="8">
        <v>0</v>
      </c>
      <c r="AB194" s="8">
        <f t="shared" si="274"/>
        <v>0</v>
      </c>
      <c r="AC194" s="42">
        <v>0</v>
      </c>
      <c r="AD194" s="8">
        <v>0</v>
      </c>
      <c r="AX194" s="8">
        <v>0</v>
      </c>
      <c r="AY194" s="8">
        <v>0</v>
      </c>
      <c r="AZ194" s="8">
        <v>0</v>
      </c>
      <c r="BA194" s="8">
        <v>0</v>
      </c>
      <c r="BB194" s="8">
        <v>0</v>
      </c>
      <c r="BC194" s="8">
        <v>0</v>
      </c>
      <c r="BD194" s="8">
        <v>0</v>
      </c>
    </row>
    <row r="195" spans="2:59" s="8" customFormat="1" x14ac:dyDescent="0.35">
      <c r="B195" s="8" t="s">
        <v>98</v>
      </c>
      <c r="I195" s="42"/>
      <c r="L195" s="8">
        <f>AZ195</f>
        <v>2</v>
      </c>
      <c r="M195" s="42"/>
      <c r="P195" s="8">
        <f>BA195</f>
        <v>2</v>
      </c>
      <c r="Q195" s="42">
        <v>2</v>
      </c>
      <c r="R195" s="8">
        <v>2</v>
      </c>
      <c r="S195" s="8">
        <v>2</v>
      </c>
      <c r="T195" s="8">
        <f>BB195</f>
        <v>2</v>
      </c>
      <c r="U195" s="42">
        <v>2</v>
      </c>
      <c r="V195" s="8">
        <v>2</v>
      </c>
      <c r="W195" s="8">
        <v>2</v>
      </c>
      <c r="X195" s="8">
        <f>BC195</f>
        <v>2</v>
      </c>
      <c r="Y195" s="42">
        <v>2</v>
      </c>
      <c r="Z195" s="8">
        <v>4</v>
      </c>
      <c r="AA195" s="8">
        <v>4</v>
      </c>
      <c r="AB195" s="8">
        <f t="shared" si="274"/>
        <v>4</v>
      </c>
      <c r="AC195" s="42">
        <v>4</v>
      </c>
      <c r="AD195" s="8">
        <v>4</v>
      </c>
      <c r="AX195" s="8">
        <v>2</v>
      </c>
      <c r="AY195" s="8">
        <v>2</v>
      </c>
      <c r="AZ195" s="8">
        <v>2</v>
      </c>
      <c r="BA195" s="8">
        <v>2</v>
      </c>
      <c r="BB195" s="8">
        <v>2</v>
      </c>
      <c r="BC195" s="8">
        <v>2</v>
      </c>
      <c r="BD195" s="8">
        <v>4</v>
      </c>
    </row>
    <row r="196" spans="2:59" s="8" customFormat="1" x14ac:dyDescent="0.35">
      <c r="B196" s="8" t="s">
        <v>99</v>
      </c>
      <c r="I196" s="42"/>
      <c r="L196" s="8">
        <f>AZ196</f>
        <v>176216</v>
      </c>
      <c r="M196" s="42"/>
      <c r="P196" s="8">
        <f>BA196</f>
        <v>181481</v>
      </c>
      <c r="Q196" s="42">
        <v>181406</v>
      </c>
      <c r="R196" s="8">
        <v>183298</v>
      </c>
      <c r="S196" s="8">
        <v>184366</v>
      </c>
      <c r="T196" s="8">
        <f>BB196</f>
        <v>260327</v>
      </c>
      <c r="U196" s="42">
        <v>261192</v>
      </c>
      <c r="V196" s="8">
        <v>261612</v>
      </c>
      <c r="W196" s="8">
        <v>265885</v>
      </c>
      <c r="X196" s="8">
        <f>BC196</f>
        <v>267248</v>
      </c>
      <c r="Y196" s="42">
        <v>268641</v>
      </c>
      <c r="Z196" s="8">
        <v>283789</v>
      </c>
      <c r="AA196" s="8">
        <v>295070</v>
      </c>
      <c r="AB196" s="8">
        <f t="shared" si="274"/>
        <v>384397</v>
      </c>
      <c r="AC196" s="42">
        <v>386140</v>
      </c>
      <c r="AD196" s="8">
        <v>589047</v>
      </c>
      <c r="AX196" s="8">
        <v>162150</v>
      </c>
      <c r="AY196" s="8">
        <v>170139</v>
      </c>
      <c r="AZ196" s="8">
        <v>176216</v>
      </c>
      <c r="BA196" s="8">
        <v>181481</v>
      </c>
      <c r="BB196" s="8">
        <v>260327</v>
      </c>
      <c r="BC196" s="8">
        <v>267248</v>
      </c>
      <c r="BD196" s="8">
        <v>384397</v>
      </c>
    </row>
    <row r="197" spans="2:59" s="8" customFormat="1" x14ac:dyDescent="0.35">
      <c r="B197" s="8" t="s">
        <v>100</v>
      </c>
      <c r="I197" s="42"/>
      <c r="L197" s="8">
        <f>AZ197</f>
        <v>2</v>
      </c>
      <c r="M197" s="42"/>
      <c r="P197" s="8">
        <f>BA197</f>
        <v>328</v>
      </c>
      <c r="Q197" s="42">
        <v>351</v>
      </c>
      <c r="R197" s="8">
        <v>342</v>
      </c>
      <c r="S197" s="8">
        <v>347</v>
      </c>
      <c r="T197" s="8">
        <f>BB197</f>
        <v>343</v>
      </c>
      <c r="U197" s="42">
        <v>-394</v>
      </c>
      <c r="V197" s="8">
        <v>-1677</v>
      </c>
      <c r="W197" s="8">
        <v>-3434</v>
      </c>
      <c r="X197" s="8">
        <f>BC197</f>
        <v>-6514</v>
      </c>
      <c r="Y197" s="42">
        <v>-7558</v>
      </c>
      <c r="Z197" s="8">
        <v>-8480</v>
      </c>
      <c r="AA197" s="8">
        <v>-5055</v>
      </c>
      <c r="AB197" s="8">
        <f t="shared" si="274"/>
        <v>-4452</v>
      </c>
      <c r="AC197" s="42">
        <v>-4515</v>
      </c>
      <c r="AD197" s="8">
        <v>-6077</v>
      </c>
      <c r="AX197" s="8">
        <v>-127</v>
      </c>
      <c r="AY197" s="8">
        <v>-21</v>
      </c>
      <c r="AZ197" s="8">
        <v>2</v>
      </c>
      <c r="BA197" s="8">
        <v>328</v>
      </c>
      <c r="BB197" s="8">
        <v>343</v>
      </c>
      <c r="BC197" s="8">
        <v>-6514</v>
      </c>
      <c r="BD197" s="8">
        <v>-4452</v>
      </c>
    </row>
    <row r="198" spans="2:59" s="9" customFormat="1" x14ac:dyDescent="0.35">
      <c r="B198" s="9" t="s">
        <v>101</v>
      </c>
      <c r="I198" s="43"/>
      <c r="L198" s="8">
        <f>AZ198</f>
        <v>286351</v>
      </c>
      <c r="M198" s="43"/>
      <c r="P198" s="8">
        <f>BA198</f>
        <v>328090</v>
      </c>
      <c r="Q198" s="43">
        <v>338170</v>
      </c>
      <c r="R198" s="9">
        <v>340264</v>
      </c>
      <c r="S198" s="9">
        <v>340475</v>
      </c>
      <c r="T198" s="8">
        <f>BB198</f>
        <v>351421</v>
      </c>
      <c r="U198" s="43">
        <v>337440</v>
      </c>
      <c r="V198" s="9">
        <v>339965</v>
      </c>
      <c r="W198" s="9">
        <v>339975</v>
      </c>
      <c r="X198" s="8">
        <f>BC198</f>
        <v>347233</v>
      </c>
      <c r="Y198" s="43">
        <v>338838</v>
      </c>
      <c r="Z198" s="9">
        <v>332170</v>
      </c>
      <c r="AA198" s="9">
        <v>331494</v>
      </c>
      <c r="AB198" s="8">
        <f t="shared" si="274"/>
        <v>171021</v>
      </c>
      <c r="AC198" s="43">
        <v>192916</v>
      </c>
      <c r="AD198" s="9">
        <v>210756</v>
      </c>
      <c r="AX198" s="9">
        <v>219929</v>
      </c>
      <c r="AY198" s="9">
        <v>239997</v>
      </c>
      <c r="AZ198" s="9">
        <v>286351</v>
      </c>
      <c r="BA198" s="9">
        <v>328090</v>
      </c>
      <c r="BB198" s="9">
        <v>351421</v>
      </c>
      <c r="BC198" s="9">
        <v>347233</v>
      </c>
      <c r="BD198" s="9">
        <v>171021</v>
      </c>
    </row>
    <row r="199" spans="2:59" s="8" customFormat="1" x14ac:dyDescent="0.35">
      <c r="B199" s="8" t="s">
        <v>102</v>
      </c>
      <c r="F199" s="8">
        <f t="shared" ref="F199:L199" si="275">SUM(F193:F198)</f>
        <v>0</v>
      </c>
      <c r="G199" s="8">
        <f t="shared" si="275"/>
        <v>0</v>
      </c>
      <c r="H199" s="8">
        <f t="shared" si="275"/>
        <v>0</v>
      </c>
      <c r="I199" s="42">
        <f t="shared" si="275"/>
        <v>0</v>
      </c>
      <c r="J199" s="8">
        <f t="shared" si="275"/>
        <v>0</v>
      </c>
      <c r="K199" s="8">
        <f t="shared" si="275"/>
        <v>0</v>
      </c>
      <c r="L199" s="8">
        <f t="shared" si="275"/>
        <v>462571</v>
      </c>
      <c r="M199" s="42">
        <f t="shared" ref="M199:AF199" si="276">SUM(M193:M198)</f>
        <v>0</v>
      </c>
      <c r="N199" s="8">
        <f t="shared" si="276"/>
        <v>0</v>
      </c>
      <c r="O199" s="8">
        <f t="shared" si="276"/>
        <v>0</v>
      </c>
      <c r="P199" s="8">
        <f t="shared" si="276"/>
        <v>509901</v>
      </c>
      <c r="Q199" s="42">
        <f t="shared" si="276"/>
        <v>519929</v>
      </c>
      <c r="R199" s="8">
        <f t="shared" si="276"/>
        <v>523906</v>
      </c>
      <c r="S199" s="8">
        <f t="shared" si="276"/>
        <v>525190</v>
      </c>
      <c r="T199" s="8">
        <f t="shared" si="276"/>
        <v>612093</v>
      </c>
      <c r="U199" s="42">
        <f t="shared" si="276"/>
        <v>598240</v>
      </c>
      <c r="V199" s="8">
        <f t="shared" si="276"/>
        <v>599902</v>
      </c>
      <c r="W199" s="8">
        <f t="shared" si="276"/>
        <v>602428</v>
      </c>
      <c r="X199" s="8">
        <f t="shared" si="276"/>
        <v>607969</v>
      </c>
      <c r="Y199" s="42">
        <f t="shared" si="276"/>
        <v>599923</v>
      </c>
      <c r="Z199" s="8">
        <f t="shared" si="276"/>
        <v>607483</v>
      </c>
      <c r="AA199" s="8">
        <f t="shared" si="276"/>
        <v>621513</v>
      </c>
      <c r="AB199" s="8">
        <f t="shared" si="276"/>
        <v>550970</v>
      </c>
      <c r="AC199" s="42">
        <f t="shared" si="276"/>
        <v>574545</v>
      </c>
      <c r="AD199" s="8">
        <f t="shared" si="276"/>
        <v>793730</v>
      </c>
      <c r="AE199" s="8">
        <f t="shared" si="276"/>
        <v>0</v>
      </c>
      <c r="AF199" s="8">
        <f t="shared" si="276"/>
        <v>0</v>
      </c>
      <c r="AG199" s="8">
        <f t="shared" ref="AG199:AJ199" si="277">SUM(AG193:AG198)</f>
        <v>0</v>
      </c>
      <c r="AH199" s="8">
        <f t="shared" si="277"/>
        <v>0</v>
      </c>
      <c r="AI199" s="8">
        <f t="shared" si="277"/>
        <v>0</v>
      </c>
      <c r="AJ199" s="8">
        <f t="shared" si="277"/>
        <v>0</v>
      </c>
      <c r="AN199" s="8">
        <f t="shared" ref="AN199" si="278">SUM(AN193:AN198)</f>
        <v>0</v>
      </c>
      <c r="AO199" s="8">
        <f t="shared" ref="AO199" si="279">SUM(AO193:AO198)</f>
        <v>0</v>
      </c>
      <c r="AP199" s="8">
        <f t="shared" ref="AP199" si="280">SUM(AP193:AP198)</f>
        <v>0</v>
      </c>
      <c r="AQ199" s="8">
        <f t="shared" ref="AQ199:BC199" si="281">SUM(AQ193:AQ198)</f>
        <v>0</v>
      </c>
      <c r="AR199" s="8">
        <f t="shared" si="281"/>
        <v>0</v>
      </c>
      <c r="AS199" s="8">
        <f t="shared" si="281"/>
        <v>0</v>
      </c>
      <c r="AT199" s="8">
        <f t="shared" si="281"/>
        <v>0</v>
      </c>
      <c r="AU199" s="8">
        <f t="shared" si="281"/>
        <v>0</v>
      </c>
      <c r="AV199" s="8">
        <f t="shared" si="281"/>
        <v>0</v>
      </c>
      <c r="AW199" s="8">
        <f t="shared" si="281"/>
        <v>0</v>
      </c>
      <c r="AX199" s="8">
        <f t="shared" si="281"/>
        <v>381954</v>
      </c>
      <c r="AY199" s="8">
        <f t="shared" si="281"/>
        <v>410117</v>
      </c>
      <c r="AZ199" s="8">
        <f t="shared" si="281"/>
        <v>462571</v>
      </c>
      <c r="BA199" s="8">
        <f t="shared" si="281"/>
        <v>509901</v>
      </c>
      <c r="BB199" s="8">
        <f t="shared" si="281"/>
        <v>612093</v>
      </c>
      <c r="BC199" s="8">
        <f t="shared" si="281"/>
        <v>607969</v>
      </c>
      <c r="BD199" s="8">
        <f t="shared" ref="BD199" si="282">SUM(BD193:BD198)</f>
        <v>550970</v>
      </c>
      <c r="BE199" s="8">
        <f t="shared" ref="BE199" si="283">SUM(BE193:BE198)</f>
        <v>0</v>
      </c>
      <c r="BF199" s="8">
        <f t="shared" ref="BF199" si="284">SUM(BF193:BF198)</f>
        <v>0</v>
      </c>
      <c r="BG199" s="8">
        <f t="shared" ref="BG199" si="285">SUM(BG193:BG198)</f>
        <v>0</v>
      </c>
    </row>
    <row r="200" spans="2:59" s="9" customFormat="1" x14ac:dyDescent="0.35">
      <c r="B200" s="9" t="s">
        <v>103</v>
      </c>
      <c r="I200" s="43"/>
      <c r="L200" s="8">
        <f>AZ200</f>
        <v>4</v>
      </c>
      <c r="M200" s="43"/>
      <c r="P200" s="8">
        <f>BA200</f>
        <v>0</v>
      </c>
      <c r="Q200" s="43">
        <v>-37</v>
      </c>
      <c r="R200" s="9">
        <v>-59</v>
      </c>
      <c r="S200" s="9">
        <v>-12</v>
      </c>
      <c r="T200" s="8">
        <f>BB200</f>
        <v>14</v>
      </c>
      <c r="U200" s="43">
        <v>77</v>
      </c>
      <c r="V200" s="9">
        <v>332</v>
      </c>
      <c r="W200" s="9">
        <v>287</v>
      </c>
      <c r="X200" s="8">
        <f>BC200</f>
        <v>241</v>
      </c>
      <c r="Y200" s="43">
        <v>0</v>
      </c>
      <c r="Z200" s="9">
        <v>0</v>
      </c>
      <c r="AA200" s="9">
        <v>0</v>
      </c>
      <c r="AB200" s="8">
        <f>BD200</f>
        <v>0</v>
      </c>
      <c r="AC200" s="43">
        <v>0</v>
      </c>
      <c r="AD200" s="9">
        <v>0</v>
      </c>
      <c r="AX200" s="9">
        <v>239</v>
      </c>
      <c r="AY200" s="9">
        <v>23</v>
      </c>
      <c r="AZ200" s="9">
        <v>4</v>
      </c>
      <c r="BA200" s="9">
        <v>0</v>
      </c>
      <c r="BB200" s="9">
        <v>14</v>
      </c>
      <c r="BC200" s="9">
        <v>241</v>
      </c>
      <c r="BD200" s="9">
        <v>0</v>
      </c>
    </row>
    <row r="201" spans="2:59" s="30" customFormat="1" x14ac:dyDescent="0.35">
      <c r="B201" s="30" t="s">
        <v>104</v>
      </c>
      <c r="F201" s="30">
        <f t="shared" ref="F201:L201" si="286">F199+F200</f>
        <v>0</v>
      </c>
      <c r="G201" s="30">
        <f t="shared" si="286"/>
        <v>0</v>
      </c>
      <c r="H201" s="30">
        <f t="shared" si="286"/>
        <v>0</v>
      </c>
      <c r="I201" s="56">
        <f t="shared" si="286"/>
        <v>0</v>
      </c>
      <c r="J201" s="30">
        <f t="shared" si="286"/>
        <v>0</v>
      </c>
      <c r="K201" s="30">
        <f t="shared" si="286"/>
        <v>0</v>
      </c>
      <c r="L201" s="30">
        <f t="shared" si="286"/>
        <v>462575</v>
      </c>
      <c r="M201" s="56">
        <f t="shared" ref="M201:AF201" si="287">M199+M200</f>
        <v>0</v>
      </c>
      <c r="N201" s="30">
        <f t="shared" si="287"/>
        <v>0</v>
      </c>
      <c r="O201" s="30">
        <f t="shared" si="287"/>
        <v>0</v>
      </c>
      <c r="P201" s="30">
        <f t="shared" si="287"/>
        <v>509901</v>
      </c>
      <c r="Q201" s="56">
        <f t="shared" si="287"/>
        <v>519892</v>
      </c>
      <c r="R201" s="30">
        <f t="shared" si="287"/>
        <v>523847</v>
      </c>
      <c r="S201" s="30">
        <f t="shared" si="287"/>
        <v>525178</v>
      </c>
      <c r="T201" s="30">
        <f t="shared" si="287"/>
        <v>612107</v>
      </c>
      <c r="U201" s="56">
        <f t="shared" si="287"/>
        <v>598317</v>
      </c>
      <c r="V201" s="30">
        <f t="shared" si="287"/>
        <v>600234</v>
      </c>
      <c r="W201" s="30">
        <f t="shared" si="287"/>
        <v>602715</v>
      </c>
      <c r="X201" s="30">
        <f t="shared" si="287"/>
        <v>608210</v>
      </c>
      <c r="Y201" s="56">
        <f t="shared" si="287"/>
        <v>599923</v>
      </c>
      <c r="Z201" s="30">
        <f t="shared" si="287"/>
        <v>607483</v>
      </c>
      <c r="AA201" s="30">
        <f t="shared" si="287"/>
        <v>621513</v>
      </c>
      <c r="AB201" s="30">
        <f t="shared" si="287"/>
        <v>550970</v>
      </c>
      <c r="AC201" s="56">
        <f t="shared" si="287"/>
        <v>574545</v>
      </c>
      <c r="AD201" s="30">
        <f t="shared" si="287"/>
        <v>793730</v>
      </c>
      <c r="AE201" s="30">
        <f t="shared" si="287"/>
        <v>0</v>
      </c>
      <c r="AF201" s="30">
        <f t="shared" si="287"/>
        <v>0</v>
      </c>
      <c r="AG201" s="30">
        <f t="shared" ref="AG201:AJ201" si="288">AG199+AG200</f>
        <v>0</v>
      </c>
      <c r="AH201" s="30">
        <f t="shared" si="288"/>
        <v>0</v>
      </c>
      <c r="AI201" s="30">
        <f t="shared" si="288"/>
        <v>0</v>
      </c>
      <c r="AJ201" s="30">
        <f t="shared" si="288"/>
        <v>0</v>
      </c>
      <c r="AN201" s="30">
        <f t="shared" ref="AN201" si="289">AN199+AN200</f>
        <v>0</v>
      </c>
      <c r="AO201" s="30">
        <f t="shared" ref="AO201" si="290">AO199+AO200</f>
        <v>0</v>
      </c>
      <c r="AP201" s="30">
        <f t="shared" ref="AP201" si="291">AP199+AP200</f>
        <v>0</v>
      </c>
      <c r="AQ201" s="30">
        <f t="shared" ref="AQ201:BC201" si="292">AQ199+AQ200</f>
        <v>0</v>
      </c>
      <c r="AR201" s="30">
        <f t="shared" si="292"/>
        <v>0</v>
      </c>
      <c r="AS201" s="30">
        <f t="shared" si="292"/>
        <v>0</v>
      </c>
      <c r="AT201" s="30">
        <f t="shared" si="292"/>
        <v>0</v>
      </c>
      <c r="AU201" s="30">
        <f t="shared" si="292"/>
        <v>0</v>
      </c>
      <c r="AV201" s="30">
        <f t="shared" si="292"/>
        <v>0</v>
      </c>
      <c r="AW201" s="30">
        <f t="shared" si="292"/>
        <v>0</v>
      </c>
      <c r="AX201" s="30">
        <f t="shared" si="292"/>
        <v>382193</v>
      </c>
      <c r="AY201" s="30">
        <f t="shared" si="292"/>
        <v>410140</v>
      </c>
      <c r="AZ201" s="30">
        <f t="shared" si="292"/>
        <v>462575</v>
      </c>
      <c r="BA201" s="30">
        <f t="shared" si="292"/>
        <v>509901</v>
      </c>
      <c r="BB201" s="30">
        <f t="shared" si="292"/>
        <v>612107</v>
      </c>
      <c r="BC201" s="30">
        <f t="shared" si="292"/>
        <v>608210</v>
      </c>
      <c r="BD201" s="30">
        <f t="shared" ref="BD201" si="293">BD199+BD200</f>
        <v>550970</v>
      </c>
      <c r="BE201" s="30">
        <f t="shared" ref="BE201" si="294">BE199+BE200</f>
        <v>0</v>
      </c>
      <c r="BF201" s="30">
        <f t="shared" ref="BF201" si="295">BF199+BF200</f>
        <v>0</v>
      </c>
      <c r="BG201" s="30">
        <f t="shared" ref="BG201" si="296">BG199+BG200</f>
        <v>0</v>
      </c>
    </row>
    <row r="202" spans="2:59" s="21" customFormat="1" x14ac:dyDescent="0.35">
      <c r="B202" s="21" t="s">
        <v>105</v>
      </c>
      <c r="F202" s="21">
        <f t="shared" ref="F202:L202" si="297">F201+F191</f>
        <v>0</v>
      </c>
      <c r="G202" s="21">
        <f t="shared" si="297"/>
        <v>0</v>
      </c>
      <c r="H202" s="21">
        <f t="shared" si="297"/>
        <v>0</v>
      </c>
      <c r="I202" s="44">
        <f t="shared" si="297"/>
        <v>0</v>
      </c>
      <c r="J202" s="21">
        <f t="shared" si="297"/>
        <v>0</v>
      </c>
      <c r="K202" s="21">
        <f t="shared" si="297"/>
        <v>0</v>
      </c>
      <c r="L202" s="21">
        <f t="shared" si="297"/>
        <v>508844</v>
      </c>
      <c r="M202" s="44">
        <f t="shared" ref="M202:AF202" si="298">M201+M191</f>
        <v>0</v>
      </c>
      <c r="N202" s="21">
        <f t="shared" si="298"/>
        <v>0</v>
      </c>
      <c r="O202" s="21">
        <f t="shared" si="298"/>
        <v>0</v>
      </c>
      <c r="P202" s="21">
        <f t="shared" si="298"/>
        <v>584954</v>
      </c>
      <c r="Q202" s="44">
        <f t="shared" si="298"/>
        <v>577819</v>
      </c>
      <c r="R202" s="21">
        <f t="shared" si="298"/>
        <v>585007</v>
      </c>
      <c r="S202" s="21">
        <f t="shared" si="298"/>
        <v>590992</v>
      </c>
      <c r="T202" s="21">
        <f t="shared" si="298"/>
        <v>928566</v>
      </c>
      <c r="U202" s="44">
        <f t="shared" si="298"/>
        <v>908553</v>
      </c>
      <c r="V202" s="21">
        <f t="shared" si="298"/>
        <v>925307</v>
      </c>
      <c r="W202" s="21">
        <f t="shared" si="298"/>
        <v>905263</v>
      </c>
      <c r="X202" s="21">
        <f t="shared" si="298"/>
        <v>914200</v>
      </c>
      <c r="Y202" s="44">
        <f t="shared" si="298"/>
        <v>896407</v>
      </c>
      <c r="Z202" s="21">
        <f t="shared" si="298"/>
        <v>891682</v>
      </c>
      <c r="AA202" s="21">
        <f t="shared" si="298"/>
        <v>921202</v>
      </c>
      <c r="AB202" s="21">
        <f t="shared" si="298"/>
        <v>824577</v>
      </c>
      <c r="AC202" s="44">
        <f t="shared" si="298"/>
        <v>826060</v>
      </c>
      <c r="AD202" s="21">
        <f t="shared" si="298"/>
        <v>1006700</v>
      </c>
      <c r="AE202" s="21">
        <f t="shared" si="298"/>
        <v>0</v>
      </c>
      <c r="AF202" s="21">
        <f t="shared" si="298"/>
        <v>0</v>
      </c>
      <c r="AG202" s="21">
        <f t="shared" ref="AG202:AJ202" si="299">AG201+AG191</f>
        <v>0</v>
      </c>
      <c r="AH202" s="21">
        <f t="shared" si="299"/>
        <v>0</v>
      </c>
      <c r="AI202" s="21">
        <f t="shared" si="299"/>
        <v>0</v>
      </c>
      <c r="AJ202" s="21">
        <f t="shared" si="299"/>
        <v>0</v>
      </c>
      <c r="AN202" s="21">
        <f t="shared" ref="AN202" si="300">AN201+AN191</f>
        <v>0</v>
      </c>
      <c r="AO202" s="21">
        <f t="shared" ref="AO202" si="301">AO201+AO191</f>
        <v>0</v>
      </c>
      <c r="AP202" s="21">
        <f t="shared" ref="AP202" si="302">AP201+AP191</f>
        <v>0</v>
      </c>
      <c r="AQ202" s="21">
        <f t="shared" ref="AQ202:BC202" si="303">AQ201+AQ191</f>
        <v>0</v>
      </c>
      <c r="AR202" s="21">
        <f t="shared" si="303"/>
        <v>0</v>
      </c>
      <c r="AS202" s="21">
        <f t="shared" si="303"/>
        <v>0</v>
      </c>
      <c r="AT202" s="21">
        <f t="shared" si="303"/>
        <v>0</v>
      </c>
      <c r="AU202" s="21">
        <f t="shared" si="303"/>
        <v>0</v>
      </c>
      <c r="AV202" s="21">
        <f t="shared" si="303"/>
        <v>0</v>
      </c>
      <c r="AW202" s="21">
        <f t="shared" si="303"/>
        <v>0</v>
      </c>
      <c r="AX202" s="21">
        <f t="shared" si="303"/>
        <v>430781</v>
      </c>
      <c r="AY202" s="21">
        <f t="shared" si="303"/>
        <v>472911</v>
      </c>
      <c r="AZ202" s="21">
        <f t="shared" si="303"/>
        <v>508844</v>
      </c>
      <c r="BA202" s="21">
        <f t="shared" si="303"/>
        <v>584954</v>
      </c>
      <c r="BB202" s="21">
        <f t="shared" si="303"/>
        <v>928566</v>
      </c>
      <c r="BC202" s="21">
        <f t="shared" si="303"/>
        <v>914200</v>
      </c>
      <c r="BD202" s="21">
        <f t="shared" ref="BD202" si="304">BD201+BD191</f>
        <v>824577</v>
      </c>
      <c r="BE202" s="21">
        <f t="shared" ref="BE202" si="305">BE201+BE191</f>
        <v>0</v>
      </c>
      <c r="BF202" s="21">
        <f t="shared" ref="BF202" si="306">BF201+BF191</f>
        <v>0</v>
      </c>
      <c r="BG202" s="21">
        <f t="shared" ref="BG202" si="307">BG201+BG191</f>
        <v>0</v>
      </c>
    </row>
    <row r="203" spans="2:59" s="20" customFormat="1" x14ac:dyDescent="0.35">
      <c r="B203" s="32" t="s">
        <v>106</v>
      </c>
      <c r="C203" s="32"/>
      <c r="D203" s="32"/>
      <c r="E203" s="32"/>
      <c r="I203" s="49"/>
      <c r="M203" s="49"/>
      <c r="Q203" s="49"/>
      <c r="U203" s="49"/>
      <c r="Y203" s="49"/>
      <c r="AC203" s="49"/>
    </row>
    <row r="204" spans="2:59" s="8" customFormat="1" x14ac:dyDescent="0.35">
      <c r="B204" s="8" t="s">
        <v>883</v>
      </c>
      <c r="I204" s="42"/>
      <c r="L204" s="8">
        <f>AZ204</f>
        <v>26946</v>
      </c>
      <c r="M204" s="42"/>
      <c r="O204" s="8">
        <v>15066</v>
      </c>
      <c r="P204" s="8">
        <f>BA204</f>
        <v>25097</v>
      </c>
      <c r="Q204" s="42">
        <v>26841</v>
      </c>
      <c r="R204" s="8">
        <v>58593</v>
      </c>
      <c r="S204" s="8">
        <v>78962</v>
      </c>
      <c r="T204" s="8">
        <f>BB204</f>
        <v>86532</v>
      </c>
      <c r="U204" s="42">
        <v>-15304</v>
      </c>
      <c r="V204" s="8">
        <v>-3344</v>
      </c>
      <c r="W204" s="8">
        <v>-23176</v>
      </c>
      <c r="X204" s="8">
        <f>BC204</f>
        <v>-9618</v>
      </c>
      <c r="Y204" s="42">
        <v>15887</v>
      </c>
      <c r="Z204" s="8">
        <v>31932</v>
      </c>
      <c r="AA204" s="8">
        <v>8801</v>
      </c>
      <c r="AB204" s="8">
        <f>BD204</f>
        <v>11400</v>
      </c>
      <c r="AC204" s="42">
        <v>-17062</v>
      </c>
      <c r="AD204" s="8">
        <v>-25590</v>
      </c>
      <c r="AW204" s="8">
        <v>6047</v>
      </c>
      <c r="AX204" s="8">
        <v>-7994</v>
      </c>
      <c r="AY204" s="8">
        <v>69832</v>
      </c>
      <c r="AZ204" s="8">
        <v>26946</v>
      </c>
      <c r="BA204" s="8">
        <v>25097</v>
      </c>
      <c r="BB204" s="8">
        <v>86532</v>
      </c>
      <c r="BC204" s="8">
        <v>-9618</v>
      </c>
      <c r="BD204" s="8">
        <v>11400</v>
      </c>
    </row>
    <row r="205" spans="2:59" s="9" customFormat="1" x14ac:dyDescent="0.35">
      <c r="B205" s="9" t="s">
        <v>107</v>
      </c>
      <c r="I205" s="43"/>
      <c r="L205" s="8">
        <f>AZ205</f>
        <v>-8896</v>
      </c>
      <c r="M205" s="43"/>
      <c r="O205" s="9">
        <v>-8504</v>
      </c>
      <c r="P205" s="8">
        <f>BA205</f>
        <v>-11220</v>
      </c>
      <c r="Q205" s="43">
        <v>-4067</v>
      </c>
      <c r="R205" s="9">
        <v>-6052</v>
      </c>
      <c r="S205" s="9">
        <v>-8472</v>
      </c>
      <c r="T205" s="8">
        <f>BB205</f>
        <v>-11263</v>
      </c>
      <c r="U205" s="43">
        <v>-5428</v>
      </c>
      <c r="V205" s="9">
        <v>-13147</v>
      </c>
      <c r="W205" s="9">
        <v>-17064</v>
      </c>
      <c r="X205" s="8">
        <f>BC205</f>
        <v>-22289</v>
      </c>
      <c r="Y205" s="43">
        <v>-5393</v>
      </c>
      <c r="Z205" s="9">
        <v>-7587</v>
      </c>
      <c r="AA205" s="9">
        <v>-10116</v>
      </c>
      <c r="AB205" s="8">
        <f>BD205</f>
        <v>-14868</v>
      </c>
      <c r="AC205" s="43">
        <v>-3632</v>
      </c>
      <c r="AD205" s="9">
        <v>-10104</v>
      </c>
      <c r="AW205" s="9">
        <v>-6121</v>
      </c>
      <c r="AX205" s="9">
        <v>-9017</v>
      </c>
      <c r="AY205" s="9">
        <v>-9563</v>
      </c>
      <c r="AZ205" s="9">
        <v>-8896</v>
      </c>
      <c r="BA205" s="9">
        <v>-11220</v>
      </c>
      <c r="BB205" s="9">
        <v>-11263</v>
      </c>
      <c r="BC205" s="9">
        <f>-22289</f>
        <v>-22289</v>
      </c>
      <c r="BD205" s="9">
        <v>-14868</v>
      </c>
    </row>
    <row r="206" spans="2:59" s="8" customFormat="1" x14ac:dyDescent="0.35">
      <c r="B206" s="8" t="s">
        <v>108</v>
      </c>
      <c r="F206" s="8">
        <f t="shared" ref="F206:L206" si="308">F204+F205</f>
        <v>0</v>
      </c>
      <c r="G206" s="8">
        <f t="shared" si="308"/>
        <v>0</v>
      </c>
      <c r="H206" s="8">
        <f t="shared" si="308"/>
        <v>0</v>
      </c>
      <c r="I206" s="42">
        <f t="shared" si="308"/>
        <v>0</v>
      </c>
      <c r="J206" s="8">
        <f t="shared" si="308"/>
        <v>0</v>
      </c>
      <c r="K206" s="8">
        <f t="shared" si="308"/>
        <v>0</v>
      </c>
      <c r="L206" s="8">
        <f t="shared" si="308"/>
        <v>18050</v>
      </c>
      <c r="M206" s="42">
        <f t="shared" ref="M206:AF206" si="309">M204+M205</f>
        <v>0</v>
      </c>
      <c r="N206" s="8">
        <f t="shared" si="309"/>
        <v>0</v>
      </c>
      <c r="O206" s="8">
        <f t="shared" si="309"/>
        <v>6562</v>
      </c>
      <c r="P206" s="8">
        <f t="shared" si="309"/>
        <v>13877</v>
      </c>
      <c r="Q206" s="42">
        <f t="shared" si="309"/>
        <v>22774</v>
      </c>
      <c r="R206" s="8">
        <f t="shared" si="309"/>
        <v>52541</v>
      </c>
      <c r="S206" s="8">
        <f t="shared" si="309"/>
        <v>70490</v>
      </c>
      <c r="T206" s="8">
        <f t="shared" si="309"/>
        <v>75269</v>
      </c>
      <c r="U206" s="42">
        <f t="shared" si="309"/>
        <v>-20732</v>
      </c>
      <c r="V206" s="8">
        <f t="shared" si="309"/>
        <v>-16491</v>
      </c>
      <c r="W206" s="8">
        <f t="shared" si="309"/>
        <v>-40240</v>
      </c>
      <c r="X206" s="8">
        <f t="shared" si="309"/>
        <v>-31907</v>
      </c>
      <c r="Y206" s="42">
        <f t="shared" si="309"/>
        <v>10494</v>
      </c>
      <c r="Z206" s="8">
        <f t="shared" si="309"/>
        <v>24345</v>
      </c>
      <c r="AA206" s="8">
        <f t="shared" si="309"/>
        <v>-1315</v>
      </c>
      <c r="AB206" s="8">
        <f t="shared" si="309"/>
        <v>-3468</v>
      </c>
      <c r="AC206" s="42">
        <f t="shared" si="309"/>
        <v>-20694</v>
      </c>
      <c r="AD206" s="8">
        <f t="shared" si="309"/>
        <v>-35694</v>
      </c>
      <c r="AE206" s="8">
        <f t="shared" si="309"/>
        <v>0</v>
      </c>
      <c r="AF206" s="8">
        <f t="shared" si="309"/>
        <v>0</v>
      </c>
      <c r="AG206" s="8">
        <f t="shared" ref="AG206:AJ206" si="310">AG204+AG205</f>
        <v>0</v>
      </c>
      <c r="AH206" s="8">
        <f t="shared" si="310"/>
        <v>0</v>
      </c>
      <c r="AI206" s="8">
        <f t="shared" si="310"/>
        <v>0</v>
      </c>
      <c r="AJ206" s="8">
        <f t="shared" si="310"/>
        <v>0</v>
      </c>
      <c r="AN206" s="8">
        <f t="shared" ref="AN206" si="311">AN204+AN205</f>
        <v>0</v>
      </c>
      <c r="AO206" s="8">
        <f t="shared" ref="AO206" si="312">AO204+AO205</f>
        <v>0</v>
      </c>
      <c r="AP206" s="8">
        <f t="shared" ref="AP206" si="313">AP204+AP205</f>
        <v>0</v>
      </c>
      <c r="AQ206" s="8">
        <f t="shared" ref="AQ206:BD206" si="314">AQ204+AQ205</f>
        <v>0</v>
      </c>
      <c r="AR206" s="8">
        <f t="shared" si="314"/>
        <v>0</v>
      </c>
      <c r="AS206" s="8">
        <f t="shared" si="314"/>
        <v>0</v>
      </c>
      <c r="AT206" s="8">
        <f t="shared" si="314"/>
        <v>0</v>
      </c>
      <c r="AU206" s="8">
        <f t="shared" si="314"/>
        <v>0</v>
      </c>
      <c r="AV206" s="8">
        <f t="shared" si="314"/>
        <v>0</v>
      </c>
      <c r="AW206" s="8">
        <f t="shared" si="314"/>
        <v>-74</v>
      </c>
      <c r="AX206" s="8">
        <f t="shared" si="314"/>
        <v>-17011</v>
      </c>
      <c r="AY206" s="8">
        <f t="shared" si="314"/>
        <v>60269</v>
      </c>
      <c r="AZ206" s="8">
        <f t="shared" si="314"/>
        <v>18050</v>
      </c>
      <c r="BA206" s="8">
        <f t="shared" si="314"/>
        <v>13877</v>
      </c>
      <c r="BB206" s="8">
        <f t="shared" si="314"/>
        <v>75269</v>
      </c>
      <c r="BC206" s="8">
        <f t="shared" si="314"/>
        <v>-31907</v>
      </c>
      <c r="BD206" s="8">
        <f t="shared" si="314"/>
        <v>-3468</v>
      </c>
      <c r="BE206" s="8">
        <f t="shared" ref="BE206" si="315">BE204+BE205</f>
        <v>0</v>
      </c>
      <c r="BF206" s="8">
        <f t="shared" ref="BF206" si="316">BF204+BF205</f>
        <v>0</v>
      </c>
      <c r="BG206" s="8">
        <f t="shared" ref="BG206" si="317">BG204+BG205</f>
        <v>0</v>
      </c>
    </row>
    <row r="207" spans="2:59" s="8" customFormat="1" x14ac:dyDescent="0.35">
      <c r="I207" s="42"/>
      <c r="M207" s="42"/>
      <c r="Q207" s="42"/>
      <c r="U207" s="42"/>
      <c r="Y207" s="42"/>
      <c r="AC207" s="42"/>
    </row>
    <row r="208" spans="2:59" s="8" customFormat="1" x14ac:dyDescent="0.35">
      <c r="B208" s="8" t="s">
        <v>878</v>
      </c>
      <c r="I208" s="42"/>
      <c r="L208" s="8">
        <f>AZ208</f>
        <v>0</v>
      </c>
      <c r="M208" s="42"/>
      <c r="O208" s="8">
        <v>0</v>
      </c>
      <c r="P208" s="8">
        <f>BA208</f>
        <v>0</v>
      </c>
      <c r="Q208" s="42">
        <v>0</v>
      </c>
      <c r="R208" s="8">
        <v>0</v>
      </c>
      <c r="S208" s="8">
        <v>0</v>
      </c>
      <c r="T208" s="8">
        <f>BB208</f>
        <v>0</v>
      </c>
      <c r="U208" s="42">
        <v>0</v>
      </c>
      <c r="V208" s="8">
        <v>0</v>
      </c>
      <c r="W208" s="8">
        <v>0</v>
      </c>
      <c r="X208" s="8">
        <f>BC208</f>
        <v>0</v>
      </c>
      <c r="Y208" s="42">
        <v>0</v>
      </c>
      <c r="Z208" s="8">
        <v>11778</v>
      </c>
      <c r="AA208" s="8">
        <v>20104</v>
      </c>
      <c r="AB208" s="8">
        <f>BD208</f>
        <v>104649</v>
      </c>
      <c r="AC208" s="42">
        <v>0</v>
      </c>
      <c r="AD208" s="8">
        <v>0</v>
      </c>
      <c r="AW208" s="8">
        <v>0</v>
      </c>
      <c r="AX208" s="8">
        <v>0</v>
      </c>
      <c r="AY208" s="8">
        <v>0</v>
      </c>
      <c r="AZ208" s="8">
        <v>0</v>
      </c>
      <c r="BA208" s="8">
        <v>0</v>
      </c>
      <c r="BB208" s="8">
        <v>0</v>
      </c>
      <c r="BC208" s="8">
        <v>0</v>
      </c>
      <c r="BD208" s="8">
        <v>104649</v>
      </c>
    </row>
    <row r="209" spans="2:56" s="8" customFormat="1" x14ac:dyDescent="0.35">
      <c r="B209" s="8" t="s">
        <v>879</v>
      </c>
      <c r="I209" s="42"/>
      <c r="L209" s="8">
        <f>AZ209</f>
        <v>6985</v>
      </c>
      <c r="M209" s="42"/>
      <c r="O209" s="8">
        <v>4751</v>
      </c>
      <c r="P209" s="8">
        <f>BA209</f>
        <v>6227</v>
      </c>
      <c r="Q209" s="42">
        <v>1595</v>
      </c>
      <c r="R209" s="8">
        <v>3509</v>
      </c>
      <c r="S209" s="8">
        <v>4754</v>
      </c>
      <c r="T209" s="8">
        <f>BB209</f>
        <v>6932</v>
      </c>
      <c r="U209" s="42">
        <v>1922</v>
      </c>
      <c r="V209" s="8">
        <v>2342</v>
      </c>
      <c r="W209" s="8">
        <v>3957</v>
      </c>
      <c r="X209" s="8">
        <f>BC209</f>
        <v>5390</v>
      </c>
      <c r="Y209" s="42">
        <v>2217</v>
      </c>
      <c r="Z209" s="8">
        <v>4402</v>
      </c>
      <c r="AA209" s="8">
        <v>7108</v>
      </c>
      <c r="AB209" s="8">
        <f>BD209</f>
        <v>10765</v>
      </c>
      <c r="AC209" s="42">
        <v>3204</v>
      </c>
      <c r="AD209" s="8">
        <v>8244</v>
      </c>
      <c r="AW209" s="8">
        <v>4002</v>
      </c>
      <c r="AX209" s="8">
        <v>3392</v>
      </c>
      <c r="AY209" s="8">
        <v>4956</v>
      </c>
      <c r="AZ209" s="8">
        <v>6985</v>
      </c>
      <c r="BA209" s="8">
        <v>6227</v>
      </c>
      <c r="BB209" s="8">
        <v>6932</v>
      </c>
      <c r="BC209" s="8">
        <v>5390</v>
      </c>
      <c r="BD209" s="8">
        <v>10765</v>
      </c>
    </row>
    <row r="210" spans="2:56" s="8" customFormat="1" x14ac:dyDescent="0.35">
      <c r="B210" s="8" t="s">
        <v>880</v>
      </c>
      <c r="I210" s="42"/>
      <c r="L210" s="8">
        <f>AZ210</f>
        <v>0</v>
      </c>
      <c r="M210" s="42"/>
      <c r="O210" s="8">
        <v>0</v>
      </c>
      <c r="P210" s="8">
        <f>BA210</f>
        <v>0</v>
      </c>
      <c r="Q210" s="42">
        <v>0</v>
      </c>
      <c r="R210" s="8">
        <v>0</v>
      </c>
      <c r="S210" s="8">
        <v>0</v>
      </c>
      <c r="T210" s="8">
        <f>BB210</f>
        <v>0</v>
      </c>
      <c r="U210" s="42">
        <v>0</v>
      </c>
      <c r="V210" s="8">
        <v>0</v>
      </c>
      <c r="W210" s="8">
        <v>0</v>
      </c>
      <c r="X210" s="8">
        <f>BC210</f>
        <v>0</v>
      </c>
      <c r="Y210" s="42">
        <v>0</v>
      </c>
      <c r="Z210" s="8">
        <v>0</v>
      </c>
      <c r="AA210" s="8">
        <v>0</v>
      </c>
      <c r="AB210" s="8">
        <f>BD210</f>
        <v>0</v>
      </c>
      <c r="AC210" s="42">
        <v>0</v>
      </c>
      <c r="AD210" s="8">
        <v>0</v>
      </c>
      <c r="AW210" s="8">
        <v>0</v>
      </c>
      <c r="AX210" s="8">
        <v>0</v>
      </c>
      <c r="AY210" s="8">
        <v>0</v>
      </c>
      <c r="AZ210" s="8">
        <v>0</v>
      </c>
      <c r="BA210" s="8">
        <v>0</v>
      </c>
      <c r="BB210" s="8">
        <v>0</v>
      </c>
      <c r="BC210" s="8">
        <v>0</v>
      </c>
      <c r="BD210" s="8">
        <v>0</v>
      </c>
    </row>
    <row r="211" spans="2:56" s="8" customFormat="1" x14ac:dyDescent="0.35">
      <c r="B211" s="8" t="s">
        <v>881</v>
      </c>
      <c r="I211" s="42"/>
      <c r="L211" s="8">
        <f>AZ211</f>
        <v>0</v>
      </c>
      <c r="M211" s="42"/>
      <c r="O211" s="8">
        <v>0</v>
      </c>
      <c r="P211" s="8">
        <f>BA211</f>
        <v>0</v>
      </c>
      <c r="Q211" s="42">
        <v>0</v>
      </c>
      <c r="R211" s="8">
        <v>0</v>
      </c>
      <c r="S211" s="8">
        <v>0</v>
      </c>
      <c r="T211" s="8">
        <f>BB211</f>
        <v>0</v>
      </c>
      <c r="U211" s="42">
        <v>0</v>
      </c>
      <c r="V211" s="8">
        <v>0</v>
      </c>
      <c r="W211" s="8">
        <v>0</v>
      </c>
      <c r="X211" s="8">
        <f>BC211</f>
        <v>0</v>
      </c>
      <c r="Y211" s="42">
        <v>0</v>
      </c>
      <c r="Z211" s="8">
        <v>0</v>
      </c>
      <c r="AA211" s="8">
        <v>0</v>
      </c>
      <c r="AB211" s="8">
        <f>BD211</f>
        <v>0</v>
      </c>
      <c r="AC211" s="42">
        <v>0</v>
      </c>
      <c r="AD211" s="8">
        <v>0</v>
      </c>
      <c r="AW211" s="8">
        <v>-3756</v>
      </c>
      <c r="AX211" s="8">
        <v>0</v>
      </c>
      <c r="AY211" s="8">
        <v>0</v>
      </c>
      <c r="AZ211" s="8">
        <v>0</v>
      </c>
      <c r="BA211" s="8">
        <v>0</v>
      </c>
      <c r="BB211" s="8">
        <v>0</v>
      </c>
      <c r="BC211" s="8">
        <v>0</v>
      </c>
      <c r="BD211" s="8">
        <v>0</v>
      </c>
    </row>
    <row r="212" spans="2:56" s="8" customFormat="1" x14ac:dyDescent="0.35">
      <c r="I212" s="42"/>
      <c r="M212" s="42"/>
      <c r="Q212" s="42"/>
      <c r="U212" s="42"/>
      <c r="Y212" s="42"/>
      <c r="AC212" s="42"/>
    </row>
    <row r="213" spans="2:56" s="26" customFormat="1" x14ac:dyDescent="0.35">
      <c r="B213" s="26" t="s">
        <v>923</v>
      </c>
      <c r="I213" s="45"/>
      <c r="M213" s="45"/>
      <c r="Q213" s="45"/>
      <c r="U213" s="45"/>
      <c r="Y213" s="45"/>
      <c r="AC213" s="45"/>
    </row>
    <row r="214" spans="2:56" s="8" customFormat="1" x14ac:dyDescent="0.35">
      <c r="B214" s="8" t="s">
        <v>883</v>
      </c>
      <c r="I214" s="42"/>
      <c r="M214" s="42"/>
      <c r="Q214" s="42">
        <f>Q204</f>
        <v>26841</v>
      </c>
      <c r="R214" s="8">
        <f>R204-Q214</f>
        <v>31752</v>
      </c>
      <c r="S214" s="8">
        <f>S204-R214-Q214</f>
        <v>20369</v>
      </c>
      <c r="T214" s="8">
        <f>T204-S214-R214-Q214</f>
        <v>7570</v>
      </c>
      <c r="U214" s="42">
        <f>U204</f>
        <v>-15304</v>
      </c>
      <c r="V214" s="8">
        <f>V204-U214</f>
        <v>11960</v>
      </c>
      <c r="W214" s="8">
        <f>W204-V214-U214</f>
        <v>-19832</v>
      </c>
      <c r="X214" s="8">
        <f>X204-W214-V214-U214</f>
        <v>13558</v>
      </c>
      <c r="Y214" s="42">
        <f>Y204</f>
        <v>15887</v>
      </c>
      <c r="Z214" s="8">
        <f>Z204-Y214</f>
        <v>16045</v>
      </c>
      <c r="AA214" s="8">
        <f>AA204-Z214-Y214</f>
        <v>-23131</v>
      </c>
      <c r="AB214" s="8">
        <f>AB204-AA214-Z214-Y214</f>
        <v>2599</v>
      </c>
      <c r="AC214" s="42">
        <f>AC204</f>
        <v>-17062</v>
      </c>
      <c r="AD214" s="8">
        <f>AD204-AC214</f>
        <v>-8528</v>
      </c>
    </row>
    <row r="215" spans="2:56" s="9" customFormat="1" x14ac:dyDescent="0.35">
      <c r="B215" s="9" t="s">
        <v>107</v>
      </c>
      <c r="I215" s="43"/>
      <c r="M215" s="43"/>
      <c r="Q215" s="43">
        <f>Q205</f>
        <v>-4067</v>
      </c>
      <c r="R215" s="9">
        <f>R205-Q215</f>
        <v>-1985</v>
      </c>
      <c r="S215" s="9">
        <f>S205-R215-Q215</f>
        <v>-2420</v>
      </c>
      <c r="T215" s="9">
        <f>T205-S215-R215-Q215</f>
        <v>-2791</v>
      </c>
      <c r="U215" s="43">
        <f>U205</f>
        <v>-5428</v>
      </c>
      <c r="V215" s="9">
        <f>V205-U215</f>
        <v>-7719</v>
      </c>
      <c r="W215" s="9">
        <f>W205-V215-U215</f>
        <v>-3917</v>
      </c>
      <c r="X215" s="9">
        <f>X205-W215-V215-U215</f>
        <v>-5225</v>
      </c>
      <c r="Y215" s="43">
        <f>Y205</f>
        <v>-5393</v>
      </c>
      <c r="Z215" s="9">
        <f>Z205-Y215</f>
        <v>-2194</v>
      </c>
      <c r="AA215" s="9">
        <f>AA205-Z215-Y215</f>
        <v>-2529</v>
      </c>
      <c r="AB215" s="9">
        <f>AB205-AA215-Z215-Y215</f>
        <v>-4752</v>
      </c>
      <c r="AC215" s="43">
        <f>AC205</f>
        <v>-3632</v>
      </c>
      <c r="AD215" s="9">
        <f>AD205-AC215</f>
        <v>-6472</v>
      </c>
    </row>
    <row r="216" spans="2:56" s="8" customFormat="1" x14ac:dyDescent="0.35">
      <c r="B216" s="8" t="s">
        <v>108</v>
      </c>
      <c r="I216" s="42"/>
      <c r="M216" s="42"/>
      <c r="Q216" s="42">
        <f>SUM(Q214:Q215)</f>
        <v>22774</v>
      </c>
      <c r="R216" s="8">
        <f>SUM(R214:R215)</f>
        <v>29767</v>
      </c>
      <c r="S216" s="8">
        <f t="shared" ref="S216:T216" si="318">SUM(S214:S215)</f>
        <v>17949</v>
      </c>
      <c r="T216" s="8">
        <f t="shared" si="318"/>
        <v>4779</v>
      </c>
      <c r="U216" s="42">
        <f>SUM(U214:U215)</f>
        <v>-20732</v>
      </c>
      <c r="V216" s="8">
        <f>SUM(V214:V215)</f>
        <v>4241</v>
      </c>
      <c r="W216" s="8">
        <f t="shared" ref="W216" si="319">SUM(W214:W215)</f>
        <v>-23749</v>
      </c>
      <c r="X216" s="8">
        <f t="shared" ref="X216" si="320">SUM(X214:X215)</f>
        <v>8333</v>
      </c>
      <c r="Y216" s="42">
        <f>SUM(Y214:Y215)</f>
        <v>10494</v>
      </c>
      <c r="Z216" s="8">
        <f>SUM(Z214:Z215)</f>
        <v>13851</v>
      </c>
      <c r="AA216" s="8">
        <f t="shared" ref="AA216" si="321">SUM(AA214:AA215)</f>
        <v>-25660</v>
      </c>
      <c r="AB216" s="8">
        <f t="shared" ref="AB216" si="322">SUM(AB214:AB215)</f>
        <v>-2153</v>
      </c>
      <c r="AC216" s="42">
        <f>SUM(AC214:AC215)</f>
        <v>-20694</v>
      </c>
      <c r="AD216" s="8">
        <f>SUM(AD214:AD215)</f>
        <v>-15000</v>
      </c>
    </row>
    <row r="217" spans="2:56" s="8" customFormat="1" x14ac:dyDescent="0.35">
      <c r="I217" s="42"/>
      <c r="M217" s="42"/>
      <c r="Q217" s="42"/>
      <c r="U217" s="42"/>
      <c r="Y217" s="42"/>
      <c r="AC217" s="42"/>
    </row>
    <row r="218" spans="2:56" s="8" customFormat="1" x14ac:dyDescent="0.35">
      <c r="B218" s="8" t="s">
        <v>878</v>
      </c>
      <c r="I218" s="42"/>
      <c r="M218" s="42"/>
      <c r="Q218" s="42">
        <f>Q208</f>
        <v>0</v>
      </c>
      <c r="R218" s="8">
        <f>R208-Q218</f>
        <v>0</v>
      </c>
      <c r="S218" s="8">
        <f>S208-R218-Q218</f>
        <v>0</v>
      </c>
      <c r="T218" s="8">
        <f>T208-S218-R218-Q218</f>
        <v>0</v>
      </c>
      <c r="U218" s="42">
        <f>U208</f>
        <v>0</v>
      </c>
      <c r="V218" s="8">
        <f>V208-U218</f>
        <v>0</v>
      </c>
      <c r="W218" s="8">
        <f>W208-V218-U218</f>
        <v>0</v>
      </c>
      <c r="X218" s="8">
        <f>X208-W218-V218-U218</f>
        <v>0</v>
      </c>
      <c r="Y218" s="42">
        <f>Y208</f>
        <v>0</v>
      </c>
      <c r="Z218" s="8">
        <f>Z208-Y218</f>
        <v>11778</v>
      </c>
      <c r="AA218" s="8">
        <f>AA208-Z218-Y218</f>
        <v>8326</v>
      </c>
      <c r="AB218" s="8">
        <f>AB208-AA218-Z218-Y218</f>
        <v>84545</v>
      </c>
      <c r="AC218" s="42">
        <f>AC208</f>
        <v>0</v>
      </c>
      <c r="AD218" s="8">
        <f>AD208-AC218</f>
        <v>0</v>
      </c>
    </row>
    <row r="219" spans="2:56" s="8" customFormat="1" x14ac:dyDescent="0.35">
      <c r="B219" s="8" t="s">
        <v>879</v>
      </c>
      <c r="I219" s="42"/>
      <c r="M219" s="42"/>
      <c r="Q219" s="42">
        <f>Q209</f>
        <v>1595</v>
      </c>
      <c r="R219" s="8">
        <f>R209-Q219</f>
        <v>1914</v>
      </c>
      <c r="S219" s="8">
        <f>S209-R219-Q219</f>
        <v>1245</v>
      </c>
      <c r="T219" s="8">
        <f>T209-S219-R219-Q219</f>
        <v>2178</v>
      </c>
      <c r="U219" s="42">
        <f>U209</f>
        <v>1922</v>
      </c>
      <c r="V219" s="8">
        <f>V209-U219</f>
        <v>420</v>
      </c>
      <c r="W219" s="8">
        <f>W209-V219-U219</f>
        <v>1615</v>
      </c>
      <c r="X219" s="8">
        <f>X209-W219-V219-U219</f>
        <v>1433</v>
      </c>
      <c r="Y219" s="42">
        <f>Y209</f>
        <v>2217</v>
      </c>
      <c r="Z219" s="8">
        <f>Z209-Y219</f>
        <v>2185</v>
      </c>
      <c r="AA219" s="8">
        <f>AA209-Z219-Y219</f>
        <v>2706</v>
      </c>
      <c r="AB219" s="8">
        <f>AB209-AA219-Z219-Y219</f>
        <v>3657</v>
      </c>
      <c r="AC219" s="42">
        <f>AC209</f>
        <v>3204</v>
      </c>
      <c r="AD219" s="8">
        <f>AD209-AC219</f>
        <v>5040</v>
      </c>
    </row>
    <row r="220" spans="2:56" s="8" customFormat="1" x14ac:dyDescent="0.35">
      <c r="B220" s="8" t="s">
        <v>880</v>
      </c>
      <c r="I220" s="42"/>
      <c r="M220" s="42"/>
      <c r="Q220" s="42">
        <f>Q210</f>
        <v>0</v>
      </c>
      <c r="R220" s="8">
        <f>R210-Q220</f>
        <v>0</v>
      </c>
      <c r="S220" s="8">
        <f>S210-R220-Q220</f>
        <v>0</v>
      </c>
      <c r="T220" s="8">
        <f>T210-S220-R220-Q220</f>
        <v>0</v>
      </c>
      <c r="U220" s="42">
        <f>U210</f>
        <v>0</v>
      </c>
      <c r="V220" s="8">
        <f>V210-U220</f>
        <v>0</v>
      </c>
      <c r="W220" s="8">
        <f>W210-V220-U220</f>
        <v>0</v>
      </c>
      <c r="X220" s="8">
        <f>X210-W220-V220-U220</f>
        <v>0</v>
      </c>
      <c r="Y220" s="42">
        <f>Y210</f>
        <v>0</v>
      </c>
      <c r="Z220" s="8">
        <f>Z210-Y220</f>
        <v>0</v>
      </c>
      <c r="AA220" s="8">
        <f>AA210-Z220-Y220</f>
        <v>0</v>
      </c>
      <c r="AB220" s="8">
        <f>AB210-AA220-Z220-Y220</f>
        <v>0</v>
      </c>
      <c r="AC220" s="42">
        <f>AC210</f>
        <v>0</v>
      </c>
      <c r="AD220" s="8">
        <f>AD210-AC220</f>
        <v>0</v>
      </c>
    </row>
    <row r="221" spans="2:56" s="8" customFormat="1" x14ac:dyDescent="0.35">
      <c r="B221" s="8" t="s">
        <v>881</v>
      </c>
      <c r="I221" s="42"/>
      <c r="M221" s="42"/>
      <c r="Q221" s="42">
        <f>Q211</f>
        <v>0</v>
      </c>
      <c r="R221" s="8">
        <f>R211-Q221</f>
        <v>0</v>
      </c>
      <c r="S221" s="8">
        <f>S211-R221-Q221</f>
        <v>0</v>
      </c>
      <c r="T221" s="8">
        <f>T211-S221-R221-Q221</f>
        <v>0</v>
      </c>
      <c r="U221" s="42">
        <f>U211</f>
        <v>0</v>
      </c>
      <c r="V221" s="8">
        <f>V211-U221</f>
        <v>0</v>
      </c>
      <c r="W221" s="8">
        <f>W211-V221-U221</f>
        <v>0</v>
      </c>
      <c r="X221" s="8">
        <f>X211-W221-V221-U221</f>
        <v>0</v>
      </c>
      <c r="Y221" s="42">
        <f>Y211</f>
        <v>0</v>
      </c>
      <c r="Z221" s="8">
        <f>Z211-Y221</f>
        <v>0</v>
      </c>
      <c r="AA221" s="8">
        <f>AA211-Z221-Y221</f>
        <v>0</v>
      </c>
      <c r="AB221" s="8">
        <f>AB211-AA221-Z221-Y221</f>
        <v>0</v>
      </c>
      <c r="AC221" s="42">
        <f>AC211</f>
        <v>0</v>
      </c>
      <c r="AD221" s="8">
        <f>AD211-AC221</f>
        <v>0</v>
      </c>
    </row>
    <row r="223" spans="2:56" s="3" customFormat="1" x14ac:dyDescent="0.35">
      <c r="B223" s="3" t="s">
        <v>857</v>
      </c>
      <c r="I223" s="36"/>
      <c r="M223" s="36"/>
      <c r="Q223" s="36"/>
      <c r="U223" s="36"/>
      <c r="Y223" s="36"/>
      <c r="AC223" s="36"/>
    </row>
    <row r="224" spans="2:56" s="60" customFormat="1" x14ac:dyDescent="0.35">
      <c r="B224" s="60" t="s">
        <v>858</v>
      </c>
      <c r="Q224" s="60">
        <f>Q7*Q225</f>
        <v>1701420.6012099998</v>
      </c>
      <c r="R224" s="60">
        <f t="shared" ref="R224:AJ224" si="323">R7*R225</f>
        <v>1735668.2445000003</v>
      </c>
      <c r="S224" s="60">
        <f t="shared" si="323"/>
        <v>2224763.3034399999</v>
      </c>
      <c r="T224" s="60">
        <f t="shared" si="323"/>
        <v>2810465.5878599999</v>
      </c>
      <c r="U224" s="60">
        <f t="shared" si="323"/>
        <v>2591520.1468000002</v>
      </c>
      <c r="V224" s="60">
        <f t="shared" si="323"/>
        <v>2319022.29354</v>
      </c>
      <c r="W224" s="60">
        <f t="shared" si="323"/>
        <v>1777955.8024500003</v>
      </c>
      <c r="X224" s="60">
        <f t="shared" si="323"/>
        <v>1995084.8578799998</v>
      </c>
      <c r="Y224" s="60">
        <f t="shared" si="323"/>
        <v>20563555.487999998</v>
      </c>
      <c r="Z224" s="60">
        <f t="shared" si="323"/>
        <v>2223149.9414400002</v>
      </c>
      <c r="AA224" s="60">
        <f t="shared" si="323"/>
        <v>2178080.83696</v>
      </c>
      <c r="AB224" s="60">
        <f t="shared" si="323"/>
        <v>2345453.1056500003</v>
      </c>
      <c r="AC224" s="60">
        <f t="shared" si="323"/>
        <v>2573608.52605</v>
      </c>
      <c r="AD224" s="60">
        <f t="shared" si="323"/>
        <v>2834337.9964999999</v>
      </c>
      <c r="AE224" s="60">
        <f t="shared" si="323"/>
        <v>0</v>
      </c>
      <c r="AF224" s="60">
        <f t="shared" si="323"/>
        <v>0</v>
      </c>
      <c r="AG224" s="60">
        <f t="shared" si="323"/>
        <v>0</v>
      </c>
      <c r="AH224" s="60">
        <f t="shared" si="323"/>
        <v>0</v>
      </c>
      <c r="AI224" s="60">
        <f t="shared" si="323"/>
        <v>0</v>
      </c>
      <c r="AJ224" s="60">
        <f t="shared" si="323"/>
        <v>0</v>
      </c>
    </row>
    <row r="225" spans="2:36" s="66" customFormat="1" x14ac:dyDescent="0.35">
      <c r="B225" s="66" t="s">
        <v>2</v>
      </c>
      <c r="Q225" s="60">
        <f>Q151</f>
        <v>23893.001</v>
      </c>
      <c r="R225" s="60">
        <f t="shared" ref="R225:AJ225" si="324">R151</f>
        <v>23936.95</v>
      </c>
      <c r="S225" s="60">
        <f t="shared" si="324"/>
        <v>23942.781999999999</v>
      </c>
      <c r="T225" s="60">
        <f t="shared" si="324"/>
        <v>24049.850999999999</v>
      </c>
      <c r="U225" s="60">
        <f t="shared" si="324"/>
        <v>24620.18</v>
      </c>
      <c r="V225" s="60">
        <f t="shared" si="324"/>
        <v>24641.614000000001</v>
      </c>
      <c r="W225" s="60">
        <f t="shared" si="324"/>
        <v>24710.991000000002</v>
      </c>
      <c r="X225" s="60">
        <f t="shared" si="324"/>
        <v>24685.534</v>
      </c>
      <c r="Y225" s="60">
        <f t="shared" si="324"/>
        <v>244804.23199999999</v>
      </c>
      <c r="Z225" s="60">
        <f t="shared" si="324"/>
        <v>24900.873</v>
      </c>
      <c r="AA225" s="60">
        <f t="shared" si="324"/>
        <v>25012.412</v>
      </c>
      <c r="AB225" s="60">
        <f t="shared" si="324"/>
        <v>25044.881000000001</v>
      </c>
      <c r="AC225" s="60">
        <f t="shared" si="324"/>
        <v>26088.276999999998</v>
      </c>
      <c r="AD225" s="60">
        <f t="shared" si="324"/>
        <v>26865.762999999999</v>
      </c>
      <c r="AE225" s="60">
        <f t="shared" si="324"/>
        <v>0</v>
      </c>
      <c r="AF225" s="60">
        <f t="shared" si="324"/>
        <v>0</v>
      </c>
      <c r="AG225" s="60">
        <f t="shared" si="324"/>
        <v>0</v>
      </c>
      <c r="AH225" s="60">
        <f t="shared" si="324"/>
        <v>0</v>
      </c>
      <c r="AI225" s="60">
        <f t="shared" si="324"/>
        <v>0</v>
      </c>
      <c r="AJ225" s="60">
        <f t="shared" si="324"/>
        <v>0</v>
      </c>
    </row>
    <row r="226" spans="2:36" s="77" customFormat="1" x14ac:dyDescent="0.35">
      <c r="B226" s="77" t="s">
        <v>859</v>
      </c>
      <c r="Q226" s="77">
        <f>Q224/SUM(N121:Q121)</f>
        <v>17.94955745086455</v>
      </c>
      <c r="R226" s="77">
        <f t="shared" ref="R226:AJ226" si="325">R224/SUM(O121:R121)</f>
        <v>10.82647657141788</v>
      </c>
      <c r="S226" s="77">
        <f t="shared" si="325"/>
        <v>12.208344830189921</v>
      </c>
      <c r="T226" s="77">
        <f t="shared" si="325"/>
        <v>10.077398768896474</v>
      </c>
      <c r="U226" s="77">
        <f t="shared" si="325"/>
        <v>9.47030351803601</v>
      </c>
      <c r="V226" s="77">
        <f t="shared" si="325"/>
        <v>8.3084236844764021</v>
      </c>
      <c r="W226" s="77">
        <f t="shared" si="325"/>
        <v>6.7508421769159517</v>
      </c>
      <c r="X226" s="77">
        <f t="shared" si="325"/>
        <v>8.2892637115209631</v>
      </c>
      <c r="Y226" s="77">
        <f t="shared" si="325"/>
        <v>83.74795039524966</v>
      </c>
      <c r="Z226" s="77">
        <f t="shared" si="325"/>
        <v>9.3848937524378826</v>
      </c>
      <c r="AA226" s="77">
        <f t="shared" si="325"/>
        <v>7.6289245190418313</v>
      </c>
      <c r="AB226" s="77">
        <f t="shared" si="325"/>
        <v>6.6431762853266569</v>
      </c>
      <c r="AC226" s="77">
        <f t="shared" si="325"/>
        <v>6.2080633300688204</v>
      </c>
      <c r="AD226" s="77">
        <f t="shared" si="325"/>
        <v>5.69149890360345</v>
      </c>
      <c r="AE226" s="77">
        <f t="shared" si="325"/>
        <v>0</v>
      </c>
      <c r="AF226" s="77">
        <f t="shared" si="325"/>
        <v>0</v>
      </c>
      <c r="AG226" s="77">
        <f t="shared" si="325"/>
        <v>0</v>
      </c>
      <c r="AH226" s="77" t="e">
        <f t="shared" si="325"/>
        <v>#DIV/0!</v>
      </c>
      <c r="AI226" s="77" t="e">
        <f t="shared" si="325"/>
        <v>#DIV/0!</v>
      </c>
      <c r="AJ226" s="77" t="e">
        <f t="shared" si="325"/>
        <v>#DIV/0!</v>
      </c>
    </row>
    <row r="227" spans="2:36" s="77" customFormat="1" x14ac:dyDescent="0.35">
      <c r="B227" s="77" t="s">
        <v>860</v>
      </c>
      <c r="Q227" s="77">
        <f>Q224/SUM(N148:Q148)</f>
        <v>187.54636256723984</v>
      </c>
      <c r="R227" s="77">
        <f t="shared" ref="R227:AJ227" si="326">R224/SUM(O148:R148)</f>
        <v>155.44225725416445</v>
      </c>
      <c r="S227" s="77">
        <f t="shared" si="326"/>
        <v>179.6336942624142</v>
      </c>
      <c r="T227" s="77">
        <f t="shared" si="326"/>
        <v>120.4605712511251</v>
      </c>
      <c r="U227" s="77">
        <f t="shared" si="326"/>
        <v>-3550.0275983561646</v>
      </c>
      <c r="V227" s="77">
        <f t="shared" si="326"/>
        <v>-7755.9274031438126</v>
      </c>
      <c r="W227" s="77">
        <f t="shared" si="326"/>
        <v>-3555.9116049000008</v>
      </c>
      <c r="X227" s="77">
        <f t="shared" si="326"/>
        <v>-476.38129366762172</v>
      </c>
      <c r="Y227" s="77">
        <f t="shared" si="326"/>
        <v>14709.267158798282</v>
      </c>
      <c r="Z227" s="77">
        <f t="shared" si="326"/>
        <v>-285.20204508531111</v>
      </c>
      <c r="AA227" s="77">
        <f t="shared" si="326"/>
        <v>-256.81887005777622</v>
      </c>
      <c r="AB227" s="77">
        <f t="shared" si="326"/>
        <v>-13.310405112307903</v>
      </c>
      <c r="AC227" s="77">
        <f t="shared" si="326"/>
        <v>-17.636878099601155</v>
      </c>
      <c r="AD227" s="77">
        <f t="shared" si="326"/>
        <v>-23.344408359003079</v>
      </c>
      <c r="AE227" s="77">
        <f t="shared" si="326"/>
        <v>0</v>
      </c>
      <c r="AF227" s="77">
        <f t="shared" si="326"/>
        <v>0</v>
      </c>
      <c r="AG227" s="77">
        <f t="shared" si="326"/>
        <v>0</v>
      </c>
      <c r="AH227" s="77" t="e">
        <f t="shared" si="326"/>
        <v>#DIV/0!</v>
      </c>
      <c r="AI227" s="77" t="e">
        <f t="shared" si="326"/>
        <v>#DIV/0!</v>
      </c>
      <c r="AJ227" s="77" t="e">
        <f t="shared" si="326"/>
        <v>#DIV/0!</v>
      </c>
    </row>
    <row r="228" spans="2:36" s="77" customFormat="1" x14ac:dyDescent="0.35">
      <c r="B228" s="77" t="s">
        <v>861</v>
      </c>
      <c r="Q228" s="77">
        <f>Q224/Q201</f>
        <v>3.2726423972863592</v>
      </c>
      <c r="R228" s="77">
        <f t="shared" ref="R228:AJ228" si="327">R224/R201</f>
        <v>3.3133114144015336</v>
      </c>
      <c r="S228" s="77">
        <f t="shared" si="327"/>
        <v>4.2362081112308587</v>
      </c>
      <c r="T228" s="77">
        <f t="shared" si="327"/>
        <v>4.5914612769662817</v>
      </c>
      <c r="U228" s="77">
        <f t="shared" si="327"/>
        <v>4.3313496805205274</v>
      </c>
      <c r="V228" s="77">
        <f t="shared" si="327"/>
        <v>3.8635303790521696</v>
      </c>
      <c r="W228" s="77">
        <f t="shared" si="327"/>
        <v>2.9499113220178699</v>
      </c>
      <c r="X228" s="77">
        <f t="shared" si="327"/>
        <v>3.2802565855214478</v>
      </c>
      <c r="Y228" s="77">
        <f t="shared" si="327"/>
        <v>34.276991360557936</v>
      </c>
      <c r="Z228" s="77">
        <f t="shared" si="327"/>
        <v>3.6596084852415625</v>
      </c>
      <c r="AA228" s="77">
        <f t="shared" si="327"/>
        <v>3.5044815425582407</v>
      </c>
      <c r="AB228" s="77">
        <f t="shared" si="327"/>
        <v>4.2569524759061297</v>
      </c>
      <c r="AC228" s="77">
        <f t="shared" si="327"/>
        <v>4.4793854720692021</v>
      </c>
      <c r="AD228" s="77">
        <f t="shared" si="327"/>
        <v>3.5709094988220174</v>
      </c>
      <c r="AE228" s="77" t="e">
        <f t="shared" si="327"/>
        <v>#DIV/0!</v>
      </c>
      <c r="AF228" s="77" t="e">
        <f t="shared" si="327"/>
        <v>#DIV/0!</v>
      </c>
      <c r="AG228" s="77" t="e">
        <f t="shared" si="327"/>
        <v>#DIV/0!</v>
      </c>
      <c r="AH228" s="77" t="e">
        <f t="shared" si="327"/>
        <v>#DIV/0!</v>
      </c>
      <c r="AI228" s="77" t="e">
        <f t="shared" si="327"/>
        <v>#DIV/0!</v>
      </c>
      <c r="AJ228" s="77" t="e">
        <f t="shared" si="327"/>
        <v>#DIV/0!</v>
      </c>
    </row>
    <row r="229" spans="2:36" s="77" customFormat="1" x14ac:dyDescent="0.35">
      <c r="B229" s="77" t="s">
        <v>862</v>
      </c>
      <c r="Q229" s="77">
        <f>Q224/SUM(N206:Q206)</f>
        <v>39.372887816397835</v>
      </c>
      <c r="R229" s="77">
        <f t="shared" ref="R229:AJ229" si="328">R224/SUM(O206:R206)</f>
        <v>18.1263262579109</v>
      </c>
      <c r="S229" s="77">
        <f t="shared" si="328"/>
        <v>13.93246141355945</v>
      </c>
      <c r="T229" s="77">
        <f t="shared" si="328"/>
        <v>12.712782090431258</v>
      </c>
      <c r="U229" s="77">
        <f t="shared" si="328"/>
        <v>14.594522362137324</v>
      </c>
      <c r="V229" s="77">
        <f t="shared" si="328"/>
        <v>21.366388051337804</v>
      </c>
      <c r="W229" s="77">
        <f t="shared" si="328"/>
        <v>-810.3718333865088</v>
      </c>
      <c r="X229" s="77">
        <f t="shared" si="328"/>
        <v>-18.241609745634083</v>
      </c>
      <c r="Y229" s="77">
        <f t="shared" si="328"/>
        <v>-263.14951228501224</v>
      </c>
      <c r="Z229" s="77">
        <f t="shared" si="328"/>
        <v>-59.589094602766167</v>
      </c>
      <c r="AA229" s="77">
        <f t="shared" si="328"/>
        <v>1346.9887674458873</v>
      </c>
      <c r="AB229" s="77">
        <f t="shared" si="328"/>
        <v>78.036102796446642</v>
      </c>
      <c r="AC229" s="77">
        <f t="shared" si="328"/>
        <v>-2273.5057650618373</v>
      </c>
      <c r="AD229" s="77">
        <f t="shared" si="328"/>
        <v>-46.334668331398866</v>
      </c>
      <c r="AE229" s="77">
        <f t="shared" si="328"/>
        <v>0</v>
      </c>
      <c r="AF229" s="77">
        <f t="shared" si="328"/>
        <v>0</v>
      </c>
      <c r="AG229" s="77">
        <f t="shared" si="328"/>
        <v>0</v>
      </c>
      <c r="AH229" s="77" t="e">
        <f t="shared" si="328"/>
        <v>#DIV/0!</v>
      </c>
      <c r="AI229" s="77" t="e">
        <f t="shared" si="328"/>
        <v>#DIV/0!</v>
      </c>
      <c r="AJ229" s="77" t="e">
        <f t="shared" si="328"/>
        <v>#DIV/0!</v>
      </c>
    </row>
    <row r="230" spans="2:36" s="66" customFormat="1" x14ac:dyDescent="0.35"/>
    <row r="231" spans="2:36" s="3" customFormat="1" x14ac:dyDescent="0.35">
      <c r="B231" s="3" t="s">
        <v>863</v>
      </c>
      <c r="I231" s="36"/>
      <c r="M231" s="36"/>
      <c r="Q231" s="36"/>
      <c r="U231" s="36"/>
      <c r="Y231" s="36"/>
      <c r="AC231" s="36"/>
    </row>
    <row r="232" spans="2:36" x14ac:dyDescent="0.35">
      <c r="B232" t="s">
        <v>865</v>
      </c>
    </row>
    <row r="233" spans="2:36" x14ac:dyDescent="0.35">
      <c r="B233" t="s">
        <v>866</v>
      </c>
    </row>
    <row r="234" spans="2:36" x14ac:dyDescent="0.35">
      <c r="B234" t="s">
        <v>867</v>
      </c>
    </row>
    <row r="237" spans="2:36" s="3" customFormat="1" x14ac:dyDescent="0.35">
      <c r="B237" s="3" t="s">
        <v>864</v>
      </c>
      <c r="I237" s="36"/>
      <c r="M237" s="36"/>
      <c r="Q237" s="36"/>
      <c r="U237" s="36"/>
      <c r="Y237" s="36"/>
      <c r="AC237" s="36"/>
    </row>
    <row r="238" spans="2:36" x14ac:dyDescent="0.35">
      <c r="B238" t="s">
        <v>868</v>
      </c>
    </row>
    <row r="239" spans="2:36" x14ac:dyDescent="0.35">
      <c r="B239" t="s">
        <v>635</v>
      </c>
    </row>
    <row r="240" spans="2:36" x14ac:dyDescent="0.35">
      <c r="B240" t="s">
        <v>869</v>
      </c>
    </row>
    <row r="241" spans="2:2" x14ac:dyDescent="0.35">
      <c r="B241" t="s">
        <v>870</v>
      </c>
    </row>
  </sheetData>
  <hyperlinks>
    <hyperlink ref="B10" r:id="rId1" xr:uid="{00000000-0004-0000-0200-000000000000}"/>
    <hyperlink ref="B19" r:id="rId2" xr:uid="{00000000-0004-0000-0200-000001000000}"/>
    <hyperlink ref="B28" r:id="rId3" xr:uid="{00000000-0004-0000-0200-000002000000}"/>
    <hyperlink ref="B38" r:id="rId4" xr:uid="{00000000-0004-0000-0200-000003000000}"/>
    <hyperlink ref="B48" r:id="rId5" xr:uid="{00000000-0004-0000-0200-000004000000}"/>
  </hyperlinks>
  <pageMargins left="0.7" right="0.7" top="0.75" bottom="0.75" header="0.3" footer="0.3"/>
  <pageSetup orientation="portrait"/>
  <ignoredErrors>
    <ignoredError sqref="BB35:BD35 BA55:BD55" formulaRange="1"/>
  </ignoredErrors>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9"/>
  <sheetViews>
    <sheetView workbookViewId="0">
      <pane xSplit="1" ySplit="1" topLeftCell="C2" activePane="bottomRight" state="frozen"/>
      <selection pane="topRight" activeCell="B1" sqref="B1"/>
      <selection pane="bottomLeft" activeCell="A2" sqref="A2"/>
      <selection pane="bottomRight" activeCell="A2" sqref="A2"/>
    </sheetView>
  </sheetViews>
  <sheetFormatPr defaultRowHeight="14.5" x14ac:dyDescent="0.35"/>
  <cols>
    <col min="1" max="1" width="22.81640625" customWidth="1"/>
  </cols>
  <sheetData>
    <row r="1" spans="1:18" x14ac:dyDescent="0.35">
      <c r="A1" t="str">
        <f>Info!B2</f>
        <v>AEROVIRONMENT, INC.</v>
      </c>
      <c r="B1" s="1" t="s">
        <v>109</v>
      </c>
      <c r="C1" s="1" t="s">
        <v>110</v>
      </c>
      <c r="D1" s="1" t="s">
        <v>111</v>
      </c>
      <c r="E1" s="1" t="s">
        <v>112</v>
      </c>
      <c r="F1" s="1" t="s">
        <v>113</v>
      </c>
      <c r="G1" s="1" t="s">
        <v>114</v>
      </c>
      <c r="H1" s="1" t="s">
        <v>115</v>
      </c>
      <c r="I1" s="1" t="s">
        <v>116</v>
      </c>
      <c r="J1" s="1" t="s">
        <v>117</v>
      </c>
      <c r="K1" s="1" t="s">
        <v>118</v>
      </c>
      <c r="L1" s="1" t="s">
        <v>119</v>
      </c>
      <c r="M1" s="1" t="s">
        <v>120</v>
      </c>
      <c r="N1" s="1" t="s">
        <v>121</v>
      </c>
      <c r="O1" s="1" t="s">
        <v>122</v>
      </c>
      <c r="P1" s="1" t="s">
        <v>123</v>
      </c>
      <c r="Q1" s="1" t="s">
        <v>124</v>
      </c>
      <c r="R1" s="1" t="s">
        <v>125</v>
      </c>
    </row>
    <row r="2" spans="1:18" x14ac:dyDescent="0.35">
      <c r="A2" s="1" t="s">
        <v>126</v>
      </c>
      <c r="B2" t="s">
        <v>127</v>
      </c>
      <c r="C2" t="s">
        <v>128</v>
      </c>
      <c r="D2" t="s">
        <v>129</v>
      </c>
      <c r="E2" t="s">
        <v>130</v>
      </c>
      <c r="F2" t="s">
        <v>131</v>
      </c>
      <c r="G2" t="s">
        <v>132</v>
      </c>
      <c r="H2" t="s">
        <v>133</v>
      </c>
      <c r="I2" t="s">
        <v>134</v>
      </c>
      <c r="J2" t="s">
        <v>135</v>
      </c>
      <c r="K2" t="s">
        <v>136</v>
      </c>
      <c r="L2" t="s">
        <v>137</v>
      </c>
      <c r="M2" t="s">
        <v>138</v>
      </c>
      <c r="N2" t="s">
        <v>139</v>
      </c>
      <c r="O2" t="s">
        <v>140</v>
      </c>
      <c r="P2" t="s">
        <v>141</v>
      </c>
      <c r="Q2" t="s">
        <v>142</v>
      </c>
      <c r="R2" t="s">
        <v>143</v>
      </c>
    </row>
    <row r="3" spans="1:18" x14ac:dyDescent="0.35">
      <c r="A3" s="1" t="s">
        <v>144</v>
      </c>
      <c r="B3" t="s">
        <v>145</v>
      </c>
      <c r="C3" t="s">
        <v>146</v>
      </c>
      <c r="D3" t="s">
        <v>147</v>
      </c>
      <c r="E3" t="s">
        <v>148</v>
      </c>
      <c r="F3" t="s">
        <v>149</v>
      </c>
      <c r="G3" t="s">
        <v>150</v>
      </c>
      <c r="H3" t="s">
        <v>151</v>
      </c>
      <c r="I3" t="s">
        <v>152</v>
      </c>
      <c r="J3" t="s">
        <v>153</v>
      </c>
      <c r="K3" t="s">
        <v>154</v>
      </c>
      <c r="L3" t="s">
        <v>155</v>
      </c>
      <c r="M3" t="s">
        <v>156</v>
      </c>
      <c r="N3" t="s">
        <v>157</v>
      </c>
      <c r="O3" t="s">
        <v>158</v>
      </c>
      <c r="P3" t="s">
        <v>148</v>
      </c>
      <c r="Q3" t="s">
        <v>159</v>
      </c>
      <c r="R3" t="s">
        <v>160</v>
      </c>
    </row>
    <row r="4" spans="1:18" x14ac:dyDescent="0.35">
      <c r="A4" s="1" t="s">
        <v>161</v>
      </c>
      <c r="B4" t="s">
        <v>162</v>
      </c>
      <c r="C4" t="s">
        <v>163</v>
      </c>
      <c r="D4" t="s">
        <v>164</v>
      </c>
      <c r="E4" t="s">
        <v>165</v>
      </c>
      <c r="F4" t="s">
        <v>146</v>
      </c>
      <c r="G4" t="s">
        <v>166</v>
      </c>
      <c r="H4" t="s">
        <v>167</v>
      </c>
      <c r="I4" t="s">
        <v>168</v>
      </c>
      <c r="J4" t="s">
        <v>169</v>
      </c>
      <c r="K4" t="s">
        <v>170</v>
      </c>
      <c r="L4" t="s">
        <v>171</v>
      </c>
      <c r="M4" t="s">
        <v>172</v>
      </c>
      <c r="N4" t="s">
        <v>173</v>
      </c>
      <c r="O4" t="s">
        <v>174</v>
      </c>
      <c r="P4" t="s">
        <v>175</v>
      </c>
      <c r="Q4" t="s">
        <v>176</v>
      </c>
      <c r="R4" t="s">
        <v>177</v>
      </c>
    </row>
    <row r="5" spans="1:18" x14ac:dyDescent="0.35">
      <c r="A5" s="1" t="s">
        <v>178</v>
      </c>
      <c r="B5" t="s">
        <v>179</v>
      </c>
      <c r="C5" t="s">
        <v>179</v>
      </c>
      <c r="D5" t="s">
        <v>179</v>
      </c>
      <c r="E5" t="s">
        <v>179</v>
      </c>
      <c r="F5" t="s">
        <v>179</v>
      </c>
      <c r="G5" t="s">
        <v>179</v>
      </c>
      <c r="H5" t="s">
        <v>179</v>
      </c>
      <c r="I5" t="s">
        <v>179</v>
      </c>
      <c r="J5" t="s">
        <v>179</v>
      </c>
      <c r="K5" t="s">
        <v>179</v>
      </c>
      <c r="L5" t="s">
        <v>179</v>
      </c>
      <c r="M5" t="s">
        <v>179</v>
      </c>
      <c r="N5" t="s">
        <v>179</v>
      </c>
      <c r="O5" t="s">
        <v>179</v>
      </c>
      <c r="P5" t="s">
        <v>179</v>
      </c>
      <c r="Q5" t="s">
        <v>179</v>
      </c>
      <c r="R5" t="s">
        <v>179</v>
      </c>
    </row>
    <row r="6" spans="1:18" x14ac:dyDescent="0.35">
      <c r="A6" s="1" t="s">
        <v>180</v>
      </c>
      <c r="B6" t="s">
        <v>181</v>
      </c>
      <c r="C6" t="s">
        <v>182</v>
      </c>
      <c r="D6" t="s">
        <v>183</v>
      </c>
      <c r="E6" t="s">
        <v>184</v>
      </c>
      <c r="F6" t="s">
        <v>151</v>
      </c>
      <c r="G6" t="s">
        <v>185</v>
      </c>
      <c r="H6" t="s">
        <v>186</v>
      </c>
      <c r="I6" t="s">
        <v>187</v>
      </c>
      <c r="J6" t="s">
        <v>188</v>
      </c>
      <c r="K6" t="s">
        <v>189</v>
      </c>
      <c r="L6" t="s">
        <v>190</v>
      </c>
      <c r="M6" t="s">
        <v>191</v>
      </c>
      <c r="N6" t="s">
        <v>163</v>
      </c>
      <c r="O6" t="s">
        <v>151</v>
      </c>
      <c r="P6" t="s">
        <v>151</v>
      </c>
      <c r="Q6" t="s">
        <v>192</v>
      </c>
      <c r="R6" t="s">
        <v>193</v>
      </c>
    </row>
    <row r="7" spans="1:18" x14ac:dyDescent="0.35">
      <c r="A7" s="1" t="s">
        <v>194</v>
      </c>
      <c r="B7" t="s">
        <v>195</v>
      </c>
      <c r="C7" t="s">
        <v>196</v>
      </c>
      <c r="D7" t="s">
        <v>197</v>
      </c>
      <c r="E7" t="s">
        <v>128</v>
      </c>
      <c r="F7" t="s">
        <v>198</v>
      </c>
      <c r="G7" t="s">
        <v>199</v>
      </c>
      <c r="H7" t="s">
        <v>200</v>
      </c>
      <c r="I7" t="s">
        <v>201</v>
      </c>
      <c r="J7" t="s">
        <v>202</v>
      </c>
      <c r="K7" t="s">
        <v>203</v>
      </c>
      <c r="L7" t="s">
        <v>204</v>
      </c>
      <c r="M7" t="s">
        <v>205</v>
      </c>
      <c r="N7" t="s">
        <v>206</v>
      </c>
      <c r="O7" t="s">
        <v>207</v>
      </c>
      <c r="P7" t="s">
        <v>208</v>
      </c>
      <c r="Q7" t="s">
        <v>209</v>
      </c>
      <c r="R7" t="s">
        <v>210</v>
      </c>
    </row>
    <row r="8" spans="1:18" x14ac:dyDescent="0.35">
      <c r="A8" s="1" t="s">
        <v>211</v>
      </c>
      <c r="B8" t="s">
        <v>212</v>
      </c>
      <c r="C8" t="s">
        <v>213</v>
      </c>
      <c r="D8" t="s">
        <v>214</v>
      </c>
      <c r="E8" t="s">
        <v>214</v>
      </c>
      <c r="F8" t="s">
        <v>215</v>
      </c>
      <c r="G8" t="s">
        <v>215</v>
      </c>
      <c r="H8" t="s">
        <v>215</v>
      </c>
      <c r="I8" t="s">
        <v>215</v>
      </c>
      <c r="J8" t="s">
        <v>216</v>
      </c>
      <c r="K8" t="s">
        <v>216</v>
      </c>
      <c r="L8" t="s">
        <v>216</v>
      </c>
      <c r="M8" t="s">
        <v>216</v>
      </c>
      <c r="N8" t="s">
        <v>217</v>
      </c>
      <c r="O8" t="s">
        <v>217</v>
      </c>
      <c r="P8" t="s">
        <v>217</v>
      </c>
      <c r="Q8" t="s">
        <v>218</v>
      </c>
      <c r="R8" t="s">
        <v>218</v>
      </c>
    </row>
    <row r="9" spans="1:18" x14ac:dyDescent="0.35">
      <c r="A9" s="1" t="s">
        <v>219</v>
      </c>
      <c r="B9" t="s">
        <v>220</v>
      </c>
      <c r="C9" t="s">
        <v>221</v>
      </c>
      <c r="D9" t="s">
        <v>222</v>
      </c>
      <c r="E9" t="s">
        <v>223</v>
      </c>
      <c r="F9" t="s">
        <v>224</v>
      </c>
      <c r="G9" t="s">
        <v>225</v>
      </c>
      <c r="H9" t="s">
        <v>226</v>
      </c>
      <c r="I9" t="s">
        <v>227</v>
      </c>
      <c r="J9" t="s">
        <v>228</v>
      </c>
      <c r="K9" t="s">
        <v>229</v>
      </c>
      <c r="L9" t="s">
        <v>230</v>
      </c>
      <c r="M9" t="s">
        <v>231</v>
      </c>
      <c r="N9" t="s">
        <v>232</v>
      </c>
      <c r="O9" t="s">
        <v>233</v>
      </c>
      <c r="P9" t="s">
        <v>234</v>
      </c>
      <c r="Q9" t="s">
        <v>235</v>
      </c>
      <c r="R9" t="s">
        <v>236</v>
      </c>
    </row>
    <row r="10" spans="1:18" x14ac:dyDescent="0.35">
      <c r="A10" s="1" t="s">
        <v>237</v>
      </c>
      <c r="B10" t="s">
        <v>238</v>
      </c>
      <c r="C10" t="s">
        <v>239</v>
      </c>
      <c r="D10" t="s">
        <v>240</v>
      </c>
      <c r="E10" t="s">
        <v>241</v>
      </c>
      <c r="F10" t="s">
        <v>242</v>
      </c>
      <c r="G10" t="s">
        <v>239</v>
      </c>
      <c r="H10" t="s">
        <v>243</v>
      </c>
      <c r="I10" t="s">
        <v>243</v>
      </c>
      <c r="J10" t="s">
        <v>244</v>
      </c>
      <c r="K10" t="s">
        <v>245</v>
      </c>
      <c r="L10" t="s">
        <v>246</v>
      </c>
      <c r="M10" t="s">
        <v>247</v>
      </c>
      <c r="N10" t="s">
        <v>241</v>
      </c>
      <c r="O10" t="s">
        <v>248</v>
      </c>
      <c r="P10" t="s">
        <v>249</v>
      </c>
      <c r="Q10" t="s">
        <v>250</v>
      </c>
      <c r="R10" t="s">
        <v>251</v>
      </c>
    </row>
    <row r="11" spans="1:18" x14ac:dyDescent="0.35">
      <c r="A11" s="1" t="s">
        <v>252</v>
      </c>
      <c r="B11" t="s">
        <v>179</v>
      </c>
      <c r="C11" t="s">
        <v>179</v>
      </c>
      <c r="D11" t="s">
        <v>179</v>
      </c>
      <c r="E11" t="s">
        <v>179</v>
      </c>
      <c r="F11" t="s">
        <v>179</v>
      </c>
      <c r="G11" t="s">
        <v>179</v>
      </c>
      <c r="H11" t="s">
        <v>179</v>
      </c>
      <c r="I11" t="s">
        <v>179</v>
      </c>
      <c r="J11" t="s">
        <v>179</v>
      </c>
      <c r="K11" t="s">
        <v>179</v>
      </c>
      <c r="L11" t="s">
        <v>179</v>
      </c>
      <c r="M11" t="s">
        <v>179</v>
      </c>
      <c r="N11" t="s">
        <v>179</v>
      </c>
      <c r="O11" t="s">
        <v>179</v>
      </c>
      <c r="P11" t="s">
        <v>179</v>
      </c>
      <c r="Q11" t="s">
        <v>179</v>
      </c>
      <c r="R11" t="s">
        <v>179</v>
      </c>
    </row>
    <row r="12" spans="1:18" x14ac:dyDescent="0.35">
      <c r="A12" s="1" t="s">
        <v>253</v>
      </c>
      <c r="B12" t="s">
        <v>254</v>
      </c>
      <c r="C12" t="s">
        <v>255</v>
      </c>
      <c r="D12" t="s">
        <v>256</v>
      </c>
      <c r="E12" t="s">
        <v>257</v>
      </c>
      <c r="F12" t="s">
        <v>258</v>
      </c>
      <c r="G12" t="s">
        <v>259</v>
      </c>
      <c r="H12" t="s">
        <v>260</v>
      </c>
      <c r="I12" t="s">
        <v>261</v>
      </c>
      <c r="J12" t="s">
        <v>262</v>
      </c>
      <c r="K12" t="s">
        <v>263</v>
      </c>
      <c r="L12" t="s">
        <v>264</v>
      </c>
      <c r="M12" t="s">
        <v>265</v>
      </c>
      <c r="N12" t="s">
        <v>266</v>
      </c>
      <c r="O12" t="s">
        <v>267</v>
      </c>
      <c r="P12" t="s">
        <v>268</v>
      </c>
      <c r="Q12" t="s">
        <v>269</v>
      </c>
      <c r="R12" t="s">
        <v>270</v>
      </c>
    </row>
    <row r="13" spans="1:18" x14ac:dyDescent="0.35">
      <c r="A13" s="1" t="s">
        <v>271</v>
      </c>
      <c r="B13" t="s">
        <v>272</v>
      </c>
      <c r="C13" t="s">
        <v>273</v>
      </c>
      <c r="D13" t="s">
        <v>274</v>
      </c>
      <c r="E13" t="s">
        <v>275</v>
      </c>
      <c r="F13" t="s">
        <v>276</v>
      </c>
      <c r="G13" t="s">
        <v>277</v>
      </c>
      <c r="H13" t="s">
        <v>278</v>
      </c>
      <c r="I13" t="s">
        <v>279</v>
      </c>
      <c r="J13" t="s">
        <v>280</v>
      </c>
      <c r="K13" t="s">
        <v>281</v>
      </c>
      <c r="L13" t="s">
        <v>282</v>
      </c>
      <c r="M13" t="s">
        <v>283</v>
      </c>
      <c r="N13" t="s">
        <v>284</v>
      </c>
      <c r="O13" t="s">
        <v>285</v>
      </c>
      <c r="P13" t="s">
        <v>286</v>
      </c>
      <c r="Q13" t="s">
        <v>287</v>
      </c>
      <c r="R13" t="s">
        <v>288</v>
      </c>
    </row>
    <row r="14" spans="1:18" x14ac:dyDescent="0.35">
      <c r="A14" s="1" t="s">
        <v>289</v>
      </c>
      <c r="B14" t="s">
        <v>290</v>
      </c>
      <c r="C14" t="s">
        <v>291</v>
      </c>
      <c r="D14" t="s">
        <v>292</v>
      </c>
      <c r="E14" t="s">
        <v>293</v>
      </c>
      <c r="F14" t="s">
        <v>294</v>
      </c>
      <c r="G14" t="s">
        <v>293</v>
      </c>
      <c r="H14" t="s">
        <v>294</v>
      </c>
      <c r="I14" t="s">
        <v>293</v>
      </c>
      <c r="J14" t="s">
        <v>295</v>
      </c>
      <c r="K14" t="s">
        <v>296</v>
      </c>
      <c r="L14" t="s">
        <v>297</v>
      </c>
      <c r="M14" t="s">
        <v>296</v>
      </c>
      <c r="N14" t="s">
        <v>295</v>
      </c>
      <c r="O14" t="s">
        <v>298</v>
      </c>
      <c r="P14" t="s">
        <v>299</v>
      </c>
      <c r="Q14" t="s">
        <v>300</v>
      </c>
      <c r="R14" t="s">
        <v>301</v>
      </c>
    </row>
    <row r="15" spans="1:18" x14ac:dyDescent="0.35">
      <c r="A15" s="1" t="s">
        <v>302</v>
      </c>
      <c r="B15" t="s">
        <v>214</v>
      </c>
      <c r="C15" t="s">
        <v>214</v>
      </c>
      <c r="D15" t="s">
        <v>217</v>
      </c>
      <c r="E15" t="s">
        <v>214</v>
      </c>
      <c r="F15" t="s">
        <v>303</v>
      </c>
      <c r="G15" t="s">
        <v>304</v>
      </c>
      <c r="H15" t="s">
        <v>298</v>
      </c>
      <c r="I15" t="s">
        <v>305</v>
      </c>
      <c r="J15" t="s">
        <v>290</v>
      </c>
      <c r="K15" t="s">
        <v>293</v>
      </c>
      <c r="L15" t="s">
        <v>306</v>
      </c>
      <c r="M15" t="s">
        <v>213</v>
      </c>
      <c r="N15" t="s">
        <v>307</v>
      </c>
      <c r="O15" t="s">
        <v>308</v>
      </c>
      <c r="P15" t="s">
        <v>216</v>
      </c>
      <c r="Q15" t="s">
        <v>309</v>
      </c>
      <c r="R15" t="s">
        <v>310</v>
      </c>
    </row>
    <row r="16" spans="1:18" x14ac:dyDescent="0.35">
      <c r="A16" s="1" t="s">
        <v>311</v>
      </c>
      <c r="B16" t="s">
        <v>312</v>
      </c>
      <c r="C16" t="s">
        <v>313</v>
      </c>
      <c r="D16" t="s">
        <v>314</v>
      </c>
      <c r="E16" t="s">
        <v>315</v>
      </c>
      <c r="F16" t="s">
        <v>316</v>
      </c>
      <c r="G16" t="s">
        <v>317</v>
      </c>
      <c r="H16" t="s">
        <v>318</v>
      </c>
      <c r="I16" t="s">
        <v>319</v>
      </c>
      <c r="J16" t="s">
        <v>320</v>
      </c>
      <c r="K16" t="s">
        <v>321</v>
      </c>
      <c r="L16" t="s">
        <v>322</v>
      </c>
      <c r="M16" t="s">
        <v>317</v>
      </c>
      <c r="N16" t="s">
        <v>323</v>
      </c>
      <c r="O16" t="s">
        <v>324</v>
      </c>
      <c r="P16" t="s">
        <v>278</v>
      </c>
      <c r="Q16" t="s">
        <v>325</v>
      </c>
      <c r="R16" t="s">
        <v>326</v>
      </c>
    </row>
    <row r="17" spans="1:18" x14ac:dyDescent="0.35">
      <c r="A17" s="1" t="s">
        <v>327</v>
      </c>
      <c r="B17" t="s">
        <v>328</v>
      </c>
      <c r="C17" t="s">
        <v>329</v>
      </c>
      <c r="D17" t="s">
        <v>330</v>
      </c>
      <c r="E17" t="s">
        <v>331</v>
      </c>
      <c r="F17" t="s">
        <v>332</v>
      </c>
      <c r="G17" t="s">
        <v>333</v>
      </c>
      <c r="H17" t="s">
        <v>334</v>
      </c>
      <c r="I17" t="s">
        <v>335</v>
      </c>
      <c r="J17" t="s">
        <v>336</v>
      </c>
      <c r="K17" t="s">
        <v>337</v>
      </c>
      <c r="L17" t="s">
        <v>282</v>
      </c>
      <c r="M17" t="s">
        <v>338</v>
      </c>
      <c r="N17" t="s">
        <v>339</v>
      </c>
      <c r="O17" t="s">
        <v>340</v>
      </c>
      <c r="P17" t="s">
        <v>341</v>
      </c>
      <c r="Q17" t="s">
        <v>342</v>
      </c>
      <c r="R17" t="s">
        <v>288</v>
      </c>
    </row>
    <row r="18" spans="1:18" x14ac:dyDescent="0.35">
      <c r="A18" s="1" t="s">
        <v>343</v>
      </c>
      <c r="B18" t="s">
        <v>344</v>
      </c>
      <c r="C18" t="s">
        <v>345</v>
      </c>
      <c r="D18" t="s">
        <v>346</v>
      </c>
      <c r="E18" t="s">
        <v>347</v>
      </c>
      <c r="F18" t="s">
        <v>348</v>
      </c>
      <c r="G18" t="s">
        <v>349</v>
      </c>
      <c r="H18" t="s">
        <v>350</v>
      </c>
      <c r="I18" t="s">
        <v>351</v>
      </c>
      <c r="J18" t="s">
        <v>352</v>
      </c>
      <c r="K18" t="s">
        <v>353</v>
      </c>
      <c r="L18" t="s">
        <v>354</v>
      </c>
      <c r="M18" t="s">
        <v>355</v>
      </c>
      <c r="N18" t="s">
        <v>356</v>
      </c>
      <c r="O18" t="s">
        <v>357</v>
      </c>
      <c r="P18" t="s">
        <v>358</v>
      </c>
      <c r="Q18" t="s">
        <v>359</v>
      </c>
      <c r="R18" t="s">
        <v>360</v>
      </c>
    </row>
    <row r="19" spans="1:18" x14ac:dyDescent="0.35">
      <c r="A19" s="1" t="s">
        <v>361</v>
      </c>
      <c r="B19" t="s">
        <v>179</v>
      </c>
      <c r="C19" t="s">
        <v>179</v>
      </c>
      <c r="D19" t="s">
        <v>179</v>
      </c>
      <c r="E19" t="s">
        <v>179</v>
      </c>
      <c r="F19" t="s">
        <v>179</v>
      </c>
      <c r="G19" t="s">
        <v>179</v>
      </c>
      <c r="H19" t="s">
        <v>179</v>
      </c>
      <c r="I19" t="s">
        <v>179</v>
      </c>
      <c r="J19" t="s">
        <v>179</v>
      </c>
      <c r="K19" t="s">
        <v>179</v>
      </c>
      <c r="L19" t="s">
        <v>179</v>
      </c>
      <c r="M19" t="s">
        <v>179</v>
      </c>
      <c r="N19" t="s">
        <v>179</v>
      </c>
      <c r="O19" t="s">
        <v>179</v>
      </c>
      <c r="P19" t="s">
        <v>362</v>
      </c>
      <c r="Q19" t="s">
        <v>363</v>
      </c>
      <c r="R19" t="s">
        <v>364</v>
      </c>
    </row>
    <row r="20" spans="1:18" x14ac:dyDescent="0.35">
      <c r="A20" s="1" t="s">
        <v>365</v>
      </c>
      <c r="B20" t="s">
        <v>366</v>
      </c>
      <c r="C20" t="s">
        <v>367</v>
      </c>
      <c r="D20" t="s">
        <v>362</v>
      </c>
      <c r="E20" t="s">
        <v>368</v>
      </c>
      <c r="F20" t="s">
        <v>369</v>
      </c>
      <c r="G20" t="s">
        <v>370</v>
      </c>
      <c r="H20" t="s">
        <v>371</v>
      </c>
      <c r="I20" t="s">
        <v>372</v>
      </c>
      <c r="J20" t="s">
        <v>373</v>
      </c>
      <c r="K20" t="s">
        <v>374</v>
      </c>
      <c r="L20" t="s">
        <v>375</v>
      </c>
      <c r="M20" t="s">
        <v>376</v>
      </c>
      <c r="N20" t="s">
        <v>377</v>
      </c>
      <c r="O20" t="s">
        <v>378</v>
      </c>
      <c r="P20" t="s">
        <v>379</v>
      </c>
      <c r="Q20" t="s">
        <v>380</v>
      </c>
      <c r="R20" t="s">
        <v>381</v>
      </c>
    </row>
    <row r="21" spans="1:18" x14ac:dyDescent="0.35">
      <c r="A21" s="1" t="s">
        <v>382</v>
      </c>
      <c r="B21" t="s">
        <v>339</v>
      </c>
      <c r="C21" t="s">
        <v>383</v>
      </c>
      <c r="D21" t="s">
        <v>384</v>
      </c>
      <c r="E21" t="s">
        <v>385</v>
      </c>
      <c r="F21" t="s">
        <v>386</v>
      </c>
      <c r="G21" t="s">
        <v>387</v>
      </c>
      <c r="H21" t="s">
        <v>318</v>
      </c>
      <c r="I21" t="s">
        <v>388</v>
      </c>
      <c r="J21" t="s">
        <v>280</v>
      </c>
      <c r="K21" t="s">
        <v>389</v>
      </c>
      <c r="L21" t="s">
        <v>318</v>
      </c>
      <c r="M21" t="s">
        <v>390</v>
      </c>
      <c r="N21" t="s">
        <v>391</v>
      </c>
      <c r="O21" t="s">
        <v>392</v>
      </c>
      <c r="P21" t="s">
        <v>393</v>
      </c>
      <c r="Q21" t="s">
        <v>394</v>
      </c>
      <c r="R21" t="s">
        <v>395</v>
      </c>
    </row>
    <row r="22" spans="1:18" x14ac:dyDescent="0.35">
      <c r="A22" s="1" t="s">
        <v>396</v>
      </c>
      <c r="B22" t="s">
        <v>397</v>
      </c>
      <c r="C22" t="s">
        <v>398</v>
      </c>
      <c r="D22" t="s">
        <v>277</v>
      </c>
      <c r="E22" t="s">
        <v>399</v>
      </c>
      <c r="F22" t="s">
        <v>400</v>
      </c>
      <c r="G22" t="s">
        <v>401</v>
      </c>
      <c r="H22" t="s">
        <v>402</v>
      </c>
      <c r="I22" t="s">
        <v>403</v>
      </c>
      <c r="J22" t="s">
        <v>404</v>
      </c>
      <c r="K22" t="s">
        <v>405</v>
      </c>
      <c r="L22" t="s">
        <v>406</v>
      </c>
      <c r="M22" t="s">
        <v>407</v>
      </c>
      <c r="N22" t="s">
        <v>391</v>
      </c>
      <c r="O22" t="s">
        <v>408</v>
      </c>
      <c r="P22" t="s">
        <v>409</v>
      </c>
      <c r="Q22" t="s">
        <v>410</v>
      </c>
      <c r="R22" t="s">
        <v>395</v>
      </c>
    </row>
    <row r="23" spans="1:18" x14ac:dyDescent="0.35">
      <c r="A23" s="1" t="s">
        <v>411</v>
      </c>
      <c r="B23" t="s">
        <v>412</v>
      </c>
      <c r="C23" t="s">
        <v>413</v>
      </c>
      <c r="D23" t="s">
        <v>283</v>
      </c>
      <c r="E23" t="s">
        <v>332</v>
      </c>
      <c r="F23" t="s">
        <v>330</v>
      </c>
      <c r="G23" t="s">
        <v>391</v>
      </c>
      <c r="H23" t="s">
        <v>406</v>
      </c>
      <c r="I23" t="s">
        <v>388</v>
      </c>
      <c r="J23" t="s">
        <v>280</v>
      </c>
      <c r="K23" t="s">
        <v>389</v>
      </c>
      <c r="L23" t="s">
        <v>406</v>
      </c>
      <c r="M23" t="s">
        <v>279</v>
      </c>
      <c r="N23" t="s">
        <v>400</v>
      </c>
      <c r="O23" t="s">
        <v>392</v>
      </c>
      <c r="P23" t="s">
        <v>414</v>
      </c>
      <c r="Q23" t="s">
        <v>415</v>
      </c>
      <c r="R23" t="s">
        <v>416</v>
      </c>
    </row>
    <row r="24" spans="1:18" x14ac:dyDescent="0.35">
      <c r="A24" s="1" t="s">
        <v>417</v>
      </c>
      <c r="B24" t="s">
        <v>418</v>
      </c>
      <c r="C24" t="s">
        <v>418</v>
      </c>
      <c r="D24" t="s">
        <v>418</v>
      </c>
      <c r="E24" t="s">
        <v>418</v>
      </c>
      <c r="F24" t="s">
        <v>418</v>
      </c>
      <c r="G24" t="s">
        <v>418</v>
      </c>
      <c r="H24" t="s">
        <v>418</v>
      </c>
      <c r="I24" t="s">
        <v>418</v>
      </c>
      <c r="J24" t="s">
        <v>418</v>
      </c>
      <c r="K24" t="s">
        <v>418</v>
      </c>
      <c r="L24" t="s">
        <v>418</v>
      </c>
      <c r="M24" t="s">
        <v>418</v>
      </c>
      <c r="N24" t="s">
        <v>418</v>
      </c>
      <c r="O24" t="s">
        <v>418</v>
      </c>
      <c r="P24" t="s">
        <v>418</v>
      </c>
      <c r="Q24" t="s">
        <v>418</v>
      </c>
      <c r="R24" t="s">
        <v>418</v>
      </c>
    </row>
    <row r="25" spans="1:18" x14ac:dyDescent="0.35">
      <c r="A25" s="1" t="s">
        <v>419</v>
      </c>
      <c r="B25" t="s">
        <v>420</v>
      </c>
      <c r="C25" t="s">
        <v>179</v>
      </c>
      <c r="D25" t="s">
        <v>179</v>
      </c>
      <c r="E25" t="s">
        <v>179</v>
      </c>
      <c r="F25" t="s">
        <v>179</v>
      </c>
      <c r="G25" t="s">
        <v>179</v>
      </c>
      <c r="H25" t="s">
        <v>179</v>
      </c>
      <c r="I25" t="s">
        <v>179</v>
      </c>
      <c r="J25" t="s">
        <v>179</v>
      </c>
      <c r="K25" t="s">
        <v>421</v>
      </c>
      <c r="L25" t="s">
        <v>179</v>
      </c>
      <c r="M25" t="s">
        <v>179</v>
      </c>
      <c r="N25" t="s">
        <v>179</v>
      </c>
      <c r="O25" t="s">
        <v>179</v>
      </c>
      <c r="P25" t="s">
        <v>179</v>
      </c>
      <c r="Q25" t="s">
        <v>179</v>
      </c>
      <c r="R25" t="s">
        <v>179</v>
      </c>
    </row>
    <row r="29" spans="1:18" x14ac:dyDescent="0.35">
      <c r="A29" t="s">
        <v>19</v>
      </c>
      <c r="B29">
        <f t="shared" ref="B29:R29" si="0">B3*B9</f>
        <v>22.657</v>
      </c>
      <c r="C29">
        <f t="shared" si="0"/>
        <v>27.648000000000003</v>
      </c>
      <c r="D29">
        <f t="shared" si="0"/>
        <v>29.209999999999997</v>
      </c>
      <c r="E29">
        <f t="shared" si="0"/>
        <v>25.122999999999998</v>
      </c>
      <c r="F29">
        <f t="shared" si="0"/>
        <v>30.12</v>
      </c>
      <c r="G29">
        <f t="shared" si="0"/>
        <v>24.779999999999998</v>
      </c>
      <c r="H29">
        <f t="shared" si="0"/>
        <v>22.56</v>
      </c>
      <c r="I29">
        <f t="shared" si="0"/>
        <v>31.537000000000003</v>
      </c>
      <c r="J29">
        <f t="shared" si="0"/>
        <v>26.130000000000003</v>
      </c>
      <c r="K29">
        <f t="shared" si="0"/>
        <v>26.637</v>
      </c>
      <c r="L29">
        <f t="shared" si="0"/>
        <v>37.962000000000003</v>
      </c>
      <c r="M29">
        <f t="shared" si="0"/>
        <v>70.175999999999988</v>
      </c>
      <c r="N29">
        <f t="shared" si="0"/>
        <v>64.2</v>
      </c>
      <c r="O29">
        <f t="shared" si="0"/>
        <v>70.756999999999991</v>
      </c>
      <c r="P29">
        <f t="shared" si="0"/>
        <v>101.17099999999999</v>
      </c>
      <c r="Q29">
        <f t="shared" si="0"/>
        <v>83.283000000000001</v>
      </c>
      <c r="R29">
        <f t="shared" si="0"/>
        <v>61.388000000000005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9"/>
  <sheetViews>
    <sheetView workbookViewId="0">
      <selection activeCell="C32" sqref="C32"/>
    </sheetView>
  </sheetViews>
  <sheetFormatPr defaultRowHeight="14.5" x14ac:dyDescent="0.35"/>
  <cols>
    <col min="1" max="1" width="30.1796875" customWidth="1"/>
  </cols>
  <sheetData>
    <row r="1" spans="1:21" x14ac:dyDescent="0.35">
      <c r="B1" s="1" t="s">
        <v>422</v>
      </c>
      <c r="C1" s="1" t="s">
        <v>423</v>
      </c>
      <c r="D1" s="1" t="s">
        <v>424</v>
      </c>
      <c r="E1" s="1" t="s">
        <v>425</v>
      </c>
      <c r="F1" s="1" t="s">
        <v>109</v>
      </c>
      <c r="G1" s="1" t="s">
        <v>110</v>
      </c>
      <c r="H1" s="1" t="s">
        <v>111</v>
      </c>
      <c r="I1" s="1" t="s">
        <v>112</v>
      </c>
      <c r="J1" s="1" t="s">
        <v>113</v>
      </c>
      <c r="K1" s="1" t="s">
        <v>114</v>
      </c>
      <c r="L1" s="1" t="s">
        <v>115</v>
      </c>
      <c r="M1" s="1" t="s">
        <v>116</v>
      </c>
      <c r="N1" s="1" t="s">
        <v>117</v>
      </c>
      <c r="O1" s="1" t="s">
        <v>118</v>
      </c>
      <c r="P1" s="1" t="s">
        <v>119</v>
      </c>
      <c r="Q1" s="1" t="s">
        <v>120</v>
      </c>
      <c r="R1" s="1" t="s">
        <v>121</v>
      </c>
      <c r="S1" s="1" t="s">
        <v>122</v>
      </c>
      <c r="T1" s="1" t="s">
        <v>123</v>
      </c>
      <c r="U1" s="1" t="s">
        <v>124</v>
      </c>
    </row>
    <row r="2" spans="1:21" x14ac:dyDescent="0.35">
      <c r="A2" s="1" t="s">
        <v>22</v>
      </c>
      <c r="B2" t="s">
        <v>426</v>
      </c>
      <c r="C2" t="s">
        <v>427</v>
      </c>
      <c r="D2" t="s">
        <v>428</v>
      </c>
      <c r="E2" t="s">
        <v>429</v>
      </c>
      <c r="F2" t="s">
        <v>254</v>
      </c>
      <c r="G2" t="s">
        <v>255</v>
      </c>
      <c r="H2" t="s">
        <v>256</v>
      </c>
      <c r="I2" t="s">
        <v>257</v>
      </c>
      <c r="J2" t="s">
        <v>258</v>
      </c>
      <c r="K2" t="s">
        <v>259</v>
      </c>
      <c r="L2" t="s">
        <v>260</v>
      </c>
      <c r="M2" t="s">
        <v>261</v>
      </c>
      <c r="N2" t="s">
        <v>262</v>
      </c>
      <c r="O2" t="s">
        <v>263</v>
      </c>
      <c r="P2" t="s">
        <v>264</v>
      </c>
      <c r="Q2" t="s">
        <v>265</v>
      </c>
      <c r="R2" t="s">
        <v>266</v>
      </c>
      <c r="S2" t="s">
        <v>267</v>
      </c>
      <c r="T2" t="s">
        <v>268</v>
      </c>
      <c r="U2" t="s">
        <v>269</v>
      </c>
    </row>
    <row r="3" spans="1:21" x14ac:dyDescent="0.35">
      <c r="A3" s="1" t="s">
        <v>430</v>
      </c>
      <c r="B3" t="s">
        <v>179</v>
      </c>
      <c r="C3" t="s">
        <v>179</v>
      </c>
      <c r="D3" t="s">
        <v>431</v>
      </c>
      <c r="E3" t="s">
        <v>432</v>
      </c>
      <c r="F3" t="s">
        <v>428</v>
      </c>
      <c r="G3" t="s">
        <v>433</v>
      </c>
      <c r="H3" t="s">
        <v>434</v>
      </c>
      <c r="I3" t="s">
        <v>435</v>
      </c>
      <c r="J3" t="s">
        <v>436</v>
      </c>
      <c r="K3" t="s">
        <v>364</v>
      </c>
      <c r="L3" t="s">
        <v>437</v>
      </c>
      <c r="M3" t="s">
        <v>438</v>
      </c>
      <c r="N3" t="s">
        <v>439</v>
      </c>
      <c r="O3" t="s">
        <v>440</v>
      </c>
      <c r="P3" t="s">
        <v>441</v>
      </c>
      <c r="Q3" t="s">
        <v>442</v>
      </c>
      <c r="R3" t="s">
        <v>443</v>
      </c>
      <c r="S3" t="s">
        <v>444</v>
      </c>
      <c r="T3" t="s">
        <v>445</v>
      </c>
      <c r="U3" t="s">
        <v>446</v>
      </c>
    </row>
    <row r="4" spans="1:21" x14ac:dyDescent="0.35">
      <c r="A4" s="1" t="s">
        <v>447</v>
      </c>
      <c r="B4" t="s">
        <v>179</v>
      </c>
      <c r="C4" t="s">
        <v>179</v>
      </c>
      <c r="D4" t="s">
        <v>307</v>
      </c>
      <c r="E4" t="s">
        <v>448</v>
      </c>
      <c r="F4" t="s">
        <v>449</v>
      </c>
      <c r="G4" t="s">
        <v>450</v>
      </c>
      <c r="H4" t="s">
        <v>451</v>
      </c>
      <c r="I4" t="s">
        <v>452</v>
      </c>
      <c r="J4" t="s">
        <v>453</v>
      </c>
      <c r="K4" t="s">
        <v>454</v>
      </c>
      <c r="L4" t="s">
        <v>455</v>
      </c>
      <c r="M4" t="s">
        <v>456</v>
      </c>
      <c r="N4" t="s">
        <v>457</v>
      </c>
      <c r="O4" t="s">
        <v>458</v>
      </c>
      <c r="P4" t="s">
        <v>459</v>
      </c>
      <c r="Q4" t="s">
        <v>460</v>
      </c>
      <c r="R4" t="s">
        <v>461</v>
      </c>
      <c r="S4" t="s">
        <v>435</v>
      </c>
      <c r="T4" t="s">
        <v>462</v>
      </c>
      <c r="U4" t="s">
        <v>463</v>
      </c>
    </row>
    <row r="5" spans="1:21" x14ac:dyDescent="0.35">
      <c r="A5" s="1" t="s">
        <v>464</v>
      </c>
      <c r="B5" t="s">
        <v>179</v>
      </c>
      <c r="C5" t="s">
        <v>179</v>
      </c>
      <c r="D5" t="s">
        <v>465</v>
      </c>
      <c r="E5" t="s">
        <v>466</v>
      </c>
      <c r="F5" t="s">
        <v>467</v>
      </c>
      <c r="G5" t="s">
        <v>468</v>
      </c>
      <c r="H5" t="s">
        <v>469</v>
      </c>
      <c r="I5" t="s">
        <v>470</v>
      </c>
      <c r="J5" t="s">
        <v>471</v>
      </c>
      <c r="K5" t="s">
        <v>472</v>
      </c>
      <c r="L5" t="s">
        <v>473</v>
      </c>
      <c r="M5" t="s">
        <v>474</v>
      </c>
      <c r="N5" t="s">
        <v>475</v>
      </c>
      <c r="O5" t="s">
        <v>476</v>
      </c>
      <c r="P5" t="s">
        <v>477</v>
      </c>
      <c r="Q5" t="s">
        <v>478</v>
      </c>
      <c r="R5" t="s">
        <v>479</v>
      </c>
      <c r="S5" t="s">
        <v>480</v>
      </c>
      <c r="T5" t="s">
        <v>481</v>
      </c>
      <c r="U5" t="s">
        <v>482</v>
      </c>
    </row>
    <row r="6" spans="1:21" x14ac:dyDescent="0.35">
      <c r="A6" s="1" t="s">
        <v>483</v>
      </c>
      <c r="B6" t="s">
        <v>179</v>
      </c>
      <c r="C6" t="s">
        <v>179</v>
      </c>
      <c r="D6" t="s">
        <v>303</v>
      </c>
      <c r="E6" t="s">
        <v>484</v>
      </c>
      <c r="F6" t="s">
        <v>485</v>
      </c>
      <c r="G6" t="s">
        <v>486</v>
      </c>
      <c r="H6" t="s">
        <v>487</v>
      </c>
      <c r="I6" t="s">
        <v>488</v>
      </c>
      <c r="J6" t="s">
        <v>432</v>
      </c>
      <c r="K6" t="s">
        <v>489</v>
      </c>
      <c r="L6" t="s">
        <v>451</v>
      </c>
      <c r="M6" t="s">
        <v>490</v>
      </c>
      <c r="N6" t="s">
        <v>459</v>
      </c>
      <c r="O6" t="s">
        <v>459</v>
      </c>
      <c r="P6" t="s">
        <v>491</v>
      </c>
      <c r="Q6" t="s">
        <v>492</v>
      </c>
      <c r="R6" t="s">
        <v>493</v>
      </c>
      <c r="S6" t="s">
        <v>494</v>
      </c>
      <c r="T6" t="s">
        <v>495</v>
      </c>
      <c r="U6" t="s">
        <v>496</v>
      </c>
    </row>
    <row r="7" spans="1:21" x14ac:dyDescent="0.35">
      <c r="A7" s="1" t="s">
        <v>497</v>
      </c>
      <c r="B7" t="s">
        <v>179</v>
      </c>
      <c r="C7" t="s">
        <v>179</v>
      </c>
      <c r="D7" t="s">
        <v>298</v>
      </c>
      <c r="E7" t="s">
        <v>498</v>
      </c>
      <c r="F7" t="s">
        <v>305</v>
      </c>
      <c r="G7" t="s">
        <v>498</v>
      </c>
      <c r="H7" t="s">
        <v>215</v>
      </c>
      <c r="I7" t="s">
        <v>218</v>
      </c>
      <c r="J7" t="s">
        <v>499</v>
      </c>
      <c r="K7" t="s">
        <v>500</v>
      </c>
      <c r="L7" t="s">
        <v>501</v>
      </c>
      <c r="M7" t="s">
        <v>303</v>
      </c>
      <c r="N7" t="s">
        <v>426</v>
      </c>
      <c r="O7" t="s">
        <v>502</v>
      </c>
      <c r="P7" t="s">
        <v>503</v>
      </c>
      <c r="Q7" t="s">
        <v>303</v>
      </c>
      <c r="R7" t="s">
        <v>504</v>
      </c>
      <c r="S7" t="s">
        <v>426</v>
      </c>
      <c r="T7" t="s">
        <v>505</v>
      </c>
      <c r="U7" t="s">
        <v>506</v>
      </c>
    </row>
    <row r="8" spans="1:21" x14ac:dyDescent="0.35">
      <c r="A8" s="1" t="s">
        <v>507</v>
      </c>
      <c r="B8" t="s">
        <v>179</v>
      </c>
      <c r="C8" t="s">
        <v>179</v>
      </c>
      <c r="D8" t="s">
        <v>508</v>
      </c>
      <c r="E8" t="s">
        <v>217</v>
      </c>
      <c r="F8" t="s">
        <v>217</v>
      </c>
      <c r="G8" t="s">
        <v>504</v>
      </c>
      <c r="H8" t="s">
        <v>504</v>
      </c>
      <c r="I8" t="s">
        <v>502</v>
      </c>
      <c r="J8" t="s">
        <v>307</v>
      </c>
      <c r="K8" t="s">
        <v>506</v>
      </c>
      <c r="L8" t="s">
        <v>509</v>
      </c>
      <c r="M8" t="s">
        <v>487</v>
      </c>
      <c r="N8" t="s">
        <v>487</v>
      </c>
      <c r="O8" t="s">
        <v>510</v>
      </c>
      <c r="P8" t="s">
        <v>448</v>
      </c>
      <c r="Q8" t="s">
        <v>511</v>
      </c>
      <c r="R8" t="s">
        <v>510</v>
      </c>
      <c r="S8" t="s">
        <v>431</v>
      </c>
      <c r="T8" t="s">
        <v>488</v>
      </c>
      <c r="U8" t="s">
        <v>512</v>
      </c>
    </row>
    <row r="9" spans="1:21" x14ac:dyDescent="0.35">
      <c r="A9" s="1" t="s">
        <v>513</v>
      </c>
      <c r="B9" t="s">
        <v>179</v>
      </c>
      <c r="C9" t="s">
        <v>179</v>
      </c>
      <c r="D9" t="s">
        <v>508</v>
      </c>
      <c r="E9" t="s">
        <v>217</v>
      </c>
      <c r="F9" t="s">
        <v>217</v>
      </c>
      <c r="G9" t="s">
        <v>504</v>
      </c>
      <c r="H9" t="s">
        <v>504</v>
      </c>
      <c r="I9" t="s">
        <v>502</v>
      </c>
      <c r="J9" t="s">
        <v>307</v>
      </c>
      <c r="K9" t="s">
        <v>506</v>
      </c>
      <c r="L9" t="s">
        <v>509</v>
      </c>
      <c r="M9" t="s">
        <v>487</v>
      </c>
      <c r="N9" t="s">
        <v>487</v>
      </c>
      <c r="O9" t="s">
        <v>510</v>
      </c>
      <c r="P9" t="s">
        <v>448</v>
      </c>
      <c r="Q9" t="s">
        <v>511</v>
      </c>
      <c r="R9" t="s">
        <v>510</v>
      </c>
      <c r="S9" t="s">
        <v>431</v>
      </c>
      <c r="T9" t="s">
        <v>179</v>
      </c>
      <c r="U9" t="s">
        <v>179</v>
      </c>
    </row>
    <row r="10" spans="1:21" x14ac:dyDescent="0.35">
      <c r="A10" s="1" t="s">
        <v>514</v>
      </c>
      <c r="B10" t="s">
        <v>179</v>
      </c>
      <c r="C10" t="s">
        <v>179</v>
      </c>
      <c r="D10" t="s">
        <v>179</v>
      </c>
      <c r="E10" t="s">
        <v>179</v>
      </c>
      <c r="F10" t="s">
        <v>179</v>
      </c>
      <c r="G10" t="s">
        <v>179</v>
      </c>
      <c r="H10" t="s">
        <v>179</v>
      </c>
      <c r="I10" t="s">
        <v>179</v>
      </c>
      <c r="J10" t="s">
        <v>179</v>
      </c>
      <c r="K10" t="s">
        <v>179</v>
      </c>
      <c r="L10" t="s">
        <v>179</v>
      </c>
      <c r="M10" t="s">
        <v>179</v>
      </c>
      <c r="N10" t="s">
        <v>179</v>
      </c>
      <c r="O10" t="s">
        <v>179</v>
      </c>
      <c r="P10" t="s">
        <v>179</v>
      </c>
      <c r="Q10" t="s">
        <v>179</v>
      </c>
      <c r="R10" t="s">
        <v>179</v>
      </c>
      <c r="S10" t="s">
        <v>179</v>
      </c>
      <c r="T10" t="s">
        <v>179</v>
      </c>
      <c r="U10" t="s">
        <v>179</v>
      </c>
    </row>
    <row r="11" spans="1:21" x14ac:dyDescent="0.35">
      <c r="A11" s="1" t="s">
        <v>515</v>
      </c>
      <c r="B11" t="s">
        <v>179</v>
      </c>
      <c r="C11" t="s">
        <v>179</v>
      </c>
      <c r="D11" t="s">
        <v>179</v>
      </c>
      <c r="E11" t="s">
        <v>179</v>
      </c>
      <c r="F11" t="s">
        <v>179</v>
      </c>
      <c r="G11" t="s">
        <v>179</v>
      </c>
      <c r="H11" t="s">
        <v>179</v>
      </c>
      <c r="I11" t="s">
        <v>179</v>
      </c>
      <c r="J11" t="s">
        <v>179</v>
      </c>
      <c r="K11" t="s">
        <v>179</v>
      </c>
      <c r="L11" t="s">
        <v>179</v>
      </c>
      <c r="M11" t="s">
        <v>179</v>
      </c>
      <c r="N11" t="s">
        <v>179</v>
      </c>
      <c r="O11" t="s">
        <v>179</v>
      </c>
      <c r="P11" t="s">
        <v>179</v>
      </c>
      <c r="Q11" t="s">
        <v>179</v>
      </c>
      <c r="R11" t="s">
        <v>179</v>
      </c>
      <c r="S11" t="s">
        <v>179</v>
      </c>
      <c r="T11" t="s">
        <v>179</v>
      </c>
      <c r="U11" t="s">
        <v>179</v>
      </c>
    </row>
    <row r="12" spans="1:21" x14ac:dyDescent="0.35">
      <c r="A12" s="1" t="s">
        <v>516</v>
      </c>
      <c r="B12" t="s">
        <v>179</v>
      </c>
      <c r="C12" t="s">
        <v>179</v>
      </c>
      <c r="D12" t="s">
        <v>517</v>
      </c>
      <c r="E12" t="s">
        <v>518</v>
      </c>
      <c r="F12" t="s">
        <v>519</v>
      </c>
      <c r="G12" t="s">
        <v>520</v>
      </c>
      <c r="H12" t="s">
        <v>521</v>
      </c>
      <c r="I12" t="s">
        <v>522</v>
      </c>
      <c r="J12" t="s">
        <v>262</v>
      </c>
      <c r="K12" t="s">
        <v>352</v>
      </c>
      <c r="L12" t="s">
        <v>348</v>
      </c>
      <c r="M12" t="s">
        <v>523</v>
      </c>
      <c r="N12" t="s">
        <v>524</v>
      </c>
      <c r="O12" t="s">
        <v>525</v>
      </c>
      <c r="P12" t="s">
        <v>261</v>
      </c>
      <c r="Q12" t="s">
        <v>523</v>
      </c>
      <c r="R12" t="s">
        <v>526</v>
      </c>
      <c r="S12" t="s">
        <v>527</v>
      </c>
      <c r="T12" t="s">
        <v>528</v>
      </c>
      <c r="U12" t="s">
        <v>529</v>
      </c>
    </row>
    <row r="13" spans="1:21" x14ac:dyDescent="0.35">
      <c r="A13" s="1" t="s">
        <v>530</v>
      </c>
      <c r="B13" t="s">
        <v>179</v>
      </c>
      <c r="C13" t="s">
        <v>179</v>
      </c>
      <c r="D13" t="s">
        <v>179</v>
      </c>
      <c r="E13" t="s">
        <v>179</v>
      </c>
      <c r="F13" t="s">
        <v>179</v>
      </c>
      <c r="G13" t="s">
        <v>179</v>
      </c>
      <c r="H13" t="s">
        <v>310</v>
      </c>
      <c r="I13" t="s">
        <v>531</v>
      </c>
      <c r="J13" t="s">
        <v>531</v>
      </c>
      <c r="K13" t="s">
        <v>531</v>
      </c>
      <c r="L13" t="s">
        <v>310</v>
      </c>
      <c r="M13" t="s">
        <v>310</v>
      </c>
      <c r="N13" t="s">
        <v>310</v>
      </c>
      <c r="O13" t="s">
        <v>310</v>
      </c>
      <c r="P13" t="s">
        <v>532</v>
      </c>
      <c r="Q13" t="s">
        <v>532</v>
      </c>
      <c r="R13" t="s">
        <v>292</v>
      </c>
      <c r="S13" t="s">
        <v>292</v>
      </c>
      <c r="T13" t="s">
        <v>179</v>
      </c>
      <c r="U13" t="s">
        <v>179</v>
      </c>
    </row>
    <row r="14" spans="1:21" x14ac:dyDescent="0.35">
      <c r="A14" s="1" t="s">
        <v>533</v>
      </c>
      <c r="B14" t="s">
        <v>179</v>
      </c>
      <c r="C14" t="s">
        <v>179</v>
      </c>
      <c r="D14" t="s">
        <v>179</v>
      </c>
      <c r="E14" t="s">
        <v>179</v>
      </c>
      <c r="F14" t="s">
        <v>179</v>
      </c>
      <c r="G14" t="s">
        <v>179</v>
      </c>
      <c r="H14" t="s">
        <v>179</v>
      </c>
      <c r="I14" t="s">
        <v>179</v>
      </c>
      <c r="J14" t="s">
        <v>179</v>
      </c>
      <c r="K14" t="s">
        <v>179</v>
      </c>
      <c r="L14" t="s">
        <v>179</v>
      </c>
      <c r="M14" t="s">
        <v>179</v>
      </c>
      <c r="N14" t="s">
        <v>179</v>
      </c>
      <c r="O14" t="s">
        <v>179</v>
      </c>
      <c r="P14" t="s">
        <v>179</v>
      </c>
      <c r="Q14" t="s">
        <v>179</v>
      </c>
      <c r="R14" t="s">
        <v>179</v>
      </c>
      <c r="S14" t="s">
        <v>179</v>
      </c>
      <c r="T14" t="s">
        <v>310</v>
      </c>
      <c r="U14" t="s">
        <v>292</v>
      </c>
    </row>
    <row r="15" spans="1:21" x14ac:dyDescent="0.35">
      <c r="A15" s="1" t="s">
        <v>534</v>
      </c>
      <c r="B15" t="s">
        <v>179</v>
      </c>
      <c r="C15" t="s">
        <v>179</v>
      </c>
      <c r="D15" t="s">
        <v>310</v>
      </c>
      <c r="E15" t="s">
        <v>532</v>
      </c>
      <c r="F15" t="s">
        <v>290</v>
      </c>
      <c r="G15" t="s">
        <v>291</v>
      </c>
      <c r="H15" t="s">
        <v>292</v>
      </c>
      <c r="I15" t="s">
        <v>293</v>
      </c>
      <c r="J15" t="s">
        <v>294</v>
      </c>
      <c r="K15" t="s">
        <v>293</v>
      </c>
      <c r="L15" t="s">
        <v>294</v>
      </c>
      <c r="M15" t="s">
        <v>293</v>
      </c>
      <c r="N15" t="s">
        <v>295</v>
      </c>
      <c r="O15" t="s">
        <v>296</v>
      </c>
      <c r="P15" t="s">
        <v>297</v>
      </c>
      <c r="Q15" t="s">
        <v>296</v>
      </c>
      <c r="R15" t="s">
        <v>295</v>
      </c>
      <c r="S15" t="s">
        <v>298</v>
      </c>
      <c r="T15" t="s">
        <v>299</v>
      </c>
      <c r="U15" t="s">
        <v>300</v>
      </c>
    </row>
    <row r="16" spans="1:21" x14ac:dyDescent="0.35">
      <c r="A16" s="1" t="s">
        <v>535</v>
      </c>
      <c r="B16" t="s">
        <v>310</v>
      </c>
      <c r="C16" t="s">
        <v>532</v>
      </c>
      <c r="D16" t="s">
        <v>214</v>
      </c>
      <c r="E16" t="s">
        <v>536</v>
      </c>
      <c r="F16" t="s">
        <v>537</v>
      </c>
      <c r="G16" t="s">
        <v>499</v>
      </c>
      <c r="H16" t="s">
        <v>538</v>
      </c>
      <c r="I16" t="s">
        <v>538</v>
      </c>
      <c r="J16" t="s">
        <v>539</v>
      </c>
      <c r="K16" t="s">
        <v>540</v>
      </c>
      <c r="L16" t="s">
        <v>215</v>
      </c>
      <c r="M16" t="s">
        <v>217</v>
      </c>
      <c r="N16" t="s">
        <v>298</v>
      </c>
      <c r="O16" t="s">
        <v>305</v>
      </c>
      <c r="P16" t="s">
        <v>214</v>
      </c>
      <c r="Q16" t="s">
        <v>499</v>
      </c>
      <c r="R16" t="s">
        <v>510</v>
      </c>
      <c r="S16" t="s">
        <v>448</v>
      </c>
      <c r="T16" t="s">
        <v>301</v>
      </c>
      <c r="U16" t="s">
        <v>509</v>
      </c>
    </row>
    <row r="17" spans="1:21" x14ac:dyDescent="0.35">
      <c r="A17" s="1" t="s">
        <v>541</v>
      </c>
      <c r="B17" t="s">
        <v>542</v>
      </c>
      <c r="C17" t="s">
        <v>543</v>
      </c>
      <c r="D17" t="s">
        <v>544</v>
      </c>
      <c r="E17" t="s">
        <v>545</v>
      </c>
      <c r="F17" t="s">
        <v>546</v>
      </c>
      <c r="G17" t="s">
        <v>547</v>
      </c>
      <c r="H17" t="s">
        <v>548</v>
      </c>
      <c r="I17" t="s">
        <v>549</v>
      </c>
      <c r="J17" t="s">
        <v>550</v>
      </c>
      <c r="K17" t="s">
        <v>551</v>
      </c>
      <c r="L17" t="s">
        <v>552</v>
      </c>
      <c r="M17" t="s">
        <v>553</v>
      </c>
      <c r="N17" t="s">
        <v>554</v>
      </c>
      <c r="O17" t="s">
        <v>555</v>
      </c>
      <c r="P17" t="s">
        <v>556</v>
      </c>
      <c r="Q17" t="s">
        <v>557</v>
      </c>
      <c r="R17" t="s">
        <v>558</v>
      </c>
      <c r="S17" t="s">
        <v>559</v>
      </c>
      <c r="T17" t="s">
        <v>560</v>
      </c>
      <c r="U17" t="s">
        <v>561</v>
      </c>
    </row>
    <row r="18" spans="1:21" x14ac:dyDescent="0.35">
      <c r="A18" s="1" t="s">
        <v>562</v>
      </c>
      <c r="B18" t="s">
        <v>426</v>
      </c>
      <c r="C18" t="s">
        <v>427</v>
      </c>
      <c r="D18" t="s">
        <v>213</v>
      </c>
      <c r="E18" t="s">
        <v>498</v>
      </c>
      <c r="F18" t="s">
        <v>500</v>
      </c>
      <c r="G18" t="s">
        <v>563</v>
      </c>
      <c r="H18" t="s">
        <v>503</v>
      </c>
      <c r="I18" t="s">
        <v>304</v>
      </c>
      <c r="J18" t="s">
        <v>504</v>
      </c>
      <c r="K18" t="s">
        <v>564</v>
      </c>
      <c r="L18" t="s">
        <v>291</v>
      </c>
      <c r="M18" t="s">
        <v>306</v>
      </c>
      <c r="N18" t="s">
        <v>532</v>
      </c>
      <c r="O18" t="s">
        <v>298</v>
      </c>
      <c r="P18" t="s">
        <v>565</v>
      </c>
      <c r="Q18" t="s">
        <v>566</v>
      </c>
      <c r="R18" t="s">
        <v>504</v>
      </c>
      <c r="S18" t="s">
        <v>307</v>
      </c>
      <c r="T18" t="s">
        <v>564</v>
      </c>
      <c r="U18" t="s">
        <v>567</v>
      </c>
    </row>
    <row r="19" spans="1:21" x14ac:dyDescent="0.35">
      <c r="A19" s="1" t="s">
        <v>568</v>
      </c>
      <c r="B19" t="s">
        <v>569</v>
      </c>
      <c r="C19" t="s">
        <v>569</v>
      </c>
      <c r="D19" t="s">
        <v>570</v>
      </c>
      <c r="E19" t="s">
        <v>571</v>
      </c>
      <c r="F19" t="s">
        <v>572</v>
      </c>
      <c r="G19" t="s">
        <v>573</v>
      </c>
      <c r="H19" t="s">
        <v>574</v>
      </c>
      <c r="I19" t="s">
        <v>575</v>
      </c>
      <c r="J19" t="s">
        <v>576</v>
      </c>
      <c r="K19" t="s">
        <v>577</v>
      </c>
      <c r="L19" t="s">
        <v>578</v>
      </c>
      <c r="M19" t="s">
        <v>579</v>
      </c>
      <c r="N19" t="s">
        <v>580</v>
      </c>
      <c r="O19" t="s">
        <v>581</v>
      </c>
      <c r="P19" t="s">
        <v>582</v>
      </c>
      <c r="Q19" t="s">
        <v>583</v>
      </c>
      <c r="R19" t="s">
        <v>584</v>
      </c>
      <c r="S19" t="s">
        <v>585</v>
      </c>
      <c r="T19" t="s">
        <v>586</v>
      </c>
      <c r="U19" t="s">
        <v>587</v>
      </c>
    </row>
    <row r="20" spans="1:21" x14ac:dyDescent="0.35">
      <c r="A20" s="1" t="s">
        <v>588</v>
      </c>
      <c r="B20" t="s">
        <v>179</v>
      </c>
      <c r="C20" t="s">
        <v>179</v>
      </c>
      <c r="D20" t="s">
        <v>589</v>
      </c>
      <c r="E20" t="s">
        <v>589</v>
      </c>
      <c r="F20" t="s">
        <v>532</v>
      </c>
      <c r="G20" t="s">
        <v>291</v>
      </c>
      <c r="H20" t="s">
        <v>310</v>
      </c>
      <c r="I20" t="s">
        <v>531</v>
      </c>
      <c r="J20" t="s">
        <v>531</v>
      </c>
      <c r="K20" t="s">
        <v>531</v>
      </c>
      <c r="L20" t="s">
        <v>297</v>
      </c>
      <c r="M20" t="s">
        <v>532</v>
      </c>
      <c r="N20" t="s">
        <v>589</v>
      </c>
      <c r="O20" t="s">
        <v>590</v>
      </c>
      <c r="P20" t="s">
        <v>532</v>
      </c>
      <c r="Q20" t="s">
        <v>532</v>
      </c>
      <c r="R20" t="s">
        <v>508</v>
      </c>
      <c r="S20" t="s">
        <v>296</v>
      </c>
      <c r="T20" t="s">
        <v>591</v>
      </c>
      <c r="U20" t="s">
        <v>591</v>
      </c>
    </row>
    <row r="21" spans="1:21" x14ac:dyDescent="0.35">
      <c r="A21" s="1" t="s">
        <v>592</v>
      </c>
      <c r="B21" t="s">
        <v>179</v>
      </c>
      <c r="C21" t="s">
        <v>179</v>
      </c>
      <c r="D21" t="s">
        <v>213</v>
      </c>
      <c r="E21" t="s">
        <v>498</v>
      </c>
      <c r="F21" t="s">
        <v>566</v>
      </c>
      <c r="G21" t="s">
        <v>566</v>
      </c>
      <c r="H21" t="s">
        <v>504</v>
      </c>
      <c r="I21" t="s">
        <v>304</v>
      </c>
      <c r="J21" t="s">
        <v>504</v>
      </c>
      <c r="K21" t="s">
        <v>301</v>
      </c>
      <c r="L21" t="s">
        <v>294</v>
      </c>
      <c r="M21" t="s">
        <v>212</v>
      </c>
      <c r="N21" t="s">
        <v>532</v>
      </c>
      <c r="O21" t="s">
        <v>295</v>
      </c>
      <c r="P21" t="s">
        <v>305</v>
      </c>
      <c r="Q21" t="s">
        <v>504</v>
      </c>
      <c r="R21" t="s">
        <v>486</v>
      </c>
      <c r="S21" t="s">
        <v>540</v>
      </c>
      <c r="T21" t="s">
        <v>504</v>
      </c>
      <c r="U21" t="s">
        <v>593</v>
      </c>
    </row>
    <row r="22" spans="1:21" x14ac:dyDescent="0.35">
      <c r="A22" s="1" t="s">
        <v>594</v>
      </c>
      <c r="B22" t="s">
        <v>179</v>
      </c>
      <c r="C22" t="s">
        <v>179</v>
      </c>
      <c r="D22" t="s">
        <v>595</v>
      </c>
      <c r="E22" t="s">
        <v>596</v>
      </c>
      <c r="F22" t="s">
        <v>597</v>
      </c>
      <c r="G22" t="s">
        <v>598</v>
      </c>
      <c r="H22" t="s">
        <v>599</v>
      </c>
      <c r="I22" t="s">
        <v>600</v>
      </c>
      <c r="J22" t="s">
        <v>601</v>
      </c>
      <c r="K22" t="s">
        <v>602</v>
      </c>
      <c r="L22" t="s">
        <v>603</v>
      </c>
      <c r="M22" t="s">
        <v>604</v>
      </c>
      <c r="N22" t="s">
        <v>605</v>
      </c>
      <c r="O22" t="s">
        <v>606</v>
      </c>
      <c r="P22" t="s">
        <v>607</v>
      </c>
      <c r="Q22" t="s">
        <v>608</v>
      </c>
      <c r="R22" t="s">
        <v>609</v>
      </c>
      <c r="S22" t="s">
        <v>610</v>
      </c>
      <c r="T22" t="s">
        <v>611</v>
      </c>
      <c r="U22" t="s">
        <v>612</v>
      </c>
    </row>
    <row r="23" spans="1:21" x14ac:dyDescent="0.35">
      <c r="A23" s="1" t="s">
        <v>613</v>
      </c>
      <c r="B23" t="s">
        <v>179</v>
      </c>
      <c r="C23" t="s">
        <v>179</v>
      </c>
      <c r="D23" t="s">
        <v>296</v>
      </c>
      <c r="E23" t="s">
        <v>292</v>
      </c>
      <c r="F23" t="s">
        <v>294</v>
      </c>
      <c r="G23" t="s">
        <v>294</v>
      </c>
      <c r="H23" t="s">
        <v>298</v>
      </c>
      <c r="I23" t="s">
        <v>293</v>
      </c>
      <c r="J23" t="s">
        <v>295</v>
      </c>
      <c r="K23" t="s">
        <v>565</v>
      </c>
      <c r="L23" t="s">
        <v>531</v>
      </c>
      <c r="M23" t="s">
        <v>310</v>
      </c>
      <c r="N23" t="s">
        <v>614</v>
      </c>
      <c r="O23" t="s">
        <v>614</v>
      </c>
      <c r="P23" t="s">
        <v>532</v>
      </c>
      <c r="Q23" t="s">
        <v>298</v>
      </c>
      <c r="R23" t="s">
        <v>292</v>
      </c>
      <c r="S23" t="s">
        <v>296</v>
      </c>
      <c r="T23" t="s">
        <v>310</v>
      </c>
      <c r="U23" t="s">
        <v>567</v>
      </c>
    </row>
    <row r="24" spans="1:21" x14ac:dyDescent="0.35">
      <c r="A24" s="1" t="s">
        <v>615</v>
      </c>
      <c r="B24" t="s">
        <v>310</v>
      </c>
      <c r="C24" t="s">
        <v>532</v>
      </c>
      <c r="D24" t="s">
        <v>212</v>
      </c>
      <c r="E24" t="s">
        <v>294</v>
      </c>
      <c r="F24" t="s">
        <v>214</v>
      </c>
      <c r="G24" t="s">
        <v>214</v>
      </c>
      <c r="H24" t="s">
        <v>217</v>
      </c>
      <c r="I24" t="s">
        <v>214</v>
      </c>
      <c r="J24" t="s">
        <v>303</v>
      </c>
      <c r="K24" t="s">
        <v>304</v>
      </c>
      <c r="L24" t="s">
        <v>298</v>
      </c>
      <c r="M24" t="s">
        <v>305</v>
      </c>
      <c r="N24" t="s">
        <v>290</v>
      </c>
      <c r="O24" t="s">
        <v>293</v>
      </c>
      <c r="P24" t="s">
        <v>306</v>
      </c>
      <c r="Q24" t="s">
        <v>213</v>
      </c>
      <c r="R24" t="s">
        <v>307</v>
      </c>
      <c r="S24" t="s">
        <v>308</v>
      </c>
      <c r="T24" t="s">
        <v>216</v>
      </c>
      <c r="U24" t="s">
        <v>309</v>
      </c>
    </row>
    <row r="25" spans="1:21" x14ac:dyDescent="0.35">
      <c r="A25" s="1" t="s">
        <v>616</v>
      </c>
      <c r="B25" t="s">
        <v>542</v>
      </c>
      <c r="C25" t="s">
        <v>543</v>
      </c>
      <c r="D25" t="s">
        <v>617</v>
      </c>
      <c r="E25" t="s">
        <v>618</v>
      </c>
      <c r="F25" t="s">
        <v>619</v>
      </c>
      <c r="G25" t="s">
        <v>620</v>
      </c>
      <c r="H25" t="s">
        <v>621</v>
      </c>
      <c r="I25" t="s">
        <v>622</v>
      </c>
      <c r="J25" t="s">
        <v>623</v>
      </c>
      <c r="K25" t="s">
        <v>624</v>
      </c>
      <c r="L25" t="s">
        <v>625</v>
      </c>
      <c r="M25" t="s">
        <v>626</v>
      </c>
      <c r="N25" t="s">
        <v>627</v>
      </c>
      <c r="O25" t="s">
        <v>628</v>
      </c>
      <c r="P25" t="s">
        <v>629</v>
      </c>
      <c r="Q25" t="s">
        <v>630</v>
      </c>
      <c r="R25" t="s">
        <v>631</v>
      </c>
      <c r="S25" t="s">
        <v>632</v>
      </c>
      <c r="T25" t="s">
        <v>633</v>
      </c>
      <c r="U25" t="s">
        <v>634</v>
      </c>
    </row>
    <row r="26" spans="1:21" x14ac:dyDescent="0.35">
      <c r="A26" s="1" t="s">
        <v>635</v>
      </c>
      <c r="B26" t="s">
        <v>636</v>
      </c>
      <c r="C26" t="s">
        <v>637</v>
      </c>
      <c r="D26" t="s">
        <v>638</v>
      </c>
      <c r="E26" t="s">
        <v>156</v>
      </c>
      <c r="F26" t="s">
        <v>145</v>
      </c>
      <c r="G26" t="s">
        <v>146</v>
      </c>
      <c r="H26" t="s">
        <v>147</v>
      </c>
      <c r="I26" t="s">
        <v>148</v>
      </c>
      <c r="J26" t="s">
        <v>149</v>
      </c>
      <c r="K26" t="s">
        <v>150</v>
      </c>
      <c r="L26" t="s">
        <v>151</v>
      </c>
      <c r="M26" t="s">
        <v>152</v>
      </c>
      <c r="N26" t="s">
        <v>153</v>
      </c>
      <c r="O26" t="s">
        <v>154</v>
      </c>
      <c r="P26" t="s">
        <v>155</v>
      </c>
      <c r="Q26" t="s">
        <v>156</v>
      </c>
      <c r="R26" t="s">
        <v>157</v>
      </c>
      <c r="S26" t="s">
        <v>158</v>
      </c>
      <c r="T26" t="s">
        <v>148</v>
      </c>
      <c r="U26" t="s">
        <v>159</v>
      </c>
    </row>
    <row r="27" spans="1:21" x14ac:dyDescent="0.35">
      <c r="A27" s="1" t="s">
        <v>639</v>
      </c>
      <c r="B27" t="s">
        <v>160</v>
      </c>
      <c r="C27" t="s">
        <v>164</v>
      </c>
      <c r="D27" t="s">
        <v>640</v>
      </c>
      <c r="E27" t="s">
        <v>641</v>
      </c>
      <c r="F27" t="s">
        <v>642</v>
      </c>
      <c r="G27" t="s">
        <v>643</v>
      </c>
      <c r="H27" t="s">
        <v>644</v>
      </c>
      <c r="I27" t="s">
        <v>168</v>
      </c>
      <c r="J27" t="s">
        <v>645</v>
      </c>
      <c r="K27" t="s">
        <v>646</v>
      </c>
      <c r="L27" t="s">
        <v>151</v>
      </c>
      <c r="M27" t="s">
        <v>647</v>
      </c>
      <c r="N27" t="s">
        <v>153</v>
      </c>
      <c r="O27" t="s">
        <v>154</v>
      </c>
      <c r="P27" t="s">
        <v>155</v>
      </c>
      <c r="Q27" t="s">
        <v>648</v>
      </c>
      <c r="R27" t="s">
        <v>649</v>
      </c>
      <c r="S27" t="s">
        <v>650</v>
      </c>
      <c r="T27" t="s">
        <v>651</v>
      </c>
      <c r="U27" t="s">
        <v>159</v>
      </c>
    </row>
    <row r="28" spans="1:21" x14ac:dyDescent="0.35">
      <c r="A28" s="1" t="s">
        <v>652</v>
      </c>
      <c r="B28" t="s">
        <v>306</v>
      </c>
      <c r="C28" t="s">
        <v>532</v>
      </c>
      <c r="D28" t="s">
        <v>532</v>
      </c>
      <c r="E28" t="s">
        <v>565</v>
      </c>
      <c r="F28" t="s">
        <v>212</v>
      </c>
      <c r="G28" t="s">
        <v>213</v>
      </c>
      <c r="H28" t="s">
        <v>214</v>
      </c>
      <c r="I28" t="s">
        <v>214</v>
      </c>
      <c r="J28" t="s">
        <v>215</v>
      </c>
      <c r="K28" t="s">
        <v>215</v>
      </c>
      <c r="L28" t="s">
        <v>215</v>
      </c>
      <c r="M28" t="s">
        <v>215</v>
      </c>
      <c r="N28" t="s">
        <v>216</v>
      </c>
      <c r="O28" t="s">
        <v>216</v>
      </c>
      <c r="P28" t="s">
        <v>216</v>
      </c>
      <c r="Q28" t="s">
        <v>216</v>
      </c>
      <c r="R28" t="s">
        <v>217</v>
      </c>
      <c r="S28" t="s">
        <v>217</v>
      </c>
      <c r="T28" t="s">
        <v>217</v>
      </c>
      <c r="U28" t="s">
        <v>218</v>
      </c>
    </row>
    <row r="29" spans="1:21" x14ac:dyDescent="0.35">
      <c r="A29" s="1" t="s">
        <v>653</v>
      </c>
      <c r="B29" t="s">
        <v>306</v>
      </c>
      <c r="C29" t="s">
        <v>532</v>
      </c>
      <c r="D29" t="s">
        <v>532</v>
      </c>
      <c r="E29" t="s">
        <v>212</v>
      </c>
      <c r="F29" t="s">
        <v>508</v>
      </c>
      <c r="G29" t="s">
        <v>214</v>
      </c>
      <c r="H29" t="s">
        <v>215</v>
      </c>
      <c r="I29" t="s">
        <v>215</v>
      </c>
      <c r="J29" t="s">
        <v>215</v>
      </c>
      <c r="K29" t="s">
        <v>215</v>
      </c>
      <c r="L29" t="s">
        <v>215</v>
      </c>
      <c r="M29" t="s">
        <v>216</v>
      </c>
      <c r="N29" t="s">
        <v>216</v>
      </c>
      <c r="O29" t="s">
        <v>216</v>
      </c>
      <c r="P29" t="s">
        <v>216</v>
      </c>
      <c r="Q29" t="s">
        <v>217</v>
      </c>
      <c r="R29" t="s">
        <v>217</v>
      </c>
      <c r="S29" t="s">
        <v>217</v>
      </c>
      <c r="T29" t="s">
        <v>217</v>
      </c>
      <c r="U29" t="s">
        <v>218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40"/>
  <sheetViews>
    <sheetView workbookViewId="0">
      <selection activeCell="L48" sqref="L48"/>
    </sheetView>
  </sheetViews>
  <sheetFormatPr defaultRowHeight="14.5" x14ac:dyDescent="0.35"/>
  <cols>
    <col min="1" max="1" width="36.54296875" customWidth="1"/>
  </cols>
  <sheetData>
    <row r="1" spans="1:21" x14ac:dyDescent="0.35">
      <c r="B1" s="1" t="s">
        <v>422</v>
      </c>
      <c r="C1" s="1" t="s">
        <v>423</v>
      </c>
      <c r="D1" s="1" t="s">
        <v>424</v>
      </c>
      <c r="E1" s="1" t="s">
        <v>425</v>
      </c>
      <c r="F1" s="1" t="s">
        <v>109</v>
      </c>
      <c r="G1" s="1" t="s">
        <v>110</v>
      </c>
      <c r="H1" s="1" t="s">
        <v>111</v>
      </c>
      <c r="I1" s="1" t="s">
        <v>112</v>
      </c>
      <c r="J1" s="1" t="s">
        <v>113</v>
      </c>
      <c r="K1" s="1" t="s">
        <v>114</v>
      </c>
      <c r="L1" s="1" t="s">
        <v>115</v>
      </c>
      <c r="M1" s="1" t="s">
        <v>116</v>
      </c>
      <c r="N1" s="1" t="s">
        <v>117</v>
      </c>
      <c r="O1" s="1" t="s">
        <v>118</v>
      </c>
      <c r="P1" s="1" t="s">
        <v>119</v>
      </c>
      <c r="Q1" s="1" t="s">
        <v>120</v>
      </c>
      <c r="R1" s="1" t="s">
        <v>121</v>
      </c>
      <c r="S1" s="1" t="s">
        <v>122</v>
      </c>
      <c r="T1" s="1" t="s">
        <v>123</v>
      </c>
      <c r="U1" s="1" t="s">
        <v>124</v>
      </c>
    </row>
    <row r="2" spans="1:21" x14ac:dyDescent="0.35">
      <c r="A2" s="1" t="s">
        <v>654</v>
      </c>
      <c r="B2" t="s">
        <v>179</v>
      </c>
      <c r="C2" t="s">
        <v>179</v>
      </c>
      <c r="D2" t="s">
        <v>298</v>
      </c>
      <c r="E2" t="s">
        <v>212</v>
      </c>
      <c r="F2" t="s">
        <v>214</v>
      </c>
      <c r="G2" t="s">
        <v>428</v>
      </c>
      <c r="H2" t="s">
        <v>453</v>
      </c>
      <c r="I2" t="s">
        <v>655</v>
      </c>
      <c r="J2" t="s">
        <v>656</v>
      </c>
      <c r="K2" t="s">
        <v>657</v>
      </c>
      <c r="L2" t="s">
        <v>658</v>
      </c>
      <c r="M2" t="s">
        <v>659</v>
      </c>
      <c r="N2" t="s">
        <v>519</v>
      </c>
      <c r="O2" t="s">
        <v>660</v>
      </c>
      <c r="P2" t="s">
        <v>661</v>
      </c>
      <c r="Q2" t="s">
        <v>662</v>
      </c>
      <c r="R2" t="s">
        <v>663</v>
      </c>
      <c r="S2" t="s">
        <v>664</v>
      </c>
      <c r="T2" t="s">
        <v>665</v>
      </c>
      <c r="U2" t="s">
        <v>492</v>
      </c>
    </row>
    <row r="3" spans="1:21" x14ac:dyDescent="0.35">
      <c r="A3" s="1" t="s">
        <v>666</v>
      </c>
      <c r="B3" t="s">
        <v>179</v>
      </c>
      <c r="C3" t="s">
        <v>179</v>
      </c>
      <c r="D3" t="s">
        <v>179</v>
      </c>
      <c r="E3" t="s">
        <v>179</v>
      </c>
      <c r="F3" t="s">
        <v>667</v>
      </c>
      <c r="G3" t="s">
        <v>565</v>
      </c>
      <c r="H3" t="s">
        <v>215</v>
      </c>
      <c r="I3" t="s">
        <v>366</v>
      </c>
      <c r="J3" t="s">
        <v>659</v>
      </c>
      <c r="K3" t="s">
        <v>492</v>
      </c>
      <c r="L3" t="s">
        <v>668</v>
      </c>
      <c r="M3" t="s">
        <v>669</v>
      </c>
      <c r="N3" t="s">
        <v>517</v>
      </c>
      <c r="O3" t="s">
        <v>670</v>
      </c>
      <c r="P3" t="s">
        <v>671</v>
      </c>
      <c r="Q3" t="s">
        <v>672</v>
      </c>
      <c r="R3" t="s">
        <v>673</v>
      </c>
      <c r="S3" t="s">
        <v>427</v>
      </c>
      <c r="T3" t="s">
        <v>566</v>
      </c>
      <c r="U3" t="s">
        <v>218</v>
      </c>
    </row>
    <row r="4" spans="1:21" x14ac:dyDescent="0.35">
      <c r="A4" s="1" t="s">
        <v>674</v>
      </c>
      <c r="B4" t="s">
        <v>179</v>
      </c>
      <c r="C4" t="s">
        <v>179</v>
      </c>
      <c r="D4" t="s">
        <v>298</v>
      </c>
      <c r="E4" t="s">
        <v>212</v>
      </c>
      <c r="F4" t="s">
        <v>460</v>
      </c>
      <c r="G4" t="s">
        <v>675</v>
      </c>
      <c r="H4" t="s">
        <v>676</v>
      </c>
      <c r="I4" t="s">
        <v>677</v>
      </c>
      <c r="J4" t="s">
        <v>678</v>
      </c>
      <c r="K4" t="s">
        <v>463</v>
      </c>
      <c r="L4" t="s">
        <v>665</v>
      </c>
      <c r="M4" t="s">
        <v>679</v>
      </c>
      <c r="N4" t="s">
        <v>680</v>
      </c>
      <c r="O4" t="s">
        <v>681</v>
      </c>
      <c r="P4" t="s">
        <v>363</v>
      </c>
      <c r="Q4" t="s">
        <v>524</v>
      </c>
      <c r="R4" t="s">
        <v>682</v>
      </c>
      <c r="S4" t="s">
        <v>353</v>
      </c>
      <c r="T4" t="s">
        <v>683</v>
      </c>
      <c r="U4" t="s">
        <v>459</v>
      </c>
    </row>
    <row r="5" spans="1:21" x14ac:dyDescent="0.35">
      <c r="A5" s="1" t="s">
        <v>684</v>
      </c>
      <c r="B5" t="s">
        <v>179</v>
      </c>
      <c r="C5" t="s">
        <v>179</v>
      </c>
      <c r="D5" t="s">
        <v>213</v>
      </c>
      <c r="E5" t="s">
        <v>303</v>
      </c>
      <c r="F5" t="s">
        <v>504</v>
      </c>
      <c r="G5" t="s">
        <v>486</v>
      </c>
      <c r="H5" t="s">
        <v>685</v>
      </c>
      <c r="I5" t="s">
        <v>448</v>
      </c>
      <c r="J5" t="s">
        <v>685</v>
      </c>
      <c r="K5" t="s">
        <v>432</v>
      </c>
      <c r="L5" t="s">
        <v>564</v>
      </c>
      <c r="M5" t="s">
        <v>686</v>
      </c>
      <c r="N5" t="s">
        <v>511</v>
      </c>
      <c r="O5" t="s">
        <v>658</v>
      </c>
      <c r="P5" t="s">
        <v>667</v>
      </c>
      <c r="Q5" t="s">
        <v>687</v>
      </c>
      <c r="R5" t="s">
        <v>517</v>
      </c>
      <c r="S5" t="s">
        <v>665</v>
      </c>
      <c r="T5" t="s">
        <v>688</v>
      </c>
      <c r="U5" t="s">
        <v>462</v>
      </c>
    </row>
    <row r="6" spans="1:21" x14ac:dyDescent="0.35">
      <c r="A6" s="1" t="s">
        <v>689</v>
      </c>
      <c r="B6" t="s">
        <v>179</v>
      </c>
      <c r="C6" t="s">
        <v>179</v>
      </c>
      <c r="D6" t="s">
        <v>306</v>
      </c>
      <c r="E6" t="s">
        <v>294</v>
      </c>
      <c r="F6" t="s">
        <v>305</v>
      </c>
      <c r="G6" t="s">
        <v>498</v>
      </c>
      <c r="H6" t="s">
        <v>306</v>
      </c>
      <c r="I6" t="s">
        <v>214</v>
      </c>
      <c r="J6" t="s">
        <v>485</v>
      </c>
      <c r="K6" t="s">
        <v>301</v>
      </c>
      <c r="L6" t="s">
        <v>690</v>
      </c>
      <c r="M6" t="s">
        <v>511</v>
      </c>
      <c r="N6" t="s">
        <v>538</v>
      </c>
      <c r="O6" t="s">
        <v>501</v>
      </c>
      <c r="P6" t="s">
        <v>510</v>
      </c>
      <c r="Q6" t="s">
        <v>538</v>
      </c>
      <c r="R6" t="s">
        <v>505</v>
      </c>
      <c r="S6" t="s">
        <v>426</v>
      </c>
      <c r="T6" t="s">
        <v>691</v>
      </c>
      <c r="U6" t="s">
        <v>692</v>
      </c>
    </row>
    <row r="7" spans="1:21" x14ac:dyDescent="0.35">
      <c r="A7" s="1" t="s">
        <v>693</v>
      </c>
      <c r="B7" t="s">
        <v>179</v>
      </c>
      <c r="C7" t="s">
        <v>179</v>
      </c>
      <c r="D7" t="s">
        <v>291</v>
      </c>
      <c r="E7" t="s">
        <v>290</v>
      </c>
      <c r="F7" t="s">
        <v>291</v>
      </c>
      <c r="G7" t="s">
        <v>292</v>
      </c>
      <c r="H7" t="s">
        <v>296</v>
      </c>
      <c r="I7" t="s">
        <v>290</v>
      </c>
      <c r="J7" t="s">
        <v>292</v>
      </c>
      <c r="K7" t="s">
        <v>565</v>
      </c>
      <c r="L7" t="s">
        <v>293</v>
      </c>
      <c r="M7" t="s">
        <v>293</v>
      </c>
      <c r="N7" t="s">
        <v>298</v>
      </c>
      <c r="O7" t="s">
        <v>298</v>
      </c>
      <c r="P7" t="s">
        <v>296</v>
      </c>
      <c r="Q7" t="s">
        <v>503</v>
      </c>
      <c r="R7" t="s">
        <v>297</v>
      </c>
      <c r="S7" t="s">
        <v>296</v>
      </c>
      <c r="T7" t="s">
        <v>212</v>
      </c>
      <c r="U7" t="s">
        <v>306</v>
      </c>
    </row>
    <row r="8" spans="1:21" x14ac:dyDescent="0.35">
      <c r="A8" s="1" t="s">
        <v>73</v>
      </c>
      <c r="B8" t="s">
        <v>179</v>
      </c>
      <c r="C8" t="s">
        <v>179</v>
      </c>
      <c r="D8" t="s">
        <v>539</v>
      </c>
      <c r="E8" t="s">
        <v>448</v>
      </c>
      <c r="F8" t="s">
        <v>694</v>
      </c>
      <c r="G8" t="s">
        <v>695</v>
      </c>
      <c r="H8" t="s">
        <v>350</v>
      </c>
      <c r="I8" t="s">
        <v>696</v>
      </c>
      <c r="J8" t="s">
        <v>697</v>
      </c>
      <c r="K8" t="s">
        <v>352</v>
      </c>
      <c r="L8" t="s">
        <v>369</v>
      </c>
      <c r="M8" t="s">
        <v>698</v>
      </c>
      <c r="N8" t="s">
        <v>699</v>
      </c>
      <c r="O8" t="s">
        <v>700</v>
      </c>
      <c r="P8" t="s">
        <v>701</v>
      </c>
      <c r="Q8" t="s">
        <v>702</v>
      </c>
      <c r="R8" t="s">
        <v>703</v>
      </c>
      <c r="S8" t="s">
        <v>704</v>
      </c>
      <c r="T8" t="s">
        <v>705</v>
      </c>
      <c r="U8" t="s">
        <v>706</v>
      </c>
    </row>
    <row r="9" spans="1:21" x14ac:dyDescent="0.35">
      <c r="A9" s="1" t="s">
        <v>76</v>
      </c>
      <c r="B9" t="s">
        <v>179</v>
      </c>
      <c r="C9" t="s">
        <v>179</v>
      </c>
      <c r="D9" t="s">
        <v>291</v>
      </c>
      <c r="E9" t="s">
        <v>296</v>
      </c>
      <c r="F9" t="s">
        <v>296</v>
      </c>
      <c r="G9" t="s">
        <v>298</v>
      </c>
      <c r="H9" t="s">
        <v>536</v>
      </c>
      <c r="I9" t="s">
        <v>213</v>
      </c>
      <c r="J9" t="s">
        <v>508</v>
      </c>
      <c r="K9" t="s">
        <v>217</v>
      </c>
      <c r="L9" t="s">
        <v>217</v>
      </c>
      <c r="M9" t="s">
        <v>213</v>
      </c>
      <c r="N9" t="s">
        <v>565</v>
      </c>
      <c r="O9" t="s">
        <v>508</v>
      </c>
      <c r="P9" t="s">
        <v>299</v>
      </c>
      <c r="Q9" t="s">
        <v>299</v>
      </c>
      <c r="R9" t="s">
        <v>508</v>
      </c>
      <c r="S9" t="s">
        <v>304</v>
      </c>
      <c r="T9" t="s">
        <v>707</v>
      </c>
      <c r="U9" t="s">
        <v>451</v>
      </c>
    </row>
    <row r="10" spans="1:21" x14ac:dyDescent="0.35">
      <c r="A10" s="1" t="s">
        <v>80</v>
      </c>
      <c r="B10" t="s">
        <v>179</v>
      </c>
      <c r="C10" t="s">
        <v>179</v>
      </c>
      <c r="D10" t="s">
        <v>179</v>
      </c>
      <c r="E10" t="s">
        <v>179</v>
      </c>
      <c r="F10" t="s">
        <v>179</v>
      </c>
      <c r="G10" t="s">
        <v>179</v>
      </c>
      <c r="H10" t="s">
        <v>179</v>
      </c>
      <c r="I10" t="s">
        <v>179</v>
      </c>
      <c r="J10" t="s">
        <v>179</v>
      </c>
      <c r="K10" t="s">
        <v>179</v>
      </c>
      <c r="L10" t="s">
        <v>179</v>
      </c>
      <c r="M10" t="s">
        <v>179</v>
      </c>
      <c r="N10" t="s">
        <v>179</v>
      </c>
      <c r="O10" t="s">
        <v>179</v>
      </c>
      <c r="P10" t="s">
        <v>179</v>
      </c>
      <c r="Q10" t="s">
        <v>179</v>
      </c>
      <c r="R10" t="s">
        <v>179</v>
      </c>
      <c r="S10" t="s">
        <v>296</v>
      </c>
      <c r="T10" t="s">
        <v>266</v>
      </c>
      <c r="U10" t="s">
        <v>708</v>
      </c>
    </row>
    <row r="11" spans="1:21" x14ac:dyDescent="0.35">
      <c r="A11" s="1" t="s">
        <v>709</v>
      </c>
      <c r="B11" t="s">
        <v>179</v>
      </c>
      <c r="C11" t="s">
        <v>179</v>
      </c>
      <c r="D11" t="s">
        <v>179</v>
      </c>
      <c r="E11" t="s">
        <v>179</v>
      </c>
      <c r="F11" t="s">
        <v>179</v>
      </c>
      <c r="G11" t="s">
        <v>179</v>
      </c>
      <c r="H11" t="s">
        <v>179</v>
      </c>
      <c r="I11" t="s">
        <v>179</v>
      </c>
      <c r="J11" t="s">
        <v>179</v>
      </c>
      <c r="K11" t="s">
        <v>179</v>
      </c>
      <c r="L11" t="s">
        <v>179</v>
      </c>
      <c r="M11" t="s">
        <v>310</v>
      </c>
      <c r="N11" t="s">
        <v>531</v>
      </c>
      <c r="O11" t="s">
        <v>531</v>
      </c>
      <c r="P11" t="s">
        <v>532</v>
      </c>
      <c r="Q11" t="s">
        <v>310</v>
      </c>
      <c r="R11" t="s">
        <v>531</v>
      </c>
      <c r="S11" t="s">
        <v>305</v>
      </c>
      <c r="T11" t="s">
        <v>494</v>
      </c>
      <c r="U11" t="s">
        <v>452</v>
      </c>
    </row>
    <row r="12" spans="1:21" x14ac:dyDescent="0.35">
      <c r="A12" s="1" t="s">
        <v>710</v>
      </c>
      <c r="B12" t="s">
        <v>179</v>
      </c>
      <c r="C12" t="s">
        <v>179</v>
      </c>
      <c r="D12" t="s">
        <v>179</v>
      </c>
      <c r="E12" t="s">
        <v>179</v>
      </c>
      <c r="F12" t="s">
        <v>179</v>
      </c>
      <c r="G12" t="s">
        <v>179</v>
      </c>
      <c r="H12" t="s">
        <v>179</v>
      </c>
      <c r="I12" t="s">
        <v>179</v>
      </c>
      <c r="J12" t="s">
        <v>179</v>
      </c>
      <c r="K12" t="s">
        <v>179</v>
      </c>
      <c r="L12" t="s">
        <v>179</v>
      </c>
      <c r="M12" t="s">
        <v>310</v>
      </c>
      <c r="N12" t="s">
        <v>531</v>
      </c>
      <c r="O12" t="s">
        <v>531</v>
      </c>
      <c r="P12" t="s">
        <v>532</v>
      </c>
      <c r="Q12" t="s">
        <v>310</v>
      </c>
      <c r="R12" t="s">
        <v>531</v>
      </c>
      <c r="S12" t="s">
        <v>213</v>
      </c>
      <c r="T12" t="s">
        <v>711</v>
      </c>
      <c r="U12" t="s">
        <v>712</v>
      </c>
    </row>
    <row r="13" spans="1:21" x14ac:dyDescent="0.35">
      <c r="A13" s="1" t="s">
        <v>713</v>
      </c>
      <c r="B13" t="s">
        <v>179</v>
      </c>
      <c r="C13" t="s">
        <v>179</v>
      </c>
      <c r="D13" t="s">
        <v>179</v>
      </c>
      <c r="E13" t="s">
        <v>179</v>
      </c>
      <c r="F13" t="s">
        <v>179</v>
      </c>
      <c r="G13" t="s">
        <v>179</v>
      </c>
      <c r="H13" t="s">
        <v>297</v>
      </c>
      <c r="I13" t="s">
        <v>297</v>
      </c>
      <c r="J13" t="s">
        <v>296</v>
      </c>
      <c r="K13" t="s">
        <v>714</v>
      </c>
      <c r="L13" t="s">
        <v>715</v>
      </c>
      <c r="M13" t="s">
        <v>511</v>
      </c>
      <c r="N13" t="s">
        <v>307</v>
      </c>
      <c r="O13" t="s">
        <v>504</v>
      </c>
      <c r="P13" t="s">
        <v>502</v>
      </c>
      <c r="Q13" t="s">
        <v>308</v>
      </c>
      <c r="R13" t="s">
        <v>293</v>
      </c>
      <c r="S13" t="s">
        <v>212</v>
      </c>
      <c r="T13" t="s">
        <v>306</v>
      </c>
      <c r="U13" t="s">
        <v>212</v>
      </c>
    </row>
    <row r="14" spans="1:21" x14ac:dyDescent="0.35">
      <c r="A14" s="1" t="s">
        <v>716</v>
      </c>
      <c r="B14" t="s">
        <v>179</v>
      </c>
      <c r="C14" t="s">
        <v>179</v>
      </c>
      <c r="D14" t="s">
        <v>310</v>
      </c>
      <c r="E14" t="s">
        <v>532</v>
      </c>
      <c r="F14" t="s">
        <v>310</v>
      </c>
      <c r="G14" t="s">
        <v>290</v>
      </c>
      <c r="H14" t="s">
        <v>296</v>
      </c>
      <c r="I14" t="s">
        <v>298</v>
      </c>
      <c r="J14" t="s">
        <v>298</v>
      </c>
      <c r="K14" t="s">
        <v>292</v>
      </c>
      <c r="L14" t="s">
        <v>296</v>
      </c>
      <c r="M14" t="s">
        <v>297</v>
      </c>
      <c r="N14" t="s">
        <v>297</v>
      </c>
      <c r="O14" t="s">
        <v>293</v>
      </c>
      <c r="P14" t="s">
        <v>212</v>
      </c>
      <c r="Q14" t="s">
        <v>294</v>
      </c>
      <c r="R14" t="s">
        <v>297</v>
      </c>
      <c r="S14" t="s">
        <v>292</v>
      </c>
      <c r="T14" t="s">
        <v>532</v>
      </c>
      <c r="U14" t="s">
        <v>297</v>
      </c>
    </row>
    <row r="15" spans="1:21" x14ac:dyDescent="0.35">
      <c r="A15" s="1" t="s">
        <v>717</v>
      </c>
      <c r="B15" t="s">
        <v>179</v>
      </c>
      <c r="C15" t="s">
        <v>179</v>
      </c>
      <c r="D15" t="s">
        <v>531</v>
      </c>
      <c r="E15" t="s">
        <v>531</v>
      </c>
      <c r="F15" t="s">
        <v>531</v>
      </c>
      <c r="G15" t="s">
        <v>531</v>
      </c>
      <c r="H15" t="s">
        <v>531</v>
      </c>
      <c r="I15" t="s">
        <v>531</v>
      </c>
      <c r="J15" t="s">
        <v>531</v>
      </c>
      <c r="K15" t="s">
        <v>531</v>
      </c>
      <c r="L15" t="s">
        <v>310</v>
      </c>
      <c r="M15" t="s">
        <v>531</v>
      </c>
      <c r="N15" t="s">
        <v>531</v>
      </c>
      <c r="O15" t="s">
        <v>531</v>
      </c>
      <c r="P15" t="s">
        <v>531</v>
      </c>
      <c r="Q15" t="s">
        <v>532</v>
      </c>
      <c r="R15" t="s">
        <v>296</v>
      </c>
      <c r="S15" t="s">
        <v>294</v>
      </c>
      <c r="T15" t="s">
        <v>298</v>
      </c>
      <c r="U15" t="s">
        <v>532</v>
      </c>
    </row>
    <row r="16" spans="1:21" x14ac:dyDescent="0.35">
      <c r="A16" s="1" t="s">
        <v>718</v>
      </c>
      <c r="B16" t="s">
        <v>179</v>
      </c>
      <c r="C16" t="s">
        <v>179</v>
      </c>
      <c r="D16" t="s">
        <v>292</v>
      </c>
      <c r="E16" t="s">
        <v>295</v>
      </c>
      <c r="F16" t="s">
        <v>297</v>
      </c>
      <c r="G16" t="s">
        <v>565</v>
      </c>
      <c r="H16" t="s">
        <v>566</v>
      </c>
      <c r="I16" t="s">
        <v>499</v>
      </c>
      <c r="J16" t="s">
        <v>504</v>
      </c>
      <c r="K16" t="s">
        <v>719</v>
      </c>
      <c r="L16" t="s">
        <v>720</v>
      </c>
      <c r="M16" t="s">
        <v>721</v>
      </c>
      <c r="N16" t="s">
        <v>449</v>
      </c>
      <c r="O16" t="s">
        <v>300</v>
      </c>
      <c r="P16" t="s">
        <v>721</v>
      </c>
      <c r="Q16" t="s">
        <v>722</v>
      </c>
      <c r="R16" t="s">
        <v>538</v>
      </c>
      <c r="S16" t="s">
        <v>490</v>
      </c>
      <c r="T16" t="s">
        <v>723</v>
      </c>
      <c r="U16" t="s">
        <v>724</v>
      </c>
    </row>
    <row r="17" spans="1:21" x14ac:dyDescent="0.35">
      <c r="A17" s="1" t="s">
        <v>725</v>
      </c>
      <c r="B17" t="s">
        <v>305</v>
      </c>
      <c r="C17" t="s">
        <v>179</v>
      </c>
      <c r="D17" t="s">
        <v>179</v>
      </c>
      <c r="E17" t="s">
        <v>179</v>
      </c>
      <c r="F17" t="s">
        <v>179</v>
      </c>
      <c r="G17" t="s">
        <v>179</v>
      </c>
      <c r="H17" t="s">
        <v>179</v>
      </c>
      <c r="I17" t="s">
        <v>179</v>
      </c>
      <c r="J17" t="s">
        <v>179</v>
      </c>
      <c r="K17" t="s">
        <v>179</v>
      </c>
      <c r="L17" t="s">
        <v>179</v>
      </c>
      <c r="M17" t="s">
        <v>179</v>
      </c>
      <c r="N17" t="s">
        <v>179</v>
      </c>
      <c r="O17" t="s">
        <v>179</v>
      </c>
      <c r="P17" t="s">
        <v>179</v>
      </c>
      <c r="Q17" t="s">
        <v>179</v>
      </c>
      <c r="R17" t="s">
        <v>179</v>
      </c>
      <c r="S17" t="s">
        <v>179</v>
      </c>
      <c r="T17" t="s">
        <v>179</v>
      </c>
      <c r="U17" t="s">
        <v>179</v>
      </c>
    </row>
    <row r="18" spans="1:21" x14ac:dyDescent="0.35">
      <c r="A18" s="1" t="s">
        <v>82</v>
      </c>
      <c r="B18" t="s">
        <v>305</v>
      </c>
      <c r="C18" t="s">
        <v>179</v>
      </c>
      <c r="D18" t="s">
        <v>486</v>
      </c>
      <c r="E18" t="s">
        <v>726</v>
      </c>
      <c r="F18" t="s">
        <v>727</v>
      </c>
      <c r="G18" t="s">
        <v>728</v>
      </c>
      <c r="H18" t="s">
        <v>729</v>
      </c>
      <c r="I18" t="s">
        <v>352</v>
      </c>
      <c r="J18" t="s">
        <v>730</v>
      </c>
      <c r="K18" t="s">
        <v>706</v>
      </c>
      <c r="L18" t="s">
        <v>731</v>
      </c>
      <c r="M18" t="s">
        <v>732</v>
      </c>
      <c r="N18" t="s">
        <v>733</v>
      </c>
      <c r="O18" t="s">
        <v>376</v>
      </c>
      <c r="P18" t="s">
        <v>734</v>
      </c>
      <c r="Q18" t="s">
        <v>735</v>
      </c>
      <c r="R18" t="s">
        <v>736</v>
      </c>
      <c r="S18" t="s">
        <v>737</v>
      </c>
      <c r="T18" t="s">
        <v>738</v>
      </c>
      <c r="U18" t="s">
        <v>739</v>
      </c>
    </row>
    <row r="19" spans="1:21" x14ac:dyDescent="0.35">
      <c r="A19" s="1" t="s">
        <v>740</v>
      </c>
      <c r="B19" t="s">
        <v>179</v>
      </c>
      <c r="C19" t="s">
        <v>179</v>
      </c>
      <c r="D19" t="s">
        <v>293</v>
      </c>
      <c r="E19" t="s">
        <v>293</v>
      </c>
      <c r="F19" t="s">
        <v>498</v>
      </c>
      <c r="G19" t="s">
        <v>305</v>
      </c>
      <c r="H19" t="s">
        <v>217</v>
      </c>
      <c r="I19" t="s">
        <v>213</v>
      </c>
      <c r="J19" t="s">
        <v>500</v>
      </c>
      <c r="K19" t="s">
        <v>213</v>
      </c>
      <c r="L19" t="s">
        <v>498</v>
      </c>
      <c r="M19" t="s">
        <v>305</v>
      </c>
      <c r="N19" t="s">
        <v>299</v>
      </c>
      <c r="O19" t="s">
        <v>536</v>
      </c>
      <c r="P19" t="s">
        <v>213</v>
      </c>
      <c r="Q19" t="s">
        <v>214</v>
      </c>
      <c r="R19" t="s">
        <v>498</v>
      </c>
      <c r="S19" t="s">
        <v>213</v>
      </c>
      <c r="T19" t="s">
        <v>218</v>
      </c>
      <c r="U19" t="s">
        <v>299</v>
      </c>
    </row>
    <row r="20" spans="1:21" x14ac:dyDescent="0.35">
      <c r="A20" s="1" t="s">
        <v>741</v>
      </c>
      <c r="B20" t="s">
        <v>179</v>
      </c>
      <c r="C20" t="s">
        <v>179</v>
      </c>
      <c r="D20" t="s">
        <v>310</v>
      </c>
      <c r="E20" t="s">
        <v>179</v>
      </c>
      <c r="F20" t="s">
        <v>179</v>
      </c>
      <c r="G20" t="s">
        <v>179</v>
      </c>
      <c r="H20" t="s">
        <v>179</v>
      </c>
      <c r="I20" t="s">
        <v>179</v>
      </c>
      <c r="J20" t="s">
        <v>179</v>
      </c>
      <c r="K20" t="s">
        <v>179</v>
      </c>
      <c r="L20" t="s">
        <v>179</v>
      </c>
      <c r="M20" t="s">
        <v>179</v>
      </c>
      <c r="N20" t="s">
        <v>179</v>
      </c>
      <c r="O20" t="s">
        <v>179</v>
      </c>
      <c r="P20" t="s">
        <v>179</v>
      </c>
      <c r="Q20" t="s">
        <v>179</v>
      </c>
      <c r="R20" t="s">
        <v>179</v>
      </c>
      <c r="S20" t="s">
        <v>290</v>
      </c>
      <c r="T20" t="s">
        <v>498</v>
      </c>
      <c r="U20" t="s">
        <v>508</v>
      </c>
    </row>
    <row r="21" spans="1:21" x14ac:dyDescent="0.35">
      <c r="A21" s="1" t="s">
        <v>742</v>
      </c>
      <c r="B21" t="s">
        <v>179</v>
      </c>
      <c r="C21" t="s">
        <v>179</v>
      </c>
      <c r="D21" t="s">
        <v>179</v>
      </c>
      <c r="E21" t="s">
        <v>179</v>
      </c>
      <c r="F21" t="s">
        <v>179</v>
      </c>
      <c r="G21" t="s">
        <v>179</v>
      </c>
      <c r="H21" t="s">
        <v>179</v>
      </c>
      <c r="I21" t="s">
        <v>297</v>
      </c>
      <c r="J21" t="s">
        <v>297</v>
      </c>
      <c r="K21" t="s">
        <v>293</v>
      </c>
      <c r="L21" t="s">
        <v>179</v>
      </c>
      <c r="M21" t="s">
        <v>179</v>
      </c>
      <c r="N21" t="s">
        <v>310</v>
      </c>
      <c r="O21" t="s">
        <v>310</v>
      </c>
      <c r="P21" t="s">
        <v>310</v>
      </c>
      <c r="Q21" t="s">
        <v>291</v>
      </c>
      <c r="R21" t="s">
        <v>179</v>
      </c>
      <c r="S21" t="s">
        <v>310</v>
      </c>
      <c r="T21" t="s">
        <v>310</v>
      </c>
      <c r="U21" t="s">
        <v>310</v>
      </c>
    </row>
    <row r="22" spans="1:21" x14ac:dyDescent="0.35">
      <c r="A22" s="1" t="s">
        <v>743</v>
      </c>
      <c r="B22" t="s">
        <v>179</v>
      </c>
      <c r="C22" t="s">
        <v>179</v>
      </c>
      <c r="D22" t="s">
        <v>179</v>
      </c>
      <c r="E22" t="s">
        <v>179</v>
      </c>
      <c r="F22" t="s">
        <v>179</v>
      </c>
      <c r="G22" t="s">
        <v>179</v>
      </c>
      <c r="H22" t="s">
        <v>310</v>
      </c>
      <c r="I22" t="s">
        <v>310</v>
      </c>
      <c r="J22" t="s">
        <v>310</v>
      </c>
      <c r="K22" t="s">
        <v>310</v>
      </c>
      <c r="L22" t="s">
        <v>179</v>
      </c>
      <c r="M22" t="s">
        <v>179</v>
      </c>
      <c r="N22" t="s">
        <v>179</v>
      </c>
      <c r="O22" t="s">
        <v>179</v>
      </c>
      <c r="P22" t="s">
        <v>179</v>
      </c>
      <c r="Q22" t="s">
        <v>179</v>
      </c>
      <c r="R22" t="s">
        <v>179</v>
      </c>
      <c r="S22" t="s">
        <v>179</v>
      </c>
      <c r="T22" t="s">
        <v>179</v>
      </c>
      <c r="U22" t="s">
        <v>179</v>
      </c>
    </row>
    <row r="23" spans="1:21" x14ac:dyDescent="0.35">
      <c r="A23" s="1" t="s">
        <v>744</v>
      </c>
      <c r="B23" t="s">
        <v>179</v>
      </c>
      <c r="C23" t="s">
        <v>179</v>
      </c>
      <c r="D23" t="s">
        <v>296</v>
      </c>
      <c r="E23" t="s">
        <v>298</v>
      </c>
      <c r="F23" t="s">
        <v>212</v>
      </c>
      <c r="G23" t="s">
        <v>536</v>
      </c>
      <c r="H23" t="s">
        <v>212</v>
      </c>
      <c r="I23" t="s">
        <v>217</v>
      </c>
      <c r="J23" t="s">
        <v>500</v>
      </c>
      <c r="K23" t="s">
        <v>485</v>
      </c>
      <c r="L23" t="s">
        <v>299</v>
      </c>
      <c r="M23" t="s">
        <v>214</v>
      </c>
      <c r="N23" t="s">
        <v>216</v>
      </c>
      <c r="O23" t="s">
        <v>303</v>
      </c>
      <c r="P23" t="s">
        <v>217</v>
      </c>
      <c r="Q23" t="s">
        <v>501</v>
      </c>
      <c r="R23" t="s">
        <v>303</v>
      </c>
      <c r="S23" t="s">
        <v>499</v>
      </c>
      <c r="T23" t="s">
        <v>427</v>
      </c>
      <c r="U23" t="s">
        <v>487</v>
      </c>
    </row>
    <row r="24" spans="1:21" x14ac:dyDescent="0.35">
      <c r="A24" s="1" t="s">
        <v>90</v>
      </c>
      <c r="B24" t="s">
        <v>179</v>
      </c>
      <c r="C24" t="s">
        <v>179</v>
      </c>
      <c r="D24" t="s">
        <v>303</v>
      </c>
      <c r="E24" t="s">
        <v>563</v>
      </c>
      <c r="F24" t="s">
        <v>500</v>
      </c>
      <c r="G24" t="s">
        <v>566</v>
      </c>
      <c r="H24" t="s">
        <v>538</v>
      </c>
      <c r="I24" t="s">
        <v>301</v>
      </c>
      <c r="J24" t="s">
        <v>656</v>
      </c>
      <c r="K24" t="s">
        <v>657</v>
      </c>
      <c r="L24" t="s">
        <v>502</v>
      </c>
      <c r="M24" t="s">
        <v>485</v>
      </c>
      <c r="N24" t="s">
        <v>307</v>
      </c>
      <c r="O24" t="s">
        <v>426</v>
      </c>
      <c r="P24" t="s">
        <v>427</v>
      </c>
      <c r="Q24" t="s">
        <v>510</v>
      </c>
      <c r="R24" t="s">
        <v>539</v>
      </c>
      <c r="S24" t="s">
        <v>488</v>
      </c>
      <c r="T24" t="s">
        <v>512</v>
      </c>
      <c r="U24" t="s">
        <v>745</v>
      </c>
    </row>
    <row r="25" spans="1:21" x14ac:dyDescent="0.35">
      <c r="A25" s="1" t="s">
        <v>746</v>
      </c>
      <c r="B25" t="s">
        <v>179</v>
      </c>
      <c r="C25" t="s">
        <v>179</v>
      </c>
      <c r="D25" t="s">
        <v>532</v>
      </c>
      <c r="E25" t="s">
        <v>179</v>
      </c>
      <c r="F25" t="s">
        <v>179</v>
      </c>
      <c r="G25" t="s">
        <v>179</v>
      </c>
      <c r="H25" t="s">
        <v>179</v>
      </c>
      <c r="I25" t="s">
        <v>179</v>
      </c>
      <c r="J25" t="s">
        <v>179</v>
      </c>
      <c r="K25" t="s">
        <v>179</v>
      </c>
      <c r="L25" t="s">
        <v>179</v>
      </c>
      <c r="M25" t="s">
        <v>179</v>
      </c>
      <c r="N25" t="s">
        <v>179</v>
      </c>
      <c r="O25" t="s">
        <v>179</v>
      </c>
      <c r="P25" t="s">
        <v>179</v>
      </c>
      <c r="Q25" t="s">
        <v>179</v>
      </c>
      <c r="R25" t="s">
        <v>179</v>
      </c>
      <c r="S25" t="s">
        <v>179</v>
      </c>
      <c r="T25" t="s">
        <v>362</v>
      </c>
      <c r="U25" t="s">
        <v>363</v>
      </c>
    </row>
    <row r="26" spans="1:21" x14ac:dyDescent="0.35">
      <c r="A26" s="1" t="s">
        <v>747</v>
      </c>
      <c r="B26" t="s">
        <v>179</v>
      </c>
      <c r="C26" t="s">
        <v>179</v>
      </c>
      <c r="D26" t="s">
        <v>179</v>
      </c>
      <c r="E26" t="s">
        <v>179</v>
      </c>
      <c r="F26" t="s">
        <v>179</v>
      </c>
      <c r="G26" t="s">
        <v>179</v>
      </c>
      <c r="H26" t="s">
        <v>179</v>
      </c>
      <c r="I26" t="s">
        <v>179</v>
      </c>
      <c r="J26" t="s">
        <v>179</v>
      </c>
      <c r="K26" t="s">
        <v>179</v>
      </c>
      <c r="L26" t="s">
        <v>179</v>
      </c>
      <c r="M26" t="s">
        <v>179</v>
      </c>
      <c r="N26" t="s">
        <v>179</v>
      </c>
      <c r="O26" t="s">
        <v>179</v>
      </c>
      <c r="P26" t="s">
        <v>531</v>
      </c>
      <c r="Q26" t="s">
        <v>531</v>
      </c>
      <c r="R26" t="s">
        <v>531</v>
      </c>
      <c r="S26" t="s">
        <v>179</v>
      </c>
      <c r="T26" t="s">
        <v>179</v>
      </c>
      <c r="U26" t="s">
        <v>290</v>
      </c>
    </row>
    <row r="27" spans="1:21" x14ac:dyDescent="0.35">
      <c r="A27" s="1" t="s">
        <v>748</v>
      </c>
      <c r="B27" t="s">
        <v>179</v>
      </c>
      <c r="C27" t="s">
        <v>179</v>
      </c>
      <c r="D27" t="s">
        <v>531</v>
      </c>
      <c r="E27" t="s">
        <v>290</v>
      </c>
      <c r="F27" t="s">
        <v>310</v>
      </c>
      <c r="G27" t="s">
        <v>310</v>
      </c>
      <c r="H27" t="s">
        <v>296</v>
      </c>
      <c r="I27" t="s">
        <v>290</v>
      </c>
      <c r="J27" t="s">
        <v>292</v>
      </c>
      <c r="K27" t="s">
        <v>292</v>
      </c>
      <c r="L27" t="s">
        <v>296</v>
      </c>
      <c r="M27" t="s">
        <v>292</v>
      </c>
      <c r="N27" t="s">
        <v>532</v>
      </c>
      <c r="O27" t="s">
        <v>290</v>
      </c>
      <c r="P27" t="s">
        <v>532</v>
      </c>
      <c r="Q27" t="s">
        <v>532</v>
      </c>
      <c r="R27" t="s">
        <v>310</v>
      </c>
      <c r="S27" t="s">
        <v>295</v>
      </c>
      <c r="T27" t="s">
        <v>305</v>
      </c>
      <c r="U27" t="s">
        <v>532</v>
      </c>
    </row>
    <row r="28" spans="1:21" x14ac:dyDescent="0.35">
      <c r="A28" s="1" t="s">
        <v>749</v>
      </c>
      <c r="B28" t="s">
        <v>179</v>
      </c>
      <c r="C28" t="s">
        <v>179</v>
      </c>
      <c r="D28" t="s">
        <v>532</v>
      </c>
      <c r="E28" t="s">
        <v>290</v>
      </c>
      <c r="F28" t="s">
        <v>310</v>
      </c>
      <c r="G28" t="s">
        <v>310</v>
      </c>
      <c r="H28" t="s">
        <v>297</v>
      </c>
      <c r="I28" t="s">
        <v>291</v>
      </c>
      <c r="J28" t="s">
        <v>296</v>
      </c>
      <c r="K28" t="s">
        <v>296</v>
      </c>
      <c r="L28" t="s">
        <v>296</v>
      </c>
      <c r="M28" t="s">
        <v>292</v>
      </c>
      <c r="N28" t="s">
        <v>532</v>
      </c>
      <c r="O28" t="s">
        <v>290</v>
      </c>
      <c r="P28" t="s">
        <v>532</v>
      </c>
      <c r="Q28" t="s">
        <v>532</v>
      </c>
      <c r="R28" t="s">
        <v>310</v>
      </c>
      <c r="S28" t="s">
        <v>295</v>
      </c>
      <c r="T28" t="s">
        <v>522</v>
      </c>
      <c r="U28" t="s">
        <v>750</v>
      </c>
    </row>
    <row r="29" spans="1:21" x14ac:dyDescent="0.35">
      <c r="A29" s="1" t="s">
        <v>751</v>
      </c>
      <c r="B29" t="s">
        <v>293</v>
      </c>
      <c r="C29" t="s">
        <v>179</v>
      </c>
      <c r="D29" t="s">
        <v>179</v>
      </c>
      <c r="E29" t="s">
        <v>179</v>
      </c>
      <c r="F29" t="s">
        <v>179</v>
      </c>
      <c r="G29" t="s">
        <v>179</v>
      </c>
      <c r="H29" t="s">
        <v>179</v>
      </c>
      <c r="I29" t="s">
        <v>179</v>
      </c>
      <c r="J29" t="s">
        <v>179</v>
      </c>
      <c r="K29" t="s">
        <v>179</v>
      </c>
      <c r="L29" t="s">
        <v>179</v>
      </c>
      <c r="M29" t="s">
        <v>179</v>
      </c>
      <c r="N29" t="s">
        <v>179</v>
      </c>
      <c r="O29" t="s">
        <v>179</v>
      </c>
      <c r="P29" t="s">
        <v>179</v>
      </c>
      <c r="Q29" t="s">
        <v>179</v>
      </c>
      <c r="R29" t="s">
        <v>179</v>
      </c>
      <c r="S29" t="s">
        <v>179</v>
      </c>
      <c r="T29" t="s">
        <v>179</v>
      </c>
      <c r="U29" t="s">
        <v>179</v>
      </c>
    </row>
    <row r="30" spans="1:21" x14ac:dyDescent="0.35">
      <c r="A30" s="1" t="s">
        <v>752</v>
      </c>
      <c r="B30" t="s">
        <v>179</v>
      </c>
      <c r="C30" t="s">
        <v>179</v>
      </c>
      <c r="D30" t="s">
        <v>179</v>
      </c>
      <c r="E30" t="s">
        <v>179</v>
      </c>
      <c r="F30" t="s">
        <v>179</v>
      </c>
      <c r="G30" t="s">
        <v>179</v>
      </c>
      <c r="H30" t="s">
        <v>179</v>
      </c>
      <c r="I30" t="s">
        <v>179</v>
      </c>
      <c r="J30" t="s">
        <v>179</v>
      </c>
      <c r="K30" t="s">
        <v>179</v>
      </c>
      <c r="L30" t="s">
        <v>179</v>
      </c>
      <c r="M30" t="s">
        <v>179</v>
      </c>
      <c r="N30" t="s">
        <v>179</v>
      </c>
      <c r="O30" t="s">
        <v>531</v>
      </c>
      <c r="P30" t="s">
        <v>531</v>
      </c>
      <c r="Q30" t="s">
        <v>179</v>
      </c>
      <c r="R30" t="s">
        <v>179</v>
      </c>
      <c r="S30" t="s">
        <v>298</v>
      </c>
      <c r="T30" t="s">
        <v>218</v>
      </c>
      <c r="U30" t="s">
        <v>655</v>
      </c>
    </row>
    <row r="31" spans="1:21" x14ac:dyDescent="0.35">
      <c r="A31" s="1" t="s">
        <v>753</v>
      </c>
      <c r="B31" t="s">
        <v>293</v>
      </c>
      <c r="C31" t="s">
        <v>179</v>
      </c>
      <c r="D31" t="s">
        <v>563</v>
      </c>
      <c r="E31" t="s">
        <v>500</v>
      </c>
      <c r="F31" t="s">
        <v>566</v>
      </c>
      <c r="G31" t="s">
        <v>503</v>
      </c>
      <c r="H31" t="s">
        <v>426</v>
      </c>
      <c r="I31" t="s">
        <v>686</v>
      </c>
      <c r="J31" t="s">
        <v>449</v>
      </c>
      <c r="K31" t="s">
        <v>687</v>
      </c>
      <c r="L31" t="s">
        <v>427</v>
      </c>
      <c r="M31" t="s">
        <v>502</v>
      </c>
      <c r="N31" t="s">
        <v>686</v>
      </c>
      <c r="O31" t="s">
        <v>686</v>
      </c>
      <c r="P31" t="s">
        <v>486</v>
      </c>
      <c r="Q31" t="s">
        <v>690</v>
      </c>
      <c r="R31" t="s">
        <v>426</v>
      </c>
      <c r="S31" t="s">
        <v>658</v>
      </c>
      <c r="T31" t="s">
        <v>754</v>
      </c>
      <c r="U31" t="s">
        <v>354</v>
      </c>
    </row>
    <row r="32" spans="1:21" x14ac:dyDescent="0.35">
      <c r="A32" s="1" t="s">
        <v>755</v>
      </c>
      <c r="B32" t="s">
        <v>179</v>
      </c>
      <c r="C32" t="s">
        <v>179</v>
      </c>
      <c r="D32" t="s">
        <v>179</v>
      </c>
      <c r="E32" t="s">
        <v>179</v>
      </c>
      <c r="F32" t="s">
        <v>179</v>
      </c>
      <c r="G32" t="s">
        <v>179</v>
      </c>
      <c r="H32" t="s">
        <v>179</v>
      </c>
      <c r="I32" t="s">
        <v>179</v>
      </c>
      <c r="J32" t="s">
        <v>179</v>
      </c>
      <c r="K32" t="s">
        <v>179</v>
      </c>
      <c r="L32" t="s">
        <v>179</v>
      </c>
      <c r="M32" t="s">
        <v>179</v>
      </c>
      <c r="N32" t="s">
        <v>179</v>
      </c>
      <c r="O32" t="s">
        <v>179</v>
      </c>
      <c r="P32" t="s">
        <v>179</v>
      </c>
      <c r="Q32" t="s">
        <v>179</v>
      </c>
      <c r="R32" t="s">
        <v>179</v>
      </c>
      <c r="S32" t="s">
        <v>179</v>
      </c>
      <c r="T32" t="s">
        <v>179</v>
      </c>
      <c r="U32" t="s">
        <v>179</v>
      </c>
    </row>
    <row r="33" spans="1:21" x14ac:dyDescent="0.35">
      <c r="A33" s="1" t="s">
        <v>756</v>
      </c>
      <c r="B33" t="s">
        <v>179</v>
      </c>
      <c r="C33" t="s">
        <v>179</v>
      </c>
      <c r="D33" t="s">
        <v>179</v>
      </c>
      <c r="E33" t="s">
        <v>179</v>
      </c>
      <c r="F33" t="s">
        <v>531</v>
      </c>
      <c r="G33" t="s">
        <v>531</v>
      </c>
      <c r="H33" t="s">
        <v>531</v>
      </c>
      <c r="I33" t="s">
        <v>531</v>
      </c>
      <c r="J33" t="s">
        <v>531</v>
      </c>
      <c r="K33" t="s">
        <v>531</v>
      </c>
      <c r="L33" t="s">
        <v>531</v>
      </c>
      <c r="M33" t="s">
        <v>531</v>
      </c>
      <c r="N33" t="s">
        <v>531</v>
      </c>
      <c r="O33" t="s">
        <v>531</v>
      </c>
      <c r="P33" t="s">
        <v>531</v>
      </c>
      <c r="Q33" t="s">
        <v>531</v>
      </c>
      <c r="R33" t="s">
        <v>531</v>
      </c>
      <c r="S33" t="s">
        <v>531</v>
      </c>
      <c r="T33" t="s">
        <v>531</v>
      </c>
      <c r="U33" t="s">
        <v>531</v>
      </c>
    </row>
    <row r="34" spans="1:21" x14ac:dyDescent="0.35">
      <c r="A34" s="1" t="s">
        <v>757</v>
      </c>
      <c r="B34" t="s">
        <v>179</v>
      </c>
      <c r="C34" t="s">
        <v>179</v>
      </c>
      <c r="D34" t="s">
        <v>214</v>
      </c>
      <c r="E34" t="s">
        <v>566</v>
      </c>
      <c r="F34" t="s">
        <v>540</v>
      </c>
      <c r="G34" t="s">
        <v>722</v>
      </c>
      <c r="H34" t="s">
        <v>758</v>
      </c>
      <c r="I34" t="s">
        <v>759</v>
      </c>
      <c r="J34" t="s">
        <v>662</v>
      </c>
      <c r="K34" t="s">
        <v>436</v>
      </c>
      <c r="L34" t="s">
        <v>760</v>
      </c>
      <c r="M34" t="s">
        <v>761</v>
      </c>
      <c r="N34" t="s">
        <v>762</v>
      </c>
      <c r="O34" t="s">
        <v>362</v>
      </c>
      <c r="P34" t="s">
        <v>522</v>
      </c>
      <c r="Q34" t="s">
        <v>260</v>
      </c>
      <c r="R34" t="s">
        <v>763</v>
      </c>
      <c r="S34" t="s">
        <v>764</v>
      </c>
      <c r="T34" t="s">
        <v>765</v>
      </c>
      <c r="U34" t="s">
        <v>766</v>
      </c>
    </row>
    <row r="35" spans="1:21" x14ac:dyDescent="0.35">
      <c r="A35" s="1" t="s">
        <v>767</v>
      </c>
      <c r="B35" t="s">
        <v>179</v>
      </c>
      <c r="C35" t="s">
        <v>179</v>
      </c>
      <c r="D35" t="s">
        <v>768</v>
      </c>
      <c r="E35" t="s">
        <v>591</v>
      </c>
      <c r="F35" t="s">
        <v>769</v>
      </c>
      <c r="G35" t="s">
        <v>770</v>
      </c>
      <c r="H35" t="s">
        <v>614</v>
      </c>
      <c r="I35" t="s">
        <v>614</v>
      </c>
      <c r="J35" t="s">
        <v>614</v>
      </c>
      <c r="K35" t="s">
        <v>614</v>
      </c>
      <c r="L35" t="s">
        <v>614</v>
      </c>
      <c r="M35" t="s">
        <v>589</v>
      </c>
      <c r="N35" t="s">
        <v>614</v>
      </c>
      <c r="O35" t="s">
        <v>589</v>
      </c>
      <c r="P35" t="s">
        <v>589</v>
      </c>
      <c r="Q35" t="s">
        <v>589</v>
      </c>
      <c r="R35" t="s">
        <v>531</v>
      </c>
      <c r="S35" t="s">
        <v>531</v>
      </c>
      <c r="T35" t="s">
        <v>531</v>
      </c>
      <c r="U35" t="s">
        <v>768</v>
      </c>
    </row>
    <row r="36" spans="1:21" x14ac:dyDescent="0.35">
      <c r="A36" s="1" t="s">
        <v>771</v>
      </c>
      <c r="B36" t="s">
        <v>292</v>
      </c>
      <c r="C36" t="s">
        <v>179</v>
      </c>
      <c r="D36" t="s">
        <v>293</v>
      </c>
      <c r="E36" t="s">
        <v>294</v>
      </c>
      <c r="F36" t="s">
        <v>493</v>
      </c>
      <c r="G36" t="s">
        <v>772</v>
      </c>
      <c r="H36" t="s">
        <v>772</v>
      </c>
      <c r="I36" t="s">
        <v>773</v>
      </c>
      <c r="J36" t="s">
        <v>671</v>
      </c>
      <c r="K36" t="s">
        <v>774</v>
      </c>
      <c r="L36" t="s">
        <v>775</v>
      </c>
      <c r="M36" t="s">
        <v>662</v>
      </c>
      <c r="N36" t="s">
        <v>437</v>
      </c>
      <c r="O36" t="s">
        <v>776</v>
      </c>
      <c r="P36" t="s">
        <v>442</v>
      </c>
      <c r="Q36" t="s">
        <v>367</v>
      </c>
      <c r="R36" t="s">
        <v>777</v>
      </c>
      <c r="S36" t="s">
        <v>683</v>
      </c>
      <c r="T36" t="s">
        <v>778</v>
      </c>
      <c r="U36" t="s">
        <v>779</v>
      </c>
    </row>
    <row r="37" spans="1:21" x14ac:dyDescent="0.35">
      <c r="A37" s="1" t="s">
        <v>780</v>
      </c>
      <c r="B37" t="s">
        <v>292</v>
      </c>
      <c r="C37" t="s">
        <v>179</v>
      </c>
      <c r="D37" t="s">
        <v>216</v>
      </c>
      <c r="E37" t="s">
        <v>504</v>
      </c>
      <c r="F37" t="s">
        <v>366</v>
      </c>
      <c r="G37" t="s">
        <v>367</v>
      </c>
      <c r="H37" t="s">
        <v>362</v>
      </c>
      <c r="I37" t="s">
        <v>368</v>
      </c>
      <c r="J37" t="s">
        <v>369</v>
      </c>
      <c r="K37" t="s">
        <v>370</v>
      </c>
      <c r="L37" t="s">
        <v>371</v>
      </c>
      <c r="M37" t="s">
        <v>372</v>
      </c>
      <c r="N37" t="s">
        <v>373</v>
      </c>
      <c r="O37" t="s">
        <v>374</v>
      </c>
      <c r="P37" t="s">
        <v>375</v>
      </c>
      <c r="Q37" t="s">
        <v>376</v>
      </c>
      <c r="R37" t="s">
        <v>377</v>
      </c>
      <c r="S37" t="s">
        <v>378</v>
      </c>
      <c r="T37" t="s">
        <v>379</v>
      </c>
      <c r="U37" t="s">
        <v>380</v>
      </c>
    </row>
    <row r="38" spans="1:21" x14ac:dyDescent="0.35">
      <c r="A38" s="1" t="s">
        <v>781</v>
      </c>
      <c r="B38" t="s">
        <v>305</v>
      </c>
      <c r="C38" t="s">
        <v>179</v>
      </c>
      <c r="D38" t="s">
        <v>486</v>
      </c>
      <c r="E38" t="s">
        <v>726</v>
      </c>
      <c r="F38" t="s">
        <v>727</v>
      </c>
      <c r="G38" t="s">
        <v>728</v>
      </c>
      <c r="H38" t="s">
        <v>729</v>
      </c>
      <c r="I38" t="s">
        <v>352</v>
      </c>
      <c r="J38" t="s">
        <v>730</v>
      </c>
      <c r="K38" t="s">
        <v>706</v>
      </c>
      <c r="L38" t="s">
        <v>731</v>
      </c>
      <c r="M38" t="s">
        <v>732</v>
      </c>
      <c r="N38" t="s">
        <v>733</v>
      </c>
      <c r="O38" t="s">
        <v>376</v>
      </c>
      <c r="P38" t="s">
        <v>712</v>
      </c>
      <c r="Q38" t="s">
        <v>735</v>
      </c>
      <c r="R38" t="s">
        <v>736</v>
      </c>
      <c r="S38" t="s">
        <v>737</v>
      </c>
      <c r="T38" t="s">
        <v>738</v>
      </c>
      <c r="U38" t="s">
        <v>739</v>
      </c>
    </row>
    <row r="39" spans="1:21" x14ac:dyDescent="0.35">
      <c r="A39" s="1" t="s">
        <v>782</v>
      </c>
      <c r="B39" t="s">
        <v>179</v>
      </c>
      <c r="C39" t="s">
        <v>179</v>
      </c>
      <c r="D39" t="s">
        <v>179</v>
      </c>
      <c r="E39" t="s">
        <v>179</v>
      </c>
      <c r="F39" t="s">
        <v>179</v>
      </c>
      <c r="G39" t="s">
        <v>179</v>
      </c>
      <c r="H39" t="s">
        <v>179</v>
      </c>
      <c r="I39" t="s">
        <v>179</v>
      </c>
      <c r="J39" t="s">
        <v>179</v>
      </c>
      <c r="K39" t="s">
        <v>179</v>
      </c>
      <c r="L39" t="s">
        <v>179</v>
      </c>
      <c r="M39" t="s">
        <v>179</v>
      </c>
      <c r="N39" t="s">
        <v>179</v>
      </c>
      <c r="O39" t="s">
        <v>179</v>
      </c>
      <c r="P39" t="s">
        <v>531</v>
      </c>
      <c r="Q39" t="s">
        <v>531</v>
      </c>
      <c r="R39" t="s">
        <v>531</v>
      </c>
      <c r="S39" t="s">
        <v>179</v>
      </c>
      <c r="T39" t="s">
        <v>531</v>
      </c>
      <c r="U39" t="s">
        <v>531</v>
      </c>
    </row>
    <row r="40" spans="1:21" x14ac:dyDescent="0.35">
      <c r="A40" s="1" t="s">
        <v>783</v>
      </c>
      <c r="B40" t="s">
        <v>305</v>
      </c>
      <c r="C40" t="s">
        <v>179</v>
      </c>
      <c r="D40" t="s">
        <v>486</v>
      </c>
      <c r="E40" t="s">
        <v>726</v>
      </c>
      <c r="F40" t="s">
        <v>727</v>
      </c>
      <c r="G40" t="s">
        <v>728</v>
      </c>
      <c r="H40" t="s">
        <v>729</v>
      </c>
      <c r="I40" t="s">
        <v>352</v>
      </c>
      <c r="J40" t="s">
        <v>730</v>
      </c>
      <c r="K40" t="s">
        <v>706</v>
      </c>
      <c r="L40" t="s">
        <v>731</v>
      </c>
      <c r="M40" t="s">
        <v>732</v>
      </c>
      <c r="N40" t="s">
        <v>733</v>
      </c>
      <c r="O40" t="s">
        <v>376</v>
      </c>
      <c r="P40" t="s">
        <v>734</v>
      </c>
      <c r="Q40" t="s">
        <v>735</v>
      </c>
      <c r="R40" t="s">
        <v>736</v>
      </c>
      <c r="S40" t="s">
        <v>737</v>
      </c>
      <c r="T40" t="s">
        <v>738</v>
      </c>
      <c r="U40" t="s">
        <v>739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29"/>
  <sheetViews>
    <sheetView workbookViewId="0"/>
  </sheetViews>
  <sheetFormatPr defaultRowHeight="14.5" x14ac:dyDescent="0.35"/>
  <sheetData>
    <row r="1" spans="1:21" x14ac:dyDescent="0.35">
      <c r="B1" s="1" t="s">
        <v>422</v>
      </c>
      <c r="C1" s="1" t="s">
        <v>423</v>
      </c>
      <c r="D1" s="1" t="s">
        <v>424</v>
      </c>
      <c r="E1" s="1" t="s">
        <v>425</v>
      </c>
      <c r="F1" s="1" t="s">
        <v>109</v>
      </c>
      <c r="G1" s="1" t="s">
        <v>110</v>
      </c>
      <c r="H1" s="1" t="s">
        <v>111</v>
      </c>
      <c r="I1" s="1" t="s">
        <v>112</v>
      </c>
      <c r="J1" s="1" t="s">
        <v>113</v>
      </c>
      <c r="K1" s="1" t="s">
        <v>114</v>
      </c>
      <c r="L1" s="1" t="s">
        <v>115</v>
      </c>
      <c r="M1" s="1" t="s">
        <v>116</v>
      </c>
      <c r="N1" s="1" t="s">
        <v>117</v>
      </c>
      <c r="O1" s="1" t="s">
        <v>118</v>
      </c>
      <c r="P1" s="1" t="s">
        <v>119</v>
      </c>
      <c r="Q1" s="1" t="s">
        <v>120</v>
      </c>
      <c r="R1" s="1" t="s">
        <v>121</v>
      </c>
      <c r="S1" s="1" t="s">
        <v>122</v>
      </c>
      <c r="T1" s="1" t="s">
        <v>123</v>
      </c>
      <c r="U1" s="1" t="s">
        <v>124</v>
      </c>
    </row>
    <row r="2" spans="1:21" x14ac:dyDescent="0.35">
      <c r="A2" s="1" t="s">
        <v>615</v>
      </c>
      <c r="B2" t="s">
        <v>179</v>
      </c>
      <c r="C2" t="s">
        <v>179</v>
      </c>
      <c r="D2" t="s">
        <v>212</v>
      </c>
      <c r="E2" t="s">
        <v>294</v>
      </c>
      <c r="F2" t="s">
        <v>214</v>
      </c>
      <c r="G2" t="s">
        <v>214</v>
      </c>
      <c r="H2" t="s">
        <v>217</v>
      </c>
      <c r="I2" t="s">
        <v>214</v>
      </c>
      <c r="J2" t="s">
        <v>303</v>
      </c>
      <c r="K2" t="s">
        <v>304</v>
      </c>
      <c r="L2" t="s">
        <v>298</v>
      </c>
      <c r="M2" t="s">
        <v>305</v>
      </c>
      <c r="N2" t="s">
        <v>290</v>
      </c>
      <c r="O2" t="s">
        <v>293</v>
      </c>
      <c r="P2" t="s">
        <v>306</v>
      </c>
      <c r="Q2" t="s">
        <v>213</v>
      </c>
      <c r="R2" t="s">
        <v>307</v>
      </c>
      <c r="S2" t="s">
        <v>308</v>
      </c>
      <c r="T2" t="s">
        <v>216</v>
      </c>
      <c r="U2" t="s">
        <v>309</v>
      </c>
    </row>
    <row r="3" spans="1:21" x14ac:dyDescent="0.35">
      <c r="A3" s="1" t="s">
        <v>534</v>
      </c>
      <c r="B3" t="s">
        <v>179</v>
      </c>
      <c r="C3" t="s">
        <v>179</v>
      </c>
      <c r="D3" t="s">
        <v>310</v>
      </c>
      <c r="E3" t="s">
        <v>532</v>
      </c>
      <c r="F3" t="s">
        <v>290</v>
      </c>
      <c r="G3" t="s">
        <v>291</v>
      </c>
      <c r="H3" t="s">
        <v>292</v>
      </c>
      <c r="I3" t="s">
        <v>293</v>
      </c>
      <c r="J3" t="s">
        <v>294</v>
      </c>
      <c r="K3" t="s">
        <v>293</v>
      </c>
      <c r="L3" t="s">
        <v>294</v>
      </c>
      <c r="M3" t="s">
        <v>293</v>
      </c>
      <c r="N3" t="s">
        <v>295</v>
      </c>
      <c r="O3" t="s">
        <v>296</v>
      </c>
      <c r="P3" t="s">
        <v>297</v>
      </c>
      <c r="Q3" t="s">
        <v>296</v>
      </c>
      <c r="R3" t="s">
        <v>295</v>
      </c>
      <c r="S3" t="s">
        <v>298</v>
      </c>
      <c r="T3" t="s">
        <v>299</v>
      </c>
      <c r="U3" t="s">
        <v>300</v>
      </c>
    </row>
    <row r="4" spans="1:21" x14ac:dyDescent="0.35">
      <c r="A4" s="1" t="s">
        <v>784</v>
      </c>
      <c r="B4" t="s">
        <v>179</v>
      </c>
      <c r="C4" t="s">
        <v>179</v>
      </c>
      <c r="D4" t="s">
        <v>614</v>
      </c>
      <c r="E4" t="s">
        <v>614</v>
      </c>
      <c r="F4" t="s">
        <v>310</v>
      </c>
      <c r="G4" t="s">
        <v>785</v>
      </c>
      <c r="H4" t="s">
        <v>309</v>
      </c>
      <c r="I4" t="s">
        <v>589</v>
      </c>
      <c r="J4" t="s">
        <v>589</v>
      </c>
      <c r="K4" t="s">
        <v>614</v>
      </c>
      <c r="L4" t="s">
        <v>292</v>
      </c>
      <c r="M4" t="s">
        <v>614</v>
      </c>
      <c r="N4" t="s">
        <v>785</v>
      </c>
      <c r="O4" t="s">
        <v>785</v>
      </c>
      <c r="P4" t="s">
        <v>589</v>
      </c>
      <c r="Q4" t="s">
        <v>291</v>
      </c>
      <c r="R4" t="s">
        <v>292</v>
      </c>
      <c r="S4" t="s">
        <v>290</v>
      </c>
      <c r="T4" t="s">
        <v>590</v>
      </c>
      <c r="U4" t="s">
        <v>768</v>
      </c>
    </row>
    <row r="5" spans="1:21" x14ac:dyDescent="0.35">
      <c r="A5" s="1" t="s">
        <v>786</v>
      </c>
      <c r="B5" t="s">
        <v>179</v>
      </c>
      <c r="C5" t="s">
        <v>179</v>
      </c>
      <c r="D5" t="s">
        <v>179</v>
      </c>
      <c r="E5" t="s">
        <v>179</v>
      </c>
      <c r="F5" t="s">
        <v>179</v>
      </c>
      <c r="G5" t="s">
        <v>179</v>
      </c>
      <c r="H5" t="s">
        <v>310</v>
      </c>
      <c r="I5" t="s">
        <v>532</v>
      </c>
      <c r="J5" t="s">
        <v>532</v>
      </c>
      <c r="K5" t="s">
        <v>290</v>
      </c>
      <c r="L5" t="s">
        <v>290</v>
      </c>
      <c r="M5" t="s">
        <v>291</v>
      </c>
      <c r="N5" t="s">
        <v>291</v>
      </c>
      <c r="O5" t="s">
        <v>292</v>
      </c>
      <c r="P5" t="s">
        <v>291</v>
      </c>
      <c r="Q5" t="s">
        <v>292</v>
      </c>
      <c r="R5" t="s">
        <v>297</v>
      </c>
      <c r="S5" t="s">
        <v>296</v>
      </c>
      <c r="T5" t="s">
        <v>297</v>
      </c>
      <c r="U5" t="s">
        <v>292</v>
      </c>
    </row>
    <row r="6" spans="1:21" x14ac:dyDescent="0.35">
      <c r="A6" s="1" t="s">
        <v>787</v>
      </c>
      <c r="B6" t="s">
        <v>179</v>
      </c>
      <c r="C6" t="s">
        <v>179</v>
      </c>
      <c r="D6" t="s">
        <v>788</v>
      </c>
      <c r="E6" t="s">
        <v>614</v>
      </c>
      <c r="F6" t="s">
        <v>789</v>
      </c>
      <c r="G6" t="s">
        <v>790</v>
      </c>
      <c r="H6" t="s">
        <v>532</v>
      </c>
      <c r="I6" t="s">
        <v>532</v>
      </c>
      <c r="J6" t="s">
        <v>768</v>
      </c>
      <c r="K6" t="s">
        <v>791</v>
      </c>
      <c r="L6" t="s">
        <v>614</v>
      </c>
      <c r="M6" t="s">
        <v>532</v>
      </c>
      <c r="N6" t="s">
        <v>536</v>
      </c>
      <c r="O6" t="s">
        <v>791</v>
      </c>
      <c r="P6" t="s">
        <v>792</v>
      </c>
      <c r="Q6" t="s">
        <v>563</v>
      </c>
      <c r="R6" t="s">
        <v>793</v>
      </c>
      <c r="S6" t="s">
        <v>794</v>
      </c>
      <c r="T6" t="s">
        <v>216</v>
      </c>
      <c r="U6" t="s">
        <v>795</v>
      </c>
    </row>
    <row r="7" spans="1:21" x14ac:dyDescent="0.35">
      <c r="A7" s="1" t="s">
        <v>796</v>
      </c>
      <c r="B7" t="s">
        <v>179</v>
      </c>
      <c r="C7" t="s">
        <v>179</v>
      </c>
      <c r="D7" t="s">
        <v>179</v>
      </c>
      <c r="E7" t="s">
        <v>179</v>
      </c>
      <c r="F7" t="s">
        <v>179</v>
      </c>
      <c r="G7" t="s">
        <v>179</v>
      </c>
      <c r="H7" t="s">
        <v>797</v>
      </c>
      <c r="I7" t="s">
        <v>290</v>
      </c>
      <c r="J7" t="s">
        <v>788</v>
      </c>
      <c r="K7" t="s">
        <v>798</v>
      </c>
      <c r="L7" t="s">
        <v>499</v>
      </c>
      <c r="M7" t="s">
        <v>798</v>
      </c>
      <c r="N7" t="s">
        <v>590</v>
      </c>
      <c r="O7" t="s">
        <v>799</v>
      </c>
      <c r="P7" t="s">
        <v>593</v>
      </c>
      <c r="Q7" t="s">
        <v>294</v>
      </c>
      <c r="R7" t="s">
        <v>303</v>
      </c>
      <c r="S7" t="s">
        <v>800</v>
      </c>
      <c r="T7" t="s">
        <v>508</v>
      </c>
      <c r="U7" t="s">
        <v>290</v>
      </c>
    </row>
    <row r="8" spans="1:21" x14ac:dyDescent="0.35">
      <c r="A8" s="1" t="s">
        <v>689</v>
      </c>
      <c r="B8" t="s">
        <v>179</v>
      </c>
      <c r="C8" t="s">
        <v>179</v>
      </c>
      <c r="D8" t="s">
        <v>768</v>
      </c>
      <c r="E8" t="s">
        <v>531</v>
      </c>
      <c r="F8" t="s">
        <v>785</v>
      </c>
      <c r="G8" t="s">
        <v>590</v>
      </c>
      <c r="H8" t="s">
        <v>291</v>
      </c>
      <c r="I8" t="s">
        <v>591</v>
      </c>
      <c r="J8" t="s">
        <v>801</v>
      </c>
      <c r="K8" t="s">
        <v>802</v>
      </c>
      <c r="L8" t="s">
        <v>593</v>
      </c>
      <c r="M8" t="s">
        <v>306</v>
      </c>
      <c r="N8" t="s">
        <v>294</v>
      </c>
      <c r="O8" t="s">
        <v>532</v>
      </c>
      <c r="P8" t="s">
        <v>791</v>
      </c>
      <c r="Q8" t="s">
        <v>532</v>
      </c>
      <c r="R8" t="s">
        <v>801</v>
      </c>
      <c r="S8" t="s">
        <v>293</v>
      </c>
      <c r="T8" t="s">
        <v>802</v>
      </c>
      <c r="U8" t="s">
        <v>803</v>
      </c>
    </row>
    <row r="9" spans="1:21" x14ac:dyDescent="0.35">
      <c r="A9" s="1" t="s">
        <v>740</v>
      </c>
      <c r="B9" t="s">
        <v>179</v>
      </c>
      <c r="C9" t="s">
        <v>179</v>
      </c>
      <c r="D9" t="s">
        <v>179</v>
      </c>
      <c r="E9" t="s">
        <v>179</v>
      </c>
      <c r="F9" t="s">
        <v>179</v>
      </c>
      <c r="G9" t="s">
        <v>179</v>
      </c>
      <c r="H9" t="s">
        <v>298</v>
      </c>
      <c r="I9" t="s">
        <v>309</v>
      </c>
      <c r="J9" t="s">
        <v>294</v>
      </c>
      <c r="K9" t="s">
        <v>769</v>
      </c>
      <c r="L9" t="s">
        <v>309</v>
      </c>
      <c r="M9" t="s">
        <v>590</v>
      </c>
      <c r="N9" t="s">
        <v>292</v>
      </c>
      <c r="O9" t="s">
        <v>785</v>
      </c>
      <c r="P9" t="s">
        <v>290</v>
      </c>
      <c r="Q9" t="s">
        <v>296</v>
      </c>
      <c r="R9" t="s">
        <v>768</v>
      </c>
      <c r="S9" t="s">
        <v>290</v>
      </c>
      <c r="T9" t="s">
        <v>290</v>
      </c>
      <c r="U9" t="s">
        <v>768</v>
      </c>
    </row>
    <row r="10" spans="1:21" x14ac:dyDescent="0.35">
      <c r="A10" s="1" t="s">
        <v>804</v>
      </c>
      <c r="B10" t="s">
        <v>179</v>
      </c>
      <c r="C10" t="s">
        <v>179</v>
      </c>
      <c r="D10" t="s">
        <v>299</v>
      </c>
      <c r="E10" t="s">
        <v>563</v>
      </c>
      <c r="F10" t="s">
        <v>292</v>
      </c>
      <c r="G10" t="s">
        <v>290</v>
      </c>
      <c r="H10" t="s">
        <v>310</v>
      </c>
      <c r="I10" t="s">
        <v>297</v>
      </c>
      <c r="J10" t="s">
        <v>293</v>
      </c>
      <c r="K10" t="s">
        <v>565</v>
      </c>
      <c r="L10" t="s">
        <v>350</v>
      </c>
      <c r="M10" t="s">
        <v>351</v>
      </c>
      <c r="N10" t="s">
        <v>352</v>
      </c>
      <c r="O10" t="s">
        <v>353</v>
      </c>
      <c r="P10" t="s">
        <v>354</v>
      </c>
      <c r="Q10" t="s">
        <v>355</v>
      </c>
      <c r="R10" t="s">
        <v>356</v>
      </c>
      <c r="S10" t="s">
        <v>357</v>
      </c>
      <c r="T10" t="s">
        <v>358</v>
      </c>
      <c r="U10" t="s">
        <v>179</v>
      </c>
    </row>
    <row r="11" spans="1:21" x14ac:dyDescent="0.35">
      <c r="A11" s="1" t="s">
        <v>805</v>
      </c>
      <c r="B11" t="s">
        <v>179</v>
      </c>
      <c r="C11" t="s">
        <v>179</v>
      </c>
      <c r="D11" t="s">
        <v>531</v>
      </c>
      <c r="E11" t="s">
        <v>290</v>
      </c>
      <c r="F11" t="s">
        <v>614</v>
      </c>
      <c r="G11" t="s">
        <v>294</v>
      </c>
      <c r="H11" t="s">
        <v>306</v>
      </c>
      <c r="I11" t="s">
        <v>290</v>
      </c>
      <c r="J11" t="s">
        <v>532</v>
      </c>
      <c r="K11" t="s">
        <v>531</v>
      </c>
      <c r="L11" t="s">
        <v>788</v>
      </c>
      <c r="M11" t="s">
        <v>310</v>
      </c>
      <c r="N11" t="s">
        <v>293</v>
      </c>
      <c r="O11" t="s">
        <v>296</v>
      </c>
      <c r="P11" t="s">
        <v>532</v>
      </c>
      <c r="Q11" t="s">
        <v>296</v>
      </c>
      <c r="R11" t="s">
        <v>788</v>
      </c>
      <c r="S11" t="s">
        <v>295</v>
      </c>
      <c r="T11" t="s">
        <v>498</v>
      </c>
      <c r="U11" t="s">
        <v>294</v>
      </c>
    </row>
    <row r="12" spans="1:21" x14ac:dyDescent="0.35">
      <c r="A12" s="1" t="s">
        <v>806</v>
      </c>
      <c r="B12" t="s">
        <v>179</v>
      </c>
      <c r="C12" t="s">
        <v>179</v>
      </c>
      <c r="D12" t="s">
        <v>293</v>
      </c>
      <c r="E12" t="s">
        <v>305</v>
      </c>
      <c r="F12" t="s">
        <v>212</v>
      </c>
      <c r="G12" t="s">
        <v>498</v>
      </c>
      <c r="H12" t="s">
        <v>484</v>
      </c>
      <c r="I12" t="s">
        <v>499</v>
      </c>
      <c r="J12" t="s">
        <v>503</v>
      </c>
      <c r="K12" t="s">
        <v>299</v>
      </c>
      <c r="L12" t="s">
        <v>217</v>
      </c>
      <c r="M12" t="s">
        <v>655</v>
      </c>
      <c r="N12" t="s">
        <v>538</v>
      </c>
      <c r="O12" t="s">
        <v>310</v>
      </c>
      <c r="P12" t="s">
        <v>567</v>
      </c>
      <c r="Q12" t="s">
        <v>715</v>
      </c>
      <c r="R12" t="s">
        <v>299</v>
      </c>
      <c r="S12" t="s">
        <v>218</v>
      </c>
      <c r="T12" t="s">
        <v>719</v>
      </c>
      <c r="U12" t="s">
        <v>567</v>
      </c>
    </row>
    <row r="13" spans="1:21" x14ac:dyDescent="0.35">
      <c r="A13" s="1" t="s">
        <v>807</v>
      </c>
      <c r="B13" t="s">
        <v>179</v>
      </c>
      <c r="C13" t="s">
        <v>179</v>
      </c>
      <c r="D13" t="s">
        <v>309</v>
      </c>
      <c r="E13" t="s">
        <v>309</v>
      </c>
      <c r="F13" t="s">
        <v>785</v>
      </c>
      <c r="G13" t="s">
        <v>789</v>
      </c>
      <c r="H13" t="s">
        <v>797</v>
      </c>
      <c r="I13" t="s">
        <v>769</v>
      </c>
      <c r="J13" t="s">
        <v>567</v>
      </c>
      <c r="K13" t="s">
        <v>808</v>
      </c>
      <c r="L13" t="s">
        <v>797</v>
      </c>
      <c r="M13" t="s">
        <v>789</v>
      </c>
      <c r="N13" t="s">
        <v>802</v>
      </c>
      <c r="O13" t="s">
        <v>768</v>
      </c>
      <c r="P13" t="s">
        <v>567</v>
      </c>
      <c r="Q13" t="s">
        <v>567</v>
      </c>
      <c r="R13" t="s">
        <v>591</v>
      </c>
      <c r="S13" t="s">
        <v>769</v>
      </c>
      <c r="T13" t="s">
        <v>769</v>
      </c>
      <c r="U13" t="s">
        <v>799</v>
      </c>
    </row>
    <row r="14" spans="1:21" x14ac:dyDescent="0.35">
      <c r="A14" s="1" t="s">
        <v>809</v>
      </c>
      <c r="B14" t="s">
        <v>179</v>
      </c>
      <c r="C14" t="s">
        <v>179</v>
      </c>
      <c r="D14" t="s">
        <v>179</v>
      </c>
      <c r="E14" t="s">
        <v>179</v>
      </c>
      <c r="F14" t="s">
        <v>179</v>
      </c>
      <c r="G14" t="s">
        <v>179</v>
      </c>
      <c r="H14" t="s">
        <v>179</v>
      </c>
      <c r="I14" t="s">
        <v>179</v>
      </c>
      <c r="J14" t="s">
        <v>179</v>
      </c>
      <c r="K14" t="s">
        <v>179</v>
      </c>
      <c r="L14" t="s">
        <v>179</v>
      </c>
      <c r="M14" t="s">
        <v>179</v>
      </c>
      <c r="N14" t="s">
        <v>589</v>
      </c>
      <c r="O14" t="s">
        <v>589</v>
      </c>
      <c r="P14" t="s">
        <v>589</v>
      </c>
      <c r="Q14" t="s">
        <v>785</v>
      </c>
      <c r="R14" t="s">
        <v>217</v>
      </c>
      <c r="S14" t="s">
        <v>810</v>
      </c>
      <c r="T14" t="s">
        <v>811</v>
      </c>
      <c r="U14" t="s">
        <v>812</v>
      </c>
    </row>
    <row r="15" spans="1:21" x14ac:dyDescent="0.35">
      <c r="A15" s="1" t="s">
        <v>813</v>
      </c>
      <c r="B15" t="s">
        <v>179</v>
      </c>
      <c r="C15" t="s">
        <v>179</v>
      </c>
      <c r="D15" t="s">
        <v>179</v>
      </c>
      <c r="E15" t="s">
        <v>179</v>
      </c>
      <c r="F15" t="s">
        <v>814</v>
      </c>
      <c r="G15" t="s">
        <v>815</v>
      </c>
      <c r="H15" t="s">
        <v>799</v>
      </c>
      <c r="I15" t="s">
        <v>816</v>
      </c>
      <c r="J15" t="s">
        <v>179</v>
      </c>
      <c r="K15" t="s">
        <v>785</v>
      </c>
      <c r="L15" t="s">
        <v>785</v>
      </c>
      <c r="M15" t="s">
        <v>179</v>
      </c>
      <c r="N15" t="s">
        <v>817</v>
      </c>
      <c r="O15" t="s">
        <v>818</v>
      </c>
      <c r="P15" t="s">
        <v>819</v>
      </c>
      <c r="Q15" t="s">
        <v>820</v>
      </c>
      <c r="R15" t="s">
        <v>821</v>
      </c>
      <c r="S15" t="s">
        <v>822</v>
      </c>
      <c r="T15" t="s">
        <v>823</v>
      </c>
      <c r="U15" t="s">
        <v>824</v>
      </c>
    </row>
    <row r="16" spans="1:21" x14ac:dyDescent="0.35">
      <c r="A16" s="1" t="s">
        <v>825</v>
      </c>
      <c r="B16" t="s">
        <v>179</v>
      </c>
      <c r="C16" t="s">
        <v>179</v>
      </c>
      <c r="D16" t="s">
        <v>179</v>
      </c>
      <c r="E16" t="s">
        <v>179</v>
      </c>
      <c r="F16" t="s">
        <v>694</v>
      </c>
      <c r="G16" t="s">
        <v>826</v>
      </c>
      <c r="H16" t="s">
        <v>292</v>
      </c>
      <c r="I16" t="s">
        <v>531</v>
      </c>
      <c r="J16" t="s">
        <v>293</v>
      </c>
      <c r="K16" t="s">
        <v>531</v>
      </c>
      <c r="L16" t="s">
        <v>290</v>
      </c>
      <c r="M16" t="s">
        <v>216</v>
      </c>
      <c r="N16" t="s">
        <v>450</v>
      </c>
      <c r="O16" t="s">
        <v>517</v>
      </c>
      <c r="P16" t="s">
        <v>827</v>
      </c>
      <c r="Q16" t="s">
        <v>681</v>
      </c>
      <c r="R16" t="s">
        <v>369</v>
      </c>
      <c r="S16" t="s">
        <v>828</v>
      </c>
      <c r="T16" t="s">
        <v>829</v>
      </c>
      <c r="U16" t="s">
        <v>499</v>
      </c>
    </row>
    <row r="17" spans="1:21" x14ac:dyDescent="0.35">
      <c r="A17" s="1" t="s">
        <v>830</v>
      </c>
      <c r="B17" t="s">
        <v>179</v>
      </c>
      <c r="C17" t="s">
        <v>179</v>
      </c>
      <c r="D17" t="s">
        <v>531</v>
      </c>
      <c r="E17" t="s">
        <v>590</v>
      </c>
      <c r="F17" t="s">
        <v>531</v>
      </c>
      <c r="G17" t="s">
        <v>179</v>
      </c>
      <c r="H17" t="s">
        <v>531</v>
      </c>
      <c r="I17" t="s">
        <v>179</v>
      </c>
      <c r="J17" t="s">
        <v>531</v>
      </c>
      <c r="K17" t="s">
        <v>531</v>
      </c>
      <c r="L17" t="s">
        <v>614</v>
      </c>
      <c r="M17" t="s">
        <v>614</v>
      </c>
      <c r="N17" t="s">
        <v>589</v>
      </c>
      <c r="O17" t="s">
        <v>531</v>
      </c>
      <c r="P17" t="s">
        <v>531</v>
      </c>
      <c r="Q17" t="s">
        <v>614</v>
      </c>
      <c r="R17" t="s">
        <v>589</v>
      </c>
      <c r="S17" t="s">
        <v>531</v>
      </c>
      <c r="T17" t="s">
        <v>179</v>
      </c>
      <c r="U17" t="s">
        <v>292</v>
      </c>
    </row>
    <row r="18" spans="1:21" x14ac:dyDescent="0.35">
      <c r="A18" s="1" t="s">
        <v>831</v>
      </c>
      <c r="B18" t="s">
        <v>179</v>
      </c>
      <c r="C18" t="s">
        <v>179</v>
      </c>
      <c r="D18" t="s">
        <v>309</v>
      </c>
      <c r="E18" t="s">
        <v>788</v>
      </c>
      <c r="F18" t="s">
        <v>832</v>
      </c>
      <c r="G18" t="s">
        <v>488</v>
      </c>
      <c r="H18" t="s">
        <v>833</v>
      </c>
      <c r="I18" t="s">
        <v>834</v>
      </c>
      <c r="J18" t="s">
        <v>614</v>
      </c>
      <c r="K18" t="s">
        <v>801</v>
      </c>
      <c r="L18" t="s">
        <v>797</v>
      </c>
      <c r="M18" t="s">
        <v>498</v>
      </c>
      <c r="N18" t="s">
        <v>824</v>
      </c>
      <c r="O18" t="s">
        <v>801</v>
      </c>
      <c r="P18" t="s">
        <v>835</v>
      </c>
      <c r="Q18" t="s">
        <v>789</v>
      </c>
      <c r="R18" t="s">
        <v>294</v>
      </c>
      <c r="S18" t="s">
        <v>431</v>
      </c>
      <c r="T18" t="s">
        <v>836</v>
      </c>
      <c r="U18" t="s">
        <v>837</v>
      </c>
    </row>
    <row r="19" spans="1:21" x14ac:dyDescent="0.35">
      <c r="A19" s="1" t="s">
        <v>838</v>
      </c>
      <c r="B19" t="s">
        <v>179</v>
      </c>
      <c r="C19" t="s">
        <v>179</v>
      </c>
      <c r="D19" t="s">
        <v>179</v>
      </c>
      <c r="E19" t="s">
        <v>179</v>
      </c>
      <c r="F19" t="s">
        <v>179</v>
      </c>
      <c r="G19" t="s">
        <v>179</v>
      </c>
      <c r="H19" t="s">
        <v>179</v>
      </c>
      <c r="I19" t="s">
        <v>179</v>
      </c>
      <c r="J19" t="s">
        <v>179</v>
      </c>
      <c r="K19" t="s">
        <v>179</v>
      </c>
      <c r="L19" t="s">
        <v>179</v>
      </c>
      <c r="M19" t="s">
        <v>179</v>
      </c>
      <c r="N19" t="s">
        <v>179</v>
      </c>
      <c r="O19" t="s">
        <v>589</v>
      </c>
      <c r="P19" t="s">
        <v>589</v>
      </c>
      <c r="Q19" t="s">
        <v>589</v>
      </c>
      <c r="R19" t="s">
        <v>589</v>
      </c>
      <c r="S19" t="s">
        <v>179</v>
      </c>
      <c r="T19" t="s">
        <v>179</v>
      </c>
      <c r="U19" t="s">
        <v>567</v>
      </c>
    </row>
    <row r="20" spans="1:21" x14ac:dyDescent="0.35">
      <c r="A20" s="1" t="s">
        <v>839</v>
      </c>
      <c r="B20" t="s">
        <v>179</v>
      </c>
      <c r="C20" t="s">
        <v>179</v>
      </c>
      <c r="D20" t="s">
        <v>310</v>
      </c>
      <c r="E20" t="s">
        <v>531</v>
      </c>
      <c r="F20" t="s">
        <v>490</v>
      </c>
      <c r="G20" t="s">
        <v>179</v>
      </c>
      <c r="H20" t="s">
        <v>179</v>
      </c>
      <c r="I20" t="s">
        <v>179</v>
      </c>
      <c r="J20" t="s">
        <v>179</v>
      </c>
      <c r="K20" t="s">
        <v>179</v>
      </c>
      <c r="L20" t="s">
        <v>179</v>
      </c>
      <c r="M20" t="s">
        <v>179</v>
      </c>
      <c r="N20" t="s">
        <v>179</v>
      </c>
      <c r="O20" t="s">
        <v>179</v>
      </c>
      <c r="P20" t="s">
        <v>179</v>
      </c>
      <c r="Q20" t="s">
        <v>179</v>
      </c>
      <c r="R20" t="s">
        <v>179</v>
      </c>
      <c r="S20" t="s">
        <v>179</v>
      </c>
      <c r="T20" t="s">
        <v>179</v>
      </c>
      <c r="U20" t="s">
        <v>179</v>
      </c>
    </row>
    <row r="21" spans="1:21" x14ac:dyDescent="0.35">
      <c r="A21" s="1" t="s">
        <v>840</v>
      </c>
      <c r="B21" t="s">
        <v>179</v>
      </c>
      <c r="C21" t="s">
        <v>179</v>
      </c>
      <c r="D21" t="s">
        <v>589</v>
      </c>
      <c r="E21" t="s">
        <v>589</v>
      </c>
      <c r="F21" t="s">
        <v>179</v>
      </c>
      <c r="G21" t="s">
        <v>179</v>
      </c>
      <c r="H21" t="s">
        <v>179</v>
      </c>
      <c r="I21" t="s">
        <v>179</v>
      </c>
      <c r="J21" t="s">
        <v>179</v>
      </c>
      <c r="K21" t="s">
        <v>179</v>
      </c>
      <c r="L21" t="s">
        <v>179</v>
      </c>
      <c r="M21" t="s">
        <v>179</v>
      </c>
      <c r="N21" t="s">
        <v>179</v>
      </c>
      <c r="O21" t="s">
        <v>309</v>
      </c>
      <c r="P21" t="s">
        <v>179</v>
      </c>
      <c r="Q21" t="s">
        <v>179</v>
      </c>
      <c r="R21" t="s">
        <v>179</v>
      </c>
      <c r="S21" t="s">
        <v>179</v>
      </c>
      <c r="T21" t="s">
        <v>179</v>
      </c>
      <c r="U21" t="s">
        <v>179</v>
      </c>
    </row>
    <row r="22" spans="1:21" x14ac:dyDescent="0.35">
      <c r="A22" s="1" t="s">
        <v>841</v>
      </c>
      <c r="B22" t="s">
        <v>179</v>
      </c>
      <c r="C22" t="s">
        <v>179</v>
      </c>
      <c r="D22" t="s">
        <v>179</v>
      </c>
      <c r="E22" t="s">
        <v>179</v>
      </c>
      <c r="F22" t="s">
        <v>179</v>
      </c>
      <c r="G22" t="s">
        <v>179</v>
      </c>
      <c r="H22" t="s">
        <v>179</v>
      </c>
      <c r="I22" t="s">
        <v>179</v>
      </c>
      <c r="J22" t="s">
        <v>179</v>
      </c>
      <c r="K22" t="s">
        <v>179</v>
      </c>
      <c r="L22" t="s">
        <v>179</v>
      </c>
      <c r="M22" t="s">
        <v>179</v>
      </c>
      <c r="N22" t="s">
        <v>179</v>
      </c>
      <c r="O22" t="s">
        <v>179</v>
      </c>
      <c r="P22" t="s">
        <v>179</v>
      </c>
      <c r="Q22" t="s">
        <v>179</v>
      </c>
      <c r="R22" t="s">
        <v>179</v>
      </c>
      <c r="S22" t="s">
        <v>179</v>
      </c>
      <c r="T22" t="s">
        <v>179</v>
      </c>
      <c r="U22" t="s">
        <v>179</v>
      </c>
    </row>
    <row r="23" spans="1:21" x14ac:dyDescent="0.35">
      <c r="A23" s="1" t="s">
        <v>842</v>
      </c>
      <c r="B23" t="s">
        <v>179</v>
      </c>
      <c r="C23" t="s">
        <v>179</v>
      </c>
      <c r="D23" t="s">
        <v>310</v>
      </c>
      <c r="E23" t="s">
        <v>785</v>
      </c>
      <c r="F23" t="s">
        <v>310</v>
      </c>
      <c r="G23" t="s">
        <v>532</v>
      </c>
      <c r="H23" t="s">
        <v>310</v>
      </c>
      <c r="I23" t="s">
        <v>310</v>
      </c>
      <c r="J23" t="s">
        <v>310</v>
      </c>
      <c r="K23" t="s">
        <v>310</v>
      </c>
      <c r="L23" t="s">
        <v>531</v>
      </c>
      <c r="M23" t="s">
        <v>297</v>
      </c>
      <c r="N23" t="s">
        <v>310</v>
      </c>
      <c r="O23" t="s">
        <v>310</v>
      </c>
      <c r="P23" t="s">
        <v>291</v>
      </c>
      <c r="Q23" t="s">
        <v>532</v>
      </c>
      <c r="R23" t="s">
        <v>614</v>
      </c>
      <c r="S23" t="s">
        <v>590</v>
      </c>
      <c r="T23" t="s">
        <v>843</v>
      </c>
      <c r="U23" t="s">
        <v>768</v>
      </c>
    </row>
    <row r="24" spans="1:21" x14ac:dyDescent="0.35">
      <c r="A24" s="1" t="s">
        <v>844</v>
      </c>
      <c r="B24" t="s">
        <v>179</v>
      </c>
      <c r="C24" t="s">
        <v>179</v>
      </c>
      <c r="D24" t="s">
        <v>310</v>
      </c>
      <c r="E24" t="s">
        <v>785</v>
      </c>
      <c r="F24" t="s">
        <v>707</v>
      </c>
      <c r="G24" t="s">
        <v>532</v>
      </c>
      <c r="H24" t="s">
        <v>310</v>
      </c>
      <c r="I24" t="s">
        <v>310</v>
      </c>
      <c r="J24" t="s">
        <v>310</v>
      </c>
      <c r="K24" t="s">
        <v>310</v>
      </c>
      <c r="L24" t="s">
        <v>531</v>
      </c>
      <c r="M24" t="s">
        <v>297</v>
      </c>
      <c r="N24" t="s">
        <v>310</v>
      </c>
      <c r="O24" t="s">
        <v>785</v>
      </c>
      <c r="P24" t="s">
        <v>290</v>
      </c>
      <c r="Q24" t="s">
        <v>532</v>
      </c>
      <c r="R24" t="s">
        <v>614</v>
      </c>
      <c r="S24" t="s">
        <v>590</v>
      </c>
      <c r="T24" t="s">
        <v>843</v>
      </c>
      <c r="U24" t="s">
        <v>801</v>
      </c>
    </row>
    <row r="25" spans="1:21" x14ac:dyDescent="0.35">
      <c r="A25" s="1" t="s">
        <v>845</v>
      </c>
      <c r="B25" t="s">
        <v>179</v>
      </c>
      <c r="C25" t="s">
        <v>179</v>
      </c>
      <c r="D25" t="s">
        <v>179</v>
      </c>
      <c r="E25" t="s">
        <v>179</v>
      </c>
      <c r="F25" t="s">
        <v>179</v>
      </c>
      <c r="G25" t="s">
        <v>179</v>
      </c>
      <c r="H25" t="s">
        <v>179</v>
      </c>
      <c r="I25" t="s">
        <v>179</v>
      </c>
      <c r="J25" t="s">
        <v>179</v>
      </c>
      <c r="K25" t="s">
        <v>179</v>
      </c>
      <c r="L25" t="s">
        <v>179</v>
      </c>
      <c r="M25" t="s">
        <v>179</v>
      </c>
      <c r="N25" t="s">
        <v>179</v>
      </c>
      <c r="O25" t="s">
        <v>179</v>
      </c>
      <c r="P25" t="s">
        <v>179</v>
      </c>
      <c r="Q25" t="s">
        <v>179</v>
      </c>
      <c r="R25" t="s">
        <v>179</v>
      </c>
      <c r="S25" t="s">
        <v>179</v>
      </c>
      <c r="T25" t="s">
        <v>179</v>
      </c>
      <c r="U25" t="s">
        <v>614</v>
      </c>
    </row>
    <row r="26" spans="1:21" x14ac:dyDescent="0.35">
      <c r="A26" s="1" t="s">
        <v>846</v>
      </c>
      <c r="B26" t="s">
        <v>179</v>
      </c>
      <c r="C26" t="s">
        <v>179</v>
      </c>
      <c r="D26" t="s">
        <v>297</v>
      </c>
      <c r="E26" t="s">
        <v>292</v>
      </c>
      <c r="F26" t="s">
        <v>296</v>
      </c>
      <c r="G26" t="s">
        <v>847</v>
      </c>
      <c r="H26" t="s">
        <v>294</v>
      </c>
      <c r="I26" t="s">
        <v>848</v>
      </c>
      <c r="J26" t="s">
        <v>503</v>
      </c>
      <c r="K26" t="s">
        <v>532</v>
      </c>
      <c r="L26" t="s">
        <v>294</v>
      </c>
      <c r="M26" t="s">
        <v>509</v>
      </c>
      <c r="N26" t="s">
        <v>498</v>
      </c>
      <c r="O26" t="s">
        <v>593</v>
      </c>
      <c r="P26" t="s">
        <v>794</v>
      </c>
      <c r="Q26" t="s">
        <v>657</v>
      </c>
      <c r="R26" t="s">
        <v>655</v>
      </c>
      <c r="S26" t="s">
        <v>707</v>
      </c>
      <c r="T26" t="s">
        <v>849</v>
      </c>
      <c r="U26" t="s">
        <v>850</v>
      </c>
    </row>
    <row r="27" spans="1:21" x14ac:dyDescent="0.35">
      <c r="A27" s="1" t="s">
        <v>851</v>
      </c>
      <c r="B27" t="s">
        <v>179</v>
      </c>
      <c r="C27" t="s">
        <v>179</v>
      </c>
      <c r="D27" t="s">
        <v>298</v>
      </c>
      <c r="E27" t="s">
        <v>212</v>
      </c>
      <c r="F27" t="s">
        <v>214</v>
      </c>
      <c r="G27" t="s">
        <v>428</v>
      </c>
      <c r="H27" t="s">
        <v>453</v>
      </c>
      <c r="I27" t="s">
        <v>655</v>
      </c>
      <c r="J27" t="s">
        <v>656</v>
      </c>
      <c r="K27" t="s">
        <v>657</v>
      </c>
      <c r="L27" t="s">
        <v>658</v>
      </c>
      <c r="M27" t="s">
        <v>659</v>
      </c>
      <c r="N27" t="s">
        <v>519</v>
      </c>
      <c r="O27" t="s">
        <v>660</v>
      </c>
      <c r="P27" t="s">
        <v>661</v>
      </c>
      <c r="Q27" t="s">
        <v>662</v>
      </c>
      <c r="R27" t="s">
        <v>663</v>
      </c>
      <c r="S27" t="s">
        <v>664</v>
      </c>
      <c r="T27" t="s">
        <v>345</v>
      </c>
      <c r="U27" t="s">
        <v>492</v>
      </c>
    </row>
    <row r="28" spans="1:21" x14ac:dyDescent="0.35">
      <c r="A28" s="1" t="s">
        <v>852</v>
      </c>
      <c r="B28" t="s">
        <v>179</v>
      </c>
      <c r="C28" t="s">
        <v>179</v>
      </c>
      <c r="D28" t="s">
        <v>290</v>
      </c>
      <c r="E28" t="s">
        <v>298</v>
      </c>
      <c r="F28" t="s">
        <v>212</v>
      </c>
      <c r="G28" t="s">
        <v>214</v>
      </c>
      <c r="H28" t="s">
        <v>428</v>
      </c>
      <c r="I28" t="s">
        <v>453</v>
      </c>
      <c r="J28" t="s">
        <v>655</v>
      </c>
      <c r="K28" t="s">
        <v>656</v>
      </c>
      <c r="L28" t="s">
        <v>657</v>
      </c>
      <c r="M28" t="s">
        <v>658</v>
      </c>
      <c r="N28" t="s">
        <v>659</v>
      </c>
      <c r="O28" t="s">
        <v>519</v>
      </c>
      <c r="P28" t="s">
        <v>660</v>
      </c>
      <c r="Q28" t="s">
        <v>661</v>
      </c>
      <c r="R28" t="s">
        <v>662</v>
      </c>
      <c r="S28" t="s">
        <v>663</v>
      </c>
      <c r="T28" t="s">
        <v>664</v>
      </c>
      <c r="U28" t="s">
        <v>345</v>
      </c>
    </row>
    <row r="29" spans="1:21" x14ac:dyDescent="0.35">
      <c r="A29" s="1" t="s">
        <v>853</v>
      </c>
      <c r="B29" t="s">
        <v>179</v>
      </c>
      <c r="C29" t="s">
        <v>179</v>
      </c>
      <c r="D29" t="s">
        <v>292</v>
      </c>
      <c r="E29" t="s">
        <v>293</v>
      </c>
      <c r="F29" t="s">
        <v>306</v>
      </c>
      <c r="G29" t="s">
        <v>295</v>
      </c>
      <c r="H29" t="s">
        <v>303</v>
      </c>
      <c r="I29" t="s">
        <v>218</v>
      </c>
      <c r="J29" t="s">
        <v>216</v>
      </c>
      <c r="K29" t="s">
        <v>291</v>
      </c>
      <c r="L29" t="s">
        <v>294</v>
      </c>
      <c r="M29" t="s">
        <v>214</v>
      </c>
      <c r="N29" t="s">
        <v>504</v>
      </c>
      <c r="O29" t="s">
        <v>788</v>
      </c>
      <c r="P29" t="s">
        <v>854</v>
      </c>
      <c r="Q29" t="s">
        <v>510</v>
      </c>
      <c r="R29" t="s">
        <v>298</v>
      </c>
      <c r="S29" t="s">
        <v>305</v>
      </c>
      <c r="T29" t="s">
        <v>658</v>
      </c>
      <c r="U29"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2022-11-27T23:16:23Z</dcterms:created>
  <dcterms:modified xsi:type="dcterms:W3CDTF">2024-02-09T06:33:16Z</dcterms:modified>
</cp:coreProperties>
</file>