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KTOS/"/>
    </mc:Choice>
  </mc:AlternateContent>
  <xr:revisionPtr revIDLastSave="598" documentId="11_C1CB28AD4892E3724A23BAA6AB89D60E16AAEE30" xr6:coauthVersionLast="47" xr6:coauthVersionMax="47" xr10:uidLastSave="{5CB2D1C7-CF30-4528-97FA-9718E9407A52}"/>
  <bookViews>
    <workbookView xWindow="0" yWindow="0" windowWidth="19200" windowHeight="21600" activeTab="3" xr2:uid="{00000000-000D-0000-FFFF-FFFF00000000}"/>
  </bookViews>
  <sheets>
    <sheet name="Main" sheetId="1" r:id="rId1"/>
    <sheet name="Info" sheetId="2" r:id="rId2"/>
    <sheet name="Model" sheetId="3" r:id="rId3"/>
    <sheet name="Model_New" sheetId="9" r:id="rId4"/>
    <sheet name="Income Statement" sheetId="5" r:id="rId5"/>
    <sheet name="Summary" sheetId="6" r:id="rId6"/>
    <sheet name="Balance Sheet" sheetId="7" r:id="rId7"/>
    <sheet name="Cash Flow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5" i="9" l="1"/>
  <c r="Y24" i="9"/>
  <c r="Y19" i="9"/>
  <c r="Y18" i="9"/>
  <c r="Y13" i="9"/>
  <c r="Y12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G16" i="9"/>
  <c r="G15" i="9"/>
  <c r="Y133" i="9"/>
  <c r="Y132" i="9"/>
  <c r="Y131" i="9"/>
  <c r="Y130" i="9"/>
  <c r="Y129" i="9"/>
  <c r="Y127" i="9"/>
  <c r="Y123" i="9"/>
  <c r="Y122" i="9"/>
  <c r="Y121" i="9"/>
  <c r="Y120" i="9"/>
  <c r="Y119" i="9"/>
  <c r="Y118" i="9"/>
  <c r="Y115" i="9"/>
  <c r="Y114" i="9"/>
  <c r="Y113" i="9"/>
  <c r="Y112" i="9"/>
  <c r="Y111" i="9"/>
  <c r="Y110" i="9"/>
  <c r="Y109" i="9"/>
  <c r="Y108" i="9"/>
  <c r="Y107" i="9"/>
  <c r="Y106" i="9"/>
  <c r="Y105" i="9"/>
  <c r="Y101" i="9"/>
  <c r="Y100" i="9"/>
  <c r="Y99" i="9"/>
  <c r="Y98" i="9"/>
  <c r="Y97" i="9"/>
  <c r="Y96" i="9"/>
  <c r="Y93" i="9"/>
  <c r="Y92" i="9"/>
  <c r="Y91" i="9"/>
  <c r="Y90" i="9"/>
  <c r="Y89" i="9"/>
  <c r="Y88" i="9"/>
  <c r="Y87" i="9"/>
  <c r="Y86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U39" i="9"/>
  <c r="U38" i="9"/>
  <c r="U37" i="9"/>
  <c r="U44" i="9"/>
  <c r="U43" i="9"/>
  <c r="U42" i="9"/>
  <c r="U82" i="9"/>
  <c r="U77" i="9"/>
  <c r="U73" i="9"/>
  <c r="U72" i="9"/>
  <c r="U69" i="9"/>
  <c r="U65" i="9"/>
  <c r="U64" i="9"/>
  <c r="U63" i="9"/>
  <c r="U59" i="9"/>
  <c r="U58" i="9"/>
  <c r="U57" i="9"/>
  <c r="U56" i="9"/>
  <c r="U55" i="9"/>
  <c r="U51" i="9"/>
  <c r="U50" i="9"/>
  <c r="U48" i="9"/>
  <c r="U49" i="9" s="1"/>
  <c r="U47" i="9"/>
  <c r="Y44" i="9"/>
  <c r="Y43" i="9"/>
  <c r="Y42" i="9"/>
  <c r="Y45" i="9" s="1"/>
  <c r="Y39" i="9"/>
  <c r="Y38" i="9"/>
  <c r="Y37" i="9"/>
  <c r="Z26" i="9"/>
  <c r="Z28" i="9" s="1"/>
  <c r="AA26" i="9"/>
  <c r="AA27" i="9" s="1"/>
  <c r="AB26" i="9"/>
  <c r="AB28" i="9" s="1"/>
  <c r="AC26" i="9"/>
  <c r="AC27" i="9" s="1"/>
  <c r="AD26" i="9"/>
  <c r="AE26" i="9"/>
  <c r="AE27" i="9" s="1"/>
  <c r="AF26" i="9"/>
  <c r="AF27" i="9" s="1"/>
  <c r="AG26" i="9"/>
  <c r="AG27" i="9" s="1"/>
  <c r="AH26" i="9"/>
  <c r="AH27" i="9" s="1"/>
  <c r="AI26" i="9"/>
  <c r="AI28" i="9" s="1"/>
  <c r="AJ26" i="9"/>
  <c r="AJ28" i="9" s="1"/>
  <c r="AK26" i="9"/>
  <c r="AK27" i="9" s="1"/>
  <c r="AD27" i="9"/>
  <c r="AC28" i="9"/>
  <c r="AD28" i="9"/>
  <c r="AE28" i="9"/>
  <c r="AF28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M138" i="9"/>
  <c r="M137" i="9"/>
  <c r="L137" i="9"/>
  <c r="L138" i="9"/>
  <c r="K138" i="9"/>
  <c r="K137" i="9"/>
  <c r="I138" i="9"/>
  <c r="I137" i="9"/>
  <c r="H137" i="9"/>
  <c r="H138" i="9"/>
  <c r="G138" i="9"/>
  <c r="G137" i="9"/>
  <c r="O138" i="9"/>
  <c r="O137" i="9"/>
  <c r="O139" i="9" s="1"/>
  <c r="P137" i="9"/>
  <c r="P138" i="9"/>
  <c r="Q138" i="9"/>
  <c r="Q137" i="9"/>
  <c r="U138" i="9"/>
  <c r="U137" i="9"/>
  <c r="T137" i="9"/>
  <c r="T138" i="9"/>
  <c r="S138" i="9"/>
  <c r="S137" i="9"/>
  <c r="Y137" i="9"/>
  <c r="Y138" i="9"/>
  <c r="X138" i="9"/>
  <c r="W138" i="9"/>
  <c r="W137" i="9"/>
  <c r="X137" i="9"/>
  <c r="Y82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Z124" i="9"/>
  <c r="AA124" i="9"/>
  <c r="AB124" i="9"/>
  <c r="AB125" i="9" s="1"/>
  <c r="AC124" i="9"/>
  <c r="AD124" i="9"/>
  <c r="AE124" i="9"/>
  <c r="AF124" i="9"/>
  <c r="AF125" i="9" s="1"/>
  <c r="AG124" i="9"/>
  <c r="AH124" i="9"/>
  <c r="AI124" i="9"/>
  <c r="AJ124" i="9"/>
  <c r="AK124" i="9"/>
  <c r="AH125" i="9"/>
  <c r="AI125" i="9"/>
  <c r="Z116" i="9"/>
  <c r="AA116" i="9"/>
  <c r="AB116" i="9"/>
  <c r="AC116" i="9"/>
  <c r="AC125" i="9" s="1"/>
  <c r="AC135" i="9" s="1"/>
  <c r="AD116" i="9"/>
  <c r="AD125" i="9" s="1"/>
  <c r="AE116" i="9"/>
  <c r="AF116" i="9"/>
  <c r="AG116" i="9"/>
  <c r="AH116" i="9"/>
  <c r="AI116" i="9"/>
  <c r="AJ116" i="9"/>
  <c r="AK116" i="9"/>
  <c r="AK125" i="9" s="1"/>
  <c r="AK135" i="9" s="1"/>
  <c r="Z102" i="9"/>
  <c r="AA102" i="9"/>
  <c r="AB102" i="9"/>
  <c r="AB103" i="9" s="1"/>
  <c r="AC102" i="9"/>
  <c r="AD102" i="9"/>
  <c r="AE102" i="9"/>
  <c r="AF102" i="9"/>
  <c r="AG102" i="9"/>
  <c r="AH102" i="9"/>
  <c r="AH103" i="9" s="1"/>
  <c r="AI102" i="9"/>
  <c r="AJ102" i="9"/>
  <c r="AK102" i="9"/>
  <c r="AK103" i="9" s="1"/>
  <c r="Z94" i="9"/>
  <c r="AA94" i="9"/>
  <c r="AB94" i="9"/>
  <c r="AC94" i="9"/>
  <c r="AC103" i="9" s="1"/>
  <c r="AD94" i="9"/>
  <c r="AE94" i="9"/>
  <c r="AF94" i="9"/>
  <c r="AF103" i="9" s="1"/>
  <c r="AG94" i="9"/>
  <c r="AH94" i="9"/>
  <c r="AI94" i="9"/>
  <c r="AI103" i="9" s="1"/>
  <c r="AJ94" i="9"/>
  <c r="AK94" i="9"/>
  <c r="Z70" i="9"/>
  <c r="Z76" i="9" s="1"/>
  <c r="Z78" i="9" s="1"/>
  <c r="Z81" i="9" s="1"/>
  <c r="AA70" i="9"/>
  <c r="AB70" i="9"/>
  <c r="AC70" i="9"/>
  <c r="AC76" i="9" s="1"/>
  <c r="AC78" i="9" s="1"/>
  <c r="AC81" i="9" s="1"/>
  <c r="AD70" i="9"/>
  <c r="AD76" i="9" s="1"/>
  <c r="AD78" i="9" s="1"/>
  <c r="AE70" i="9"/>
  <c r="AF70" i="9"/>
  <c r="AG70" i="9"/>
  <c r="AG76" i="9" s="1"/>
  <c r="AG78" i="9" s="1"/>
  <c r="AH70" i="9"/>
  <c r="AI70" i="9"/>
  <c r="AI76" i="9" s="1"/>
  <c r="AI78" i="9" s="1"/>
  <c r="AI81" i="9" s="1"/>
  <c r="AJ70" i="9"/>
  <c r="AJ76" i="9" s="1"/>
  <c r="AJ78" i="9" s="1"/>
  <c r="AK70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Z49" i="9"/>
  <c r="AA49" i="9"/>
  <c r="AB49" i="9"/>
  <c r="AB53" i="9" s="1"/>
  <c r="AC49" i="9"/>
  <c r="AD49" i="9"/>
  <c r="AD53" i="9" s="1"/>
  <c r="AE49" i="9"/>
  <c r="AF49" i="9"/>
  <c r="AG49" i="9"/>
  <c r="AH49" i="9"/>
  <c r="AI49" i="9"/>
  <c r="AJ49" i="9"/>
  <c r="AK49" i="9"/>
  <c r="Y77" i="9"/>
  <c r="Y73" i="9"/>
  <c r="Y72" i="9"/>
  <c r="Y69" i="9"/>
  <c r="Y65" i="9"/>
  <c r="Y64" i="9"/>
  <c r="Y63" i="9"/>
  <c r="Y59" i="9"/>
  <c r="Y58" i="9"/>
  <c r="Y57" i="9"/>
  <c r="Y56" i="9"/>
  <c r="Y55" i="9"/>
  <c r="Y51" i="9"/>
  <c r="Y50" i="9"/>
  <c r="Y48" i="9"/>
  <c r="Y47" i="9"/>
  <c r="V139" i="9"/>
  <c r="R139" i="9"/>
  <c r="N139" i="9"/>
  <c r="J139" i="9"/>
  <c r="F139" i="9"/>
  <c r="X134" i="9"/>
  <c r="W134" i="9"/>
  <c r="V134" i="9"/>
  <c r="T134" i="9"/>
  <c r="S134" i="9"/>
  <c r="R134" i="9"/>
  <c r="P134" i="9"/>
  <c r="O134" i="9"/>
  <c r="N134" i="9"/>
  <c r="L134" i="9"/>
  <c r="K134" i="9"/>
  <c r="J134" i="9"/>
  <c r="H134" i="9"/>
  <c r="G134" i="9"/>
  <c r="F134" i="9"/>
  <c r="U133" i="9"/>
  <c r="Q133" i="9"/>
  <c r="M133" i="9"/>
  <c r="I133" i="9"/>
  <c r="U132" i="9"/>
  <c r="Q132" i="9"/>
  <c r="M132" i="9"/>
  <c r="I132" i="9"/>
  <c r="U131" i="9"/>
  <c r="Q131" i="9"/>
  <c r="M131" i="9"/>
  <c r="I131" i="9"/>
  <c r="U130" i="9"/>
  <c r="Q130" i="9"/>
  <c r="M130" i="9"/>
  <c r="I130" i="9"/>
  <c r="U129" i="9"/>
  <c r="Q129" i="9"/>
  <c r="M129" i="9"/>
  <c r="I129" i="9"/>
  <c r="V127" i="9"/>
  <c r="U127" i="9"/>
  <c r="Q127" i="9"/>
  <c r="M127" i="9"/>
  <c r="I127" i="9"/>
  <c r="X124" i="9"/>
  <c r="W124" i="9"/>
  <c r="V124" i="9"/>
  <c r="T124" i="9"/>
  <c r="S124" i="9"/>
  <c r="R124" i="9"/>
  <c r="P124" i="9"/>
  <c r="O124" i="9"/>
  <c r="N124" i="9"/>
  <c r="L124" i="9"/>
  <c r="K124" i="9"/>
  <c r="J124" i="9"/>
  <c r="H124" i="9"/>
  <c r="G124" i="9"/>
  <c r="F124" i="9"/>
  <c r="U123" i="9"/>
  <c r="Q123" i="9"/>
  <c r="M123" i="9"/>
  <c r="I123" i="9"/>
  <c r="U122" i="9"/>
  <c r="Q122" i="9"/>
  <c r="M122" i="9"/>
  <c r="I122" i="9"/>
  <c r="U121" i="9"/>
  <c r="Q121" i="9"/>
  <c r="M121" i="9"/>
  <c r="I121" i="9"/>
  <c r="U120" i="9"/>
  <c r="Q120" i="9"/>
  <c r="M120" i="9"/>
  <c r="U119" i="9"/>
  <c r="Q119" i="9"/>
  <c r="M119" i="9"/>
  <c r="I119" i="9"/>
  <c r="U118" i="9"/>
  <c r="Q118" i="9"/>
  <c r="M118" i="9"/>
  <c r="I118" i="9"/>
  <c r="X116" i="9"/>
  <c r="W116" i="9"/>
  <c r="V116" i="9"/>
  <c r="T116" i="9"/>
  <c r="S116" i="9"/>
  <c r="R116" i="9"/>
  <c r="P116" i="9"/>
  <c r="O116" i="9"/>
  <c r="N116" i="9"/>
  <c r="L116" i="9"/>
  <c r="K116" i="9"/>
  <c r="J116" i="9"/>
  <c r="H116" i="9"/>
  <c r="G116" i="9"/>
  <c r="F116" i="9"/>
  <c r="U115" i="9"/>
  <c r="Q115" i="9"/>
  <c r="M115" i="9"/>
  <c r="I115" i="9"/>
  <c r="U114" i="9"/>
  <c r="Q114" i="9"/>
  <c r="M114" i="9"/>
  <c r="I114" i="9"/>
  <c r="U113" i="9"/>
  <c r="Q113" i="9"/>
  <c r="M113" i="9"/>
  <c r="I113" i="9"/>
  <c r="U112" i="9"/>
  <c r="Q112" i="9"/>
  <c r="M112" i="9"/>
  <c r="I112" i="9"/>
  <c r="U111" i="9"/>
  <c r="Q111" i="9"/>
  <c r="M111" i="9"/>
  <c r="U110" i="9"/>
  <c r="Q110" i="9"/>
  <c r="M110" i="9"/>
  <c r="I110" i="9"/>
  <c r="U109" i="9"/>
  <c r="Q109" i="9"/>
  <c r="M109" i="9"/>
  <c r="I109" i="9"/>
  <c r="U108" i="9"/>
  <c r="Q108" i="9"/>
  <c r="M108" i="9"/>
  <c r="I108" i="9"/>
  <c r="U107" i="9"/>
  <c r="Q107" i="9"/>
  <c r="M107" i="9"/>
  <c r="I107" i="9"/>
  <c r="U106" i="9"/>
  <c r="Q106" i="9"/>
  <c r="M106" i="9"/>
  <c r="I106" i="9"/>
  <c r="U105" i="9"/>
  <c r="Q105" i="9"/>
  <c r="M105" i="9"/>
  <c r="I105" i="9"/>
  <c r="X102" i="9"/>
  <c r="W102" i="9"/>
  <c r="V102" i="9"/>
  <c r="T102" i="9"/>
  <c r="S102" i="9"/>
  <c r="R102" i="9"/>
  <c r="P102" i="9"/>
  <c r="O102" i="9"/>
  <c r="N102" i="9"/>
  <c r="L102" i="9"/>
  <c r="K102" i="9"/>
  <c r="K103" i="9" s="1"/>
  <c r="J102" i="9"/>
  <c r="H102" i="9"/>
  <c r="G102" i="9"/>
  <c r="F102" i="9"/>
  <c r="U101" i="9"/>
  <c r="Q101" i="9"/>
  <c r="M101" i="9"/>
  <c r="I101" i="9"/>
  <c r="U100" i="9"/>
  <c r="Q100" i="9"/>
  <c r="M100" i="9"/>
  <c r="I100" i="9"/>
  <c r="U99" i="9"/>
  <c r="Q99" i="9"/>
  <c r="M99" i="9"/>
  <c r="I99" i="9"/>
  <c r="U98" i="9"/>
  <c r="Q98" i="9"/>
  <c r="M98" i="9"/>
  <c r="I98" i="9"/>
  <c r="U97" i="9"/>
  <c r="Q97" i="9"/>
  <c r="M97" i="9"/>
  <c r="I97" i="9"/>
  <c r="U96" i="9"/>
  <c r="Q96" i="9"/>
  <c r="M96" i="9"/>
  <c r="I96" i="9"/>
  <c r="X94" i="9"/>
  <c r="W94" i="9"/>
  <c r="V94" i="9"/>
  <c r="T94" i="9"/>
  <c r="S94" i="9"/>
  <c r="R94" i="9"/>
  <c r="R103" i="9" s="1"/>
  <c r="P94" i="9"/>
  <c r="P103" i="9" s="1"/>
  <c r="O94" i="9"/>
  <c r="N94" i="9"/>
  <c r="L94" i="9"/>
  <c r="K94" i="9"/>
  <c r="J94" i="9"/>
  <c r="H94" i="9"/>
  <c r="G94" i="9"/>
  <c r="F94" i="9"/>
  <c r="U93" i="9"/>
  <c r="Q93" i="9"/>
  <c r="M93" i="9"/>
  <c r="I93" i="9"/>
  <c r="U92" i="9"/>
  <c r="Q92" i="9"/>
  <c r="M92" i="9"/>
  <c r="I92" i="9"/>
  <c r="U91" i="9"/>
  <c r="Q91" i="9"/>
  <c r="M91" i="9"/>
  <c r="I91" i="9"/>
  <c r="U90" i="9"/>
  <c r="Q90" i="9"/>
  <c r="M90" i="9"/>
  <c r="I90" i="9"/>
  <c r="U89" i="9"/>
  <c r="Q89" i="9"/>
  <c r="M89" i="9"/>
  <c r="I89" i="9"/>
  <c r="U88" i="9"/>
  <c r="Q88" i="9"/>
  <c r="M88" i="9"/>
  <c r="I88" i="9"/>
  <c r="Q87" i="9"/>
  <c r="M87" i="9"/>
  <c r="I87" i="9"/>
  <c r="U86" i="9"/>
  <c r="Q86" i="9"/>
  <c r="M86" i="9"/>
  <c r="I86" i="9"/>
  <c r="I82" i="9"/>
  <c r="M82" i="9"/>
  <c r="Q82" i="9"/>
  <c r="I83" i="9"/>
  <c r="M83" i="9"/>
  <c r="Q83" i="9"/>
  <c r="U83" i="9"/>
  <c r="Y83" i="9"/>
  <c r="T78" i="9"/>
  <c r="T80" i="9" s="1"/>
  <c r="S78" i="9"/>
  <c r="S81" i="9" s="1"/>
  <c r="Q77" i="9"/>
  <c r="M77" i="9"/>
  <c r="I77" i="9"/>
  <c r="X74" i="9"/>
  <c r="W74" i="9"/>
  <c r="V74" i="9"/>
  <c r="T74" i="9"/>
  <c r="S74" i="9"/>
  <c r="R74" i="9"/>
  <c r="P74" i="9"/>
  <c r="O74" i="9"/>
  <c r="N74" i="9"/>
  <c r="L74" i="9"/>
  <c r="K74" i="9"/>
  <c r="J74" i="9"/>
  <c r="H74" i="9"/>
  <c r="G74" i="9"/>
  <c r="F74" i="9"/>
  <c r="Q73" i="9"/>
  <c r="M73" i="9"/>
  <c r="I73" i="9"/>
  <c r="Q72" i="9"/>
  <c r="Q74" i="9" s="1"/>
  <c r="M72" i="9"/>
  <c r="M74" i="9" s="1"/>
  <c r="I72" i="9"/>
  <c r="Q69" i="9"/>
  <c r="M69" i="9"/>
  <c r="I69" i="9"/>
  <c r="X66" i="9"/>
  <c r="W66" i="9"/>
  <c r="V66" i="9"/>
  <c r="T66" i="9"/>
  <c r="S66" i="9"/>
  <c r="R66" i="9"/>
  <c r="P66" i="9"/>
  <c r="O66" i="9"/>
  <c r="N66" i="9"/>
  <c r="L66" i="9"/>
  <c r="K66" i="9"/>
  <c r="J66" i="9"/>
  <c r="H66" i="9"/>
  <c r="G66" i="9"/>
  <c r="F66" i="9"/>
  <c r="Q65" i="9"/>
  <c r="M65" i="9"/>
  <c r="I65" i="9"/>
  <c r="Q64" i="9"/>
  <c r="M64" i="9"/>
  <c r="I64" i="9"/>
  <c r="Q63" i="9"/>
  <c r="M63" i="9"/>
  <c r="M66" i="9" s="1"/>
  <c r="I63" i="9"/>
  <c r="X60" i="9"/>
  <c r="W60" i="9"/>
  <c r="V60" i="9"/>
  <c r="T60" i="9"/>
  <c r="S60" i="9"/>
  <c r="R60" i="9"/>
  <c r="P60" i="9"/>
  <c r="O60" i="9"/>
  <c r="N60" i="9"/>
  <c r="L60" i="9"/>
  <c r="K60" i="9"/>
  <c r="J60" i="9"/>
  <c r="H60" i="9"/>
  <c r="G60" i="9"/>
  <c r="F60" i="9"/>
  <c r="Q59" i="9"/>
  <c r="M59" i="9"/>
  <c r="I59" i="9"/>
  <c r="Q58" i="9"/>
  <c r="M58" i="9"/>
  <c r="I58" i="9"/>
  <c r="Q57" i="9"/>
  <c r="M57" i="9"/>
  <c r="I57" i="9"/>
  <c r="Q56" i="9"/>
  <c r="M56" i="9"/>
  <c r="I56" i="9"/>
  <c r="Q55" i="9"/>
  <c r="M55" i="9"/>
  <c r="I55" i="9"/>
  <c r="X52" i="9"/>
  <c r="W52" i="9"/>
  <c r="V52" i="9"/>
  <c r="T52" i="9"/>
  <c r="S52" i="9"/>
  <c r="R52" i="9"/>
  <c r="P52" i="9"/>
  <c r="O52" i="9"/>
  <c r="N52" i="9"/>
  <c r="L52" i="9"/>
  <c r="K52" i="9"/>
  <c r="J52" i="9"/>
  <c r="H52" i="9"/>
  <c r="G52" i="9"/>
  <c r="F52" i="9"/>
  <c r="Q51" i="9"/>
  <c r="M51" i="9"/>
  <c r="I51" i="9"/>
  <c r="Q50" i="9"/>
  <c r="M50" i="9"/>
  <c r="I50" i="9"/>
  <c r="X49" i="9"/>
  <c r="W49" i="9"/>
  <c r="V49" i="9"/>
  <c r="V53" i="9" s="1"/>
  <c r="T49" i="9"/>
  <c r="S49" i="9"/>
  <c r="R49" i="9"/>
  <c r="P49" i="9"/>
  <c r="P53" i="9" s="1"/>
  <c r="P61" i="9" s="1"/>
  <c r="P68" i="9" s="1"/>
  <c r="P70" i="9" s="1"/>
  <c r="P76" i="9" s="1"/>
  <c r="P78" i="9" s="1"/>
  <c r="P81" i="9" s="1"/>
  <c r="O49" i="9"/>
  <c r="O53" i="9" s="1"/>
  <c r="O61" i="9" s="1"/>
  <c r="O68" i="9" s="1"/>
  <c r="O70" i="9" s="1"/>
  <c r="O76" i="9" s="1"/>
  <c r="O78" i="9" s="1"/>
  <c r="O81" i="9" s="1"/>
  <c r="N49" i="9"/>
  <c r="N53" i="9" s="1"/>
  <c r="N61" i="9" s="1"/>
  <c r="N68" i="9" s="1"/>
  <c r="N70" i="9" s="1"/>
  <c r="N76" i="9" s="1"/>
  <c r="N78" i="9" s="1"/>
  <c r="N81" i="9" s="1"/>
  <c r="L49" i="9"/>
  <c r="K49" i="9"/>
  <c r="K53" i="9" s="1"/>
  <c r="K61" i="9" s="1"/>
  <c r="K68" i="9" s="1"/>
  <c r="K70" i="9" s="1"/>
  <c r="K76" i="9" s="1"/>
  <c r="K78" i="9" s="1"/>
  <c r="K81" i="9" s="1"/>
  <c r="J49" i="9"/>
  <c r="J53" i="9" s="1"/>
  <c r="J61" i="9" s="1"/>
  <c r="J68" i="9" s="1"/>
  <c r="J70" i="9" s="1"/>
  <c r="J76" i="9" s="1"/>
  <c r="J78" i="9" s="1"/>
  <c r="J81" i="9" s="1"/>
  <c r="H49" i="9"/>
  <c r="G49" i="9"/>
  <c r="F49" i="9"/>
  <c r="F53" i="9" s="1"/>
  <c r="F61" i="9" s="1"/>
  <c r="F68" i="9" s="1"/>
  <c r="F70" i="9" s="1"/>
  <c r="F76" i="9" s="1"/>
  <c r="F78" i="9" s="1"/>
  <c r="Q48" i="9"/>
  <c r="M48" i="9"/>
  <c r="I48" i="9"/>
  <c r="Q47" i="9"/>
  <c r="M47" i="9"/>
  <c r="I47" i="9"/>
  <c r="X45" i="9"/>
  <c r="W45" i="9"/>
  <c r="V45" i="9"/>
  <c r="T45" i="9"/>
  <c r="S45" i="9"/>
  <c r="R45" i="9"/>
  <c r="P45" i="9"/>
  <c r="O45" i="9"/>
  <c r="N45" i="9"/>
  <c r="L45" i="9"/>
  <c r="K45" i="9"/>
  <c r="J45" i="9"/>
  <c r="H45" i="9"/>
  <c r="G45" i="9"/>
  <c r="F45" i="9"/>
  <c r="Q44" i="9"/>
  <c r="M44" i="9"/>
  <c r="I44" i="9"/>
  <c r="Q43" i="9"/>
  <c r="M43" i="9"/>
  <c r="I43" i="9"/>
  <c r="Q42" i="9"/>
  <c r="Q45" i="9" s="1"/>
  <c r="M42" i="9"/>
  <c r="M45" i="9" s="1"/>
  <c r="I42" i="9"/>
  <c r="I45" i="9" s="1"/>
  <c r="X40" i="9"/>
  <c r="W40" i="9"/>
  <c r="V40" i="9"/>
  <c r="T40" i="9"/>
  <c r="S40" i="9"/>
  <c r="R40" i="9"/>
  <c r="P40" i="9"/>
  <c r="O40" i="9"/>
  <c r="N40" i="9"/>
  <c r="L40" i="9"/>
  <c r="K40" i="9"/>
  <c r="J40" i="9"/>
  <c r="H40" i="9"/>
  <c r="G40" i="9"/>
  <c r="F40" i="9"/>
  <c r="Q39" i="9"/>
  <c r="M39" i="9"/>
  <c r="I39" i="9"/>
  <c r="Q38" i="9"/>
  <c r="M38" i="9"/>
  <c r="I38" i="9"/>
  <c r="Y40" i="9"/>
  <c r="Q37" i="9"/>
  <c r="Q40" i="9" s="1"/>
  <c r="M37" i="9"/>
  <c r="M40" i="9" s="1"/>
  <c r="I37" i="9"/>
  <c r="I40" i="9" s="1"/>
  <c r="T31" i="9"/>
  <c r="S31" i="9"/>
  <c r="R31" i="9"/>
  <c r="P31" i="9"/>
  <c r="O31" i="9"/>
  <c r="N31" i="9"/>
  <c r="L31" i="9"/>
  <c r="K31" i="9"/>
  <c r="J31" i="9"/>
  <c r="H31" i="9"/>
  <c r="G31" i="9"/>
  <c r="F31" i="9"/>
  <c r="T30" i="9"/>
  <c r="T32" i="9" s="1"/>
  <c r="S30" i="9"/>
  <c r="S32" i="9" s="1"/>
  <c r="R30" i="9"/>
  <c r="P30" i="9"/>
  <c r="P32" i="9" s="1"/>
  <c r="P33" i="9" s="1"/>
  <c r="O30" i="9"/>
  <c r="N30" i="9"/>
  <c r="L30" i="9"/>
  <c r="K30" i="9"/>
  <c r="J30" i="9"/>
  <c r="H30" i="9"/>
  <c r="G30" i="9"/>
  <c r="F30" i="9"/>
  <c r="X26" i="9"/>
  <c r="X28" i="9" s="1"/>
  <c r="W26" i="9"/>
  <c r="W28" i="9" s="1"/>
  <c r="V26" i="9"/>
  <c r="V28" i="9" s="1"/>
  <c r="T26" i="9"/>
  <c r="T28" i="9" s="1"/>
  <c r="S26" i="9"/>
  <c r="S28" i="9" s="1"/>
  <c r="R26" i="9"/>
  <c r="R27" i="9" s="1"/>
  <c r="P26" i="9"/>
  <c r="P27" i="9" s="1"/>
  <c r="O26" i="9"/>
  <c r="O27" i="9" s="1"/>
  <c r="N26" i="9"/>
  <c r="N28" i="9" s="1"/>
  <c r="L26" i="9"/>
  <c r="L28" i="9" s="1"/>
  <c r="K26" i="9"/>
  <c r="K28" i="9" s="1"/>
  <c r="J26" i="9"/>
  <c r="J28" i="9" s="1"/>
  <c r="H26" i="9"/>
  <c r="H28" i="9" s="1"/>
  <c r="G26" i="9"/>
  <c r="G28" i="9" s="1"/>
  <c r="F26" i="9"/>
  <c r="F28" i="9" s="1"/>
  <c r="U25" i="9"/>
  <c r="Q25" i="9"/>
  <c r="M25" i="9"/>
  <c r="I25" i="9"/>
  <c r="U24" i="9"/>
  <c r="Q24" i="9"/>
  <c r="I24" i="9"/>
  <c r="X20" i="9"/>
  <c r="W20" i="9"/>
  <c r="V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U19" i="9"/>
  <c r="U18" i="9"/>
  <c r="U20" i="9" s="1"/>
  <c r="X14" i="9"/>
  <c r="W14" i="9"/>
  <c r="V14" i="9"/>
  <c r="T14" i="9"/>
  <c r="S14" i="9"/>
  <c r="R14" i="9"/>
  <c r="P14" i="9"/>
  <c r="O14" i="9"/>
  <c r="N14" i="9"/>
  <c r="L14" i="9"/>
  <c r="K14" i="9"/>
  <c r="J14" i="9"/>
  <c r="H14" i="9"/>
  <c r="G14" i="9"/>
  <c r="F14" i="9"/>
  <c r="U13" i="9"/>
  <c r="Q13" i="9"/>
  <c r="Q31" i="9" s="1"/>
  <c r="M13" i="9"/>
  <c r="M31" i="9" s="1"/>
  <c r="I13" i="9"/>
  <c r="U12" i="9"/>
  <c r="U14" i="9" s="1"/>
  <c r="Q12" i="9"/>
  <c r="M12" i="9"/>
  <c r="I12" i="9"/>
  <c r="AD7" i="3"/>
  <c r="AH7" i="3"/>
  <c r="AD8" i="3"/>
  <c r="AH8" i="3"/>
  <c r="AD9" i="3"/>
  <c r="AE9" i="3"/>
  <c r="AF9" i="3"/>
  <c r="AF56" i="3" s="1"/>
  <c r="AG9" i="3"/>
  <c r="AH9" i="3"/>
  <c r="AH13" i="3"/>
  <c r="AH14" i="3"/>
  <c r="AD15" i="3"/>
  <c r="AE15" i="3"/>
  <c r="AF15" i="3"/>
  <c r="AG15" i="3"/>
  <c r="AG57" i="3" s="1"/>
  <c r="AH15" i="3"/>
  <c r="AH57" i="3" s="1"/>
  <c r="AD19" i="3"/>
  <c r="AH19" i="3"/>
  <c r="AD20" i="3"/>
  <c r="AH20" i="3"/>
  <c r="AD21" i="3"/>
  <c r="AD22" i="3" s="1"/>
  <c r="AE21" i="3"/>
  <c r="AF21" i="3"/>
  <c r="AF23" i="3" s="1"/>
  <c r="AG21" i="3"/>
  <c r="AH21" i="3"/>
  <c r="AH23" i="3" s="1"/>
  <c r="AE22" i="3"/>
  <c r="AG22" i="3"/>
  <c r="AH22" i="3"/>
  <c r="AD23" i="3"/>
  <c r="AE23" i="3"/>
  <c r="AG23" i="3"/>
  <c r="AD25" i="3"/>
  <c r="AE25" i="3"/>
  <c r="AE28" i="3" s="1"/>
  <c r="AF25" i="3"/>
  <c r="AG25" i="3"/>
  <c r="AG27" i="3" s="1"/>
  <c r="AG29" i="3" s="1"/>
  <c r="AD26" i="3"/>
  <c r="AE26" i="3"/>
  <c r="AE29" i="3" s="1"/>
  <c r="AF26" i="3"/>
  <c r="AF29" i="3" s="1"/>
  <c r="AG26" i="3"/>
  <c r="AD27" i="3"/>
  <c r="AD28" i="3" s="1"/>
  <c r="AE27" i="3"/>
  <c r="AF27" i="3"/>
  <c r="AF28" i="3" s="1"/>
  <c r="AD31" i="3"/>
  <c r="AD34" i="3" s="1"/>
  <c r="AH31" i="3"/>
  <c r="AD32" i="3"/>
  <c r="AH32" i="3"/>
  <c r="AH34" i="3" s="1"/>
  <c r="AD33" i="3"/>
  <c r="AH33" i="3"/>
  <c r="AE34" i="3"/>
  <c r="AF34" i="3"/>
  <c r="AG34" i="3"/>
  <c r="AD36" i="3"/>
  <c r="AH36" i="3"/>
  <c r="AD37" i="3"/>
  <c r="AH37" i="3"/>
  <c r="AH40" i="3" s="1"/>
  <c r="AD38" i="3"/>
  <c r="AH38" i="3"/>
  <c r="AD39" i="3"/>
  <c r="AH39" i="3"/>
  <c r="AD40" i="3"/>
  <c r="AE40" i="3"/>
  <c r="AF40" i="3"/>
  <c r="AG40" i="3"/>
  <c r="AD44" i="3"/>
  <c r="AD47" i="3" s="1"/>
  <c r="AH44" i="3"/>
  <c r="AD45" i="3"/>
  <c r="AH45" i="3"/>
  <c r="AD46" i="3"/>
  <c r="AH46" i="3"/>
  <c r="AE47" i="3"/>
  <c r="AF47" i="3"/>
  <c r="AG47" i="3"/>
  <c r="AH47" i="3"/>
  <c r="AD49" i="3"/>
  <c r="AD52" i="3" s="1"/>
  <c r="AH49" i="3"/>
  <c r="AD50" i="3"/>
  <c r="AH50" i="3"/>
  <c r="AD51" i="3"/>
  <c r="AH51" i="3"/>
  <c r="AH52" i="3" s="1"/>
  <c r="AH53" i="3" s="1"/>
  <c r="AE52" i="3"/>
  <c r="AE53" i="3" s="1"/>
  <c r="AF52" i="3"/>
  <c r="AG52" i="3"/>
  <c r="AF53" i="3"/>
  <c r="AG53" i="3"/>
  <c r="AG56" i="3" s="1"/>
  <c r="AF57" i="3"/>
  <c r="AD61" i="3"/>
  <c r="AD63" i="3" s="1"/>
  <c r="AD67" i="3" s="1"/>
  <c r="AD75" i="3" s="1"/>
  <c r="AD82" i="3" s="1"/>
  <c r="AD84" i="3" s="1"/>
  <c r="AD90" i="3" s="1"/>
  <c r="AD92" i="3" s="1"/>
  <c r="AH61" i="3"/>
  <c r="AH63" i="3" s="1"/>
  <c r="AH67" i="3" s="1"/>
  <c r="AH75" i="3" s="1"/>
  <c r="AH82" i="3" s="1"/>
  <c r="AH84" i="3" s="1"/>
  <c r="AD62" i="3"/>
  <c r="AH62" i="3"/>
  <c r="AE63" i="3"/>
  <c r="AF63" i="3"/>
  <c r="AF67" i="3" s="1"/>
  <c r="AF75" i="3" s="1"/>
  <c r="AF82" i="3" s="1"/>
  <c r="AF84" i="3" s="1"/>
  <c r="AG63" i="3"/>
  <c r="AG67" i="3" s="1"/>
  <c r="AG75" i="3" s="1"/>
  <c r="AG82" i="3" s="1"/>
  <c r="AG84" i="3" s="1"/>
  <c r="AD64" i="3"/>
  <c r="AD66" i="3" s="1"/>
  <c r="AH64" i="3"/>
  <c r="AD65" i="3"/>
  <c r="AH65" i="3"/>
  <c r="AH66" i="3" s="1"/>
  <c r="AE66" i="3"/>
  <c r="AF66" i="3"/>
  <c r="AG66" i="3"/>
  <c r="AE67" i="3"/>
  <c r="AD69" i="3"/>
  <c r="AH69" i="3"/>
  <c r="AH74" i="3" s="1"/>
  <c r="AD70" i="3"/>
  <c r="AH70" i="3"/>
  <c r="AD71" i="3"/>
  <c r="AD74" i="3" s="1"/>
  <c r="AH71" i="3"/>
  <c r="AD72" i="3"/>
  <c r="AH72" i="3"/>
  <c r="AD73" i="3"/>
  <c r="AH73" i="3"/>
  <c r="AE74" i="3"/>
  <c r="AF74" i="3"/>
  <c r="AG74" i="3"/>
  <c r="AE75" i="3"/>
  <c r="AD77" i="3"/>
  <c r="AD80" i="3" s="1"/>
  <c r="AH77" i="3"/>
  <c r="AH80" i="3" s="1"/>
  <c r="AD78" i="3"/>
  <c r="AH78" i="3"/>
  <c r="AD79" i="3"/>
  <c r="AH79" i="3"/>
  <c r="AE80" i="3"/>
  <c r="AF80" i="3"/>
  <c r="AG80" i="3"/>
  <c r="AE82" i="3"/>
  <c r="AE84" i="3" s="1"/>
  <c r="AE90" i="3" s="1"/>
  <c r="AD83" i="3"/>
  <c r="AH83" i="3"/>
  <c r="AD86" i="3"/>
  <c r="AH86" i="3"/>
  <c r="AH88" i="3" s="1"/>
  <c r="AD87" i="3"/>
  <c r="AH87" i="3"/>
  <c r="AD88" i="3"/>
  <c r="AE88" i="3"/>
  <c r="AF88" i="3"/>
  <c r="AG88" i="3"/>
  <c r="AD91" i="3"/>
  <c r="AH91" i="3"/>
  <c r="AF92" i="3"/>
  <c r="AG92" i="3"/>
  <c r="AG94" i="3" s="1"/>
  <c r="AF93" i="3"/>
  <c r="AF94" i="3"/>
  <c r="AD95" i="3"/>
  <c r="AH95" i="3"/>
  <c r="AD96" i="3"/>
  <c r="AH96" i="3"/>
  <c r="AD99" i="3"/>
  <c r="AD107" i="3" s="1"/>
  <c r="AH99" i="3"/>
  <c r="AD100" i="3"/>
  <c r="AD101" i="3"/>
  <c r="AH101" i="3"/>
  <c r="AD102" i="3"/>
  <c r="AH102" i="3"/>
  <c r="AD103" i="3"/>
  <c r="AH103" i="3"/>
  <c r="AD104" i="3"/>
  <c r="AH104" i="3"/>
  <c r="AD105" i="3"/>
  <c r="AH105" i="3"/>
  <c r="AD106" i="3"/>
  <c r="AH106" i="3"/>
  <c r="AE107" i="3"/>
  <c r="AE116" i="3" s="1"/>
  <c r="AF107" i="3"/>
  <c r="AG107" i="3"/>
  <c r="AH107" i="3"/>
  <c r="AD109" i="3"/>
  <c r="AD115" i="3" s="1"/>
  <c r="AH109" i="3"/>
  <c r="AD110" i="3"/>
  <c r="AH110" i="3"/>
  <c r="AD111" i="3"/>
  <c r="AH111" i="3"/>
  <c r="AH115" i="3" s="1"/>
  <c r="AH116" i="3" s="1"/>
  <c r="AD112" i="3"/>
  <c r="AH112" i="3"/>
  <c r="AD113" i="3"/>
  <c r="AH113" i="3"/>
  <c r="AD114" i="3"/>
  <c r="AH114" i="3"/>
  <c r="AE115" i="3"/>
  <c r="AF115" i="3"/>
  <c r="AG115" i="3"/>
  <c r="AF116" i="3"/>
  <c r="AG116" i="3"/>
  <c r="AD118" i="3"/>
  <c r="AH118" i="3"/>
  <c r="AD119" i="3"/>
  <c r="AH119" i="3"/>
  <c r="AD120" i="3"/>
  <c r="AD129" i="3" s="1"/>
  <c r="AH120" i="3"/>
  <c r="AD121" i="3"/>
  <c r="AH121" i="3"/>
  <c r="AD122" i="3"/>
  <c r="AH122" i="3"/>
  <c r="AD123" i="3"/>
  <c r="AH123" i="3"/>
  <c r="AD124" i="3"/>
  <c r="AH124" i="3"/>
  <c r="AD125" i="3"/>
  <c r="AH125" i="3"/>
  <c r="AH129" i="3" s="1"/>
  <c r="AD126" i="3"/>
  <c r="AH126" i="3"/>
  <c r="AD127" i="3"/>
  <c r="AH127" i="3"/>
  <c r="AD128" i="3"/>
  <c r="AH128" i="3"/>
  <c r="AE129" i="3"/>
  <c r="AF129" i="3"/>
  <c r="AG129" i="3"/>
  <c r="AD131" i="3"/>
  <c r="AH131" i="3"/>
  <c r="AH137" i="3" s="1"/>
  <c r="AH138" i="3" s="1"/>
  <c r="AD132" i="3"/>
  <c r="AD137" i="3" s="1"/>
  <c r="AD138" i="3" s="1"/>
  <c r="AH132" i="3"/>
  <c r="AD133" i="3"/>
  <c r="AH133" i="3"/>
  <c r="AD134" i="3"/>
  <c r="AH134" i="3"/>
  <c r="AD135" i="3"/>
  <c r="AH135" i="3"/>
  <c r="AD136" i="3"/>
  <c r="AH136" i="3"/>
  <c r="AE137" i="3"/>
  <c r="AF137" i="3"/>
  <c r="AG137" i="3"/>
  <c r="AE138" i="3"/>
  <c r="AF138" i="3"/>
  <c r="AG138" i="3"/>
  <c r="AD140" i="3"/>
  <c r="AH140" i="3"/>
  <c r="AD142" i="3"/>
  <c r="AH142" i="3"/>
  <c r="AD143" i="3"/>
  <c r="AH143" i="3"/>
  <c r="AD144" i="3"/>
  <c r="AH144" i="3"/>
  <c r="AD145" i="3"/>
  <c r="AH145" i="3"/>
  <c r="AD146" i="3"/>
  <c r="AH146" i="3"/>
  <c r="AD147" i="3"/>
  <c r="AE147" i="3"/>
  <c r="AE148" i="3" s="1"/>
  <c r="AF147" i="3"/>
  <c r="AF148" i="3" s="1"/>
  <c r="AG147" i="3"/>
  <c r="AG148" i="3" s="1"/>
  <c r="AH147" i="3"/>
  <c r="AH148" i="3"/>
  <c r="AD150" i="3"/>
  <c r="AF150" i="3"/>
  <c r="AF152" i="3" s="1"/>
  <c r="AG150" i="3"/>
  <c r="AG152" i="3" s="1"/>
  <c r="AH150" i="3"/>
  <c r="AH152" i="3" s="1"/>
  <c r="AD151" i="3"/>
  <c r="AF151" i="3"/>
  <c r="AG151" i="3"/>
  <c r="AH151" i="3"/>
  <c r="AD152" i="3"/>
  <c r="AE152" i="3"/>
  <c r="S152" i="3"/>
  <c r="T152" i="3"/>
  <c r="U152" i="3"/>
  <c r="V152" i="3"/>
  <c r="W152" i="3"/>
  <c r="X152" i="3"/>
  <c r="Y152" i="3"/>
  <c r="Z152" i="3"/>
  <c r="AA152" i="3"/>
  <c r="AB152" i="3"/>
  <c r="AC152" i="3"/>
  <c r="AW3" i="9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H45" i="9"/>
  <c r="BG45" i="9"/>
  <c r="BF45" i="9"/>
  <c r="BE45" i="9"/>
  <c r="BD45" i="9"/>
  <c r="BC45" i="9"/>
  <c r="BB45" i="9"/>
  <c r="BA45" i="9"/>
  <c r="BH40" i="9"/>
  <c r="BG40" i="9"/>
  <c r="BF40" i="9"/>
  <c r="BE40" i="9"/>
  <c r="BD40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W32" i="9" s="1"/>
  <c r="AW34" i="9" s="1"/>
  <c r="AV30" i="9"/>
  <c r="BC28" i="9"/>
  <c r="BB28" i="9"/>
  <c r="BA28" i="9"/>
  <c r="BC27" i="9"/>
  <c r="BB27" i="9"/>
  <c r="BA27" i="9"/>
  <c r="BH26" i="9"/>
  <c r="BH27" i="9" s="1"/>
  <c r="BG26" i="9"/>
  <c r="BG27" i="9" s="1"/>
  <c r="BF26" i="9"/>
  <c r="BF28" i="9" s="1"/>
  <c r="BE26" i="9"/>
  <c r="BE27" i="9" s="1"/>
  <c r="BD26" i="9"/>
  <c r="BD27" i="9" s="1"/>
  <c r="AZ26" i="9"/>
  <c r="AZ45" i="9" s="1"/>
  <c r="AY26" i="9"/>
  <c r="AY45" i="9" s="1"/>
  <c r="AX26" i="9"/>
  <c r="AX45" i="9" s="1"/>
  <c r="AW26" i="9"/>
  <c r="AW45" i="9" s="1"/>
  <c r="AV26" i="9"/>
  <c r="AV28" i="9" s="1"/>
  <c r="BH20" i="9"/>
  <c r="BH21" i="9" s="1"/>
  <c r="BG20" i="9"/>
  <c r="BG21" i="9" s="1"/>
  <c r="BF20" i="9"/>
  <c r="BF22" i="9" s="1"/>
  <c r="BE20" i="9"/>
  <c r="BE21" i="9" s="1"/>
  <c r="BD20" i="9"/>
  <c r="BD21" i="9" s="1"/>
  <c r="BC20" i="9"/>
  <c r="BC21" i="9" s="1"/>
  <c r="BB20" i="9"/>
  <c r="BB22" i="9" s="1"/>
  <c r="BA20" i="9"/>
  <c r="BA21" i="9" s="1"/>
  <c r="AZ20" i="9"/>
  <c r="AZ22" i="9" s="1"/>
  <c r="AY20" i="9"/>
  <c r="AY22" i="9" s="1"/>
  <c r="AX20" i="9"/>
  <c r="AX22" i="9" s="1"/>
  <c r="AW20" i="9"/>
  <c r="AW21" i="9" s="1"/>
  <c r="AV20" i="9"/>
  <c r="AV21" i="9" s="1"/>
  <c r="BH14" i="9"/>
  <c r="BH15" i="9" s="1"/>
  <c r="BG14" i="9"/>
  <c r="BG16" i="9" s="1"/>
  <c r="BF14" i="9"/>
  <c r="BF16" i="9" s="1"/>
  <c r="BE14" i="9"/>
  <c r="BE16" i="9" s="1"/>
  <c r="BD14" i="9"/>
  <c r="BD15" i="9" s="1"/>
  <c r="BC14" i="9"/>
  <c r="BC40" i="9" s="1"/>
  <c r="BB14" i="9"/>
  <c r="BB40" i="9" s="1"/>
  <c r="BA14" i="9"/>
  <c r="BA16" i="9" s="1"/>
  <c r="AZ14" i="9"/>
  <c r="AZ40" i="9" s="1"/>
  <c r="AY14" i="9"/>
  <c r="AY40" i="9" s="1"/>
  <c r="AX14" i="9"/>
  <c r="AX40" i="9" s="1"/>
  <c r="AW14" i="9"/>
  <c r="AW16" i="9" s="1"/>
  <c r="AV14" i="9"/>
  <c r="AV40" i="9" s="1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BH134" i="9"/>
  <c r="BG134" i="9"/>
  <c r="BF134" i="9"/>
  <c r="BE134" i="9"/>
  <c r="BD134" i="9"/>
  <c r="BC134" i="9"/>
  <c r="BB134" i="9"/>
  <c r="U134" i="9" s="1"/>
  <c r="BA134" i="9"/>
  <c r="AZ134" i="9"/>
  <c r="AY134" i="9"/>
  <c r="AX134" i="9"/>
  <c r="AW134" i="9"/>
  <c r="AV13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2" i="9"/>
  <c r="AV116" i="9" s="1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BH94" i="9"/>
  <c r="BG94" i="9"/>
  <c r="BF94" i="9"/>
  <c r="BE94" i="9"/>
  <c r="BD94" i="9"/>
  <c r="BC94" i="9"/>
  <c r="BB94" i="9"/>
  <c r="U94" i="9" s="1"/>
  <c r="BA94" i="9"/>
  <c r="AZ94" i="9"/>
  <c r="AY94" i="9"/>
  <c r="AX94" i="9"/>
  <c r="AW94" i="9"/>
  <c r="AV9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BH49" i="9"/>
  <c r="BG49" i="9"/>
  <c r="BF49" i="9"/>
  <c r="BF53" i="9" s="1"/>
  <c r="BF61" i="9" s="1"/>
  <c r="BF68" i="9" s="1"/>
  <c r="BF70" i="9" s="1"/>
  <c r="BE49" i="9"/>
  <c r="BD49" i="9"/>
  <c r="BC49" i="9"/>
  <c r="BB49" i="9"/>
  <c r="BA49" i="9"/>
  <c r="AZ49" i="9"/>
  <c r="AY49" i="9"/>
  <c r="AX49" i="9"/>
  <c r="AW49" i="9"/>
  <c r="AV49" i="9"/>
  <c r="AP147" i="3"/>
  <c r="AQ147" i="3"/>
  <c r="AR147" i="3"/>
  <c r="AS147" i="3"/>
  <c r="AT147" i="3"/>
  <c r="AU147" i="3"/>
  <c r="AO147" i="3"/>
  <c r="AN147" i="3"/>
  <c r="AM147" i="3"/>
  <c r="AP137" i="3"/>
  <c r="AQ137" i="3"/>
  <c r="AR137" i="3"/>
  <c r="AS137" i="3"/>
  <c r="AT137" i="3"/>
  <c r="AU137" i="3"/>
  <c r="AR138" i="3"/>
  <c r="AO137" i="3"/>
  <c r="AN137" i="3"/>
  <c r="AM137" i="3"/>
  <c r="AO129" i="3"/>
  <c r="AP129" i="3"/>
  <c r="AQ129" i="3"/>
  <c r="AR129" i="3"/>
  <c r="AS129" i="3"/>
  <c r="AT129" i="3"/>
  <c r="AU129" i="3"/>
  <c r="AN129" i="3"/>
  <c r="AM129" i="3"/>
  <c r="AP115" i="3"/>
  <c r="AQ115" i="3"/>
  <c r="AR115" i="3"/>
  <c r="AS115" i="3"/>
  <c r="AS116" i="3" s="1"/>
  <c r="AT115" i="3"/>
  <c r="AU115" i="3"/>
  <c r="AO115" i="3"/>
  <c r="AN115" i="3"/>
  <c r="AM115" i="3"/>
  <c r="AO107" i="3"/>
  <c r="AP107" i="3"/>
  <c r="AQ107" i="3"/>
  <c r="AR107" i="3"/>
  <c r="AS107" i="3"/>
  <c r="AT107" i="3"/>
  <c r="AU107" i="3"/>
  <c r="AN107" i="3"/>
  <c r="AM107" i="3"/>
  <c r="AP88" i="3"/>
  <c r="AQ88" i="3"/>
  <c r="AR88" i="3"/>
  <c r="AS88" i="3"/>
  <c r="AT88" i="3"/>
  <c r="AU88" i="3"/>
  <c r="AO88" i="3"/>
  <c r="AN88" i="3"/>
  <c r="AM88" i="3"/>
  <c r="AO84" i="3"/>
  <c r="AP84" i="3"/>
  <c r="AQ84" i="3"/>
  <c r="AR84" i="3"/>
  <c r="AS84" i="3"/>
  <c r="AT84" i="3"/>
  <c r="AU84" i="3"/>
  <c r="AN84" i="3"/>
  <c r="AM84" i="3"/>
  <c r="AM90" i="3" s="1"/>
  <c r="AM92" i="3" s="1"/>
  <c r="AO80" i="3"/>
  <c r="AP80" i="3"/>
  <c r="AQ80" i="3"/>
  <c r="AR80" i="3"/>
  <c r="AS80" i="3"/>
  <c r="AT80" i="3"/>
  <c r="AU80" i="3"/>
  <c r="AN80" i="3"/>
  <c r="AM80" i="3"/>
  <c r="AP74" i="3"/>
  <c r="AQ74" i="3"/>
  <c r="AR74" i="3"/>
  <c r="AS74" i="3"/>
  <c r="AT74" i="3"/>
  <c r="AU74" i="3"/>
  <c r="AO74" i="3"/>
  <c r="AN74" i="3"/>
  <c r="AM74" i="3"/>
  <c r="AO66" i="3"/>
  <c r="AP66" i="3"/>
  <c r="AQ66" i="3"/>
  <c r="AR66" i="3"/>
  <c r="AS66" i="3"/>
  <c r="AT66" i="3"/>
  <c r="AU66" i="3"/>
  <c r="AN66" i="3"/>
  <c r="AM66" i="3"/>
  <c r="AO63" i="3"/>
  <c r="AP63" i="3"/>
  <c r="AQ63" i="3"/>
  <c r="AR63" i="3"/>
  <c r="AS63" i="3"/>
  <c r="AS67" i="3" s="1"/>
  <c r="AT63" i="3"/>
  <c r="AU63" i="3"/>
  <c r="AN63" i="3"/>
  <c r="AM63" i="3"/>
  <c r="AP52" i="3"/>
  <c r="AQ52" i="3"/>
  <c r="AR52" i="3"/>
  <c r="AS52" i="3"/>
  <c r="AT52" i="3"/>
  <c r="AU52" i="3"/>
  <c r="AO52" i="3"/>
  <c r="AN52" i="3"/>
  <c r="AM52" i="3"/>
  <c r="AP9" i="3"/>
  <c r="AQ9" i="3"/>
  <c r="AR9" i="3"/>
  <c r="AS9" i="3"/>
  <c r="AT9" i="3"/>
  <c r="AU9" i="3"/>
  <c r="AO9" i="3"/>
  <c r="AN9" i="3"/>
  <c r="AM9" i="3"/>
  <c r="AO15" i="3"/>
  <c r="AP15" i="3"/>
  <c r="AQ15" i="3"/>
  <c r="AR15" i="3"/>
  <c r="AS15" i="3"/>
  <c r="AT15" i="3"/>
  <c r="AU15" i="3"/>
  <c r="AN15" i="3"/>
  <c r="AM15" i="3"/>
  <c r="AO21" i="3"/>
  <c r="AP21" i="3"/>
  <c r="AQ21" i="3"/>
  <c r="AR21" i="3"/>
  <c r="AS21" i="3"/>
  <c r="AT21" i="3"/>
  <c r="AU21" i="3"/>
  <c r="AN21" i="3"/>
  <c r="AM21" i="3"/>
  <c r="AP27" i="3"/>
  <c r="AQ27" i="3"/>
  <c r="AR27" i="3"/>
  <c r="AS27" i="3"/>
  <c r="AT27" i="3"/>
  <c r="AU27" i="3"/>
  <c r="AO27" i="3"/>
  <c r="AN27" i="3"/>
  <c r="AM27" i="3"/>
  <c r="AO34" i="3"/>
  <c r="AP34" i="3"/>
  <c r="AQ34" i="3"/>
  <c r="AR34" i="3"/>
  <c r="AS34" i="3"/>
  <c r="AT34" i="3"/>
  <c r="AU34" i="3"/>
  <c r="AN34" i="3"/>
  <c r="AM34" i="3"/>
  <c r="AO40" i="3"/>
  <c r="AP40" i="3"/>
  <c r="AQ40" i="3"/>
  <c r="AR40" i="3"/>
  <c r="AS40" i="3"/>
  <c r="AT40" i="3"/>
  <c r="AU40" i="3"/>
  <c r="AN40" i="3"/>
  <c r="AM40" i="3"/>
  <c r="AP47" i="3"/>
  <c r="AQ47" i="3"/>
  <c r="AR47" i="3"/>
  <c r="AS47" i="3"/>
  <c r="AT47" i="3"/>
  <c r="AU47" i="3"/>
  <c r="AO47" i="3"/>
  <c r="AN47" i="3"/>
  <c r="AM47" i="3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1" i="6"/>
  <c r="AL1048576" i="3"/>
  <c r="BP107" i="3"/>
  <c r="BP129" i="3"/>
  <c r="BO107" i="3"/>
  <c r="BO129" i="3"/>
  <c r="BN107" i="3"/>
  <c r="BN129" i="3"/>
  <c r="BM107" i="3"/>
  <c r="BM129" i="3"/>
  <c r="BL107" i="3"/>
  <c r="BL129" i="3"/>
  <c r="BK107" i="3"/>
  <c r="BK129" i="3"/>
  <c r="BJ107" i="3"/>
  <c r="BJ129" i="3"/>
  <c r="BI107" i="3"/>
  <c r="BI129" i="3"/>
  <c r="BH107" i="3"/>
  <c r="BH129" i="3"/>
  <c r="BG107" i="3"/>
  <c r="BG129" i="3"/>
  <c r="BF107" i="3"/>
  <c r="BF129" i="3"/>
  <c r="BE107" i="3"/>
  <c r="BE129" i="3"/>
  <c r="BD107" i="3"/>
  <c r="BD125" i="3"/>
  <c r="BD129" i="3" s="1"/>
  <c r="BP137" i="3"/>
  <c r="BO137" i="3"/>
  <c r="BN137" i="3"/>
  <c r="BM137" i="3"/>
  <c r="BL137" i="3"/>
  <c r="BK137" i="3"/>
  <c r="BJ137" i="3"/>
  <c r="BI137" i="3"/>
  <c r="BH137" i="3"/>
  <c r="BG137" i="3"/>
  <c r="BF137" i="3"/>
  <c r="BE137" i="3"/>
  <c r="BD137" i="3"/>
  <c r="BP115" i="3"/>
  <c r="BO115" i="3"/>
  <c r="BN115" i="3"/>
  <c r="BM115" i="3"/>
  <c r="BL115" i="3"/>
  <c r="BK115" i="3"/>
  <c r="BJ115" i="3"/>
  <c r="BI115" i="3"/>
  <c r="BI116" i="3" s="1"/>
  <c r="BH115" i="3"/>
  <c r="BG115" i="3"/>
  <c r="BF115" i="3"/>
  <c r="BE115" i="3"/>
  <c r="BD115" i="3"/>
  <c r="BP168" i="3"/>
  <c r="BO168" i="3"/>
  <c r="BN168" i="3"/>
  <c r="BM168" i="3"/>
  <c r="BL168" i="3"/>
  <c r="BK168" i="3"/>
  <c r="BJ168" i="3"/>
  <c r="BI168" i="3"/>
  <c r="BH168" i="3"/>
  <c r="BG168" i="3"/>
  <c r="BF168" i="3"/>
  <c r="BE168" i="3"/>
  <c r="BP63" i="3"/>
  <c r="BP66" i="3"/>
  <c r="BP88" i="3"/>
  <c r="BO63" i="3"/>
  <c r="BO66" i="3"/>
  <c r="BO88" i="3"/>
  <c r="BN63" i="3"/>
  <c r="BN66" i="3"/>
  <c r="BN88" i="3"/>
  <c r="BM63" i="3"/>
  <c r="BM66" i="3"/>
  <c r="BM88" i="3"/>
  <c r="BL63" i="3"/>
  <c r="BL66" i="3"/>
  <c r="BL88" i="3"/>
  <c r="BK63" i="3"/>
  <c r="BK66" i="3"/>
  <c r="BK88" i="3"/>
  <c r="BJ63" i="3"/>
  <c r="BJ66" i="3"/>
  <c r="BJ88" i="3"/>
  <c r="BI63" i="3"/>
  <c r="BI66" i="3"/>
  <c r="BI88" i="3"/>
  <c r="BH63" i="3"/>
  <c r="BH66" i="3"/>
  <c r="BH88" i="3"/>
  <c r="BG63" i="3"/>
  <c r="BG66" i="3"/>
  <c r="BG88" i="3"/>
  <c r="BF63" i="3"/>
  <c r="BF66" i="3"/>
  <c r="BF88" i="3"/>
  <c r="BE63" i="3"/>
  <c r="BE66" i="3"/>
  <c r="BE88" i="3"/>
  <c r="BD63" i="3"/>
  <c r="BD66" i="3"/>
  <c r="BD88" i="3"/>
  <c r="AJ150" i="3"/>
  <c r="AK150" i="3" s="1"/>
  <c r="AL150" i="3" s="1"/>
  <c r="BP152" i="3"/>
  <c r="BO152" i="3"/>
  <c r="BN152" i="3"/>
  <c r="BM152" i="3"/>
  <c r="BL152" i="3"/>
  <c r="BK152" i="3"/>
  <c r="BJ152" i="3"/>
  <c r="BI152" i="3"/>
  <c r="BH152" i="3"/>
  <c r="BG152" i="3"/>
  <c r="BF152" i="3"/>
  <c r="BE152" i="3"/>
  <c r="BD152" i="3"/>
  <c r="AJ151" i="3"/>
  <c r="AI152" i="3"/>
  <c r="AB150" i="3"/>
  <c r="AC150" i="3" s="1"/>
  <c r="AB151" i="3"/>
  <c r="AC151" i="3" s="1"/>
  <c r="X150" i="3"/>
  <c r="Y150" i="3" s="1"/>
  <c r="X151" i="3"/>
  <c r="Y151" i="3" s="1"/>
  <c r="Z151" i="3" s="1"/>
  <c r="T150" i="3"/>
  <c r="U150" i="3" s="1"/>
  <c r="T151" i="3"/>
  <c r="U151" i="3" s="1"/>
  <c r="V151" i="3" s="1"/>
  <c r="R152" i="3"/>
  <c r="Q152" i="3"/>
  <c r="P152" i="3"/>
  <c r="O152" i="3"/>
  <c r="N152" i="3"/>
  <c r="M152" i="3"/>
  <c r="L152" i="3"/>
  <c r="BR147" i="3"/>
  <c r="BR129" i="3"/>
  <c r="BR138" i="3" s="1"/>
  <c r="BQ147" i="3"/>
  <c r="BQ129" i="3"/>
  <c r="BQ138" i="3" s="1"/>
  <c r="BP147" i="3"/>
  <c r="BO147" i="3"/>
  <c r="BN147" i="3"/>
  <c r="BM147" i="3"/>
  <c r="BL147" i="3"/>
  <c r="BK147" i="3"/>
  <c r="BJ147" i="3"/>
  <c r="BI147" i="3"/>
  <c r="BH147" i="3"/>
  <c r="BG147" i="3"/>
  <c r="BF147" i="3"/>
  <c r="BE147" i="3"/>
  <c r="BD147" i="3"/>
  <c r="AL142" i="3"/>
  <c r="AL143" i="3"/>
  <c r="AL144" i="3"/>
  <c r="AL145" i="3"/>
  <c r="AL146" i="3"/>
  <c r="AL131" i="3"/>
  <c r="AL132" i="3"/>
  <c r="AL133" i="3"/>
  <c r="AL134" i="3"/>
  <c r="AL135" i="3"/>
  <c r="AL136" i="3"/>
  <c r="AL118" i="3"/>
  <c r="AL119" i="3"/>
  <c r="AL120" i="3"/>
  <c r="AL121" i="3"/>
  <c r="AL122" i="3"/>
  <c r="AL123" i="3"/>
  <c r="AL124" i="3"/>
  <c r="AL125" i="3"/>
  <c r="AL126" i="3"/>
  <c r="AL127" i="3"/>
  <c r="AL128" i="3"/>
  <c r="AL140" i="3"/>
  <c r="AK147" i="3"/>
  <c r="AK137" i="3"/>
  <c r="AK129" i="3"/>
  <c r="AJ147" i="3"/>
  <c r="AJ137" i="3"/>
  <c r="AJ129" i="3"/>
  <c r="AI147" i="3"/>
  <c r="AI137" i="3"/>
  <c r="AI129" i="3"/>
  <c r="AI140" i="3"/>
  <c r="AC147" i="3"/>
  <c r="AC137" i="3"/>
  <c r="AC129" i="3"/>
  <c r="AB147" i="3"/>
  <c r="AB137" i="3"/>
  <c r="AB129" i="3"/>
  <c r="AA147" i="3"/>
  <c r="AA137" i="3"/>
  <c r="AA129" i="3"/>
  <c r="Z142" i="3"/>
  <c r="Z143" i="3"/>
  <c r="Z144" i="3"/>
  <c r="Z145" i="3"/>
  <c r="Z146" i="3"/>
  <c r="Z131" i="3"/>
  <c r="Z132" i="3"/>
  <c r="Z133" i="3"/>
  <c r="Z134" i="3"/>
  <c r="Z135" i="3"/>
  <c r="Z136" i="3"/>
  <c r="Z118" i="3"/>
  <c r="Z119" i="3"/>
  <c r="Z120" i="3"/>
  <c r="Z121" i="3"/>
  <c r="Z122" i="3"/>
  <c r="Z123" i="3"/>
  <c r="Z124" i="3"/>
  <c r="Z125" i="3"/>
  <c r="Z126" i="3"/>
  <c r="Z127" i="3"/>
  <c r="Z128" i="3"/>
  <c r="Z140" i="3"/>
  <c r="Y147" i="3"/>
  <c r="Y137" i="3"/>
  <c r="Y129" i="3"/>
  <c r="X147" i="3"/>
  <c r="X137" i="3"/>
  <c r="X129" i="3"/>
  <c r="W147" i="3"/>
  <c r="W137" i="3"/>
  <c r="W129" i="3"/>
  <c r="V142" i="3"/>
  <c r="V143" i="3"/>
  <c r="V144" i="3"/>
  <c r="V145" i="3"/>
  <c r="V146" i="3"/>
  <c r="V131" i="3"/>
  <c r="V132" i="3"/>
  <c r="V134" i="3"/>
  <c r="V135" i="3"/>
  <c r="V136" i="3"/>
  <c r="V118" i="3"/>
  <c r="V119" i="3"/>
  <c r="V120" i="3"/>
  <c r="V121" i="3"/>
  <c r="V122" i="3"/>
  <c r="V123" i="3"/>
  <c r="V125" i="3"/>
  <c r="V126" i="3"/>
  <c r="V127" i="3"/>
  <c r="V128" i="3"/>
  <c r="V140" i="3"/>
  <c r="U147" i="3"/>
  <c r="U137" i="3"/>
  <c r="U129" i="3"/>
  <c r="T147" i="3"/>
  <c r="T137" i="3"/>
  <c r="T129" i="3"/>
  <c r="S147" i="3"/>
  <c r="S137" i="3"/>
  <c r="S129" i="3"/>
  <c r="R142" i="3"/>
  <c r="R143" i="3"/>
  <c r="R144" i="3"/>
  <c r="R145" i="3"/>
  <c r="R146" i="3"/>
  <c r="R131" i="3"/>
  <c r="R132" i="3"/>
  <c r="R133" i="3"/>
  <c r="R134" i="3"/>
  <c r="R135" i="3"/>
  <c r="R136" i="3"/>
  <c r="R118" i="3"/>
  <c r="R119" i="3"/>
  <c r="R120" i="3"/>
  <c r="R121" i="3"/>
  <c r="R122" i="3"/>
  <c r="R123" i="3"/>
  <c r="R124" i="3"/>
  <c r="R125" i="3"/>
  <c r="R126" i="3"/>
  <c r="R127" i="3"/>
  <c r="R128" i="3"/>
  <c r="R140" i="3"/>
  <c r="Q147" i="3"/>
  <c r="Q129" i="3"/>
  <c r="Q138" i="3" s="1"/>
  <c r="P147" i="3"/>
  <c r="P129" i="3"/>
  <c r="P138" i="3" s="1"/>
  <c r="O147" i="3"/>
  <c r="O129" i="3"/>
  <c r="O138" i="3" s="1"/>
  <c r="N147" i="3"/>
  <c r="N148" i="3" s="1"/>
  <c r="M147" i="3"/>
  <c r="M148" i="3" s="1"/>
  <c r="L147" i="3"/>
  <c r="L148" i="3" s="1"/>
  <c r="C147" i="3"/>
  <c r="C148" i="3" s="1"/>
  <c r="BR107" i="3"/>
  <c r="BR116" i="3" s="1"/>
  <c r="BQ107" i="3"/>
  <c r="BQ116" i="3" s="1"/>
  <c r="AL109" i="3"/>
  <c r="AL110" i="3"/>
  <c r="AL111" i="3"/>
  <c r="AL112" i="3"/>
  <c r="AL113" i="3"/>
  <c r="AL114" i="3"/>
  <c r="AL99" i="3"/>
  <c r="AL100" i="3"/>
  <c r="AL101" i="3"/>
  <c r="AL102" i="3"/>
  <c r="AL103" i="3"/>
  <c r="AL104" i="3"/>
  <c r="AL105" i="3"/>
  <c r="AL106" i="3"/>
  <c r="AK115" i="3"/>
  <c r="AK107" i="3"/>
  <c r="AJ115" i="3"/>
  <c r="AJ107" i="3"/>
  <c r="AI115" i="3"/>
  <c r="AI107" i="3"/>
  <c r="AC115" i="3"/>
  <c r="AC107" i="3"/>
  <c r="AB115" i="3"/>
  <c r="AB107" i="3"/>
  <c r="AA115" i="3"/>
  <c r="AA107" i="3"/>
  <c r="Z109" i="3"/>
  <c r="Z110" i="3"/>
  <c r="Z111" i="3"/>
  <c r="Z112" i="3"/>
  <c r="Z113" i="3"/>
  <c r="Z114" i="3"/>
  <c r="Z99" i="3"/>
  <c r="Z100" i="3"/>
  <c r="Z101" i="3"/>
  <c r="Z102" i="3"/>
  <c r="Z103" i="3"/>
  <c r="Z104" i="3"/>
  <c r="Z105" i="3"/>
  <c r="Z106" i="3"/>
  <c r="Y115" i="3"/>
  <c r="Y107" i="3"/>
  <c r="X115" i="3"/>
  <c r="X107" i="3"/>
  <c r="W115" i="3"/>
  <c r="W107" i="3"/>
  <c r="V109" i="3"/>
  <c r="V110" i="3"/>
  <c r="V111" i="3"/>
  <c r="V112" i="3"/>
  <c r="V113" i="3"/>
  <c r="V114" i="3"/>
  <c r="V99" i="3"/>
  <c r="V100" i="3"/>
  <c r="V101" i="3"/>
  <c r="V102" i="3"/>
  <c r="V103" i="3"/>
  <c r="V104" i="3"/>
  <c r="V105" i="3"/>
  <c r="V106" i="3"/>
  <c r="U115" i="3"/>
  <c r="U107" i="3"/>
  <c r="T115" i="3"/>
  <c r="T107" i="3"/>
  <c r="S115" i="3"/>
  <c r="S107" i="3"/>
  <c r="R109" i="3"/>
  <c r="R110" i="3"/>
  <c r="R111" i="3"/>
  <c r="R112" i="3"/>
  <c r="R113" i="3"/>
  <c r="R114" i="3"/>
  <c r="R99" i="3"/>
  <c r="R100" i="3"/>
  <c r="R101" i="3"/>
  <c r="R102" i="3"/>
  <c r="R103" i="3"/>
  <c r="R104" i="3"/>
  <c r="R105" i="3"/>
  <c r="R106" i="3"/>
  <c r="Q115" i="3"/>
  <c r="Q107" i="3"/>
  <c r="P115" i="3"/>
  <c r="P107" i="3"/>
  <c r="O115" i="3"/>
  <c r="O107" i="3"/>
  <c r="N115" i="3"/>
  <c r="N107" i="3"/>
  <c r="M115" i="3"/>
  <c r="M107" i="3"/>
  <c r="L115" i="3"/>
  <c r="L107" i="3"/>
  <c r="C107" i="3"/>
  <c r="C116" i="3" s="1"/>
  <c r="AL96" i="3"/>
  <c r="Z96" i="3"/>
  <c r="V96" i="3"/>
  <c r="AL95" i="3"/>
  <c r="Z95" i="3"/>
  <c r="V95" i="3"/>
  <c r="AL61" i="3"/>
  <c r="AL62" i="3"/>
  <c r="AL64" i="3"/>
  <c r="AL65" i="3"/>
  <c r="AL69" i="3"/>
  <c r="AL70" i="3"/>
  <c r="AL71" i="3"/>
  <c r="AL72" i="3"/>
  <c r="AL73" i="3"/>
  <c r="AL77" i="3"/>
  <c r="AL78" i="3"/>
  <c r="AL79" i="3"/>
  <c r="AL83" i="3"/>
  <c r="AL86" i="3"/>
  <c r="AL87" i="3"/>
  <c r="AL91" i="3"/>
  <c r="AK63" i="3"/>
  <c r="AK66" i="3"/>
  <c r="AK74" i="3"/>
  <c r="AK88" i="3"/>
  <c r="AJ63" i="3"/>
  <c r="AJ66" i="3"/>
  <c r="AJ74" i="3"/>
  <c r="AJ88" i="3"/>
  <c r="AI63" i="3"/>
  <c r="AI66" i="3"/>
  <c r="AI74" i="3"/>
  <c r="AI88" i="3"/>
  <c r="AC63" i="3"/>
  <c r="AC66" i="3"/>
  <c r="AC88" i="3"/>
  <c r="AB63" i="3"/>
  <c r="AB66" i="3"/>
  <c r="AB88" i="3"/>
  <c r="AA63" i="3"/>
  <c r="AA66" i="3"/>
  <c r="AA88" i="3"/>
  <c r="Z61" i="3"/>
  <c r="Z62" i="3"/>
  <c r="Z64" i="3"/>
  <c r="Z65" i="3"/>
  <c r="Z69" i="3"/>
  <c r="Z70" i="3"/>
  <c r="Z71" i="3"/>
  <c r="Z72" i="3"/>
  <c r="Z73" i="3"/>
  <c r="Z77" i="3"/>
  <c r="Z78" i="3"/>
  <c r="Z79" i="3"/>
  <c r="Z83" i="3"/>
  <c r="Z86" i="3"/>
  <c r="Z87" i="3"/>
  <c r="Z91" i="3"/>
  <c r="Y63" i="3"/>
  <c r="Y66" i="3"/>
  <c r="Y88" i="3"/>
  <c r="X63" i="3"/>
  <c r="X66" i="3"/>
  <c r="X88" i="3"/>
  <c r="W63" i="3"/>
  <c r="W66" i="3"/>
  <c r="W88" i="3"/>
  <c r="V61" i="3"/>
  <c r="V62" i="3"/>
  <c r="V64" i="3"/>
  <c r="V65" i="3"/>
  <c r="V69" i="3"/>
  <c r="V70" i="3"/>
  <c r="V71" i="3"/>
  <c r="V72" i="3"/>
  <c r="V73" i="3"/>
  <c r="V77" i="3"/>
  <c r="V78" i="3"/>
  <c r="V79" i="3"/>
  <c r="V83" i="3"/>
  <c r="V86" i="3"/>
  <c r="V87" i="3"/>
  <c r="V91" i="3"/>
  <c r="U63" i="3"/>
  <c r="U66" i="3"/>
  <c r="U88" i="3"/>
  <c r="T63" i="3"/>
  <c r="T66" i="3"/>
  <c r="T88" i="3"/>
  <c r="S63" i="3"/>
  <c r="S66" i="3"/>
  <c r="S88" i="3"/>
  <c r="R63" i="3"/>
  <c r="R66" i="3"/>
  <c r="R88" i="3"/>
  <c r="Q63" i="3"/>
  <c r="Q66" i="3"/>
  <c r="Q88" i="3"/>
  <c r="P63" i="3"/>
  <c r="P66" i="3"/>
  <c r="P88" i="3"/>
  <c r="O63" i="3"/>
  <c r="O66" i="3"/>
  <c r="O88" i="3"/>
  <c r="N92" i="3"/>
  <c r="N93" i="3" s="1"/>
  <c r="M92" i="3"/>
  <c r="M93" i="3" s="1"/>
  <c r="L92" i="3"/>
  <c r="L94" i="3" s="1"/>
  <c r="BR92" i="3"/>
  <c r="BQ92" i="3"/>
  <c r="BR88" i="3"/>
  <c r="BQ88" i="3"/>
  <c r="BC88" i="3"/>
  <c r="N88" i="3"/>
  <c r="M88" i="3"/>
  <c r="L88" i="3"/>
  <c r="BR84" i="3"/>
  <c r="BQ84" i="3"/>
  <c r="N84" i="3"/>
  <c r="M84" i="3"/>
  <c r="L84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AK80" i="3"/>
  <c r="AJ80" i="3"/>
  <c r="AI80" i="3"/>
  <c r="AC80" i="3"/>
  <c r="AB80" i="3"/>
  <c r="AA80" i="3"/>
  <c r="Y80" i="3"/>
  <c r="X80" i="3"/>
  <c r="W80" i="3"/>
  <c r="U80" i="3"/>
  <c r="T80" i="3"/>
  <c r="S80" i="3"/>
  <c r="BR63" i="3"/>
  <c r="BR66" i="3"/>
  <c r="BQ63" i="3"/>
  <c r="BQ66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AC74" i="3"/>
  <c r="AB74" i="3"/>
  <c r="AA74" i="3"/>
  <c r="Y74" i="3"/>
  <c r="X74" i="3"/>
  <c r="W74" i="3"/>
  <c r="U74" i="3"/>
  <c r="T74" i="3"/>
  <c r="S74" i="3"/>
  <c r="R74" i="3"/>
  <c r="Q74" i="3"/>
  <c r="P74" i="3"/>
  <c r="O74" i="3"/>
  <c r="BP9" i="3"/>
  <c r="BP11" i="3" s="1"/>
  <c r="BP52" i="3"/>
  <c r="BP47" i="3"/>
  <c r="BP15" i="3"/>
  <c r="BP16" i="3" s="1"/>
  <c r="BP21" i="3"/>
  <c r="BP22" i="3" s="1"/>
  <c r="BO9" i="3"/>
  <c r="BO11" i="3" s="1"/>
  <c r="BO52" i="3"/>
  <c r="BO47" i="3"/>
  <c r="BO15" i="3"/>
  <c r="BO16" i="3" s="1"/>
  <c r="BO21" i="3"/>
  <c r="BN9" i="3"/>
  <c r="BN11" i="3" s="1"/>
  <c r="BN52" i="3"/>
  <c r="BN47" i="3"/>
  <c r="BN15" i="3"/>
  <c r="BN17" i="3" s="1"/>
  <c r="BN21" i="3"/>
  <c r="BN23" i="3" s="1"/>
  <c r="BM9" i="3"/>
  <c r="BM52" i="3"/>
  <c r="BM47" i="3"/>
  <c r="BM15" i="3"/>
  <c r="BM21" i="3"/>
  <c r="BM23" i="3" s="1"/>
  <c r="BL9" i="3"/>
  <c r="BL11" i="3" s="1"/>
  <c r="BL52" i="3"/>
  <c r="BL47" i="3"/>
  <c r="BL15" i="3"/>
  <c r="BL17" i="3" s="1"/>
  <c r="BL21" i="3"/>
  <c r="BK9" i="3"/>
  <c r="BK11" i="3" s="1"/>
  <c r="BK53" i="3"/>
  <c r="BK58" i="3" s="1"/>
  <c r="BJ9" i="3"/>
  <c r="BJ53" i="3"/>
  <c r="BI9" i="3"/>
  <c r="BI10" i="3" s="1"/>
  <c r="BI53" i="3"/>
  <c r="BI58" i="3" s="1"/>
  <c r="BH9" i="3"/>
  <c r="BH53" i="3"/>
  <c r="BG9" i="3"/>
  <c r="BG10" i="3" s="1"/>
  <c r="BG53" i="3"/>
  <c r="BF9" i="3"/>
  <c r="BF10" i="3" s="1"/>
  <c r="BF53" i="3"/>
  <c r="BE9" i="3"/>
  <c r="BE47" i="3" s="1"/>
  <c r="BE53" i="3"/>
  <c r="BD9" i="3"/>
  <c r="BD11" i="3" s="1"/>
  <c r="BD53" i="3"/>
  <c r="AL7" i="3"/>
  <c r="AL8" i="3"/>
  <c r="AL49" i="3"/>
  <c r="AL50" i="3"/>
  <c r="AL51" i="3"/>
  <c r="AL44" i="3"/>
  <c r="AL45" i="3"/>
  <c r="AL46" i="3"/>
  <c r="AL13" i="3"/>
  <c r="AL14" i="3"/>
  <c r="AL19" i="3"/>
  <c r="AL20" i="3"/>
  <c r="AK9" i="3"/>
  <c r="AK52" i="3"/>
  <c r="AK47" i="3"/>
  <c r="AK15" i="3"/>
  <c r="AK21" i="3"/>
  <c r="AK22" i="3" s="1"/>
  <c r="AJ9" i="3"/>
  <c r="AJ52" i="3"/>
  <c r="AJ47" i="3"/>
  <c r="AJ15" i="3"/>
  <c r="AJ21" i="3"/>
  <c r="AJ22" i="3" s="1"/>
  <c r="AI9" i="3"/>
  <c r="AI52" i="3"/>
  <c r="AI47" i="3"/>
  <c r="AI15" i="3"/>
  <c r="AI21" i="3"/>
  <c r="AI23" i="3" s="1"/>
  <c r="AC9" i="3"/>
  <c r="AC52" i="3"/>
  <c r="AC47" i="3"/>
  <c r="AC15" i="3"/>
  <c r="AC21" i="3"/>
  <c r="AC22" i="3" s="1"/>
  <c r="AB9" i="3"/>
  <c r="AB52" i="3"/>
  <c r="AB47" i="3"/>
  <c r="AB15" i="3"/>
  <c r="AB21" i="3"/>
  <c r="AB23" i="3" s="1"/>
  <c r="AA9" i="3"/>
  <c r="AA52" i="3"/>
  <c r="AA47" i="3"/>
  <c r="AA15" i="3"/>
  <c r="AA21" i="3"/>
  <c r="AA22" i="3" s="1"/>
  <c r="Z7" i="3"/>
  <c r="Z25" i="3" s="1"/>
  <c r="Z8" i="3"/>
  <c r="Y9" i="3"/>
  <c r="Y56" i="3" s="1"/>
  <c r="Y59" i="3" s="1"/>
  <c r="X9" i="3"/>
  <c r="X56" i="3" s="1"/>
  <c r="X59" i="3" s="1"/>
  <c r="W9" i="3"/>
  <c r="W56" i="3" s="1"/>
  <c r="W59" i="3" s="1"/>
  <c r="V7" i="3"/>
  <c r="V8" i="3"/>
  <c r="U9" i="3"/>
  <c r="U56" i="3" s="1"/>
  <c r="U59" i="3" s="1"/>
  <c r="T9" i="3"/>
  <c r="T56" i="3" s="1"/>
  <c r="T59" i="3" s="1"/>
  <c r="S9" i="3"/>
  <c r="S56" i="3" s="1"/>
  <c r="S59" i="3" s="1"/>
  <c r="R9" i="3"/>
  <c r="R56" i="3" s="1"/>
  <c r="R59" i="3" s="1"/>
  <c r="Q9" i="3"/>
  <c r="Q56" i="3" s="1"/>
  <c r="Q59" i="3" s="1"/>
  <c r="P9" i="3"/>
  <c r="P56" i="3" s="1"/>
  <c r="P59" i="3" s="1"/>
  <c r="O9" i="3"/>
  <c r="O56" i="3" s="1"/>
  <c r="O59" i="3" s="1"/>
  <c r="N9" i="3"/>
  <c r="N56" i="3" s="1"/>
  <c r="N59" i="3" s="1"/>
  <c r="M9" i="3"/>
  <c r="M56" i="3" s="1"/>
  <c r="M59" i="3" s="1"/>
  <c r="L9" i="3"/>
  <c r="L56" i="3" s="1"/>
  <c r="L59" i="3" s="1"/>
  <c r="BH21" i="3"/>
  <c r="BH22" i="3" s="1"/>
  <c r="BG21" i="3"/>
  <c r="BG23" i="3" s="1"/>
  <c r="BF21" i="3"/>
  <c r="BF23" i="3" s="1"/>
  <c r="BE21" i="3"/>
  <c r="BD21" i="3"/>
  <c r="BD52" i="3" s="1"/>
  <c r="Z20" i="3"/>
  <c r="Z21" i="3" s="1"/>
  <c r="Y21" i="3"/>
  <c r="Y22" i="3" s="1"/>
  <c r="X21" i="3"/>
  <c r="X58" i="3" s="1"/>
  <c r="W21" i="3"/>
  <c r="W58" i="3" s="1"/>
  <c r="V19" i="3"/>
  <c r="V20" i="3"/>
  <c r="U21" i="3"/>
  <c r="U58" i="3" s="1"/>
  <c r="T21" i="3"/>
  <c r="T58" i="3" s="1"/>
  <c r="S21" i="3"/>
  <c r="S58" i="3" s="1"/>
  <c r="R21" i="3"/>
  <c r="R58" i="3" s="1"/>
  <c r="Q21" i="3"/>
  <c r="Q58" i="3" s="1"/>
  <c r="P21" i="3"/>
  <c r="P58" i="3" s="1"/>
  <c r="O21" i="3"/>
  <c r="O58" i="3" s="1"/>
  <c r="N21" i="3"/>
  <c r="N58" i="3" s="1"/>
  <c r="M21" i="3"/>
  <c r="M58" i="3" s="1"/>
  <c r="L21" i="3"/>
  <c r="L23" i="3" s="1"/>
  <c r="BK15" i="3"/>
  <c r="BK17" i="3" s="1"/>
  <c r="BJ15" i="3"/>
  <c r="BJ16" i="3" s="1"/>
  <c r="BI15" i="3"/>
  <c r="BH15" i="3"/>
  <c r="BG15" i="3"/>
  <c r="BG17" i="3" s="1"/>
  <c r="BF15" i="3"/>
  <c r="BF16" i="3" s="1"/>
  <c r="BE15" i="3"/>
  <c r="BD15" i="3"/>
  <c r="BD17" i="3" s="1"/>
  <c r="Z15" i="3"/>
  <c r="Z57" i="3" s="1"/>
  <c r="Y15" i="3"/>
  <c r="Y57" i="3" s="1"/>
  <c r="X15" i="3"/>
  <c r="X57" i="3" s="1"/>
  <c r="W15" i="3"/>
  <c r="W57" i="3" s="1"/>
  <c r="V15" i="3"/>
  <c r="V57" i="3" s="1"/>
  <c r="U15" i="3"/>
  <c r="U57" i="3" s="1"/>
  <c r="T15" i="3"/>
  <c r="T57" i="3" s="1"/>
  <c r="S15" i="3"/>
  <c r="S57" i="3" s="1"/>
  <c r="R15" i="3"/>
  <c r="R57" i="3" s="1"/>
  <c r="Q15" i="3"/>
  <c r="Q57" i="3" s="1"/>
  <c r="P15" i="3"/>
  <c r="P57" i="3" s="1"/>
  <c r="O15" i="3"/>
  <c r="O57" i="3" s="1"/>
  <c r="N15" i="3"/>
  <c r="N57" i="3" s="1"/>
  <c r="M15" i="3"/>
  <c r="M57" i="3" s="1"/>
  <c r="L15" i="3"/>
  <c r="L57" i="3" s="1"/>
  <c r="Z49" i="3"/>
  <c r="Z50" i="3"/>
  <c r="Z51" i="3"/>
  <c r="Z44" i="3"/>
  <c r="Z45" i="3"/>
  <c r="Z46" i="3"/>
  <c r="Y52" i="3"/>
  <c r="Y47" i="3"/>
  <c r="X52" i="3"/>
  <c r="X47" i="3"/>
  <c r="W52" i="3"/>
  <c r="W47" i="3"/>
  <c r="V49" i="3"/>
  <c r="V50" i="3"/>
  <c r="V51" i="3"/>
  <c r="V44" i="3"/>
  <c r="V45" i="3"/>
  <c r="V46" i="3"/>
  <c r="U52" i="3"/>
  <c r="U47" i="3"/>
  <c r="T52" i="3"/>
  <c r="T47" i="3"/>
  <c r="S52" i="3"/>
  <c r="S47" i="3"/>
  <c r="R52" i="3"/>
  <c r="R47" i="3"/>
  <c r="Q52" i="3"/>
  <c r="Q47" i="3"/>
  <c r="P52" i="3"/>
  <c r="P47" i="3"/>
  <c r="O52" i="3"/>
  <c r="O47" i="3"/>
  <c r="N52" i="3"/>
  <c r="N47" i="3"/>
  <c r="M52" i="3"/>
  <c r="M47" i="3"/>
  <c r="L52" i="3"/>
  <c r="L47" i="3"/>
  <c r="BK52" i="3"/>
  <c r="BJ52" i="3"/>
  <c r="BI52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AL36" i="3"/>
  <c r="AL37" i="3"/>
  <c r="AL38" i="3"/>
  <c r="AL39" i="3"/>
  <c r="AK40" i="3"/>
  <c r="AJ40" i="3"/>
  <c r="AI40" i="3"/>
  <c r="AC40" i="3"/>
  <c r="AB40" i="3"/>
  <c r="AA40" i="3"/>
  <c r="Z36" i="3"/>
  <c r="Z37" i="3"/>
  <c r="Z38" i="3"/>
  <c r="Z39" i="3"/>
  <c r="Y40" i="3"/>
  <c r="X40" i="3"/>
  <c r="W40" i="3"/>
  <c r="V36" i="3"/>
  <c r="V37" i="3"/>
  <c r="V38" i="3"/>
  <c r="V39" i="3"/>
  <c r="U40" i="3"/>
  <c r="T40" i="3"/>
  <c r="S40" i="3"/>
  <c r="R40" i="3"/>
  <c r="Q40" i="3"/>
  <c r="P40" i="3"/>
  <c r="O40" i="3"/>
  <c r="N40" i="3"/>
  <c r="M40" i="3"/>
  <c r="L40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AL31" i="3"/>
  <c r="AL32" i="3"/>
  <c r="AL33" i="3"/>
  <c r="AK34" i="3"/>
  <c r="AJ34" i="3"/>
  <c r="AI34" i="3"/>
  <c r="AC34" i="3"/>
  <c r="AB34" i="3"/>
  <c r="AA34" i="3"/>
  <c r="Z31" i="3"/>
  <c r="Z32" i="3"/>
  <c r="Z33" i="3"/>
  <c r="Y34" i="3"/>
  <c r="X34" i="3"/>
  <c r="W34" i="3"/>
  <c r="V31" i="3"/>
  <c r="V32" i="3"/>
  <c r="V33" i="3"/>
  <c r="U34" i="3"/>
  <c r="T34" i="3"/>
  <c r="S34" i="3"/>
  <c r="R34" i="3"/>
  <c r="Q34" i="3"/>
  <c r="P34" i="3"/>
  <c r="O34" i="3"/>
  <c r="N34" i="3"/>
  <c r="M34" i="3"/>
  <c r="L34" i="3"/>
  <c r="BP26" i="3"/>
  <c r="BP25" i="3"/>
  <c r="BO26" i="3"/>
  <c r="BO25" i="3"/>
  <c r="BN26" i="3"/>
  <c r="BN25" i="3"/>
  <c r="BM26" i="3"/>
  <c r="BM25" i="3"/>
  <c r="BL26" i="3"/>
  <c r="BL25" i="3"/>
  <c r="BK26" i="3"/>
  <c r="BK25" i="3"/>
  <c r="BJ26" i="3"/>
  <c r="BJ25" i="3"/>
  <c r="BI26" i="3"/>
  <c r="BI25" i="3"/>
  <c r="BH26" i="3"/>
  <c r="BH25" i="3"/>
  <c r="BG26" i="3"/>
  <c r="BG25" i="3"/>
  <c r="BF26" i="3"/>
  <c r="BF25" i="3"/>
  <c r="BE26" i="3"/>
  <c r="BE25" i="3"/>
  <c r="BD26" i="3"/>
  <c r="BD25" i="3"/>
  <c r="AC26" i="3"/>
  <c r="AC25" i="3"/>
  <c r="AB26" i="3"/>
  <c r="AB25" i="3"/>
  <c r="AA26" i="3"/>
  <c r="AA25" i="3"/>
  <c r="Y26" i="3"/>
  <c r="Y25" i="3"/>
  <c r="X26" i="3"/>
  <c r="X25" i="3"/>
  <c r="W26" i="3"/>
  <c r="W25" i="3"/>
  <c r="U26" i="3"/>
  <c r="U25" i="3"/>
  <c r="T26" i="3"/>
  <c r="T25" i="3"/>
  <c r="S26" i="3"/>
  <c r="S25" i="3"/>
  <c r="R26" i="3"/>
  <c r="R25" i="3"/>
  <c r="Q26" i="3"/>
  <c r="Q25" i="3"/>
  <c r="P26" i="3"/>
  <c r="P25" i="3"/>
  <c r="O26" i="3"/>
  <c r="O25" i="3"/>
  <c r="N26" i="3"/>
  <c r="N25" i="3"/>
  <c r="M26" i="3"/>
  <c r="M25" i="3"/>
  <c r="L26" i="3"/>
  <c r="L25" i="3"/>
  <c r="BK23" i="3"/>
  <c r="BJ23" i="3"/>
  <c r="BI23" i="3"/>
  <c r="AK23" i="3"/>
  <c r="BK22" i="3"/>
  <c r="BJ22" i="3"/>
  <c r="BI22" i="3"/>
  <c r="BM17" i="3"/>
  <c r="BN16" i="3"/>
  <c r="BM16" i="3"/>
  <c r="BI11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E3" i="3"/>
  <c r="BF3" i="3" s="1"/>
  <c r="BG3" i="3" s="1"/>
  <c r="BH3" i="3" s="1"/>
  <c r="BI3" i="3" s="1"/>
  <c r="BJ3" i="3" s="1"/>
  <c r="BK3" i="3" s="1"/>
  <c r="BL3" i="3" s="1"/>
  <c r="BM3" i="3" s="1"/>
  <c r="BN3" i="3" s="1"/>
  <c r="BO3" i="3" s="1"/>
  <c r="BP3" i="3" s="1"/>
  <c r="BQ3" i="3" s="1"/>
  <c r="BR3" i="3" s="1"/>
  <c r="B2" i="1" a="1"/>
  <c r="B2" i="1"/>
  <c r="B3" i="1" a="1"/>
  <c r="B3" i="1"/>
  <c r="B4" i="1"/>
  <c r="Z125" i="9" l="1"/>
  <c r="Z135" i="9" s="1"/>
  <c r="AA76" i="9"/>
  <c r="AA78" i="9" s="1"/>
  <c r="AA81" i="9" s="1"/>
  <c r="AA53" i="9"/>
  <c r="U40" i="9"/>
  <c r="U45" i="9"/>
  <c r="U74" i="9"/>
  <c r="Y20" i="9"/>
  <c r="H103" i="9"/>
  <c r="AA28" i="9"/>
  <c r="I49" i="9"/>
  <c r="I74" i="9"/>
  <c r="AH76" i="9"/>
  <c r="AH78" i="9" s="1"/>
  <c r="AI135" i="9"/>
  <c r="U124" i="9"/>
  <c r="Y124" i="9"/>
  <c r="O125" i="9"/>
  <c r="Y60" i="9"/>
  <c r="AF76" i="9"/>
  <c r="AF78" i="9" s="1"/>
  <c r="AF81" i="9" s="1"/>
  <c r="AA103" i="9"/>
  <c r="O32" i="9"/>
  <c r="O33" i="9" s="1"/>
  <c r="AE53" i="9"/>
  <c r="AE61" i="9" s="1"/>
  <c r="AE76" i="9"/>
  <c r="AE78" i="9" s="1"/>
  <c r="Z103" i="9"/>
  <c r="V61" i="9"/>
  <c r="V68" i="9" s="1"/>
  <c r="V70" i="9" s="1"/>
  <c r="V76" i="9" s="1"/>
  <c r="V78" i="9" s="1"/>
  <c r="V80" i="9" s="1"/>
  <c r="U66" i="9"/>
  <c r="AF135" i="9"/>
  <c r="I30" i="9"/>
  <c r="R32" i="9"/>
  <c r="W53" i="9"/>
  <c r="W61" i="9" s="1"/>
  <c r="W68" i="9" s="1"/>
  <c r="W70" i="9" s="1"/>
  <c r="W76" i="9" s="1"/>
  <c r="W78" i="9" s="1"/>
  <c r="W80" i="9" s="1"/>
  <c r="AC53" i="9"/>
  <c r="AC61" i="9" s="1"/>
  <c r="AB76" i="9"/>
  <c r="AB78" i="9" s="1"/>
  <c r="AB81" i="9" s="1"/>
  <c r="AD135" i="9"/>
  <c r="Q30" i="9"/>
  <c r="S103" i="9"/>
  <c r="AA61" i="9"/>
  <c r="G53" i="9"/>
  <c r="G61" i="9" s="1"/>
  <c r="G68" i="9" s="1"/>
  <c r="G70" i="9" s="1"/>
  <c r="G76" i="9" s="1"/>
  <c r="G78" i="9" s="1"/>
  <c r="H53" i="9"/>
  <c r="H61" i="9" s="1"/>
  <c r="H68" i="9" s="1"/>
  <c r="H70" i="9" s="1"/>
  <c r="H76" i="9" s="1"/>
  <c r="H78" i="9" s="1"/>
  <c r="H81" i="9" s="1"/>
  <c r="U52" i="9"/>
  <c r="U53" i="9" s="1"/>
  <c r="L53" i="9"/>
  <c r="L61" i="9" s="1"/>
  <c r="L68" i="9" s="1"/>
  <c r="L70" i="9" s="1"/>
  <c r="L76" i="9" s="1"/>
  <c r="L78" i="9" s="1"/>
  <c r="L81" i="9" s="1"/>
  <c r="M102" i="9"/>
  <c r="M103" i="9" s="1"/>
  <c r="J103" i="9"/>
  <c r="Y49" i="9"/>
  <c r="AK76" i="9"/>
  <c r="AK78" i="9" s="1"/>
  <c r="AG103" i="9"/>
  <c r="AA125" i="9"/>
  <c r="AA135" i="9" s="1"/>
  <c r="AH80" i="9"/>
  <c r="AH81" i="9"/>
  <c r="P125" i="9"/>
  <c r="P135" i="9" s="1"/>
  <c r="AF53" i="9"/>
  <c r="AF61" i="9" s="1"/>
  <c r="R125" i="9"/>
  <c r="X103" i="9"/>
  <c r="S125" i="9"/>
  <c r="I60" i="9"/>
  <c r="T125" i="9"/>
  <c r="T135" i="9" s="1"/>
  <c r="AB135" i="9"/>
  <c r="M60" i="9"/>
  <c r="F103" i="9"/>
  <c r="W125" i="9"/>
  <c r="M49" i="9"/>
  <c r="X125" i="9"/>
  <c r="Z53" i="9"/>
  <c r="Z61" i="9" s="1"/>
  <c r="AD61" i="9"/>
  <c r="AK28" i="9"/>
  <c r="AJ103" i="9"/>
  <c r="AJ125" i="9"/>
  <c r="AJ135" i="9" s="1"/>
  <c r="AH28" i="9"/>
  <c r="T53" i="9"/>
  <c r="T61" i="9" s="1"/>
  <c r="T68" i="9" s="1"/>
  <c r="T70" i="9" s="1"/>
  <c r="AG28" i="9"/>
  <c r="AG53" i="9"/>
  <c r="AG61" i="9" s="1"/>
  <c r="Q134" i="9"/>
  <c r="M14" i="9"/>
  <c r="U26" i="9"/>
  <c r="U28" i="9" s="1"/>
  <c r="AG125" i="9"/>
  <c r="AG135" i="9" s="1"/>
  <c r="O103" i="9"/>
  <c r="AK53" i="9"/>
  <c r="AK61" i="9" s="1"/>
  <c r="I52" i="9"/>
  <c r="I53" i="9" s="1"/>
  <c r="I61" i="9" s="1"/>
  <c r="I68" i="9" s="1"/>
  <c r="I70" i="9" s="1"/>
  <c r="I76" i="9" s="1"/>
  <c r="I78" i="9" s="1"/>
  <c r="I80" i="9" s="1"/>
  <c r="K125" i="9"/>
  <c r="K135" i="9" s="1"/>
  <c r="AJ53" i="9"/>
  <c r="AJ61" i="9" s="1"/>
  <c r="AE103" i="9"/>
  <c r="AE125" i="9"/>
  <c r="AE135" i="9" s="1"/>
  <c r="Y14" i="9"/>
  <c r="T81" i="9"/>
  <c r="L125" i="9"/>
  <c r="L135" i="9" s="1"/>
  <c r="AI53" i="9"/>
  <c r="AI61" i="9" s="1"/>
  <c r="AD103" i="9"/>
  <c r="AH135" i="9"/>
  <c r="R135" i="9"/>
  <c r="Q52" i="9"/>
  <c r="S80" i="9"/>
  <c r="N125" i="9"/>
  <c r="AH53" i="9"/>
  <c r="AH61" i="9" s="1"/>
  <c r="AB27" i="9"/>
  <c r="Z27" i="9"/>
  <c r="AJ27" i="9"/>
  <c r="AI27" i="9"/>
  <c r="W139" i="9"/>
  <c r="AK81" i="9"/>
  <c r="AK80" i="9"/>
  <c r="AJ81" i="9"/>
  <c r="AJ80" i="9"/>
  <c r="AG81" i="9"/>
  <c r="AG80" i="9"/>
  <c r="AE81" i="9"/>
  <c r="AE80" i="9"/>
  <c r="AD81" i="9"/>
  <c r="AD80" i="9"/>
  <c r="AI80" i="9"/>
  <c r="AF80" i="9"/>
  <c r="AC80" i="9"/>
  <c r="Z80" i="9"/>
  <c r="AB61" i="9"/>
  <c r="Y74" i="9"/>
  <c r="Y52" i="9"/>
  <c r="Y53" i="9" s="1"/>
  <c r="Y61" i="9" s="1"/>
  <c r="F81" i="9"/>
  <c r="F80" i="9"/>
  <c r="F79" i="9"/>
  <c r="I31" i="9"/>
  <c r="I32" i="9" s="1"/>
  <c r="I34" i="9" s="1"/>
  <c r="W81" i="9"/>
  <c r="Y116" i="9"/>
  <c r="S33" i="9"/>
  <c r="U30" i="9"/>
  <c r="V30" i="9" s="1"/>
  <c r="P80" i="9"/>
  <c r="G103" i="9"/>
  <c r="M124" i="9"/>
  <c r="AV32" i="9"/>
  <c r="AV34" i="9" s="1"/>
  <c r="S27" i="9"/>
  <c r="Q66" i="9"/>
  <c r="O80" i="9"/>
  <c r="I102" i="9"/>
  <c r="T27" i="9"/>
  <c r="N80" i="9"/>
  <c r="U116" i="9"/>
  <c r="U125" i="9" s="1"/>
  <c r="O28" i="9"/>
  <c r="Q49" i="9"/>
  <c r="Y66" i="9"/>
  <c r="M134" i="9"/>
  <c r="P28" i="9"/>
  <c r="R53" i="9"/>
  <c r="R61" i="9" s="1"/>
  <c r="R68" i="9" s="1"/>
  <c r="R70" i="9" s="1"/>
  <c r="R76" i="9" s="1"/>
  <c r="U102" i="9"/>
  <c r="U103" i="9" s="1"/>
  <c r="L103" i="9"/>
  <c r="V125" i="9"/>
  <c r="V135" i="9" s="1"/>
  <c r="S53" i="9"/>
  <c r="S61" i="9" s="1"/>
  <c r="S68" i="9" s="1"/>
  <c r="S70" i="9" s="1"/>
  <c r="K80" i="9"/>
  <c r="Y102" i="9"/>
  <c r="N103" i="9"/>
  <c r="I116" i="9"/>
  <c r="I125" i="9" s="1"/>
  <c r="S135" i="9"/>
  <c r="J80" i="9"/>
  <c r="M116" i="9"/>
  <c r="Q116" i="9"/>
  <c r="Y134" i="9"/>
  <c r="I134" i="9"/>
  <c r="Q60" i="9"/>
  <c r="F125" i="9"/>
  <c r="F135" i="9" s="1"/>
  <c r="O34" i="9"/>
  <c r="U60" i="9"/>
  <c r="H80" i="9"/>
  <c r="Q102" i="9"/>
  <c r="G125" i="9"/>
  <c r="G135" i="9" s="1"/>
  <c r="P34" i="9"/>
  <c r="X53" i="9"/>
  <c r="X61" i="9" s="1"/>
  <c r="X68" i="9" s="1"/>
  <c r="X70" i="9" s="1"/>
  <c r="X76" i="9" s="1"/>
  <c r="X78" i="9" s="1"/>
  <c r="I66" i="9"/>
  <c r="H125" i="9"/>
  <c r="H135" i="9" s="1"/>
  <c r="R34" i="9"/>
  <c r="T103" i="9"/>
  <c r="I124" i="9"/>
  <c r="J125" i="9"/>
  <c r="J135" i="9" s="1"/>
  <c r="S34" i="9"/>
  <c r="M52" i="9"/>
  <c r="M53" i="9" s="1"/>
  <c r="M61" i="9" s="1"/>
  <c r="M68" i="9" s="1"/>
  <c r="M70" i="9" s="1"/>
  <c r="M76" i="9" s="1"/>
  <c r="M78" i="9" s="1"/>
  <c r="M80" i="9" s="1"/>
  <c r="M94" i="9"/>
  <c r="V103" i="9"/>
  <c r="S139" i="9"/>
  <c r="U31" i="9"/>
  <c r="V31" i="9" s="1"/>
  <c r="Q94" i="9"/>
  <c r="Y94" i="9"/>
  <c r="I94" i="9"/>
  <c r="W103" i="9"/>
  <c r="Q124" i="9"/>
  <c r="Q125" i="9" s="1"/>
  <c r="Q135" i="9" s="1"/>
  <c r="H139" i="9"/>
  <c r="I139" i="9"/>
  <c r="M139" i="9"/>
  <c r="L139" i="9"/>
  <c r="T139" i="9"/>
  <c r="U139" i="9"/>
  <c r="K139" i="9"/>
  <c r="G139" i="9"/>
  <c r="N135" i="9"/>
  <c r="O135" i="9"/>
  <c r="W135" i="9"/>
  <c r="X135" i="9"/>
  <c r="R78" i="9"/>
  <c r="Q32" i="9"/>
  <c r="Q33" i="9" s="1"/>
  <c r="I26" i="9"/>
  <c r="I28" i="9" s="1"/>
  <c r="Y26" i="9"/>
  <c r="Y27" i="9" s="1"/>
  <c r="U27" i="9"/>
  <c r="M30" i="9"/>
  <c r="F27" i="9"/>
  <c r="V27" i="9"/>
  <c r="R28" i="9"/>
  <c r="F32" i="9"/>
  <c r="F33" i="9" s="1"/>
  <c r="R33" i="9"/>
  <c r="G27" i="9"/>
  <c r="W27" i="9"/>
  <c r="G32" i="9"/>
  <c r="G34" i="9" s="1"/>
  <c r="Q14" i="9"/>
  <c r="H27" i="9"/>
  <c r="X27" i="9"/>
  <c r="H32" i="9"/>
  <c r="H34" i="9" s="1"/>
  <c r="T33" i="9"/>
  <c r="M26" i="9"/>
  <c r="M27" i="9" s="1"/>
  <c r="J27" i="9"/>
  <c r="J32" i="9"/>
  <c r="J34" i="9" s="1"/>
  <c r="K27" i="9"/>
  <c r="K32" i="9"/>
  <c r="K34" i="9" s="1"/>
  <c r="L27" i="9"/>
  <c r="L32" i="9"/>
  <c r="L34" i="9" s="1"/>
  <c r="T34" i="9"/>
  <c r="Q26" i="9"/>
  <c r="Q28" i="9" s="1"/>
  <c r="N27" i="9"/>
  <c r="N32" i="9"/>
  <c r="N33" i="9" s="1"/>
  <c r="I14" i="9"/>
  <c r="AH56" i="3"/>
  <c r="AH59" i="3" s="1"/>
  <c r="AH58" i="3"/>
  <c r="AE57" i="3"/>
  <c r="AE56" i="3"/>
  <c r="AE58" i="3"/>
  <c r="AD148" i="3"/>
  <c r="AH90" i="3"/>
  <c r="AH92" i="3" s="1"/>
  <c r="AE92" i="3"/>
  <c r="AD53" i="3"/>
  <c r="AF59" i="3"/>
  <c r="AD116" i="3"/>
  <c r="AD93" i="3"/>
  <c r="AD94" i="3"/>
  <c r="AG58" i="3"/>
  <c r="AG59" i="3" s="1"/>
  <c r="AH26" i="3"/>
  <c r="AG93" i="3"/>
  <c r="AF58" i="3"/>
  <c r="AF22" i="3"/>
  <c r="AD29" i="3"/>
  <c r="AH25" i="3"/>
  <c r="AG28" i="3"/>
  <c r="AY32" i="9"/>
  <c r="AY33" i="9" s="1"/>
  <c r="BA32" i="9"/>
  <c r="BA34" i="9" s="1"/>
  <c r="BB32" i="9"/>
  <c r="BB34" i="9" s="1"/>
  <c r="BC32" i="9"/>
  <c r="BC34" i="9" s="1"/>
  <c r="BD32" i="9"/>
  <c r="BE32" i="9"/>
  <c r="BE33" i="9" s="1"/>
  <c r="AY21" i="9"/>
  <c r="BF27" i="9"/>
  <c r="BG15" i="9"/>
  <c r="BC22" i="9"/>
  <c r="AX28" i="9"/>
  <c r="AZ16" i="9"/>
  <c r="BE22" i="9"/>
  <c r="AY28" i="9"/>
  <c r="AW28" i="9"/>
  <c r="AW40" i="9"/>
  <c r="AX32" i="9"/>
  <c r="AX33" i="9" s="1"/>
  <c r="BA40" i="9"/>
  <c r="BH53" i="9"/>
  <c r="BH61" i="9" s="1"/>
  <c r="BH68" i="9" s="1"/>
  <c r="AW15" i="9"/>
  <c r="BF32" i="9"/>
  <c r="BF33" i="9" s="1"/>
  <c r="BA15" i="9"/>
  <c r="BG32" i="9"/>
  <c r="BG34" i="9" s="1"/>
  <c r="BE15" i="9"/>
  <c r="BH32" i="9"/>
  <c r="BH34" i="9" s="1"/>
  <c r="BF15" i="9"/>
  <c r="BE28" i="9"/>
  <c r="AV16" i="9"/>
  <c r="AX21" i="9"/>
  <c r="BH16" i="9"/>
  <c r="AZ21" i="9"/>
  <c r="BH125" i="9"/>
  <c r="BH135" i="9" s="1"/>
  <c r="BB21" i="9"/>
  <c r="AV27" i="9"/>
  <c r="BF21" i="9"/>
  <c r="AX27" i="9"/>
  <c r="AZ32" i="9"/>
  <c r="AZ34" i="9" s="1"/>
  <c r="BA22" i="9"/>
  <c r="BF34" i="9"/>
  <c r="BD34" i="9"/>
  <c r="BE34" i="9"/>
  <c r="BD22" i="9"/>
  <c r="AW27" i="9"/>
  <c r="AZ28" i="9"/>
  <c r="AW33" i="9"/>
  <c r="AV45" i="9"/>
  <c r="AY27" i="9"/>
  <c r="AX16" i="9"/>
  <c r="BG22" i="9"/>
  <c r="AZ27" i="9"/>
  <c r="AV15" i="9"/>
  <c r="AY16" i="9"/>
  <c r="BH22" i="9"/>
  <c r="BD28" i="9"/>
  <c r="AX15" i="9"/>
  <c r="AY15" i="9"/>
  <c r="BB16" i="9"/>
  <c r="BG28" i="9"/>
  <c r="AZ15" i="9"/>
  <c r="BC16" i="9"/>
  <c r="AV22" i="9"/>
  <c r="BH28" i="9"/>
  <c r="BD33" i="9"/>
  <c r="BD16" i="9"/>
  <c r="AW22" i="9"/>
  <c r="BB15" i="9"/>
  <c r="BC15" i="9"/>
  <c r="AZ103" i="9"/>
  <c r="BB125" i="9"/>
  <c r="BB135" i="9" s="1"/>
  <c r="U135" i="9" s="1"/>
  <c r="BE53" i="9"/>
  <c r="BE61" i="9" s="1"/>
  <c r="BE68" i="9" s="1"/>
  <c r="BE70" i="9" s="1"/>
  <c r="BE76" i="9" s="1"/>
  <c r="BE78" i="9" s="1"/>
  <c r="BE80" i="9" s="1"/>
  <c r="BF76" i="9"/>
  <c r="BF78" i="9" s="1"/>
  <c r="BF79" i="9" s="1"/>
  <c r="AX53" i="9"/>
  <c r="AX61" i="9" s="1"/>
  <c r="AX68" i="9" s="1"/>
  <c r="AX70" i="9" s="1"/>
  <c r="AX76" i="9" s="1"/>
  <c r="AX78" i="9" s="1"/>
  <c r="AX80" i="9" s="1"/>
  <c r="BD125" i="9"/>
  <c r="BD135" i="9" s="1"/>
  <c r="AZ53" i="9"/>
  <c r="AZ61" i="9" s="1"/>
  <c r="AZ68" i="9" s="1"/>
  <c r="AZ70" i="9" s="1"/>
  <c r="AZ76" i="9" s="1"/>
  <c r="AZ78" i="9" s="1"/>
  <c r="AZ79" i="9" s="1"/>
  <c r="BA53" i="9"/>
  <c r="BA61" i="9" s="1"/>
  <c r="BA68" i="9" s="1"/>
  <c r="BA70" i="9" s="1"/>
  <c r="BA76" i="9" s="1"/>
  <c r="BA78" i="9" s="1"/>
  <c r="BA80" i="9" s="1"/>
  <c r="BB53" i="9"/>
  <c r="BB61" i="9" s="1"/>
  <c r="BB68" i="9" s="1"/>
  <c r="BB70" i="9" s="1"/>
  <c r="BB76" i="9" s="1"/>
  <c r="BB78" i="9" s="1"/>
  <c r="BB79" i="9" s="1"/>
  <c r="BA103" i="9"/>
  <c r="BA125" i="9"/>
  <c r="BA135" i="9" s="1"/>
  <c r="BC53" i="9"/>
  <c r="BC61" i="9" s="1"/>
  <c r="BC68" i="9" s="1"/>
  <c r="BC70" i="9" s="1"/>
  <c r="BC76" i="9" s="1"/>
  <c r="BC78" i="9" s="1"/>
  <c r="BC80" i="9" s="1"/>
  <c r="BB103" i="9"/>
  <c r="BE103" i="9"/>
  <c r="BF103" i="9"/>
  <c r="BG53" i="9"/>
  <c r="BG61" i="9" s="1"/>
  <c r="BG68" i="9" s="1"/>
  <c r="BG70" i="9" s="1"/>
  <c r="BG76" i="9" s="1"/>
  <c r="BG78" i="9" s="1"/>
  <c r="BG79" i="9" s="1"/>
  <c r="BG103" i="9"/>
  <c r="AW125" i="9"/>
  <c r="AW135" i="9" s="1"/>
  <c r="BH103" i="9"/>
  <c r="AX125" i="9"/>
  <c r="AX135" i="9" s="1"/>
  <c r="BC125" i="9"/>
  <c r="BC135" i="9" s="1"/>
  <c r="AV125" i="9"/>
  <c r="AV135" i="9" s="1"/>
  <c r="AV53" i="9"/>
  <c r="AV61" i="9" s="1"/>
  <c r="AV68" i="9" s="1"/>
  <c r="AV70" i="9" s="1"/>
  <c r="AV76" i="9" s="1"/>
  <c r="AV78" i="9" s="1"/>
  <c r="AV79" i="9" s="1"/>
  <c r="AW53" i="9"/>
  <c r="AW61" i="9" s="1"/>
  <c r="AW68" i="9" s="1"/>
  <c r="AW70" i="9" s="1"/>
  <c r="AW76" i="9" s="1"/>
  <c r="AW78" i="9" s="1"/>
  <c r="AW80" i="9" s="1"/>
  <c r="AV103" i="9"/>
  <c r="AY125" i="9"/>
  <c r="AY135" i="9" s="1"/>
  <c r="AW103" i="9"/>
  <c r="AZ125" i="9"/>
  <c r="AZ135" i="9" s="1"/>
  <c r="AY53" i="9"/>
  <c r="AY61" i="9" s="1"/>
  <c r="AY68" i="9" s="1"/>
  <c r="AY70" i="9" s="1"/>
  <c r="AY76" i="9" s="1"/>
  <c r="AY78" i="9" s="1"/>
  <c r="AY79" i="9" s="1"/>
  <c r="AX103" i="9"/>
  <c r="AY103" i="9"/>
  <c r="BE125" i="9"/>
  <c r="BE135" i="9" s="1"/>
  <c r="BD53" i="9"/>
  <c r="BD61" i="9" s="1"/>
  <c r="BD68" i="9" s="1"/>
  <c r="BD70" i="9" s="1"/>
  <c r="BD76" i="9" s="1"/>
  <c r="BD78" i="9" s="1"/>
  <c r="BD79" i="9" s="1"/>
  <c r="BC103" i="9"/>
  <c r="BF125" i="9"/>
  <c r="BF135" i="9" s="1"/>
  <c r="BD103" i="9"/>
  <c r="BG125" i="9"/>
  <c r="BG135" i="9" s="1"/>
  <c r="V26" i="3"/>
  <c r="AP90" i="3"/>
  <c r="AP92" i="3" s="1"/>
  <c r="BN10" i="3"/>
  <c r="AU53" i="3"/>
  <c r="AU58" i="3" s="1"/>
  <c r="AT138" i="3"/>
  <c r="AT148" i="3" s="1"/>
  <c r="AO90" i="3"/>
  <c r="AO92" i="3" s="1"/>
  <c r="AO93" i="3" s="1"/>
  <c r="AR148" i="3"/>
  <c r="AP116" i="3"/>
  <c r="AS90" i="3"/>
  <c r="AS92" i="3" s="1"/>
  <c r="AS93" i="3" s="1"/>
  <c r="BF52" i="3"/>
  <c r="BN22" i="3"/>
  <c r="AT90" i="3"/>
  <c r="AT92" i="3" s="1"/>
  <c r="AT93" i="3" s="1"/>
  <c r="BP116" i="3"/>
  <c r="AO67" i="3"/>
  <c r="AO75" i="3" s="1"/>
  <c r="AT53" i="3"/>
  <c r="AT56" i="3" s="1"/>
  <c r="AT59" i="3" s="1"/>
  <c r="BH116" i="3"/>
  <c r="BI169" i="3" s="1"/>
  <c r="AM67" i="3"/>
  <c r="AM75" i="3" s="1"/>
  <c r="AP67" i="3"/>
  <c r="AP75" i="3" s="1"/>
  <c r="X23" i="3"/>
  <c r="AT116" i="3"/>
  <c r="BL16" i="3"/>
  <c r="AR116" i="3"/>
  <c r="AQ67" i="3"/>
  <c r="AQ75" i="3" s="1"/>
  <c r="AU90" i="3"/>
  <c r="AU92" i="3" s="1"/>
  <c r="AU94" i="3" s="1"/>
  <c r="AQ116" i="3"/>
  <c r="BO53" i="3"/>
  <c r="BO56" i="3" s="1"/>
  <c r="BF17" i="3"/>
  <c r="BE57" i="3"/>
  <c r="AN67" i="3"/>
  <c r="AN75" i="3" s="1"/>
  <c r="AQ90" i="3"/>
  <c r="AQ92" i="3" s="1"/>
  <c r="AQ93" i="3" s="1"/>
  <c r="AP138" i="3"/>
  <c r="AP148" i="3" s="1"/>
  <c r="AU67" i="3"/>
  <c r="AU75" i="3" s="1"/>
  <c r="BO27" i="3"/>
  <c r="BO28" i="3" s="1"/>
  <c r="AS53" i="3"/>
  <c r="AS58" i="3" s="1"/>
  <c r="AR53" i="3"/>
  <c r="AR56" i="3" s="1"/>
  <c r="AR59" i="3" s="1"/>
  <c r="AQ53" i="3"/>
  <c r="AQ57" i="3" s="1"/>
  <c r="AP53" i="3"/>
  <c r="AP57" i="3" s="1"/>
  <c r="AU138" i="3"/>
  <c r="AU148" i="3" s="1"/>
  <c r="AB116" i="3"/>
  <c r="AS138" i="3"/>
  <c r="AS148" i="3" s="1"/>
  <c r="AM116" i="3"/>
  <c r="AT67" i="3"/>
  <c r="AT75" i="3" s="1"/>
  <c r="AQ138" i="3"/>
  <c r="AQ148" i="3" s="1"/>
  <c r="BD16" i="3"/>
  <c r="AS75" i="3"/>
  <c r="AO116" i="3"/>
  <c r="AR67" i="3"/>
  <c r="AR75" i="3" s="1"/>
  <c r="AR90" i="3"/>
  <c r="AR92" i="3" s="1"/>
  <c r="AR93" i="3" s="1"/>
  <c r="AM53" i="3"/>
  <c r="AM58" i="3" s="1"/>
  <c r="AM138" i="3"/>
  <c r="AM148" i="3" s="1"/>
  <c r="AN53" i="3"/>
  <c r="AN58" i="3" s="1"/>
  <c r="AN90" i="3"/>
  <c r="AN92" i="3" s="1"/>
  <c r="AN94" i="3" s="1"/>
  <c r="AU116" i="3"/>
  <c r="AN138" i="3"/>
  <c r="AN148" i="3" s="1"/>
  <c r="AO53" i="3"/>
  <c r="AO57" i="3" s="1"/>
  <c r="AP93" i="3"/>
  <c r="AP94" i="3"/>
  <c r="AM94" i="3"/>
  <c r="AM93" i="3"/>
  <c r="BM138" i="3"/>
  <c r="BM148" i="3" s="1"/>
  <c r="AO138" i="3"/>
  <c r="AO148" i="3" s="1"/>
  <c r="R22" i="3"/>
  <c r="BN138" i="3"/>
  <c r="BN148" i="3" s="1"/>
  <c r="AN116" i="3"/>
  <c r="Y116" i="3"/>
  <c r="R23" i="3"/>
  <c r="BL138" i="3"/>
  <c r="BL148" i="3" s="1"/>
  <c r="BH67" i="3"/>
  <c r="BH159" i="3" s="1"/>
  <c r="BP10" i="3"/>
  <c r="BM27" i="3"/>
  <c r="BM29" i="3" s="1"/>
  <c r="L116" i="3"/>
  <c r="BJ138" i="3"/>
  <c r="BJ148" i="3" s="1"/>
  <c r="BE58" i="3"/>
  <c r="BE16" i="3"/>
  <c r="BF58" i="3"/>
  <c r="AJ53" i="3"/>
  <c r="AJ57" i="3" s="1"/>
  <c r="U138" i="3"/>
  <c r="U148" i="3" s="1"/>
  <c r="U67" i="3"/>
  <c r="U75" i="3" s="1"/>
  <c r="U82" i="3" s="1"/>
  <c r="U84" i="3" s="1"/>
  <c r="U90" i="3" s="1"/>
  <c r="U92" i="3" s="1"/>
  <c r="U93" i="3" s="1"/>
  <c r="AA53" i="3"/>
  <c r="AA56" i="3" s="1"/>
  <c r="BG16" i="3"/>
  <c r="X138" i="3"/>
  <c r="X148" i="3" s="1"/>
  <c r="BE10" i="3"/>
  <c r="BJ56" i="3"/>
  <c r="BJ59" i="3" s="1"/>
  <c r="V66" i="3"/>
  <c r="BO10" i="3"/>
  <c r="BE11" i="3"/>
  <c r="V88" i="3"/>
  <c r="BD172" i="3"/>
  <c r="BF22" i="3"/>
  <c r="S27" i="3"/>
  <c r="S28" i="3" s="1"/>
  <c r="L58" i="3"/>
  <c r="BI54" i="3"/>
  <c r="Y67" i="3"/>
  <c r="Y75" i="3" s="1"/>
  <c r="Y82" i="3" s="1"/>
  <c r="Y84" i="3" s="1"/>
  <c r="Y90" i="3" s="1"/>
  <c r="Y92" i="3" s="1"/>
  <c r="Y94" i="3" s="1"/>
  <c r="X116" i="3"/>
  <c r="BJ67" i="3"/>
  <c r="BJ75" i="3" s="1"/>
  <c r="BE116" i="3"/>
  <c r="BJ17" i="3"/>
  <c r="BF116" i="3"/>
  <c r="BG172" i="3"/>
  <c r="AL80" i="3"/>
  <c r="BK67" i="3"/>
  <c r="BK159" i="3" s="1"/>
  <c r="L22" i="3"/>
  <c r="N53" i="3"/>
  <c r="BJ57" i="3"/>
  <c r="P22" i="3"/>
  <c r="T23" i="3"/>
  <c r="Z9" i="3"/>
  <c r="Z56" i="3" s="1"/>
  <c r="Z59" i="3" s="1"/>
  <c r="T22" i="3"/>
  <c r="AC23" i="3"/>
  <c r="W22" i="3"/>
  <c r="AK53" i="3"/>
  <c r="AK56" i="3" s="1"/>
  <c r="BP138" i="3"/>
  <c r="BP148" i="3" s="1"/>
  <c r="BK172" i="3"/>
  <c r="Z26" i="3"/>
  <c r="Z27" i="3" s="1"/>
  <c r="BL53" i="3"/>
  <c r="BL58" i="3" s="1"/>
  <c r="S116" i="3"/>
  <c r="BN116" i="3"/>
  <c r="AA27" i="3"/>
  <c r="AA28" i="3" s="1"/>
  <c r="BI57" i="3"/>
  <c r="BJ10" i="3"/>
  <c r="BI16" i="3"/>
  <c r="BE23" i="3"/>
  <c r="BE54" i="3"/>
  <c r="O67" i="3"/>
  <c r="O75" i="3" s="1"/>
  <c r="O82" i="3" s="1"/>
  <c r="O84" i="3" s="1"/>
  <c r="O90" i="3" s="1"/>
  <c r="O92" i="3" s="1"/>
  <c r="O93" i="3" s="1"/>
  <c r="V74" i="3"/>
  <c r="Z88" i="3"/>
  <c r="BD67" i="3"/>
  <c r="BD75" i="3" s="1"/>
  <c r="BI67" i="3"/>
  <c r="BI75" i="3" s="1"/>
  <c r="BE172" i="3"/>
  <c r="BL10" i="3"/>
  <c r="BE138" i="3"/>
  <c r="BE148" i="3" s="1"/>
  <c r="BK16" i="3"/>
  <c r="U22" i="3"/>
  <c r="BM22" i="3"/>
  <c r="BL27" i="3"/>
  <c r="BL29" i="3" s="1"/>
  <c r="BJ54" i="3"/>
  <c r="AL21" i="3"/>
  <c r="AL23" i="3" s="1"/>
  <c r="BG54" i="3"/>
  <c r="M116" i="3"/>
  <c r="BF138" i="3"/>
  <c r="BF148" i="3" s="1"/>
  <c r="BG138" i="3"/>
  <c r="BG148" i="3" s="1"/>
  <c r="AB67" i="3"/>
  <c r="AB75" i="3" s="1"/>
  <c r="AB82" i="3" s="1"/>
  <c r="AB84" i="3" s="1"/>
  <c r="AB90" i="3" s="1"/>
  <c r="AB92" i="3" s="1"/>
  <c r="AB94" i="3" s="1"/>
  <c r="BF47" i="3"/>
  <c r="P53" i="3"/>
  <c r="V52" i="3"/>
  <c r="BG56" i="3"/>
  <c r="BG59" i="3" s="1"/>
  <c r="BP67" i="3"/>
  <c r="BP159" i="3" s="1"/>
  <c r="BK54" i="3"/>
  <c r="X22" i="3"/>
  <c r="BP23" i="3"/>
  <c r="BE52" i="3"/>
  <c r="AJ67" i="3"/>
  <c r="AJ75" i="3" s="1"/>
  <c r="AJ82" i="3" s="1"/>
  <c r="AJ84" i="3" s="1"/>
  <c r="AJ90" i="3" s="1"/>
  <c r="AJ92" i="3" s="1"/>
  <c r="AC116" i="3"/>
  <c r="BK138" i="3"/>
  <c r="BJ47" i="3"/>
  <c r="BJ11" i="3"/>
  <c r="BI17" i="3"/>
  <c r="L93" i="3"/>
  <c r="BF11" i="3"/>
  <c r="U23" i="3"/>
  <c r="BG57" i="3"/>
  <c r="BJ58" i="3"/>
  <c r="BI56" i="3"/>
  <c r="BI59" i="3" s="1"/>
  <c r="R67" i="3"/>
  <c r="R75" i="3" s="1"/>
  <c r="R82" i="3" s="1"/>
  <c r="R84" i="3" s="1"/>
  <c r="R90" i="3" s="1"/>
  <c r="R92" i="3" s="1"/>
  <c r="R93" i="3" s="1"/>
  <c r="Z74" i="3"/>
  <c r="BH164" i="3"/>
  <c r="P23" i="3"/>
  <c r="AI22" i="3"/>
  <c r="W23" i="3"/>
  <c r="S53" i="3"/>
  <c r="BH57" i="3"/>
  <c r="V80" i="3"/>
  <c r="AI138" i="3"/>
  <c r="AI148" i="3" s="1"/>
  <c r="S67" i="3"/>
  <c r="S75" i="3" s="1"/>
  <c r="S82" i="3" s="1"/>
  <c r="S84" i="3" s="1"/>
  <c r="S90" i="3" s="1"/>
  <c r="S92" i="3" s="1"/>
  <c r="S93" i="3" s="1"/>
  <c r="BM67" i="3"/>
  <c r="BM159" i="3" s="1"/>
  <c r="BP17" i="3"/>
  <c r="BG22" i="3"/>
  <c r="W27" i="3"/>
  <c r="W28" i="3" s="1"/>
  <c r="V21" i="3"/>
  <c r="V22" i="3" s="1"/>
  <c r="BD138" i="3"/>
  <c r="O27" i="3"/>
  <c r="O28" i="3" s="1"/>
  <c r="M53" i="3"/>
  <c r="Y23" i="3"/>
  <c r="AB22" i="3"/>
  <c r="BL22" i="3"/>
  <c r="AA23" i="3"/>
  <c r="BK27" i="3"/>
  <c r="BK28" i="3" s="1"/>
  <c r="Y53" i="3"/>
  <c r="BF172" i="3"/>
  <c r="BM172" i="3"/>
  <c r="BO17" i="3"/>
  <c r="BL23" i="3"/>
  <c r="R27" i="3"/>
  <c r="R28" i="3" s="1"/>
  <c r="BD27" i="3"/>
  <c r="BD28" i="3" s="1"/>
  <c r="L53" i="3"/>
  <c r="T53" i="3"/>
  <c r="BG58" i="3"/>
  <c r="AL9" i="3"/>
  <c r="AC67" i="3"/>
  <c r="AC75" i="3" s="1"/>
  <c r="AC82" i="3" s="1"/>
  <c r="AC84" i="3" s="1"/>
  <c r="AC90" i="3" s="1"/>
  <c r="AC92" i="3" s="1"/>
  <c r="AC93" i="3" s="1"/>
  <c r="BG116" i="3"/>
  <c r="BH169" i="3" s="1"/>
  <c r="BG67" i="3"/>
  <c r="BG75" i="3" s="1"/>
  <c r="BG82" i="3" s="1"/>
  <c r="BG84" i="3" s="1"/>
  <c r="BG90" i="3" s="1"/>
  <c r="BG92" i="3" s="1"/>
  <c r="BO58" i="3"/>
  <c r="O116" i="3"/>
  <c r="AL129" i="3"/>
  <c r="BO172" i="3"/>
  <c r="AL74" i="3"/>
  <c r="Z147" i="3"/>
  <c r="W138" i="3"/>
  <c r="W148" i="3" s="1"/>
  <c r="N22" i="3"/>
  <c r="M23" i="3"/>
  <c r="L27" i="3"/>
  <c r="L29" i="3" s="1"/>
  <c r="T27" i="3"/>
  <c r="T29" i="3" s="1"/>
  <c r="BF27" i="3"/>
  <c r="BF29" i="3" s="1"/>
  <c r="AL66" i="3"/>
  <c r="AI116" i="3"/>
  <c r="AL137" i="3"/>
  <c r="BL67" i="3"/>
  <c r="BL159" i="3" s="1"/>
  <c r="BP172" i="3"/>
  <c r="M22" i="3"/>
  <c r="BK116" i="3"/>
  <c r="BI138" i="3"/>
  <c r="BI148" i="3" s="1"/>
  <c r="U53" i="3"/>
  <c r="N23" i="3"/>
  <c r="BG47" i="3"/>
  <c r="O23" i="3"/>
  <c r="AJ23" i="3"/>
  <c r="V34" i="3"/>
  <c r="BI47" i="3"/>
  <c r="O53" i="3"/>
  <c r="V47" i="3"/>
  <c r="BF56" i="3"/>
  <c r="BF59" i="3" s="1"/>
  <c r="Z66" i="3"/>
  <c r="BI164" i="3"/>
  <c r="BL116" i="3"/>
  <c r="BH58" i="3"/>
  <c r="BG11" i="3"/>
  <c r="BK57" i="3"/>
  <c r="BE17" i="3"/>
  <c r="Q22" i="3"/>
  <c r="BD22" i="3"/>
  <c r="BH54" i="3"/>
  <c r="V129" i="3"/>
  <c r="BM116" i="3"/>
  <c r="O22" i="3"/>
  <c r="BE22" i="3"/>
  <c r="Q23" i="3"/>
  <c r="BD23" i="3"/>
  <c r="N27" i="3"/>
  <c r="N28" i="3" s="1"/>
  <c r="V25" i="3"/>
  <c r="V27" i="3" s="1"/>
  <c r="V28" i="3" s="1"/>
  <c r="BP27" i="3"/>
  <c r="BP28" i="3" s="1"/>
  <c r="V40" i="3"/>
  <c r="Y58" i="3"/>
  <c r="T67" i="3"/>
  <c r="T75" i="3" s="1"/>
  <c r="T82" i="3" s="1"/>
  <c r="T84" i="3" s="1"/>
  <c r="T90" i="3" s="1"/>
  <c r="T92" i="3" s="1"/>
  <c r="T94" i="3" s="1"/>
  <c r="AK116" i="3"/>
  <c r="AL47" i="3"/>
  <c r="W116" i="3"/>
  <c r="Z137" i="3"/>
  <c r="BG52" i="3"/>
  <c r="BM53" i="3"/>
  <c r="BM58" i="3" s="1"/>
  <c r="AA67" i="3"/>
  <c r="AA75" i="3" s="1"/>
  <c r="AA82" i="3" s="1"/>
  <c r="AA84" i="3" s="1"/>
  <c r="AA90" i="3" s="1"/>
  <c r="AA92" i="3" s="1"/>
  <c r="AA94" i="3" s="1"/>
  <c r="Y138" i="3"/>
  <c r="Y148" i="3" s="1"/>
  <c r="AC138" i="3"/>
  <c r="AC148" i="3" s="1"/>
  <c r="BH23" i="3"/>
  <c r="P27" i="3"/>
  <c r="P29" i="3" s="1"/>
  <c r="X27" i="3"/>
  <c r="X29" i="3" s="1"/>
  <c r="AL34" i="3"/>
  <c r="BH52" i="3"/>
  <c r="X53" i="3"/>
  <c r="BR67" i="3"/>
  <c r="BR75" i="3" s="1"/>
  <c r="P67" i="3"/>
  <c r="P75" i="3" s="1"/>
  <c r="P82" i="3" s="1"/>
  <c r="P84" i="3" s="1"/>
  <c r="P90" i="3" s="1"/>
  <c r="P92" i="3" s="1"/>
  <c r="P93" i="3" s="1"/>
  <c r="Z115" i="3"/>
  <c r="BE164" i="3"/>
  <c r="BL172" i="3"/>
  <c r="Q53" i="3"/>
  <c r="BD58" i="3"/>
  <c r="BD57" i="3"/>
  <c r="V63" i="3"/>
  <c r="BO22" i="3"/>
  <c r="Z40" i="3"/>
  <c r="BF54" i="3"/>
  <c r="AL15" i="3"/>
  <c r="O148" i="3"/>
  <c r="R129" i="3"/>
  <c r="T138" i="3"/>
  <c r="T148" i="3" s="1"/>
  <c r="BO67" i="3"/>
  <c r="BO159" i="3" s="1"/>
  <c r="R53" i="3"/>
  <c r="Z63" i="3"/>
  <c r="R107" i="3"/>
  <c r="AA138" i="3"/>
  <c r="AA148" i="3" s="1"/>
  <c r="AJ138" i="3"/>
  <c r="AJ148" i="3" s="1"/>
  <c r="BR148" i="3"/>
  <c r="BJ164" i="3"/>
  <c r="BN172" i="3"/>
  <c r="Q67" i="3"/>
  <c r="Q75" i="3" s="1"/>
  <c r="Q82" i="3" s="1"/>
  <c r="Q84" i="3" s="1"/>
  <c r="Q90" i="3" s="1"/>
  <c r="Q92" i="3" s="1"/>
  <c r="Q93" i="3" s="1"/>
  <c r="BK164" i="3"/>
  <c r="BG27" i="3"/>
  <c r="BG28" i="3" s="1"/>
  <c r="W53" i="3"/>
  <c r="N116" i="3"/>
  <c r="R115" i="3"/>
  <c r="AA116" i="3"/>
  <c r="AL107" i="3"/>
  <c r="Q148" i="3"/>
  <c r="BP164" i="3"/>
  <c r="BH172" i="3"/>
  <c r="BO116" i="3"/>
  <c r="BK10" i="3"/>
  <c r="BH17" i="3"/>
  <c r="S22" i="3"/>
  <c r="BH27" i="3"/>
  <c r="BH28" i="3" s="1"/>
  <c r="AL40" i="3"/>
  <c r="AB138" i="3"/>
  <c r="AB148" i="3" s="1"/>
  <c r="AK138" i="3"/>
  <c r="AK148" i="3" s="1"/>
  <c r="BS164" i="3"/>
  <c r="BO138" i="3"/>
  <c r="BI172" i="3"/>
  <c r="BO23" i="3"/>
  <c r="V107" i="3"/>
  <c r="AL52" i="3"/>
  <c r="BH56" i="3"/>
  <c r="BH59" i="3" s="1"/>
  <c r="Z80" i="3"/>
  <c r="AK67" i="3"/>
  <c r="AK75" i="3" s="1"/>
  <c r="AK82" i="3" s="1"/>
  <c r="AK84" i="3" s="1"/>
  <c r="AK90" i="3" s="1"/>
  <c r="AK92" i="3" s="1"/>
  <c r="AK94" i="3" s="1"/>
  <c r="R137" i="3"/>
  <c r="V137" i="3"/>
  <c r="BH16" i="3"/>
  <c r="Y27" i="3"/>
  <c r="Y29" i="3" s="1"/>
  <c r="BI27" i="3"/>
  <c r="BI29" i="3" s="1"/>
  <c r="V9" i="3"/>
  <c r="V56" i="3" s="1"/>
  <c r="V59" i="3" s="1"/>
  <c r="AL63" i="3"/>
  <c r="P116" i="3"/>
  <c r="BJ172" i="3"/>
  <c r="BK47" i="3"/>
  <c r="S23" i="3"/>
  <c r="AB53" i="3"/>
  <c r="AB57" i="3" s="1"/>
  <c r="BP53" i="3"/>
  <c r="BP56" i="3" s="1"/>
  <c r="BQ67" i="3"/>
  <c r="BQ75" i="3" s="1"/>
  <c r="W67" i="3"/>
  <c r="W75" i="3" s="1"/>
  <c r="W82" i="3" s="1"/>
  <c r="W84" i="3" s="1"/>
  <c r="W90" i="3" s="1"/>
  <c r="W92" i="3" s="1"/>
  <c r="W94" i="3" s="1"/>
  <c r="AL88" i="3"/>
  <c r="Q116" i="3"/>
  <c r="AJ152" i="3"/>
  <c r="BD116" i="3"/>
  <c r="Z34" i="3"/>
  <c r="Z47" i="3"/>
  <c r="Z107" i="3"/>
  <c r="AJ116" i="3"/>
  <c r="AL115" i="3"/>
  <c r="R147" i="3"/>
  <c r="V147" i="3"/>
  <c r="BJ116" i="3"/>
  <c r="BJ169" i="3" s="1"/>
  <c r="BH138" i="3"/>
  <c r="X67" i="3"/>
  <c r="X75" i="3" s="1"/>
  <c r="X82" i="3" s="1"/>
  <c r="X84" i="3" s="1"/>
  <c r="X90" i="3" s="1"/>
  <c r="X92" i="3" s="1"/>
  <c r="X93" i="3" s="1"/>
  <c r="T116" i="3"/>
  <c r="V115" i="3"/>
  <c r="S138" i="3"/>
  <c r="S148" i="3" s="1"/>
  <c r="BF57" i="3"/>
  <c r="BE56" i="3"/>
  <c r="BE59" i="3" s="1"/>
  <c r="BK56" i="3"/>
  <c r="BK59" i="3" s="1"/>
  <c r="BN53" i="3"/>
  <c r="BN56" i="3" s="1"/>
  <c r="BG164" i="3"/>
  <c r="BR164" i="3"/>
  <c r="AB27" i="3"/>
  <c r="AB29" i="3" s="1"/>
  <c r="BE27" i="3"/>
  <c r="BE29" i="3" s="1"/>
  <c r="Z52" i="3"/>
  <c r="AC53" i="3"/>
  <c r="AC57" i="3" s="1"/>
  <c r="AI53" i="3"/>
  <c r="AI58" i="3" s="1"/>
  <c r="AI67" i="3"/>
  <c r="AI75" i="3" s="1"/>
  <c r="AI82" i="3" s="1"/>
  <c r="AI84" i="3" s="1"/>
  <c r="AI90" i="3" s="1"/>
  <c r="AI92" i="3" s="1"/>
  <c r="AI93" i="3" s="1"/>
  <c r="U116" i="3"/>
  <c r="Z129" i="3"/>
  <c r="AL147" i="3"/>
  <c r="Z150" i="3"/>
  <c r="P148" i="3"/>
  <c r="BD159" i="3"/>
  <c r="Z23" i="3"/>
  <c r="Z22" i="3"/>
  <c r="Z58" i="3"/>
  <c r="V150" i="3"/>
  <c r="U94" i="3"/>
  <c r="BQ148" i="3"/>
  <c r="BD47" i="3"/>
  <c r="BD10" i="3"/>
  <c r="AL159" i="3"/>
  <c r="BF67" i="3"/>
  <c r="BN67" i="3"/>
  <c r="BH11" i="3"/>
  <c r="M27" i="3"/>
  <c r="M29" i="3" s="1"/>
  <c r="Q27" i="3"/>
  <c r="Q29" i="3" s="1"/>
  <c r="U27" i="3"/>
  <c r="U28" i="3" s="1"/>
  <c r="AC27" i="3"/>
  <c r="AC28" i="3" s="1"/>
  <c r="BJ27" i="3"/>
  <c r="BJ28" i="3" s="1"/>
  <c r="BN27" i="3"/>
  <c r="BN29" i="3" s="1"/>
  <c r="M94" i="3"/>
  <c r="AK151" i="3"/>
  <c r="BL164" i="3"/>
  <c r="BH47" i="3"/>
  <c r="N94" i="3"/>
  <c r="BM164" i="3"/>
  <c r="BH10" i="3"/>
  <c r="BN164" i="3"/>
  <c r="BO164" i="3"/>
  <c r="BM11" i="3"/>
  <c r="BE67" i="3"/>
  <c r="BM28" i="3"/>
  <c r="BM10" i="3"/>
  <c r="AI25" i="3"/>
  <c r="AJ25" i="3" s="1"/>
  <c r="BD56" i="3"/>
  <c r="BD59" i="3" s="1"/>
  <c r="BF164" i="3"/>
  <c r="Y16" i="9" l="1"/>
  <c r="Y15" i="9"/>
  <c r="AA80" i="9"/>
  <c r="L80" i="9"/>
  <c r="U32" i="9"/>
  <c r="U34" i="9" s="1"/>
  <c r="Q34" i="9"/>
  <c r="Q53" i="9"/>
  <c r="Q61" i="9" s="1"/>
  <c r="Q68" i="9" s="1"/>
  <c r="Q70" i="9" s="1"/>
  <c r="Q76" i="9" s="1"/>
  <c r="Q78" i="9" s="1"/>
  <c r="Q80" i="9" s="1"/>
  <c r="Y125" i="9"/>
  <c r="Y135" i="9" s="1"/>
  <c r="I103" i="9"/>
  <c r="AB80" i="9"/>
  <c r="V81" i="9"/>
  <c r="BH70" i="9"/>
  <c r="BH76" i="9" s="1"/>
  <c r="BH78" i="9" s="1"/>
  <c r="BH80" i="9" s="1"/>
  <c r="Y68" i="9"/>
  <c r="Y70" i="9" s="1"/>
  <c r="Y76" i="9" s="1"/>
  <c r="Y78" i="9" s="1"/>
  <c r="Y80" i="9" s="1"/>
  <c r="BC33" i="9"/>
  <c r="Q27" i="9"/>
  <c r="K33" i="9"/>
  <c r="I27" i="9"/>
  <c r="M125" i="9"/>
  <c r="M135" i="9" s="1"/>
  <c r="Y28" i="9"/>
  <c r="I135" i="9"/>
  <c r="X81" i="9"/>
  <c r="X80" i="9"/>
  <c r="AV33" i="9"/>
  <c r="J33" i="9"/>
  <c r="Y103" i="9"/>
  <c r="G81" i="9"/>
  <c r="G80" i="9"/>
  <c r="U76" i="9"/>
  <c r="U78" i="9" s="1"/>
  <c r="U80" i="9" s="1"/>
  <c r="Q103" i="9"/>
  <c r="R81" i="9"/>
  <c r="R80" i="9"/>
  <c r="BB33" i="9"/>
  <c r="M28" i="9"/>
  <c r="U61" i="9"/>
  <c r="U68" i="9" s="1"/>
  <c r="U70" i="9" s="1"/>
  <c r="L33" i="9"/>
  <c r="X139" i="9"/>
  <c r="Y139" i="9"/>
  <c r="P139" i="9"/>
  <c r="Q139" i="9"/>
  <c r="W30" i="9"/>
  <c r="V32" i="9"/>
  <c r="V33" i="9" s="1"/>
  <c r="I33" i="9"/>
  <c r="N34" i="9"/>
  <c r="H33" i="9"/>
  <c r="F34" i="9"/>
  <c r="G33" i="9"/>
  <c r="V34" i="9"/>
  <c r="W31" i="9"/>
  <c r="M32" i="9"/>
  <c r="M34" i="9" s="1"/>
  <c r="AD57" i="3"/>
  <c r="AD56" i="3"/>
  <c r="AE93" i="3"/>
  <c r="AE94" i="3"/>
  <c r="AH27" i="3"/>
  <c r="AH29" i="3" s="1"/>
  <c r="AD58" i="3"/>
  <c r="AE59" i="3"/>
  <c r="AH94" i="3"/>
  <c r="AH93" i="3"/>
  <c r="AY34" i="9"/>
  <c r="BA33" i="9"/>
  <c r="AX34" i="9"/>
  <c r="BF80" i="9"/>
  <c r="BH33" i="9"/>
  <c r="BG33" i="9"/>
  <c r="AZ33" i="9"/>
  <c r="BC79" i="9"/>
  <c r="BG80" i="9"/>
  <c r="AZ80" i="9"/>
  <c r="BA79" i="9"/>
  <c r="AX79" i="9"/>
  <c r="BD80" i="9"/>
  <c r="BB80" i="9"/>
  <c r="AW79" i="9"/>
  <c r="BE79" i="9"/>
  <c r="AV80" i="9"/>
  <c r="AY80" i="9"/>
  <c r="Z138" i="3"/>
  <c r="BO57" i="3"/>
  <c r="BO59" i="3" s="1"/>
  <c r="AU57" i="3"/>
  <c r="AB56" i="3"/>
  <c r="BG159" i="3"/>
  <c r="AU56" i="3"/>
  <c r="AU59" i="3" s="1"/>
  <c r="BP169" i="3"/>
  <c r="AS94" i="3"/>
  <c r="AJ56" i="3"/>
  <c r="AO94" i="3"/>
  <c r="BK170" i="3"/>
  <c r="R94" i="3"/>
  <c r="BH170" i="3"/>
  <c r="AM57" i="3"/>
  <c r="BL169" i="3"/>
  <c r="AA29" i="3"/>
  <c r="BE169" i="3"/>
  <c r="AU93" i="3"/>
  <c r="AT57" i="3"/>
  <c r="BJ159" i="3"/>
  <c r="AT58" i="3"/>
  <c r="AA57" i="3"/>
  <c r="BO29" i="3"/>
  <c r="AP56" i="3"/>
  <c r="AP59" i="3" s="1"/>
  <c r="AQ94" i="3"/>
  <c r="AT94" i="3"/>
  <c r="V67" i="3"/>
  <c r="V75" i="3" s="1"/>
  <c r="V82" i="3" s="1"/>
  <c r="V84" i="3" s="1"/>
  <c r="V90" i="3" s="1"/>
  <c r="V92" i="3" s="1"/>
  <c r="V93" i="3" s="1"/>
  <c r="W29" i="3"/>
  <c r="BM57" i="3"/>
  <c r="AM56" i="3"/>
  <c r="AM59" i="3" s="1"/>
  <c r="AA58" i="3"/>
  <c r="BG160" i="3"/>
  <c r="AB58" i="3"/>
  <c r="AO58" i="3"/>
  <c r="BH75" i="3"/>
  <c r="BH165" i="3" s="1"/>
  <c r="AQ56" i="3"/>
  <c r="AQ59" i="3" s="1"/>
  <c r="BP75" i="3"/>
  <c r="BP160" i="3" s="1"/>
  <c r="AQ58" i="3"/>
  <c r="AR58" i="3"/>
  <c r="Z116" i="3"/>
  <c r="AN93" i="3"/>
  <c r="AN57" i="3"/>
  <c r="BM75" i="3"/>
  <c r="BM160" i="3" s="1"/>
  <c r="BN170" i="3"/>
  <c r="AS57" i="3"/>
  <c r="AO56" i="3"/>
  <c r="AO59" i="3" s="1"/>
  <c r="BM170" i="3"/>
  <c r="BF169" i="3"/>
  <c r="AS56" i="3"/>
  <c r="AS59" i="3" s="1"/>
  <c r="AB28" i="3"/>
  <c r="AR94" i="3"/>
  <c r="AN56" i="3"/>
  <c r="AN59" i="3" s="1"/>
  <c r="AP58" i="3"/>
  <c r="AR57" i="3"/>
  <c r="AK57" i="3"/>
  <c r="BE28" i="3"/>
  <c r="BP29" i="3"/>
  <c r="Z28" i="3"/>
  <c r="Z29" i="3"/>
  <c r="L28" i="3"/>
  <c r="AB93" i="3"/>
  <c r="AC94" i="3"/>
  <c r="BJ165" i="3"/>
  <c r="AJ58" i="3"/>
  <c r="BJ170" i="3"/>
  <c r="BE170" i="3"/>
  <c r="AL67" i="3"/>
  <c r="AL75" i="3" s="1"/>
  <c r="AL82" i="3" s="1"/>
  <c r="AL84" i="3" s="1"/>
  <c r="AL90" i="3" s="1"/>
  <c r="AL92" i="3" s="1"/>
  <c r="AL94" i="3" s="1"/>
  <c r="S29" i="3"/>
  <c r="BI160" i="3"/>
  <c r="BI82" i="3"/>
  <c r="BI84" i="3" s="1"/>
  <c r="BI90" i="3" s="1"/>
  <c r="BI92" i="3" s="1"/>
  <c r="BI94" i="3" s="1"/>
  <c r="BL57" i="3"/>
  <c r="BL54" i="3"/>
  <c r="BL56" i="3"/>
  <c r="BI159" i="3"/>
  <c r="AI94" i="3"/>
  <c r="T28" i="3"/>
  <c r="O94" i="3"/>
  <c r="AK58" i="3"/>
  <c r="V29" i="3"/>
  <c r="R116" i="3"/>
  <c r="R29" i="3"/>
  <c r="Z53" i="3"/>
  <c r="AL22" i="3"/>
  <c r="BM169" i="3"/>
  <c r="BK148" i="3"/>
  <c r="AL138" i="3"/>
  <c r="AL148" i="3" s="1"/>
  <c r="BP170" i="3"/>
  <c r="P28" i="3"/>
  <c r="BO170" i="3"/>
  <c r="V23" i="3"/>
  <c r="BG169" i="3"/>
  <c r="X28" i="3"/>
  <c r="BL170" i="3"/>
  <c r="V58" i="3"/>
  <c r="V53" i="3"/>
  <c r="BM54" i="3"/>
  <c r="O29" i="3"/>
  <c r="BK75" i="3"/>
  <c r="BK160" i="3" s="1"/>
  <c r="BG170" i="3"/>
  <c r="BO148" i="3"/>
  <c r="BF170" i="3"/>
  <c r="Z148" i="3"/>
  <c r="BM56" i="3"/>
  <c r="AJ94" i="3"/>
  <c r="AJ93" i="3"/>
  <c r="BL75" i="3"/>
  <c r="BL82" i="3" s="1"/>
  <c r="BL84" i="3" s="1"/>
  <c r="BL90" i="3" s="1"/>
  <c r="BL92" i="3" s="1"/>
  <c r="BK29" i="3"/>
  <c r="BL28" i="3"/>
  <c r="BO169" i="3"/>
  <c r="AL116" i="3"/>
  <c r="BF28" i="3"/>
  <c r="BO54" i="3"/>
  <c r="S94" i="3"/>
  <c r="AA93" i="3"/>
  <c r="AL53" i="3"/>
  <c r="AL57" i="3" s="1"/>
  <c r="V116" i="3"/>
  <c r="BD148" i="3"/>
  <c r="T93" i="3"/>
  <c r="BN54" i="3"/>
  <c r="BN57" i="3"/>
  <c r="W93" i="3"/>
  <c r="BP54" i="3"/>
  <c r="AK93" i="3"/>
  <c r="Z67" i="3"/>
  <c r="Z75" i="3" s="1"/>
  <c r="Z82" i="3" s="1"/>
  <c r="Z84" i="3" s="1"/>
  <c r="Z90" i="3" s="1"/>
  <c r="Z92" i="3" s="1"/>
  <c r="BI28" i="3"/>
  <c r="BK169" i="3"/>
  <c r="X94" i="3"/>
  <c r="N29" i="3"/>
  <c r="Y93" i="3"/>
  <c r="R138" i="3"/>
  <c r="R148" i="3" s="1"/>
  <c r="BG29" i="3"/>
  <c r="BH148" i="3"/>
  <c r="BN169" i="3"/>
  <c r="P94" i="3"/>
  <c r="Q94" i="3"/>
  <c r="BH29" i="3"/>
  <c r="Y28" i="3"/>
  <c r="U29" i="3"/>
  <c r="BO75" i="3"/>
  <c r="BN58" i="3"/>
  <c r="BD29" i="3"/>
  <c r="V138" i="3"/>
  <c r="V148" i="3" s="1"/>
  <c r="BP58" i="3"/>
  <c r="AC56" i="3"/>
  <c r="BI170" i="3"/>
  <c r="AI56" i="3"/>
  <c r="AI57" i="3"/>
  <c r="BP57" i="3"/>
  <c r="AC58" i="3"/>
  <c r="BJ82" i="3"/>
  <c r="BJ84" i="3" s="1"/>
  <c r="BJ90" i="3" s="1"/>
  <c r="BJ92" i="3" s="1"/>
  <c r="BJ160" i="3"/>
  <c r="AK25" i="3"/>
  <c r="BJ29" i="3"/>
  <c r="BN28" i="3"/>
  <c r="Q28" i="3"/>
  <c r="AI26" i="3"/>
  <c r="AI27" i="3" s="1"/>
  <c r="AI28" i="3" s="1"/>
  <c r="BG94" i="3"/>
  <c r="BG93" i="3"/>
  <c r="BG161" i="3"/>
  <c r="AC29" i="3"/>
  <c r="M28" i="3"/>
  <c r="BD82" i="3"/>
  <c r="BD84" i="3" s="1"/>
  <c r="BD90" i="3" s="1"/>
  <c r="BD92" i="3" s="1"/>
  <c r="BD160" i="3"/>
  <c r="BN159" i="3"/>
  <c r="BN75" i="3"/>
  <c r="BF159" i="3"/>
  <c r="BF75" i="3"/>
  <c r="AK152" i="3"/>
  <c r="AL151" i="3"/>
  <c r="AL152" i="3" s="1"/>
  <c r="BE75" i="3"/>
  <c r="BE159" i="3"/>
  <c r="U33" i="9" l="1"/>
  <c r="BH79" i="9"/>
  <c r="M33" i="9"/>
  <c r="X31" i="9"/>
  <c r="X30" i="9"/>
  <c r="W32" i="9"/>
  <c r="W33" i="9" s="1"/>
  <c r="AH28" i="3"/>
  <c r="AD59" i="3"/>
  <c r="BM82" i="3"/>
  <c r="BM84" i="3" s="1"/>
  <c r="BM90" i="3" s="1"/>
  <c r="BM92" i="3" s="1"/>
  <c r="BM161" i="3" s="1"/>
  <c r="AB59" i="3"/>
  <c r="AA59" i="3"/>
  <c r="AJ59" i="3"/>
  <c r="BP165" i="3"/>
  <c r="BP82" i="3"/>
  <c r="BP84" i="3" s="1"/>
  <c r="BP90" i="3" s="1"/>
  <c r="BP92" i="3" s="1"/>
  <c r="BP93" i="3" s="1"/>
  <c r="BH82" i="3"/>
  <c r="BH84" i="3" s="1"/>
  <c r="BH90" i="3" s="1"/>
  <c r="BH92" i="3" s="1"/>
  <c r="BH166" i="3" s="1"/>
  <c r="BH160" i="3"/>
  <c r="BL160" i="3"/>
  <c r="BI165" i="3"/>
  <c r="BN59" i="3"/>
  <c r="V94" i="3"/>
  <c r="BM59" i="3"/>
  <c r="AL93" i="3"/>
  <c r="BL59" i="3"/>
  <c r="AK59" i="3"/>
  <c r="BK82" i="3"/>
  <c r="BK84" i="3" s="1"/>
  <c r="BK90" i="3" s="1"/>
  <c r="BK92" i="3" s="1"/>
  <c r="BK94" i="3" s="1"/>
  <c r="BI161" i="3"/>
  <c r="BK165" i="3"/>
  <c r="BI93" i="3"/>
  <c r="BL165" i="3"/>
  <c r="AL58" i="3"/>
  <c r="BM165" i="3"/>
  <c r="BO165" i="3"/>
  <c r="Z93" i="3"/>
  <c r="Z94" i="3"/>
  <c r="BO160" i="3"/>
  <c r="AL56" i="3"/>
  <c r="BO82" i="3"/>
  <c r="BO84" i="3" s="1"/>
  <c r="BO90" i="3" s="1"/>
  <c r="BO92" i="3" s="1"/>
  <c r="BP59" i="3"/>
  <c r="BJ166" i="3"/>
  <c r="BJ94" i="3"/>
  <c r="BJ93" i="3"/>
  <c r="BJ161" i="3"/>
  <c r="AI59" i="3"/>
  <c r="BH161" i="3"/>
  <c r="BH94" i="3"/>
  <c r="BH93" i="3"/>
  <c r="BI166" i="3"/>
  <c r="AC59" i="3"/>
  <c r="BD94" i="3"/>
  <c r="BD93" i="3"/>
  <c r="BD161" i="3"/>
  <c r="BE165" i="3"/>
  <c r="BE82" i="3"/>
  <c r="BE84" i="3" s="1"/>
  <c r="BE90" i="3" s="1"/>
  <c r="BE92" i="3" s="1"/>
  <c r="BE160" i="3"/>
  <c r="AJ26" i="3"/>
  <c r="AI29" i="3"/>
  <c r="BL94" i="3"/>
  <c r="BL93" i="3"/>
  <c r="BL161" i="3"/>
  <c r="BM94" i="3"/>
  <c r="BM93" i="3"/>
  <c r="BF165" i="3"/>
  <c r="BF160" i="3"/>
  <c r="BF82" i="3"/>
  <c r="BF84" i="3" s="1"/>
  <c r="BF90" i="3" s="1"/>
  <c r="BF92" i="3" s="1"/>
  <c r="BG165" i="3"/>
  <c r="BN160" i="3"/>
  <c r="BN165" i="3"/>
  <c r="BN82" i="3"/>
  <c r="BN84" i="3" s="1"/>
  <c r="BN90" i="3" s="1"/>
  <c r="BN92" i="3" s="1"/>
  <c r="AL25" i="3"/>
  <c r="W34" i="9" l="1"/>
  <c r="Y31" i="9"/>
  <c r="Z31" i="9" s="1"/>
  <c r="AA31" i="9" s="1"/>
  <c r="Y30" i="9"/>
  <c r="Z30" i="9" s="1"/>
  <c r="X32" i="9"/>
  <c r="X34" i="9" s="1"/>
  <c r="BM166" i="3"/>
  <c r="BP94" i="3"/>
  <c r="BP161" i="3"/>
  <c r="AL59" i="3"/>
  <c r="BK93" i="3"/>
  <c r="BL166" i="3"/>
  <c r="BK161" i="3"/>
  <c r="BK166" i="3"/>
  <c r="BN93" i="3"/>
  <c r="BN161" i="3"/>
  <c r="BN94" i="3"/>
  <c r="BN166" i="3"/>
  <c r="BE166" i="3"/>
  <c r="BE94" i="3"/>
  <c r="BE93" i="3"/>
  <c r="BE161" i="3"/>
  <c r="BO93" i="3"/>
  <c r="BO166" i="3"/>
  <c r="BO161" i="3"/>
  <c r="BO94" i="3"/>
  <c r="BP166" i="3"/>
  <c r="AK26" i="3"/>
  <c r="AJ27" i="3"/>
  <c r="AJ28" i="3" s="1"/>
  <c r="BF94" i="3"/>
  <c r="BF93" i="3"/>
  <c r="BF161" i="3"/>
  <c r="BF166" i="3"/>
  <c r="BG166" i="3"/>
  <c r="AA30" i="9" l="1"/>
  <c r="Z32" i="9"/>
  <c r="Z34" i="9" s="1"/>
  <c r="AB31" i="9"/>
  <c r="X33" i="9"/>
  <c r="Y32" i="9"/>
  <c r="Y34" i="9" s="1"/>
  <c r="AL26" i="3"/>
  <c r="AK27" i="3"/>
  <c r="AK28" i="3" s="1"/>
  <c r="AJ29" i="3"/>
  <c r="AC31" i="9" l="1"/>
  <c r="Z33" i="9"/>
  <c r="AB30" i="9"/>
  <c r="AA32" i="9"/>
  <c r="Y33" i="9"/>
  <c r="AL27" i="3"/>
  <c r="AL28" i="3" s="1"/>
  <c r="AK29" i="3"/>
  <c r="AA33" i="9" l="1"/>
  <c r="AA34" i="9"/>
  <c r="AC30" i="9"/>
  <c r="AB32" i="9"/>
  <c r="AD31" i="9"/>
  <c r="AL29" i="3"/>
  <c r="AD30" i="9" l="1"/>
  <c r="AC32" i="9"/>
  <c r="AE31" i="9"/>
  <c r="AF31" i="9" s="1"/>
  <c r="AB33" i="9"/>
  <c r="AB34" i="9"/>
  <c r="AG31" i="9" l="1"/>
  <c r="AC33" i="9"/>
  <c r="AC34" i="9"/>
  <c r="AE30" i="9"/>
  <c r="AD32" i="9"/>
  <c r="AD33" i="9" l="1"/>
  <c r="AD34" i="9"/>
  <c r="AF30" i="9"/>
  <c r="AE32" i="9"/>
  <c r="AE34" i="9" s="1"/>
  <c r="AE33" i="9"/>
  <c r="AH31" i="9"/>
  <c r="AI31" i="9" l="1"/>
  <c r="AG30" i="9"/>
  <c r="AF32" i="9"/>
  <c r="AF33" i="9" l="1"/>
  <c r="AF34" i="9"/>
  <c r="AG32" i="9"/>
  <c r="AH30" i="9"/>
  <c r="AJ31" i="9"/>
  <c r="AK31" i="9" s="1"/>
  <c r="AI30" i="9" l="1"/>
  <c r="AH32" i="9"/>
  <c r="AH34" i="9" s="1"/>
  <c r="AG33" i="9"/>
  <c r="AG34" i="9"/>
  <c r="AH33" i="9" l="1"/>
  <c r="AJ30" i="9"/>
  <c r="AI32" i="9"/>
  <c r="AI34" i="9" s="1"/>
  <c r="AI33" i="9" l="1"/>
  <c r="AJ32" i="9"/>
  <c r="AJ34" i="9" s="1"/>
  <c r="AK30" i="9"/>
  <c r="AJ33" i="9"/>
  <c r="AK32" i="9" l="1"/>
  <c r="AK34" i="9" s="1"/>
  <c r="AK33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L5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William:
Kratos sold off Public Safety and Service Division in 2018.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32" authorId="0" shapeId="0" xr:uid="{E44C3BFB-F162-4565-A757-2798E316BAD7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This does not match the income statement's revenue, because it only accounts for the 2 segments. But other streams of revenue are also present, that are not reflected in this figure. </t>
        </r>
      </text>
    </comment>
    <comment ref="B73" authorId="0" shapeId="0" xr:uid="{0E1C71F0-225A-4259-A1E6-678CAA20679B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Beginning quarters use tax expense as negative numbers, while later quarters use benefits as negative numbers. So going forward, use negative values for "benefits"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<sst xmlns="http://schemas.openxmlformats.org/spreadsheetml/2006/main" count="3399" uniqueCount="1167">
  <si>
    <t>Price</t>
  </si>
  <si>
    <t>Shares</t>
  </si>
  <si>
    <t>MC</t>
  </si>
  <si>
    <t>Cash</t>
  </si>
  <si>
    <t>Debt</t>
  </si>
  <si>
    <t>EV</t>
  </si>
  <si>
    <t>Company Name</t>
  </si>
  <si>
    <t>Kratos Defense &amp; Security Solution, Inc.</t>
  </si>
  <si>
    <t>Ticker</t>
  </si>
  <si>
    <t>KTOS</t>
  </si>
  <si>
    <t>Country</t>
  </si>
  <si>
    <t>USA</t>
  </si>
  <si>
    <t>Sector</t>
  </si>
  <si>
    <t>Industrials</t>
  </si>
  <si>
    <t>Industry</t>
  </si>
  <si>
    <t>Aerospace &amp; Defense</t>
  </si>
  <si>
    <t>Notes</t>
  </si>
  <si>
    <t>Company operates through two segments. Kratos Government Solutions and Unmanned Solutions.</t>
  </si>
  <si>
    <t>It serves national security related agencies, the department of defense, intelligence agencies, and classified agencies, as well as the international government agencies, and commercial customers</t>
  </si>
  <si>
    <t>Kratos Government Solutions</t>
  </si>
  <si>
    <t>Microwave electronic products</t>
  </si>
  <si>
    <t>Space and satellite communication</t>
  </si>
  <si>
    <t>Traning and cybersecurity/warfare</t>
  </si>
  <si>
    <t>C5ISR/modular systems</t>
  </si>
  <si>
    <t>Turbine technologies</t>
  </si>
  <si>
    <t>Defense and rocket support devices</t>
  </si>
  <si>
    <t>Unmanned Solutions</t>
  </si>
  <si>
    <t>Unmanned aerial systems</t>
  </si>
  <si>
    <t>Unmanned ground and seaborne systems</t>
  </si>
  <si>
    <t>Quarter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</si>
  <si>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</si>
  <si>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</si>
  <si>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</si>
  <si>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</si>
  <si>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</si>
  <si>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</si>
  <si>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</si>
  <si>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</si>
  <si>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</si>
  <si>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</si>
  <si>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</si>
  <si>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</si>
  <si>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</si>
  <si>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</si>
  <si>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</si>
  <si>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</si>
  <si>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</si>
  <si>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</si>
  <si>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</si>
  <si>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</si>
  <si>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</si>
  <si>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</si>
  <si>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</si>
  <si>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</si>
  <si>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</si>
  <si>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</si>
  <si>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</si>
  <si>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</si>
  <si>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</si>
  <si>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</si>
  <si>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</si>
  <si>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Filing Date</t>
  </si>
  <si>
    <t>Period of Report</t>
  </si>
  <si>
    <t>Market Price</t>
  </si>
  <si>
    <t>Revenue Breakdown *in Millions, USD</t>
  </si>
  <si>
    <t>Kratos Governement Solutions</t>
  </si>
  <si>
    <t>Service Revenue</t>
  </si>
  <si>
    <t>Product Sales</t>
  </si>
  <si>
    <t>Total Kratos Government Solutions</t>
  </si>
  <si>
    <t>Service %</t>
  </si>
  <si>
    <t>Product %</t>
  </si>
  <si>
    <t>Public Safety &amp; Security</t>
  </si>
  <si>
    <t>Total Public &amp; Safety Revenue</t>
  </si>
  <si>
    <t>Unmanned Systems</t>
  </si>
  <si>
    <t>Total Unmanned Systems</t>
  </si>
  <si>
    <t>Total Revenue</t>
  </si>
  <si>
    <t>Total Service Revenue</t>
  </si>
  <si>
    <t>Total Product Revenue</t>
  </si>
  <si>
    <t>Depreciation &amp; Amortization</t>
  </si>
  <si>
    <t>Total depreciation and amortization</t>
  </si>
  <si>
    <t>Operating Income</t>
  </si>
  <si>
    <t>Corporate activities</t>
  </si>
  <si>
    <t>Total operating income</t>
  </si>
  <si>
    <t>Rev by Customer</t>
  </si>
  <si>
    <t>Kratos Government Solutions Customers</t>
  </si>
  <si>
    <t>U.S. Government</t>
  </si>
  <si>
    <t>-</t>
  </si>
  <si>
    <t>International</t>
  </si>
  <si>
    <t>U.S. Commercial and other customers</t>
  </si>
  <si>
    <t>Unmanned Systems Customers</t>
  </si>
  <si>
    <t>Total Revenues</t>
  </si>
  <si>
    <t>Total Revenues y/y</t>
  </si>
  <si>
    <t>Revenue Mix - Divisions</t>
  </si>
  <si>
    <t>Umanned Systems</t>
  </si>
  <si>
    <t>Total</t>
  </si>
  <si>
    <t>Income Statement</t>
  </si>
  <si>
    <t>Service Revenues</t>
  </si>
  <si>
    <t>Product Revenues</t>
  </si>
  <si>
    <t>Cost of Service Rev</t>
  </si>
  <si>
    <t>Cost of Product Rev</t>
  </si>
  <si>
    <t>Total costs</t>
  </si>
  <si>
    <t>Gross profit</t>
  </si>
  <si>
    <t>Operating Expenses</t>
  </si>
  <si>
    <t>SG&amp;A</t>
  </si>
  <si>
    <t>Merger and acquisitions related items</t>
  </si>
  <si>
    <t>R&amp;D</t>
  </si>
  <si>
    <t>Impairment of Goodwill</t>
  </si>
  <si>
    <t>Restructuring and other expenses and other</t>
  </si>
  <si>
    <t>Total Operating Expenses</t>
  </si>
  <si>
    <t>Other expense</t>
  </si>
  <si>
    <t>Interest expense</t>
  </si>
  <si>
    <t>Loss on extinguishment of debt</t>
  </si>
  <si>
    <t>Other income</t>
  </si>
  <si>
    <t>Total other expense</t>
  </si>
  <si>
    <t>Continued operations</t>
  </si>
  <si>
    <t>Income from continuing operations before income taxes</t>
  </si>
  <si>
    <t>Provision (benefit) for income taxes from continuing operations</t>
  </si>
  <si>
    <t xml:space="preserve">Income from continuing operations  </t>
  </si>
  <si>
    <t xml:space="preserve">Discontinued operations </t>
  </si>
  <si>
    <t>Income (loss) from operations of discontinued component</t>
  </si>
  <si>
    <t>Income tax expense (benefit)</t>
  </si>
  <si>
    <t>Income (loss) from discontinued operations</t>
  </si>
  <si>
    <t>Net Profits</t>
  </si>
  <si>
    <t>Net income</t>
  </si>
  <si>
    <t xml:space="preserve">Less: Net income (loss) attributable </t>
  </si>
  <si>
    <t>Net Income attributalbe to Kratos</t>
  </si>
  <si>
    <t>EPS - Basic</t>
  </si>
  <si>
    <t>EPS - Diluted</t>
  </si>
  <si>
    <t>Shares - Basic</t>
  </si>
  <si>
    <t>Shares - Diluted</t>
  </si>
  <si>
    <t>Balance Sheet</t>
  </si>
  <si>
    <t xml:space="preserve"> </t>
  </si>
  <si>
    <t>Current Assets</t>
  </si>
  <si>
    <t>Cash &amp; Cash Equiv</t>
  </si>
  <si>
    <t>Restricted cash</t>
  </si>
  <si>
    <t>AR</t>
  </si>
  <si>
    <t>Unbilled Receivables</t>
  </si>
  <si>
    <t>Inventories</t>
  </si>
  <si>
    <t>Prepaid expenses</t>
  </si>
  <si>
    <t>Other current assets</t>
  </si>
  <si>
    <t xml:space="preserve">Current assets of discontinued operations </t>
  </si>
  <si>
    <t>Total Current Assets</t>
  </si>
  <si>
    <t>Non-current Assets</t>
  </si>
  <si>
    <t>PP&amp;E</t>
  </si>
  <si>
    <t>Operating lease-of-use assets</t>
  </si>
  <si>
    <t>Goodwill</t>
  </si>
  <si>
    <t>Intangible assets</t>
  </si>
  <si>
    <t>Other assets</t>
  </si>
  <si>
    <t>Non-current assets of discontinued operations</t>
  </si>
  <si>
    <t>Total Non-current Assets</t>
  </si>
  <si>
    <t>Total Assets</t>
  </si>
  <si>
    <t>Liabilities &amp; Stockholders' Equity</t>
  </si>
  <si>
    <t>Accounts payable</t>
  </si>
  <si>
    <t>Accrued expenses</t>
  </si>
  <si>
    <t>Accrued compensation</t>
  </si>
  <si>
    <t>Accrued interest</t>
  </si>
  <si>
    <t>Billings in excess of costs and earnings on uncompleted contracts</t>
  </si>
  <si>
    <t>Deferred income tax liability</t>
  </si>
  <si>
    <t>Current portion of operating lease liabilities</t>
  </si>
  <si>
    <t>Other current liabilities</t>
  </si>
  <si>
    <t>Current portion of long-term debt</t>
  </si>
  <si>
    <t>Current portion of capital lease obligations</t>
  </si>
  <si>
    <t>Current liabilities of discontinued operations</t>
  </si>
  <si>
    <t>Total Current Liabilities</t>
  </si>
  <si>
    <t>Non-current Liabilities</t>
  </si>
  <si>
    <t>Long-term debt</t>
  </si>
  <si>
    <t>Line of Credit</t>
  </si>
  <si>
    <t>Operating lease liabilities, net of current portion</t>
  </si>
  <si>
    <t>Other long-term liabilities</t>
  </si>
  <si>
    <t>Long-term liabilities of discountinued operations</t>
  </si>
  <si>
    <t>Total Non-current Liabilities</t>
  </si>
  <si>
    <t>Total liabilities</t>
  </si>
  <si>
    <t>Commitemnets and contingencies</t>
  </si>
  <si>
    <t>Redeemable noncontrolling interst</t>
  </si>
  <si>
    <t>Stockholders' equity</t>
  </si>
  <si>
    <t>Preferred stock</t>
  </si>
  <si>
    <t>Common stock</t>
  </si>
  <si>
    <t>Additional paid-in capital</t>
  </si>
  <si>
    <t>Accumulated other comprehensive loss</t>
  </si>
  <si>
    <t>Accumulated deficit</t>
  </si>
  <si>
    <t>Total stockholders' equity</t>
  </si>
  <si>
    <t>Total liabilities &amp; stockholders' equity</t>
  </si>
  <si>
    <t>Cash Flow</t>
  </si>
  <si>
    <t>CFFO</t>
  </si>
  <si>
    <t>CapEx</t>
  </si>
  <si>
    <t>FCF</t>
  </si>
  <si>
    <t>Ratios</t>
  </si>
  <si>
    <t>Profit Margin</t>
  </si>
  <si>
    <t>Operating Margin</t>
  </si>
  <si>
    <t>Net Margin</t>
  </si>
  <si>
    <t>Year-Over-Year</t>
  </si>
  <si>
    <t>2010-2020</t>
  </si>
  <si>
    <t>2011-2021</t>
  </si>
  <si>
    <t>2012-2022</t>
  </si>
  <si>
    <t>Revenue y/y</t>
  </si>
  <si>
    <t>Operating Income y/y</t>
  </si>
  <si>
    <t>Net Income y/y</t>
  </si>
  <si>
    <t>Cash y/y</t>
  </si>
  <si>
    <t>Assets y/y</t>
  </si>
  <si>
    <t>Liabilities y/y</t>
  </si>
  <si>
    <t>Current Ratio</t>
  </si>
  <si>
    <t>Pros</t>
  </si>
  <si>
    <t>Unmanned section is creating more revenue every 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</si>
  <si>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</si>
  <si>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</si>
  <si>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</si>
  <si>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</si>
  <si>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</si>
  <si>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</si>
  <si>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</si>
  <si>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</si>
  <si>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</si>
  <si>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</si>
  <si>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</si>
  <si>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</si>
  <si>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</si>
  <si>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</si>
  <si>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</si>
  <si>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</si>
  <si>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</si>
  <si>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</si>
  <si>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</si>
  <si>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</si>
  <si>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</si>
  <si>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</si>
  <si>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</si>
  <si>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</si>
  <si>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</t>
  </si>
  <si>
    <t>52</t>
  </si>
  <si>
    <t>93</t>
  </si>
  <si>
    <t>256</t>
  </si>
  <si>
    <t>207</t>
  </si>
  <si>
    <t>187</t>
  </si>
  <si>
    <t>229</t>
  </si>
  <si>
    <t>397</t>
  </si>
  <si>
    <t>375</t>
  </si>
  <si>
    <t>328</t>
  </si>
  <si>
    <t>194</t>
  </si>
  <si>
    <t>286</t>
  </si>
  <si>
    <t>335</t>
  </si>
  <si>
    <t>409</t>
  </si>
  <si>
    <t>714</t>
  </si>
  <si>
    <t>969</t>
  </si>
  <si>
    <t>844</t>
  </si>
  <si>
    <t>763</t>
  </si>
  <si>
    <t>657</t>
  </si>
  <si>
    <t>542</t>
  </si>
  <si>
    <t>752</t>
  </si>
  <si>
    <t>618</t>
  </si>
  <si>
    <t>718</t>
  </si>
  <si>
    <t>748</t>
  </si>
  <si>
    <t>812</t>
  </si>
  <si>
    <t>COGS</t>
  </si>
  <si>
    <t>27</t>
  </si>
  <si>
    <t>140</t>
  </si>
  <si>
    <t>141</t>
  </si>
  <si>
    <t>139</t>
  </si>
  <si>
    <t>162</t>
  </si>
  <si>
    <t>313</t>
  </si>
  <si>
    <t>291</t>
  </si>
  <si>
    <t>274</t>
  </si>
  <si>
    <t>228</t>
  </si>
  <si>
    <t>271</t>
  </si>
  <si>
    <t>324</t>
  </si>
  <si>
    <t>523</t>
  </si>
  <si>
    <t>712</t>
  </si>
  <si>
    <t>640</t>
  </si>
  <si>
    <t>584</t>
  </si>
  <si>
    <t>495</t>
  </si>
  <si>
    <t>421</t>
  </si>
  <si>
    <t>555</t>
  </si>
  <si>
    <t>448</t>
  </si>
  <si>
    <t>528</t>
  </si>
  <si>
    <t>545</t>
  </si>
  <si>
    <t>586</t>
  </si>
  <si>
    <t>Gross Profit</t>
  </si>
  <si>
    <t>25</t>
  </si>
  <si>
    <t>41</t>
  </si>
  <si>
    <t>116</t>
  </si>
  <si>
    <t>66</t>
  </si>
  <si>
    <t>48</t>
  </si>
  <si>
    <t>67</t>
  </si>
  <si>
    <t>84</t>
  </si>
  <si>
    <t>54</t>
  </si>
  <si>
    <t>32</t>
  </si>
  <si>
    <t>58</t>
  </si>
  <si>
    <t>64</t>
  </si>
  <si>
    <t>191</t>
  </si>
  <si>
    <t>257</t>
  </si>
  <si>
    <t>205</t>
  </si>
  <si>
    <t>179</t>
  </si>
  <si>
    <t>121</t>
  </si>
  <si>
    <t>197</t>
  </si>
  <si>
    <t>170</t>
  </si>
  <si>
    <t>190</t>
  </si>
  <si>
    <t>203</t>
  </si>
  <si>
    <t>225</t>
  </si>
  <si>
    <t>Gross Profit Ratio</t>
  </si>
  <si>
    <t>48.55%</t>
  </si>
  <si>
    <t>44.27%</t>
  </si>
  <si>
    <t>45.41%</t>
  </si>
  <si>
    <t>31.95%</t>
  </si>
  <si>
    <t>25.83%</t>
  </si>
  <si>
    <t>29.15%</t>
  </si>
  <si>
    <t>21.16%</t>
  </si>
  <si>
    <t>22.46%</t>
  </si>
  <si>
    <t>16.32%</t>
  </si>
  <si>
    <t>20.34%</t>
  </si>
  <si>
    <t>19.01%</t>
  </si>
  <si>
    <t>20.64%</t>
  </si>
  <si>
    <t>26.78%</t>
  </si>
  <si>
    <t>26.54%</t>
  </si>
  <si>
    <t>24.23%</t>
  </si>
  <si>
    <t>23.51%</t>
  </si>
  <si>
    <t>24.62%</t>
  </si>
  <si>
    <t>22.24%</t>
  </si>
  <si>
    <t>26.24%</t>
  </si>
  <si>
    <t>27.46%</t>
  </si>
  <si>
    <t>26.48%</t>
  </si>
  <si>
    <t>27.18%</t>
  </si>
  <si>
    <t>27.74%</t>
  </si>
  <si>
    <t>15</t>
  </si>
  <si>
    <t>23</t>
  </si>
  <si>
    <t>138</t>
  </si>
  <si>
    <t>103</t>
  </si>
  <si>
    <t>53</t>
  </si>
  <si>
    <t>77</t>
  </si>
  <si>
    <t>85</t>
  </si>
  <si>
    <t>56</t>
  </si>
  <si>
    <t>151</t>
  </si>
  <si>
    <t>91</t>
  </si>
  <si>
    <t>61</t>
  </si>
  <si>
    <t>307</t>
  </si>
  <si>
    <t>186</t>
  </si>
  <si>
    <t>213</t>
  </si>
  <si>
    <t>178</t>
  </si>
  <si>
    <t>152</t>
  </si>
  <si>
    <t>172</t>
  </si>
  <si>
    <t>195</t>
  </si>
  <si>
    <t>R&amp;D Expenses</t>
  </si>
  <si>
    <t>- -</t>
  </si>
  <si>
    <t>1</t>
  </si>
  <si>
    <t>2</t>
  </si>
  <si>
    <t>9</t>
  </si>
  <si>
    <t>18</t>
  </si>
  <si>
    <t>20</t>
  </si>
  <si>
    <t>19</t>
  </si>
  <si>
    <t>16</t>
  </si>
  <si>
    <t>14</t>
  </si>
  <si>
    <t>35</t>
  </si>
  <si>
    <t>Selling, G&amp;A Exp.</t>
  </si>
  <si>
    <t>13</t>
  </si>
  <si>
    <t>21</t>
  </si>
  <si>
    <t>74</t>
  </si>
  <si>
    <t>42</t>
  </si>
  <si>
    <t>69</t>
  </si>
  <si>
    <t>63</t>
  </si>
  <si>
    <t>143</t>
  </si>
  <si>
    <t>193</t>
  </si>
  <si>
    <t>173</t>
  </si>
  <si>
    <t>146</t>
  </si>
  <si>
    <t>161</t>
  </si>
  <si>
    <t>120</t>
  </si>
  <si>
    <t>131</t>
  </si>
  <si>
    <t>145</t>
  </si>
  <si>
    <t>160</t>
  </si>
  <si>
    <t>General and Admin. Exp.</t>
  </si>
  <si>
    <t>44</t>
  </si>
  <si>
    <t>149</t>
  </si>
  <si>
    <t>135</t>
  </si>
  <si>
    <t>104</t>
  </si>
  <si>
    <t>114</t>
  </si>
  <si>
    <t>123</t>
  </si>
  <si>
    <t>Selling and Marketing Exp.</t>
  </si>
  <si>
    <t>Other Expenses</t>
  </si>
  <si>
    <t>3</t>
  </si>
  <si>
    <t>11</t>
  </si>
  <si>
    <t>29</t>
  </si>
  <si>
    <t>(2)</t>
  </si>
  <si>
    <t>22</t>
  </si>
  <si>
    <t>99</t>
  </si>
  <si>
    <t>36</t>
  </si>
  <si>
    <t>(4)</t>
  </si>
  <si>
    <t>96</t>
  </si>
  <si>
    <t>(26)</t>
  </si>
  <si>
    <t>(22)</t>
  </si>
  <si>
    <t>4</t>
  </si>
  <si>
    <t>COGS and Expenses</t>
  </si>
  <si>
    <t>75</t>
  </si>
  <si>
    <t>204</t>
  </si>
  <si>
    <t>279</t>
  </si>
  <si>
    <t>242</t>
  </si>
  <si>
    <t>215</t>
  </si>
  <si>
    <t>390</t>
  </si>
  <si>
    <t>358</t>
  </si>
  <si>
    <t>359</t>
  </si>
  <si>
    <t>218</t>
  </si>
  <si>
    <t>379</t>
  </si>
  <si>
    <t>362</t>
  </si>
  <si>
    <t>385</t>
  </si>
  <si>
    <t>684</t>
  </si>
  <si>
    <t>1,019</t>
  </si>
  <si>
    <t>826</t>
  </si>
  <si>
    <t>797</t>
  </si>
  <si>
    <t>665</t>
  </si>
  <si>
    <t>560</t>
  </si>
  <si>
    <t>733</t>
  </si>
  <si>
    <t>588</t>
  </si>
  <si>
    <t>680</t>
  </si>
  <si>
    <t>716</t>
  </si>
  <si>
    <t>782</t>
  </si>
  <si>
    <t>Interest Income</t>
  </si>
  <si>
    <t>0</t>
  </si>
  <si>
    <t>Interest Expense</t>
  </si>
  <si>
    <t>10</t>
  </si>
  <si>
    <t>51</t>
  </si>
  <si>
    <t>55</t>
  </si>
  <si>
    <t>24</t>
  </si>
  <si>
    <t>Depreciation and Amortization</t>
  </si>
  <si>
    <t>7</t>
  </si>
  <si>
    <t>8</t>
  </si>
  <si>
    <t>39</t>
  </si>
  <si>
    <t>26</t>
  </si>
  <si>
    <t>34</t>
  </si>
  <si>
    <t>EBITDA</t>
  </si>
  <si>
    <t>12</t>
  </si>
  <si>
    <t>(53)</t>
  </si>
  <si>
    <t>(44)</t>
  </si>
  <si>
    <t>17</t>
  </si>
  <si>
    <t>(36)</t>
  </si>
  <si>
    <t>(35)</t>
  </si>
  <si>
    <t>(104)</t>
  </si>
  <si>
    <t>(21)</t>
  </si>
  <si>
    <t>38</t>
  </si>
  <si>
    <t>81</t>
  </si>
  <si>
    <t>70</t>
  </si>
  <si>
    <t>5</t>
  </si>
  <si>
    <t>76</t>
  </si>
  <si>
    <t>60</t>
  </si>
  <si>
    <t>EBITDA ratio</t>
  </si>
  <si>
    <t>22.35%</t>
  </si>
  <si>
    <t>20.95%</t>
  </si>
  <si>
    <t>24.54%</t>
  </si>
  <si>
    <t>(25.39)%</t>
  </si>
  <si>
    <t>(23.74)%</t>
  </si>
  <si>
    <t>7.83%</t>
  </si>
  <si>
    <t>2.44%</t>
  </si>
  <si>
    <t>4.56%</t>
  </si>
  <si>
    <t>(11.10)%</t>
  </si>
  <si>
    <t>(18.18)%</t>
  </si>
  <si>
    <t>(36.44)%</t>
  </si>
  <si>
    <t>(6.31)%</t>
  </si>
  <si>
    <t>9.25%</t>
  </si>
  <si>
    <t>10.77%</t>
  </si>
  <si>
    <t>0.87%</t>
  </si>
  <si>
    <t>9.62%</t>
  </si>
  <si>
    <t>2.71%</t>
  </si>
  <si>
    <t>10.64%</t>
  </si>
  <si>
    <t>0.94%</t>
  </si>
  <si>
    <t>0.09%</t>
  </si>
  <si>
    <t>6.57%</t>
  </si>
  <si>
    <t>10.58%</t>
  </si>
  <si>
    <t>8.52%</t>
  </si>
  <si>
    <t>7.43%</t>
  </si>
  <si>
    <t>(72)</t>
  </si>
  <si>
    <t>(55)</t>
  </si>
  <si>
    <t>(31)</t>
  </si>
  <si>
    <t>(25)</t>
  </si>
  <si>
    <t>(95)</t>
  </si>
  <si>
    <t>(27)</t>
  </si>
  <si>
    <t>28</t>
  </si>
  <si>
    <t>(50)</t>
  </si>
  <si>
    <t>(5)</t>
  </si>
  <si>
    <t>(19)</t>
  </si>
  <si>
    <t>(6)</t>
  </si>
  <si>
    <t>31</t>
  </si>
  <si>
    <t>Operating Income ratio</t>
  </si>
  <si>
    <t>20.62%</t>
  </si>
  <si>
    <t>19.02%</t>
  </si>
  <si>
    <t>20.32%</t>
  </si>
  <si>
    <t>(34.51)%</t>
  </si>
  <si>
    <t>(29.25)%</t>
  </si>
  <si>
    <t>9.72%</t>
  </si>
  <si>
    <t>1.79%</t>
  </si>
  <si>
    <t>(9.58)%</t>
  </si>
  <si>
    <t>(12.71)%</t>
  </si>
  <si>
    <t>(33.12)%</t>
  </si>
  <si>
    <t>(8.07)%</t>
  </si>
  <si>
    <t>5.65%</t>
  </si>
  <si>
    <t>3.95%</t>
  </si>
  <si>
    <t>(5.13)%</t>
  </si>
  <si>
    <t>3.77%</t>
  </si>
  <si>
    <t>2.61%</t>
  </si>
  <si>
    <t>(0.68)%</t>
  </si>
  <si>
    <t>(3.43)%</t>
  </si>
  <si>
    <t>(0.77)%</t>
  </si>
  <si>
    <t>4.94%</t>
  </si>
  <si>
    <t>5.30%</t>
  </si>
  <si>
    <t>3.92%</t>
  </si>
  <si>
    <t>3.44%</t>
  </si>
  <si>
    <t>Total Other Income Exp.(Gains)</t>
  </si>
  <si>
    <t>(1)</t>
  </si>
  <si>
    <t>(8)</t>
  </si>
  <si>
    <t>(0)</t>
  </si>
  <si>
    <t>(10)</t>
  </si>
  <si>
    <t>(65)</t>
  </si>
  <si>
    <t>(60)</t>
  </si>
  <si>
    <t>(92)</t>
  </si>
  <si>
    <t>(40)</t>
  </si>
  <si>
    <t>(33)</t>
  </si>
  <si>
    <t>(45)</t>
  </si>
  <si>
    <t>(23)</t>
  </si>
  <si>
    <t>(24)</t>
  </si>
  <si>
    <t>Income Before Tax</t>
  </si>
  <si>
    <t>(75)</t>
  </si>
  <si>
    <t>(54)</t>
  </si>
  <si>
    <t>(32)</t>
  </si>
  <si>
    <t>(105)</t>
  </si>
  <si>
    <t>(37)</t>
  </si>
  <si>
    <t>(115)</t>
  </si>
  <si>
    <t>(28)</t>
  </si>
  <si>
    <t>(52)</t>
  </si>
  <si>
    <t>(51)</t>
  </si>
  <si>
    <t>Income Before Tax ratio</t>
  </si>
  <si>
    <t>19.65%</t>
  </si>
  <si>
    <t>18.13%</t>
  </si>
  <si>
    <t>20.36%</t>
  </si>
  <si>
    <t>(36.25)%</t>
  </si>
  <si>
    <t>(28.72)%</t>
  </si>
  <si>
    <t>6.08%</t>
  </si>
  <si>
    <t>1.18%</t>
  </si>
  <si>
    <t>4.48%</t>
  </si>
  <si>
    <t>(9.82)%</t>
  </si>
  <si>
    <t>(13.89)%</t>
  </si>
  <si>
    <t>(36.58)%</t>
  </si>
  <si>
    <t>(11.15)%</t>
  </si>
  <si>
    <t>0.47%</t>
  </si>
  <si>
    <t>(3.03)%</t>
  </si>
  <si>
    <t>(11.81)%</t>
  </si>
  <si>
    <t>(3.36)%</t>
  </si>
  <si>
    <t>(9.41)%</t>
  </si>
  <si>
    <t>(6.79)%</t>
  </si>
  <si>
    <t>(9.56)%</t>
  </si>
  <si>
    <t>(6.76)%</t>
  </si>
  <si>
    <t>1.41%</t>
  </si>
  <si>
    <t>2.19%</t>
  </si>
  <si>
    <t>0.91%</t>
  </si>
  <si>
    <t>0.54%</t>
  </si>
  <si>
    <t>Income Tax Expense (Gain)</t>
  </si>
  <si>
    <t>6</t>
  </si>
  <si>
    <t>(15)</t>
  </si>
  <si>
    <t>(3)</t>
  </si>
  <si>
    <t>(12)</t>
  </si>
  <si>
    <t>(11)</t>
  </si>
  <si>
    <t>(74)</t>
  </si>
  <si>
    <t>Net Income</t>
  </si>
  <si>
    <t>(64)</t>
  </si>
  <si>
    <t>(58)</t>
  </si>
  <si>
    <t>(41)</t>
  </si>
  <si>
    <t>(111)</t>
  </si>
  <si>
    <t>(42)</t>
  </si>
  <si>
    <t>(114)</t>
  </si>
  <si>
    <t>(78)</t>
  </si>
  <si>
    <t>(61)</t>
  </si>
  <si>
    <t>(43)</t>
  </si>
  <si>
    <t>80</t>
  </si>
  <si>
    <t>Net Income Ratio</t>
  </si>
  <si>
    <t>9.06%</t>
  </si>
  <si>
    <t>10.36%</t>
  </si>
  <si>
    <t>12.43%</t>
  </si>
  <si>
    <t>(29.01)%</t>
  </si>
  <si>
    <t>(34.17)%</t>
  </si>
  <si>
    <t>4.16%</t>
  </si>
  <si>
    <t>1.26%</t>
  </si>
  <si>
    <t>0.99%</t>
  </si>
  <si>
    <t>(17.66)%</t>
  </si>
  <si>
    <t>(21.07)%</t>
  </si>
  <si>
    <t>(38.82)%</t>
  </si>
  <si>
    <t>(12.41)%</t>
  </si>
  <si>
    <t>3.55%</t>
  </si>
  <si>
    <t>(3.39)%</t>
  </si>
  <si>
    <t>(11.80)%</t>
  </si>
  <si>
    <t>(4.41)%</t>
  </si>
  <si>
    <t>(10.22)%</t>
  </si>
  <si>
    <t>3.01%</t>
  </si>
  <si>
    <t>(11.16)%</t>
  </si>
  <si>
    <t>(5.68)%</t>
  </si>
  <si>
    <t>(0.57)%</t>
  </si>
  <si>
    <t>1.74%</t>
  </si>
  <si>
    <t>10.65%</t>
  </si>
  <si>
    <t>(0.25)%</t>
  </si>
  <si>
    <t>EPS</t>
  </si>
  <si>
    <t>1.70</t>
  </si>
  <si>
    <t>3.30</t>
  </si>
  <si>
    <t>7.60</t>
  </si>
  <si>
    <t>(13.10)</t>
  </si>
  <si>
    <t>(13.30)</t>
  </si>
  <si>
    <t>1.78</t>
  </si>
  <si>
    <t>0.70</t>
  </si>
  <si>
    <t>0.50</t>
  </si>
  <si>
    <t>(7.90)</t>
  </si>
  <si>
    <t>(5.50)</t>
  </si>
  <si>
    <t>(12.00)</t>
  </si>
  <si>
    <t>(3.14)</t>
  </si>
  <si>
    <t>0.87</t>
  </si>
  <si>
    <t>(0.88)</t>
  </si>
  <si>
    <t>(2.44)</t>
  </si>
  <si>
    <t>(0.65)</t>
  </si>
  <si>
    <t>(1.35)</t>
  </si>
  <si>
    <t>0.34</t>
  </si>
  <si>
    <t>(0.99)</t>
  </si>
  <si>
    <t>(0.48)</t>
  </si>
  <si>
    <t>(0.03)</t>
  </si>
  <si>
    <t>0.12</t>
  </si>
  <si>
    <t>0.69</t>
  </si>
  <si>
    <t>(0.01)</t>
  </si>
  <si>
    <t>EPS Diluted</t>
  </si>
  <si>
    <t>1.50</t>
  </si>
  <si>
    <t>2.70</t>
  </si>
  <si>
    <t>6.30</t>
  </si>
  <si>
    <t>1.30</t>
  </si>
  <si>
    <t>0.86</t>
  </si>
  <si>
    <t>0.11</t>
  </si>
  <si>
    <t>0.67</t>
  </si>
  <si>
    <t>Weighted Avg. Shares Outs.</t>
  </si>
  <si>
    <t>47</t>
  </si>
  <si>
    <t>57</t>
  </si>
  <si>
    <t>59</t>
  </si>
  <si>
    <t>90</t>
  </si>
  <si>
    <t>106</t>
  </si>
  <si>
    <t>125</t>
  </si>
  <si>
    <t>Weighted Avg. Shares Outs. Dil.</t>
  </si>
  <si>
    <t>109</t>
  </si>
  <si>
    <t>119</t>
  </si>
  <si>
    <t>TTM</t>
  </si>
  <si>
    <t>Revenue per share</t>
  </si>
  <si>
    <t>44.60</t>
  </si>
  <si>
    <t>26.16</t>
  </si>
  <si>
    <t>30.91</t>
  </si>
  <si>
    <t>25.34</t>
  </si>
  <si>
    <t>24.61</t>
  </si>
  <si>
    <t>26.05</t>
  </si>
  <si>
    <t>20.67</t>
  </si>
  <si>
    <t>14.86</t>
  </si>
  <si>
    <t>13.25</t>
  </si>
  <si>
    <t>11.19</t>
  </si>
  <si>
    <t>8.84</t>
  </si>
  <si>
    <t>8.40</t>
  </si>
  <si>
    <t>5.95</t>
  </si>
  <si>
    <t>6.77</t>
  </si>
  <si>
    <t>6.47</t>
  </si>
  <si>
    <t>6.50</t>
  </si>
  <si>
    <t>6.82</t>
  </si>
  <si>
    <t>Earnings per share</t>
  </si>
  <si>
    <t>(7.88)</t>
  </si>
  <si>
    <t>(5.51)</t>
  </si>
  <si>
    <t>(0.02)</t>
  </si>
  <si>
    <t>(0.24)</t>
  </si>
  <si>
    <t>FCF per share</t>
  </si>
  <si>
    <t>(0.42)</t>
  </si>
  <si>
    <t>(0.72)</t>
  </si>
  <si>
    <t>1.57</t>
  </si>
  <si>
    <t>(0.18)</t>
  </si>
  <si>
    <t>0.79</t>
  </si>
  <si>
    <t>0.08</t>
  </si>
  <si>
    <t>(0.14)</t>
  </si>
  <si>
    <t>(0.35)</t>
  </si>
  <si>
    <t>(0.60)</t>
  </si>
  <si>
    <t>(0.12)</t>
  </si>
  <si>
    <t>0.03</t>
  </si>
  <si>
    <t>0.09</t>
  </si>
  <si>
    <t>(0.13)</t>
  </si>
  <si>
    <t>(0.66)</t>
  </si>
  <si>
    <t>Dividends per share</t>
  </si>
  <si>
    <t>CAPEX per share</t>
  </si>
  <si>
    <t>0.97</t>
  </si>
  <si>
    <t>0.10</t>
  </si>
  <si>
    <t>0.14</t>
  </si>
  <si>
    <t>0.27</t>
  </si>
  <si>
    <t>0.35</t>
  </si>
  <si>
    <t>0.29</t>
  </si>
  <si>
    <t>0.25</t>
  </si>
  <si>
    <t>0.19</t>
  </si>
  <si>
    <t>0.15</t>
  </si>
  <si>
    <t>0.30</t>
  </si>
  <si>
    <t>0.22</t>
  </si>
  <si>
    <t>0.31</t>
  </si>
  <si>
    <t>0.37</t>
  </si>
  <si>
    <t>0.38</t>
  </si>
  <si>
    <t>Book Value per sh.</t>
  </si>
  <si>
    <t>25.46</t>
  </si>
  <si>
    <t>22.59</t>
  </si>
  <si>
    <t>15.86</t>
  </si>
  <si>
    <t>9.46</t>
  </si>
  <si>
    <t>10.23</t>
  </si>
  <si>
    <t>11.41</t>
  </si>
  <si>
    <t>6.91</t>
  </si>
  <si>
    <t>5.21</t>
  </si>
  <si>
    <t>3.89</t>
  </si>
  <si>
    <t>4.33</t>
  </si>
  <si>
    <t>4.51</t>
  </si>
  <si>
    <t>5.72</t>
  </si>
  <si>
    <t>5.00</t>
  </si>
  <si>
    <t>5.42</t>
  </si>
  <si>
    <t>8.01</t>
  </si>
  <si>
    <t>7.57</t>
  </si>
  <si>
    <t>7.44</t>
  </si>
  <si>
    <t>Comm.Shares outs.</t>
  </si>
  <si>
    <t>126</t>
  </si>
  <si>
    <t>Avg. annual P/E ratio</t>
  </si>
  <si>
    <t>(4.3)</t>
  </si>
  <si>
    <t>(3.7)</t>
  </si>
  <si>
    <t>(1.4)</t>
  </si>
  <si>
    <t>(2.8)</t>
  </si>
  <si>
    <t>13.3</t>
  </si>
  <si>
    <t>(11.9)</t>
  </si>
  <si>
    <t>(2.3)</t>
  </si>
  <si>
    <t>(9.8)</t>
  </si>
  <si>
    <t>(5.3)</t>
  </si>
  <si>
    <t>15.4</t>
  </si>
  <si>
    <t>(5.2)</t>
  </si>
  <si>
    <t>(21.6)</t>
  </si>
  <si>
    <t>(364.2)</t>
  </si>
  <si>
    <t>156.9</t>
  </si>
  <si>
    <t>26.5</t>
  </si>
  <si>
    <t>(1,579.4)</t>
  </si>
  <si>
    <t>(59.0)</t>
  </si>
  <si>
    <t>P/E to S&amp;P500</t>
  </si>
  <si>
    <t>(0.2)</t>
  </si>
  <si>
    <t>(0.1)</t>
  </si>
  <si>
    <t>(0.0)</t>
  </si>
  <si>
    <t>0.6</t>
  </si>
  <si>
    <t>(0.7)</t>
  </si>
  <si>
    <t>(0.6)</t>
  </si>
  <si>
    <t>(0.3)</t>
  </si>
  <si>
    <t>0.8</t>
  </si>
  <si>
    <t>(0.9)</t>
  </si>
  <si>
    <t>(14.6)</t>
  </si>
  <si>
    <t>6.5</t>
  </si>
  <si>
    <t>0.7</t>
  </si>
  <si>
    <t>(52.6)</t>
  </si>
  <si>
    <t>(2.9)</t>
  </si>
  <si>
    <t>Avg. annual div. yield</t>
  </si>
  <si>
    <t>Revenue (m)</t>
  </si>
  <si>
    <t>861</t>
  </si>
  <si>
    <t>Operating margin</t>
  </si>
  <si>
    <t>(9.6)%</t>
  </si>
  <si>
    <t>(12.7)%</t>
  </si>
  <si>
    <t>(33.1)%</t>
  </si>
  <si>
    <t>(8.1)%</t>
  </si>
  <si>
    <t>5.7%</t>
  </si>
  <si>
    <t>4.0%</t>
  </si>
  <si>
    <t>(5.1)%</t>
  </si>
  <si>
    <t>3.8%</t>
  </si>
  <si>
    <t>2.6%</t>
  </si>
  <si>
    <t>(0.7)%</t>
  </si>
  <si>
    <t>(3.4)%</t>
  </si>
  <si>
    <t>(0.8)%</t>
  </si>
  <si>
    <t>4.9%</t>
  </si>
  <si>
    <t>5.3%</t>
  </si>
  <si>
    <t>3.9%</t>
  </si>
  <si>
    <t>3.4%</t>
  </si>
  <si>
    <t>0.3%</t>
  </si>
  <si>
    <t>Depreciation (m)</t>
  </si>
  <si>
    <t>Net profit (m)</t>
  </si>
  <si>
    <t>Income tax rate</t>
  </si>
  <si>
    <t>(45.0)%</t>
  </si>
  <si>
    <t>(4.8)%</t>
  </si>
  <si>
    <t>0.7%</t>
  </si>
  <si>
    <t>(2.7)%</t>
  </si>
  <si>
    <t>(631.6)%</t>
  </si>
  <si>
    <t>(8.8)%</t>
  </si>
  <si>
    <t>1.4%</t>
  </si>
  <si>
    <t>(3.9)%</t>
  </si>
  <si>
    <t>(7.1)%</t>
  </si>
  <si>
    <t>25.6%</t>
  </si>
  <si>
    <t>(15.6)%</t>
  </si>
  <si>
    <t>16.1%</t>
  </si>
  <si>
    <t>52.9%</t>
  </si>
  <si>
    <t>30.6%</t>
  </si>
  <si>
    <t>(1,080.9)%</t>
  </si>
  <si>
    <t>88.6%</t>
  </si>
  <si>
    <t>38.0%</t>
  </si>
  <si>
    <t>Net profit margin</t>
  </si>
  <si>
    <t>(17.7)%</t>
  </si>
  <si>
    <t>(21.1)%</t>
  </si>
  <si>
    <t>(38.8)%</t>
  </si>
  <si>
    <t>(12.4)%</t>
  </si>
  <si>
    <t>3.5%</t>
  </si>
  <si>
    <t>(11.8)%</t>
  </si>
  <si>
    <t>(4.4)%</t>
  </si>
  <si>
    <t>(10.2)%</t>
  </si>
  <si>
    <t>3.0%</t>
  </si>
  <si>
    <t>(11.2)%</t>
  </si>
  <si>
    <t>(5.7)%</t>
  </si>
  <si>
    <t>(0.6)%</t>
  </si>
  <si>
    <t>1.7%</t>
  </si>
  <si>
    <t>10.6%</t>
  </si>
  <si>
    <t>(0.2)%</t>
  </si>
  <si>
    <t>(3.7)%</t>
  </si>
  <si>
    <t>Working capital (m)</t>
  </si>
  <si>
    <t>37</t>
  </si>
  <si>
    <t>177</t>
  </si>
  <si>
    <t>147</t>
  </si>
  <si>
    <t>148</t>
  </si>
  <si>
    <t>282</t>
  </si>
  <si>
    <t>330</t>
  </si>
  <si>
    <t>340</t>
  </si>
  <si>
    <t>567</t>
  </si>
  <si>
    <t>537</t>
  </si>
  <si>
    <t>388</t>
  </si>
  <si>
    <t>Long-term debt (m)</t>
  </si>
  <si>
    <t>73</t>
  </si>
  <si>
    <t>226</t>
  </si>
  <si>
    <t>654</t>
  </si>
  <si>
    <t>649</t>
  </si>
  <si>
    <t>643</t>
  </si>
  <si>
    <t>655</t>
  </si>
  <si>
    <t>444</t>
  </si>
  <si>
    <t>431</t>
  </si>
  <si>
    <t>294</t>
  </si>
  <si>
    <t>334</t>
  </si>
  <si>
    <t>329</t>
  </si>
  <si>
    <t>Equity (m)</t>
  </si>
  <si>
    <t>167</t>
  </si>
  <si>
    <t>296</t>
  </si>
  <si>
    <t>224</t>
  </si>
  <si>
    <t>254</t>
  </si>
  <si>
    <t>276</t>
  </si>
  <si>
    <t>512</t>
  </si>
  <si>
    <t>519</t>
  </si>
  <si>
    <t>574</t>
  </si>
  <si>
    <t>925</t>
  </si>
  <si>
    <t>945</t>
  </si>
  <si>
    <t>935</t>
  </si>
  <si>
    <t>ROIC</t>
  </si>
  <si>
    <t>(32.8)%</t>
  </si>
  <si>
    <t>(16.4)%</t>
  </si>
  <si>
    <t>(48.0)%</t>
  </si>
  <si>
    <t>(17.2)%</t>
  </si>
  <si>
    <t>43.6%</t>
  </si>
  <si>
    <t>3.1%</t>
  </si>
  <si>
    <t>(4.9)%</t>
  </si>
  <si>
    <t>(2.2)%</t>
  </si>
  <si>
    <t>4.5%</t>
  </si>
  <si>
    <t>1.3%</t>
  </si>
  <si>
    <t>2.8%</t>
  </si>
  <si>
    <t>25.7%</t>
  </si>
  <si>
    <t>0.2%</t>
  </si>
  <si>
    <t>(0.5)%</t>
  </si>
  <si>
    <t>Return on capital</t>
  </si>
  <si>
    <t>(12.9)%</t>
  </si>
  <si>
    <t>(35.8)%</t>
  </si>
  <si>
    <t>(12.5)%</t>
  </si>
  <si>
    <t>4.6%</t>
  </si>
  <si>
    <t>2.4%</t>
  </si>
  <si>
    <t>2.3%</t>
  </si>
  <si>
    <t>(1.6)%</t>
  </si>
  <si>
    <t>(1.9)%</t>
  </si>
  <si>
    <t>(2.1)%</t>
  </si>
  <si>
    <t>2.2%</t>
  </si>
  <si>
    <t>1.9%</t>
  </si>
  <si>
    <t>1.6%</t>
  </si>
  <si>
    <t>Return on equity</t>
  </si>
  <si>
    <t>(30.9)%</t>
  </si>
  <si>
    <t>(24.4)%</t>
  </si>
  <si>
    <t>(75.6)%</t>
  </si>
  <si>
    <t>(33.2)%</t>
  </si>
  <si>
    <t>8.5%</t>
  </si>
  <si>
    <t>(7.7)%</t>
  </si>
  <si>
    <t>(35.3)%</t>
  </si>
  <si>
    <t>(12.6)%</t>
  </si>
  <si>
    <t>(34.8)%</t>
  </si>
  <si>
    <t>7.8%</t>
  </si>
  <si>
    <t>(21.9)%</t>
  </si>
  <si>
    <t>(8.3)%</t>
  </si>
  <si>
    <t>8.6%</t>
  </si>
  <si>
    <t>(3.3)%</t>
  </si>
  <si>
    <t>Plowback ratio</t>
  </si>
  <si>
    <t>100.0%</t>
  </si>
  <si>
    <t>Div.&amp;Repurch./FCF</t>
  </si>
  <si>
    <t>(95.0)%</t>
  </si>
  <si>
    <t>(2,246.7)%</t>
  </si>
  <si>
    <t xml:space="preserve">Market Price </t>
  </si>
  <si>
    <t>Cash and Cash Equivalents</t>
  </si>
  <si>
    <t>79</t>
  </si>
  <si>
    <t>49</t>
  </si>
  <si>
    <t>130</t>
  </si>
  <si>
    <t>183</t>
  </si>
  <si>
    <t>381</t>
  </si>
  <si>
    <t>349</t>
  </si>
  <si>
    <t>Short-Term Investments</t>
  </si>
  <si>
    <t>Cash &amp; Short-Term Investments</t>
  </si>
  <si>
    <t>72</t>
  </si>
  <si>
    <t>62</t>
  </si>
  <si>
    <t>Net Receivables</t>
  </si>
  <si>
    <t>153</t>
  </si>
  <si>
    <t>98</t>
  </si>
  <si>
    <t>94</t>
  </si>
  <si>
    <t>133</t>
  </si>
  <si>
    <t>110</t>
  </si>
  <si>
    <t>118</t>
  </si>
  <si>
    <t>97</t>
  </si>
  <si>
    <t>129</t>
  </si>
  <si>
    <t>248</t>
  </si>
  <si>
    <t>268</t>
  </si>
  <si>
    <t>219</t>
  </si>
  <si>
    <t>211</t>
  </si>
  <si>
    <t>234</t>
  </si>
  <si>
    <t>237</t>
  </si>
  <si>
    <t>264</t>
  </si>
  <si>
    <t>272</t>
  </si>
  <si>
    <t>285</t>
  </si>
  <si>
    <t>Inventory</t>
  </si>
  <si>
    <t>50</t>
  </si>
  <si>
    <t>92</t>
  </si>
  <si>
    <t>Other Current Assets</t>
  </si>
  <si>
    <t>122</t>
  </si>
  <si>
    <t>185</t>
  </si>
  <si>
    <t>174</t>
  </si>
  <si>
    <t>171</t>
  </si>
  <si>
    <t>216</t>
  </si>
  <si>
    <t>107</t>
  </si>
  <si>
    <t>184</t>
  </si>
  <si>
    <t>455</t>
  </si>
  <si>
    <t>430</t>
  </si>
  <si>
    <t>373</t>
  </si>
  <si>
    <t>320</t>
  </si>
  <si>
    <t>471</t>
  </si>
  <si>
    <t>522</t>
  </si>
  <si>
    <t>765</t>
  </si>
  <si>
    <t>758</t>
  </si>
  <si>
    <t>86</t>
  </si>
  <si>
    <t>159</t>
  </si>
  <si>
    <t>30</t>
  </si>
  <si>
    <t>83</t>
  </si>
  <si>
    <t>155</t>
  </si>
  <si>
    <t>200</t>
  </si>
  <si>
    <t>507</t>
  </si>
  <si>
    <t>596</t>
  </si>
  <si>
    <t>483</t>
  </si>
  <si>
    <t>485</t>
  </si>
  <si>
    <t>461</t>
  </si>
  <si>
    <t>426</t>
  </si>
  <si>
    <t>456</t>
  </si>
  <si>
    <t>484</t>
  </si>
  <si>
    <t>494</t>
  </si>
  <si>
    <t>Intangible Assets</t>
  </si>
  <si>
    <t>82</t>
  </si>
  <si>
    <t>127</t>
  </si>
  <si>
    <t>45</t>
  </si>
  <si>
    <t>189</t>
  </si>
  <si>
    <t>33</t>
  </si>
  <si>
    <t>40</t>
  </si>
  <si>
    <t>43</t>
  </si>
  <si>
    <t>Goodwill and Intangible Assets</t>
  </si>
  <si>
    <t>89</t>
  </si>
  <si>
    <t>169</t>
  </si>
  <si>
    <t>214</t>
  </si>
  <si>
    <t>137</t>
  </si>
  <si>
    <t>316</t>
  </si>
  <si>
    <t>696</t>
  </si>
  <si>
    <t>703</t>
  </si>
  <si>
    <t>666</t>
  </si>
  <si>
    <t>533</t>
  </si>
  <si>
    <t>520</t>
  </si>
  <si>
    <t>518</t>
  </si>
  <si>
    <t>442</t>
  </si>
  <si>
    <t>527</t>
  </si>
  <si>
    <t>Investments</t>
  </si>
  <si>
    <t>Tax Assets</t>
  </si>
  <si>
    <t>Other Non-Current Assets</t>
  </si>
  <si>
    <t>164</t>
  </si>
  <si>
    <t>88</t>
  </si>
  <si>
    <t>Total Non-Current Assets</t>
  </si>
  <si>
    <t>112</t>
  </si>
  <si>
    <t>102</t>
  </si>
  <si>
    <t>196</t>
  </si>
  <si>
    <t>352</t>
  </si>
  <si>
    <t>795</t>
  </si>
  <si>
    <t>829</t>
  </si>
  <si>
    <t>786</t>
  </si>
  <si>
    <t>583</t>
  </si>
  <si>
    <t>576</t>
  </si>
  <si>
    <t>553</t>
  </si>
  <si>
    <t>515</t>
  </si>
  <si>
    <t>664</t>
  </si>
  <si>
    <t>798</t>
  </si>
  <si>
    <t>831</t>
  </si>
  <si>
    <t>Other Assets</t>
  </si>
  <si>
    <t>297</t>
  </si>
  <si>
    <t>331</t>
  </si>
  <si>
    <t>336</t>
  </si>
  <si>
    <t>312</t>
  </si>
  <si>
    <t>536</t>
  </si>
  <si>
    <t>1,216</t>
  </si>
  <si>
    <t>1,284</t>
  </si>
  <si>
    <t>1,217</t>
  </si>
  <si>
    <t>1,131</t>
  </si>
  <si>
    <t>903</t>
  </si>
  <si>
    <t>949</t>
  </si>
  <si>
    <t>1,024</t>
  </si>
  <si>
    <t>1,010</t>
  </si>
  <si>
    <t>1,186</t>
  </si>
  <si>
    <t>1,563</t>
  </si>
  <si>
    <t>1,590</t>
  </si>
  <si>
    <t>Accounts Payable</t>
  </si>
  <si>
    <t>46</t>
  </si>
  <si>
    <t>Short-Term Debt</t>
  </si>
  <si>
    <t>Tax Payable</t>
  </si>
  <si>
    <t>Deferred Revenue</t>
  </si>
  <si>
    <t>Other Current Liabilities</t>
  </si>
  <si>
    <t>150</t>
  </si>
  <si>
    <t>128</t>
  </si>
  <si>
    <t>101</t>
  </si>
  <si>
    <t>144</t>
  </si>
  <si>
    <t>251</t>
  </si>
  <si>
    <t>165</t>
  </si>
  <si>
    <t>198</t>
  </si>
  <si>
    <t>221</t>
  </si>
  <si>
    <t>Long-Term Debt</t>
  </si>
  <si>
    <t>Deferred Tax Liabilities</t>
  </si>
  <si>
    <t>Other Non-Current Liabilities</t>
  </si>
  <si>
    <t>100</t>
  </si>
  <si>
    <t>Total Non-Current Liabilities</t>
  </si>
  <si>
    <t>690</t>
  </si>
  <si>
    <t>681</t>
  </si>
  <si>
    <t>670</t>
  </si>
  <si>
    <t>477</t>
  </si>
  <si>
    <t>476</t>
  </si>
  <si>
    <t>326</t>
  </si>
  <si>
    <t>429</t>
  </si>
  <si>
    <t>440</t>
  </si>
  <si>
    <t>408</t>
  </si>
  <si>
    <t>Other Liabilities</t>
  </si>
  <si>
    <t>Capital Lease Obligations</t>
  </si>
  <si>
    <t>Total Liabilities</t>
  </si>
  <si>
    <t>78</t>
  </si>
  <si>
    <t>168</t>
  </si>
  <si>
    <t>166</t>
  </si>
  <si>
    <t>117</t>
  </si>
  <si>
    <t>366</t>
  </si>
  <si>
    <t>960</t>
  </si>
  <si>
    <t>921</t>
  </si>
  <si>
    <t>907</t>
  </si>
  <si>
    <t>672</t>
  </si>
  <si>
    <t>513</t>
  </si>
  <si>
    <t>491</t>
  </si>
  <si>
    <t>612</t>
  </si>
  <si>
    <t>638</t>
  </si>
  <si>
    <t>629</t>
  </si>
  <si>
    <t>Preferred Stock</t>
  </si>
  <si>
    <t>Common Stock</t>
  </si>
  <si>
    <t>Retained Earnings</t>
  </si>
  <si>
    <t>(17)</t>
  </si>
  <si>
    <t>(81)</t>
  </si>
  <si>
    <t>(100)</t>
  </si>
  <si>
    <t>(205)</t>
  </si>
  <si>
    <t>(246)</t>
  </si>
  <si>
    <t>(357)</t>
  </si>
  <si>
    <t>(398)</t>
  </si>
  <si>
    <t>(384)</t>
  </si>
  <si>
    <t>(408)</t>
  </si>
  <si>
    <t>(522)</t>
  </si>
  <si>
    <t>(559)</t>
  </si>
  <si>
    <t>(637)</t>
  </si>
  <si>
    <t>(618)</t>
  </si>
  <si>
    <t>(678)</t>
  </si>
  <si>
    <t>(721)</t>
  </si>
  <si>
    <t>(725)</t>
  </si>
  <si>
    <t>(712)</t>
  </si>
  <si>
    <t>(632)</t>
  </si>
  <si>
    <t>(634)</t>
  </si>
  <si>
    <t>Other Compreh. Income(Loss)</t>
  </si>
  <si>
    <t>(14)</t>
  </si>
  <si>
    <t>(9)</t>
  </si>
  <si>
    <t>Other Total Stockhold. Equity</t>
  </si>
  <si>
    <t>346</t>
  </si>
  <si>
    <t>419</t>
  </si>
  <si>
    <t>535</t>
  </si>
  <si>
    <t>568</t>
  </si>
  <si>
    <t>721</t>
  </si>
  <si>
    <t>847</t>
  </si>
  <si>
    <t>856</t>
  </si>
  <si>
    <t>864</t>
  </si>
  <si>
    <t>873</t>
  </si>
  <si>
    <t>957</t>
  </si>
  <si>
    <t>1,233</t>
  </si>
  <si>
    <t>1,245</t>
  </si>
  <si>
    <t>1,287</t>
  </si>
  <si>
    <t>Total Stockholders Equity</t>
  </si>
  <si>
    <t>199</t>
  </si>
  <si>
    <t>230</t>
  </si>
  <si>
    <t>Total Liab.&amp;Stockhold. Equity</t>
  </si>
  <si>
    <t>1,574</t>
  </si>
  <si>
    <t>Minority Interest</t>
  </si>
  <si>
    <t>Total Liabilities &amp; Equity</t>
  </si>
  <si>
    <t>Deferred Income Tax</t>
  </si>
  <si>
    <t>(18)</t>
  </si>
  <si>
    <t>Stock Based Compensation</t>
  </si>
  <si>
    <t>Change in Working Capital</t>
  </si>
  <si>
    <t>(106)</t>
  </si>
  <si>
    <t>(7)</t>
  </si>
  <si>
    <t>(48)</t>
  </si>
  <si>
    <t>(13)</t>
  </si>
  <si>
    <t>Accounts Receivable</t>
  </si>
  <si>
    <t>(16)</t>
  </si>
  <si>
    <t>(39)</t>
  </si>
  <si>
    <t>Other Working Capital</t>
  </si>
  <si>
    <t>Other Non-Cash Items</t>
  </si>
  <si>
    <t>115</t>
  </si>
  <si>
    <t>Cash Provided by Operating Activities</t>
  </si>
  <si>
    <t>(38)</t>
  </si>
  <si>
    <t>CAPEX</t>
  </si>
  <si>
    <t>(47)</t>
  </si>
  <si>
    <t>Acquisitions Net</t>
  </si>
  <si>
    <t>(34)</t>
  </si>
  <si>
    <t>(59)</t>
  </si>
  <si>
    <t>(73)</t>
  </si>
  <si>
    <t>(207)</t>
  </si>
  <si>
    <t>(391)</t>
  </si>
  <si>
    <t>(149)</t>
  </si>
  <si>
    <t>Purchases of Investments</t>
  </si>
  <si>
    <t>Sales/Maturities of Investments</t>
  </si>
  <si>
    <t>Other Investing Activities</t>
  </si>
  <si>
    <t>Cash Used for Investing Activities</t>
  </si>
  <si>
    <t>(209)</t>
  </si>
  <si>
    <t>(396)</t>
  </si>
  <si>
    <t>(165)</t>
  </si>
  <si>
    <t>(87)</t>
  </si>
  <si>
    <t>Debt Repayment</t>
  </si>
  <si>
    <t>(120)</t>
  </si>
  <si>
    <t>(663)</t>
  </si>
  <si>
    <t>(217)</t>
  </si>
  <si>
    <t>(450)</t>
  </si>
  <si>
    <t>Common Stock Issued</t>
  </si>
  <si>
    <t>269</t>
  </si>
  <si>
    <t>240</t>
  </si>
  <si>
    <t>Common Stock Repurchased</t>
  </si>
  <si>
    <t>Dividends Paid</t>
  </si>
  <si>
    <t>Other Financing Activities</t>
  </si>
  <si>
    <t>(67)</t>
  </si>
  <si>
    <t>278</t>
  </si>
  <si>
    <t>406</t>
  </si>
  <si>
    <t>653</t>
  </si>
  <si>
    <t>Cash Used/Provided by Financing Activities</t>
  </si>
  <si>
    <t>182</t>
  </si>
  <si>
    <t>452</t>
  </si>
  <si>
    <t>(215)</t>
  </si>
  <si>
    <t>113</t>
  </si>
  <si>
    <t>Effect of Forex Changes on Cash</t>
  </si>
  <si>
    <t>Net Change In Cash</t>
  </si>
  <si>
    <t>209</t>
  </si>
  <si>
    <t>Cash at the End of Period</t>
  </si>
  <si>
    <t>382</t>
  </si>
  <si>
    <t>Cash at the Beginning of Period</t>
  </si>
  <si>
    <t>Free Cash Flow</t>
  </si>
  <si>
    <t>Stock Prices</t>
  </si>
  <si>
    <t>High</t>
  </si>
  <si>
    <t>Low</t>
  </si>
  <si>
    <t>Average</t>
  </si>
  <si>
    <t>SBI</t>
  </si>
  <si>
    <t>SBC</t>
  </si>
  <si>
    <t>SBB</t>
  </si>
  <si>
    <t>Dividends</t>
  </si>
  <si>
    <t xml:space="preserve">Current Liabilities    </t>
  </si>
  <si>
    <t>Total Segments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</si>
</sst>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7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0" fillId="0" borderId="3" xfId="0" applyBorder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1" fillId="3" borderId="0" xfId="0" applyFont="1" applyFill="1"/>
    <xf numFmtId="0" fontId="1" fillId="0" borderId="0" xfId="0" applyFont="1"/>
    <xf numFmtId="10" fontId="0" fillId="0" borderId="0" xfId="0" applyNumberFormat="1"/>
    <xf numFmtId="10" fontId="0" fillId="0" borderId="2" xfId="0" applyNumberFormat="1" applyBorder="1"/>
    <xf numFmtId="0" fontId="1" fillId="0" borderId="3" xfId="0" applyFont="1" applyBorder="1"/>
    <xf numFmtId="0" fontId="5" fillId="3" borderId="0" xfId="0" applyFont="1" applyFill="1"/>
    <xf numFmtId="0" fontId="1" fillId="0" borderId="2" xfId="0" applyFont="1" applyBorder="1"/>
    <xf numFmtId="0" fontId="0" fillId="0" borderId="4" xfId="0" applyBorder="1"/>
    <xf numFmtId="0" fontId="6" fillId="3" borderId="0" xfId="1" applyFill="1"/>
    <xf numFmtId="0" fontId="7" fillId="0" borderId="0" xfId="1" applyFont="1"/>
    <xf numFmtId="14" fontId="0" fillId="0" borderId="0" xfId="0" applyNumberFormat="1"/>
    <xf numFmtId="14" fontId="0" fillId="0" borderId="2" xfId="0" applyNumberFormat="1" applyBorder="1"/>
    <xf numFmtId="4" fontId="0" fillId="0" borderId="0" xfId="0" applyNumberFormat="1"/>
    <xf numFmtId="2" fontId="0" fillId="0" borderId="0" xfId="0" applyNumberFormat="1"/>
    <xf numFmtId="9" fontId="0" fillId="0" borderId="0" xfId="0" applyNumberFormat="1"/>
    <xf numFmtId="0" fontId="8" fillId="3" borderId="0" xfId="1" applyFont="1" applyFill="1"/>
    <xf numFmtId="9" fontId="1" fillId="0" borderId="0" xfId="0" applyNumberFormat="1" applyFont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2" fillId="2" borderId="5" xfId="0" applyFont="1" applyFill="1" applyBorder="1"/>
    <xf numFmtId="0" fontId="5" fillId="3" borderId="5" xfId="0" applyFont="1" applyFill="1" applyBorder="1"/>
    <xf numFmtId="0" fontId="1" fillId="0" borderId="5" xfId="0" applyFont="1" applyBorder="1"/>
    <xf numFmtId="9" fontId="0" fillId="0" borderId="5" xfId="0" applyNumberFormat="1" applyBorder="1"/>
    <xf numFmtId="9" fontId="1" fillId="0" borderId="5" xfId="0" applyNumberFormat="1" applyFont="1" applyBorder="1"/>
    <xf numFmtId="0" fontId="6" fillId="3" borderId="5" xfId="1" applyFill="1" applyBorder="1"/>
    <xf numFmtId="0" fontId="4" fillId="3" borderId="5" xfId="0" applyFont="1" applyFill="1" applyBorder="1"/>
    <xf numFmtId="0" fontId="1" fillId="3" borderId="5" xfId="0" applyFont="1" applyFill="1" applyBorder="1"/>
    <xf numFmtId="0" fontId="1" fillId="0" borderId="8" xfId="0" applyFont="1" applyBorder="1"/>
    <xf numFmtId="10" fontId="0" fillId="0" borderId="5" xfId="0" applyNumberFormat="1" applyBorder="1"/>
    <xf numFmtId="10" fontId="0" fillId="0" borderId="6" xfId="0" applyNumberFormat="1" applyBorder="1"/>
    <xf numFmtId="4" fontId="0" fillId="0" borderId="5" xfId="0" applyNumberFormat="1" applyBorder="1"/>
    <xf numFmtId="0" fontId="0" fillId="0" borderId="8" xfId="0" applyBorder="1"/>
    <xf numFmtId="2" fontId="0" fillId="0" borderId="5" xfId="0" applyNumberFormat="1" applyBorder="1"/>
    <xf numFmtId="14" fontId="0" fillId="0" borderId="6" xfId="0" applyNumberFormat="1" applyBorder="1"/>
    <xf numFmtId="0" fontId="0" fillId="0" borderId="9" xfId="0" applyBorder="1"/>
    <xf numFmtId="0" fontId="1" fillId="0" borderId="6" xfId="0" applyFont="1" applyBorder="1"/>
    <xf numFmtId="3" fontId="0" fillId="0" borderId="0" xfId="0" applyNumberFormat="1"/>
    <xf numFmtId="37" fontId="0" fillId="0" borderId="0" xfId="0" applyNumberFormat="1"/>
    <xf numFmtId="0" fontId="2" fillId="0" borderId="5" xfId="0" applyFont="1" applyBorder="1"/>
    <xf numFmtId="0" fontId="5" fillId="0" borderId="5" xfId="0" applyFont="1" applyBorder="1"/>
    <xf numFmtId="0" fontId="6" fillId="0" borderId="5" xfId="1" applyBorder="1"/>
    <xf numFmtId="0" fontId="6" fillId="0" borderId="0" xfId="1"/>
    <xf numFmtId="0" fontId="4" fillId="0" borderId="5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164" fontId="0" fillId="0" borderId="0" xfId="0" applyNumberFormat="1"/>
    <xf numFmtId="44" fontId="0" fillId="0" borderId="4" xfId="0" applyNumberFormat="1" applyBorder="1"/>
    <xf numFmtId="9" fontId="0" fillId="0" borderId="0" xfId="0" applyNumberFormat="1" applyFont="1" applyBorder="1"/>
    <xf numFmtId="4" fontId="0" fillId="0" borderId="0" xfId="0" applyNumberFormat="1" applyBorder="1"/>
    <xf numFmtId="0" fontId="0" fillId="0" borderId="0" xfId="0" applyBorder="1"/>
    <xf numFmtId="9" fontId="0" fillId="0" borderId="0" xfId="0" applyNumberFormat="1" applyBorder="1"/>
    <xf numFmtId="4" fontId="1" fillId="0" borderId="0" xfId="0" applyNumberFormat="1" applyFont="1" applyBorder="1"/>
    <xf numFmtId="0" fontId="0" fillId="0" borderId="0" xfId="0" applyFill="1" applyBorder="1"/>
    <xf numFmtId="167" fontId="0" fillId="0" borderId="0" xfId="0" applyNumberFormat="1"/>
    <xf numFmtId="167" fontId="0" fillId="0" borderId="5" xfId="0" applyNumberFormat="1" applyBorder="1"/>
    <xf numFmtId="167" fontId="0" fillId="0" borderId="2" xfId="0" applyNumberFormat="1" applyBorder="1"/>
    <xf numFmtId="167" fontId="0" fillId="0" borderId="6" xfId="0" applyNumberFormat="1" applyBorder="1"/>
    <xf numFmtId="167" fontId="0" fillId="3" borderId="0" xfId="0" applyNumberFormat="1" applyFill="1"/>
    <xf numFmtId="167" fontId="4" fillId="3" borderId="0" xfId="0" applyNumberFormat="1" applyFont="1" applyFill="1"/>
    <xf numFmtId="167" fontId="4" fillId="3" borderId="5" xfId="0" applyNumberFormat="1" applyFont="1" applyFill="1" applyBorder="1"/>
    <xf numFmtId="167" fontId="1" fillId="0" borderId="3" xfId="0" applyNumberFormat="1" applyFont="1" applyBorder="1"/>
    <xf numFmtId="167" fontId="0" fillId="0" borderId="3" xfId="0" applyNumberFormat="1" applyBorder="1"/>
    <xf numFmtId="167" fontId="1" fillId="0" borderId="8" xfId="0" applyNumberFormat="1" applyFont="1" applyBorder="1"/>
    <xf numFmtId="167" fontId="1" fillId="0" borderId="0" xfId="0" applyNumberFormat="1" applyFont="1"/>
    <xf numFmtId="167" fontId="1" fillId="0" borderId="5" xfId="0" applyNumberFormat="1" applyFont="1" applyBorder="1"/>
    <xf numFmtId="167" fontId="0" fillId="0" borderId="0" xfId="0" applyNumberFormat="1" applyFill="1" applyBorder="1"/>
    <xf numFmtId="167" fontId="0" fillId="0" borderId="2" xfId="0" applyNumberFormat="1" applyFill="1" applyBorder="1"/>
    <xf numFmtId="167" fontId="0" fillId="0" borderId="8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kratosdefense.com/about/divisions/unmanned-syste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kratosdefense.com/about/divisions/unmanned-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58" t="e" vm="1">
        <f t="array" ref="B2">_FV(A1,"Price")</f>
        <v>#VALUE!</v>
      </c>
    </row>
    <row r="3" spans="1:2" x14ac:dyDescent="0.35">
      <c r="A3" s="1" t="s">
        <v>1</v>
      </c>
      <c r="B3" s="48" t="e" vm="2">
        <f t="array" ref="B3">_FV(A1,"Shares outstanding",TRUE)/1000000</f>
        <v>#VALUE!</v>
      </c>
    </row>
    <row r="4" spans="1:2" x14ac:dyDescent="0.35">
      <c r="A4" s="1" t="s">
        <v>2</v>
      </c>
      <c r="B4" s="49" t="e" vm="3">
        <f>B2*B3</f>
        <v>#VALUE!</v>
      </c>
    </row>
    <row r="5" spans="1:2" x14ac:dyDescent="0.35">
      <c r="A5" s="1" t="s">
        <v>3</v>
      </c>
      <c r="B5" s="48"/>
    </row>
    <row r="6" spans="1:2" x14ac:dyDescent="0.35">
      <c r="A6" s="1" t="s">
        <v>4</v>
      </c>
      <c r="B6" s="48"/>
    </row>
    <row r="7" spans="1:2" x14ac:dyDescent="0.35">
      <c r="A7" s="1" t="s">
        <v>5</v>
      </c>
      <c r="B7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A14" sqref="A14"/>
    </sheetView>
  </sheetViews>
  <sheetFormatPr defaultRowHeight="14.5" x14ac:dyDescent="0.35"/>
  <cols>
    <col min="1" max="1" width="18.26953125" customWidth="1"/>
    <col min="2" max="2" width="42.26953125" customWidth="1"/>
    <col min="4" max="4" width="53.089843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  <row r="6" spans="1:2" x14ac:dyDescent="0.35">
      <c r="A6" s="5" t="s">
        <v>16</v>
      </c>
    </row>
    <row r="7" spans="1:2" x14ac:dyDescent="0.35">
      <c r="A7" t="s">
        <v>17</v>
      </c>
    </row>
    <row r="8" spans="1:2" x14ac:dyDescent="0.35">
      <c r="A8" t="s">
        <v>18</v>
      </c>
    </row>
    <row r="9" spans="1:2" x14ac:dyDescent="0.35">
      <c r="A9" s="7" t="s">
        <v>19</v>
      </c>
    </row>
    <row r="10" spans="1:2" x14ac:dyDescent="0.35">
      <c r="A10" t="s">
        <v>20</v>
      </c>
    </row>
    <row r="11" spans="1:2" s="5" customFormat="1" x14ac:dyDescent="0.35">
      <c r="A11" t="s">
        <v>21</v>
      </c>
    </row>
    <row r="12" spans="1:2" x14ac:dyDescent="0.35">
      <c r="A12" t="s">
        <v>22</v>
      </c>
    </row>
    <row r="13" spans="1:2" x14ac:dyDescent="0.35">
      <c r="A13" t="s">
        <v>23</v>
      </c>
    </row>
    <row r="14" spans="1:2" x14ac:dyDescent="0.35">
      <c r="A14" t="s">
        <v>24</v>
      </c>
    </row>
    <row r="15" spans="1:2" x14ac:dyDescent="0.35">
      <c r="A15" t="s">
        <v>25</v>
      </c>
    </row>
    <row r="16" spans="1:2" x14ac:dyDescent="0.35">
      <c r="A16" s="7" t="s">
        <v>26</v>
      </c>
    </row>
    <row r="17" spans="1:1" x14ac:dyDescent="0.35">
      <c r="A17" t="s">
        <v>27</v>
      </c>
    </row>
    <row r="18" spans="1:1" s="7" customFormat="1" x14ac:dyDescent="0.35">
      <c r="A18" t="s">
        <v>28</v>
      </c>
    </row>
    <row r="26" spans="1:1" s="7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T1048576"/>
  <sheetViews>
    <sheetView zoomScale="55" zoomScaleNormal="55" workbookViewId="0">
      <pane xSplit="2" ySplit="4" topLeftCell="Z5" activePane="bottomRight" state="frozen"/>
      <selection pane="topRight" activeCell="C1" sqref="C1"/>
      <selection pane="bottomLeft" activeCell="A5" sqref="A5"/>
      <selection pane="bottomRight" activeCell="S1" sqref="S1:AL3"/>
    </sheetView>
  </sheetViews>
  <sheetFormatPr defaultRowHeight="14.5" x14ac:dyDescent="0.35"/>
  <cols>
    <col min="2" max="2" width="37.90625" customWidth="1"/>
    <col min="3" max="6" width="12.6328125" customWidth="1"/>
    <col min="7" max="7" width="12.6328125" style="27" customWidth="1"/>
    <col min="8" max="10" width="12.6328125" customWidth="1"/>
    <col min="11" max="11" width="12.6328125" style="27" customWidth="1"/>
    <col min="12" max="14" width="12.6328125" customWidth="1"/>
    <col min="15" max="15" width="12.6328125" style="27" customWidth="1"/>
    <col min="16" max="18" width="12.6328125" customWidth="1"/>
    <col min="19" max="19" width="12.6328125" style="27" customWidth="1"/>
    <col min="20" max="22" width="12.6328125" customWidth="1"/>
    <col min="23" max="23" width="12.6328125" style="27" customWidth="1"/>
    <col min="24" max="26" width="12.6328125" customWidth="1"/>
    <col min="27" max="27" width="12.6328125" style="27" customWidth="1"/>
    <col min="28" max="30" width="12.6328125" customWidth="1"/>
    <col min="31" max="31" width="12.6328125" style="27" customWidth="1"/>
    <col min="32" max="34" width="12.6328125" customWidth="1"/>
    <col min="35" max="35" width="12.6328125" style="27" customWidth="1"/>
    <col min="36" max="38" width="12.6328125" customWidth="1"/>
    <col min="39" max="39" width="12.6328125" style="27" customWidth="1"/>
    <col min="40" max="70" width="12.6328125" customWidth="1"/>
  </cols>
  <sheetData>
    <row r="1" spans="2:70" x14ac:dyDescent="0.35">
      <c r="B1" t="s">
        <v>29</v>
      </c>
      <c r="G1" s="27" t="s">
        <v>30</v>
      </c>
      <c r="H1" t="s">
        <v>31</v>
      </c>
      <c r="I1" t="s">
        <v>32</v>
      </c>
      <c r="J1" t="s">
        <v>33</v>
      </c>
      <c r="K1" s="27" t="s">
        <v>34</v>
      </c>
      <c r="L1" t="s">
        <v>35</v>
      </c>
      <c r="M1" t="s">
        <v>36</v>
      </c>
      <c r="N1" t="s">
        <v>37</v>
      </c>
      <c r="O1" s="27" t="s">
        <v>38</v>
      </c>
      <c r="P1" t="s">
        <v>39</v>
      </c>
      <c r="Q1" t="s">
        <v>40</v>
      </c>
      <c r="R1" t="s">
        <v>41</v>
      </c>
      <c r="S1" s="27" t="s">
        <v>42</v>
      </c>
      <c r="T1" t="s">
        <v>43</v>
      </c>
      <c r="U1" t="s">
        <v>44</v>
      </c>
      <c r="V1" t="s">
        <v>45</v>
      </c>
      <c r="W1" s="27" t="s">
        <v>46</v>
      </c>
      <c r="X1" t="s">
        <v>47</v>
      </c>
      <c r="Y1" t="s">
        <v>48</v>
      </c>
      <c r="Z1" t="s">
        <v>49</v>
      </c>
      <c r="AA1" s="27" t="s">
        <v>50</v>
      </c>
      <c r="AB1" t="s">
        <v>51</v>
      </c>
      <c r="AC1" t="s">
        <v>52</v>
      </c>
      <c r="AD1" t="s">
        <v>53</v>
      </c>
      <c r="AE1" s="27" t="s">
        <v>54</v>
      </c>
      <c r="AF1" s="19" t="s">
        <v>55</v>
      </c>
      <c r="AG1" t="s">
        <v>56</v>
      </c>
      <c r="AH1" t="s">
        <v>57</v>
      </c>
      <c r="AI1" s="27" t="s">
        <v>58</v>
      </c>
      <c r="AJ1" t="s">
        <v>59</v>
      </c>
      <c r="AK1" t="s">
        <v>60</v>
      </c>
      <c r="BC1" s="11"/>
    </row>
    <row r="2" spans="2:70" x14ac:dyDescent="0.35">
      <c r="B2" t="s">
        <v>61</v>
      </c>
      <c r="S2" s="28">
        <v>43230</v>
      </c>
      <c r="T2" s="20">
        <v>43314</v>
      </c>
      <c r="U2" s="20">
        <v>43410</v>
      </c>
      <c r="W2" s="28">
        <v>43593</v>
      </c>
      <c r="X2" s="20">
        <v>43677</v>
      </c>
      <c r="Y2" s="20">
        <v>43774</v>
      </c>
      <c r="AA2" s="28">
        <v>43958</v>
      </c>
      <c r="AB2" s="20">
        <v>44047</v>
      </c>
      <c r="AC2" s="20">
        <v>44133</v>
      </c>
      <c r="AE2" s="28">
        <v>44321</v>
      </c>
      <c r="AF2" s="20">
        <v>44411</v>
      </c>
      <c r="AG2" s="20"/>
      <c r="AI2" s="28">
        <v>44686</v>
      </c>
      <c r="AJ2" s="20">
        <v>44777</v>
      </c>
      <c r="AK2" s="20">
        <v>44868</v>
      </c>
    </row>
    <row r="3" spans="2:70" s="2" customFormat="1" x14ac:dyDescent="0.35">
      <c r="B3" s="2" t="s">
        <v>62</v>
      </c>
      <c r="G3" s="29"/>
      <c r="K3" s="29"/>
      <c r="O3" s="29"/>
      <c r="S3" s="45">
        <v>43191</v>
      </c>
      <c r="U3" s="21">
        <v>43373</v>
      </c>
      <c r="V3" s="21">
        <v>43465</v>
      </c>
      <c r="W3" s="45">
        <v>43555</v>
      </c>
      <c r="X3" s="21">
        <v>43646</v>
      </c>
      <c r="Y3" s="21">
        <v>43737</v>
      </c>
      <c r="Z3" s="21">
        <v>43830</v>
      </c>
      <c r="AA3" s="45">
        <v>43919</v>
      </c>
      <c r="AB3" s="21">
        <v>44010</v>
      </c>
      <c r="AC3" s="21">
        <v>44101</v>
      </c>
      <c r="AD3" s="21">
        <v>44196</v>
      </c>
      <c r="AE3" s="45">
        <v>44283</v>
      </c>
      <c r="AG3" s="21">
        <v>44465</v>
      </c>
      <c r="AH3" s="21">
        <v>44561</v>
      </c>
      <c r="AI3" s="45">
        <v>110390</v>
      </c>
      <c r="AJ3" s="21">
        <v>44738</v>
      </c>
      <c r="AK3" s="21">
        <v>44829</v>
      </c>
      <c r="AL3" s="21">
        <v>44926</v>
      </c>
      <c r="AM3" s="27"/>
      <c r="AN3"/>
      <c r="AO3"/>
      <c r="AP3"/>
      <c r="AQ3"/>
      <c r="AR3"/>
      <c r="AS3"/>
      <c r="AT3"/>
      <c r="AU3"/>
      <c r="AV3"/>
      <c r="AW3"/>
      <c r="AX3"/>
      <c r="AY3"/>
      <c r="BD3" s="2">
        <v>2010</v>
      </c>
      <c r="BE3" s="2">
        <f t="shared" ref="BE3:BR3" si="0">BD3+1</f>
        <v>2011</v>
      </c>
      <c r="BF3" s="2">
        <f t="shared" si="0"/>
        <v>2012</v>
      </c>
      <c r="BG3" s="2">
        <f t="shared" si="0"/>
        <v>2013</v>
      </c>
      <c r="BH3" s="2">
        <f t="shared" si="0"/>
        <v>2014</v>
      </c>
      <c r="BI3" s="2">
        <f t="shared" si="0"/>
        <v>2015</v>
      </c>
      <c r="BJ3" s="2">
        <f t="shared" si="0"/>
        <v>2016</v>
      </c>
      <c r="BK3" s="2">
        <f t="shared" si="0"/>
        <v>2017</v>
      </c>
      <c r="BL3" s="2">
        <f t="shared" si="0"/>
        <v>2018</v>
      </c>
      <c r="BM3" s="2">
        <f t="shared" si="0"/>
        <v>2019</v>
      </c>
      <c r="BN3" s="2">
        <f t="shared" si="0"/>
        <v>2020</v>
      </c>
      <c r="BO3" s="2">
        <f t="shared" si="0"/>
        <v>2021</v>
      </c>
      <c r="BP3" s="2">
        <f t="shared" si="0"/>
        <v>2022</v>
      </c>
      <c r="BQ3" s="2">
        <f t="shared" si="0"/>
        <v>2023</v>
      </c>
      <c r="BR3" s="2">
        <f t="shared" si="0"/>
        <v>2024</v>
      </c>
    </row>
    <row r="4" spans="2:70" s="17" customFormat="1" ht="15" customHeight="1" thickBot="1" x14ac:dyDescent="0.4">
      <c r="B4" s="17" t="s">
        <v>63</v>
      </c>
      <c r="G4" s="30"/>
      <c r="K4" s="30"/>
      <c r="O4" s="30"/>
      <c r="S4" s="30"/>
      <c r="W4" s="30"/>
      <c r="AA4" s="30"/>
      <c r="AE4" s="30"/>
      <c r="AI4" s="30"/>
      <c r="AM4" s="27"/>
      <c r="AN4"/>
      <c r="AO4"/>
      <c r="AP4"/>
      <c r="AQ4"/>
      <c r="AR4"/>
      <c r="AS4"/>
      <c r="AT4"/>
      <c r="AU4"/>
      <c r="AV4"/>
      <c r="AW4"/>
      <c r="AX4"/>
      <c r="AY4"/>
      <c r="BD4" s="59">
        <f>Summary!F3*Summary!F9</f>
        <v>11.571</v>
      </c>
      <c r="BE4" s="59">
        <f>Summary!G3*Summary!G9</f>
        <v>10.472</v>
      </c>
      <c r="BF4" s="59">
        <f>Summary!H3*Summary!H9</f>
        <v>5.6119999999999992</v>
      </c>
      <c r="BG4" s="59">
        <f>Summary!I3*Summary!I9</f>
        <v>6.370000000000001</v>
      </c>
      <c r="BH4" s="59">
        <f>Summary!J3*Summary!J9</f>
        <v>7.1550000000000002</v>
      </c>
      <c r="BI4" s="59">
        <f>Summary!K3*Summary!K9</f>
        <v>5.2360000000000007</v>
      </c>
      <c r="BJ4" s="59">
        <f>Summary!L3*Summary!L9</f>
        <v>5.1479999999999997</v>
      </c>
      <c r="BK4" s="59">
        <f>Summary!M3*Summary!M9</f>
        <v>10.368</v>
      </c>
      <c r="BL4" s="59">
        <f>Summary!N3*Summary!N9</f>
        <v>10.925999999999998</v>
      </c>
      <c r="BM4" s="59">
        <f>Summary!O3*Summary!O9</f>
        <v>18.827999999999999</v>
      </c>
      <c r="BN4" s="59">
        <f>Summary!P3*Summary!P9</f>
        <v>18.285</v>
      </c>
      <c r="BO4" s="59">
        <f>Summary!Q3*Summary!Q9</f>
        <v>31.588000000000001</v>
      </c>
      <c r="BP4" s="59">
        <f>Summary!R3*Summary!R9</f>
        <v>14.16</v>
      </c>
      <c r="BQ4" s="59"/>
      <c r="BR4" s="59"/>
    </row>
    <row r="5" spans="2:70" s="5" customFormat="1" x14ac:dyDescent="0.35">
      <c r="B5" s="5" t="s">
        <v>64</v>
      </c>
      <c r="G5" s="31"/>
      <c r="K5" s="31"/>
      <c r="O5" s="31"/>
      <c r="S5" s="31"/>
      <c r="W5" s="31"/>
      <c r="AA5" s="31"/>
      <c r="AE5" s="31"/>
      <c r="AI5" s="31"/>
      <c r="AM5" s="50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</row>
    <row r="6" spans="2:70" s="8" customFormat="1" x14ac:dyDescent="0.35">
      <c r="B6" s="7" t="s">
        <v>65</v>
      </c>
      <c r="C6" s="15"/>
      <c r="D6" s="15"/>
      <c r="E6" s="15"/>
      <c r="F6" s="15"/>
      <c r="G6" s="32"/>
      <c r="H6" s="15"/>
      <c r="I6" s="15"/>
      <c r="J6" s="15"/>
      <c r="K6" s="32"/>
      <c r="L6" s="15"/>
      <c r="M6" s="15"/>
      <c r="N6" s="15"/>
      <c r="O6" s="32"/>
      <c r="P6" s="15"/>
      <c r="Q6" s="15"/>
      <c r="R6" s="15"/>
      <c r="S6" s="32"/>
      <c r="T6" s="15"/>
      <c r="U6" s="15"/>
      <c r="V6" s="15"/>
      <c r="W6" s="32"/>
      <c r="X6" s="15"/>
      <c r="Y6" s="15"/>
      <c r="Z6" s="15"/>
      <c r="AA6" s="32"/>
      <c r="AB6" s="15"/>
      <c r="AC6" s="15"/>
      <c r="AD6" s="15"/>
      <c r="AE6" s="32"/>
      <c r="AF6" s="15"/>
      <c r="AG6" s="15"/>
      <c r="AH6" s="15"/>
      <c r="AI6" s="32"/>
      <c r="AJ6" s="15"/>
      <c r="AK6" s="15"/>
      <c r="AL6" s="15"/>
      <c r="AM6" s="51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</row>
    <row r="7" spans="2:70" x14ac:dyDescent="0.35">
      <c r="B7" t="s">
        <v>66</v>
      </c>
      <c r="S7" s="27">
        <v>46</v>
      </c>
      <c r="T7">
        <v>47</v>
      </c>
      <c r="U7">
        <v>54.9</v>
      </c>
      <c r="V7">
        <f>BL7-U7-T7-S7</f>
        <v>52.799999999999983</v>
      </c>
      <c r="W7" s="27">
        <v>62.6</v>
      </c>
      <c r="X7">
        <v>73.7</v>
      </c>
      <c r="Y7">
        <v>70.8</v>
      </c>
      <c r="Z7">
        <f>BM7-Y7-X7-W7</f>
        <v>65.500000000000028</v>
      </c>
      <c r="AA7" s="27">
        <v>63.6</v>
      </c>
      <c r="AB7">
        <v>62.9</v>
      </c>
      <c r="AC7">
        <v>67.599999999999994</v>
      </c>
      <c r="AD7">
        <f>BN7-AC7-AB7-AA7</f>
        <v>54.599999999999987</v>
      </c>
      <c r="AE7" s="27">
        <v>56.1</v>
      </c>
      <c r="AF7">
        <v>56.7</v>
      </c>
      <c r="AG7">
        <v>50.5</v>
      </c>
      <c r="AH7">
        <f>BL7-AG7-AF7-AE7</f>
        <v>37.399999999999984</v>
      </c>
      <c r="AI7" s="27">
        <v>66.8</v>
      </c>
      <c r="AJ7">
        <v>77.2</v>
      </c>
      <c r="AK7">
        <v>87.3</v>
      </c>
      <c r="AL7">
        <f>BP7-AK7-AJ7-AI7</f>
        <v>88.7</v>
      </c>
      <c r="BD7">
        <v>248.5</v>
      </c>
      <c r="BE7">
        <v>238.8</v>
      </c>
      <c r="BF7">
        <v>264</v>
      </c>
      <c r="BG7">
        <v>233.9</v>
      </c>
      <c r="BH7">
        <v>207.4</v>
      </c>
      <c r="BI7">
        <v>209.5</v>
      </c>
      <c r="BJ7">
        <v>221</v>
      </c>
      <c r="BK7">
        <v>197.8</v>
      </c>
      <c r="BL7">
        <v>200.7</v>
      </c>
      <c r="BM7">
        <v>272.60000000000002</v>
      </c>
      <c r="BN7">
        <v>248.7</v>
      </c>
      <c r="BO7">
        <v>214.5</v>
      </c>
      <c r="BP7">
        <v>320</v>
      </c>
    </row>
    <row r="8" spans="2:70" s="2" customFormat="1" x14ac:dyDescent="0.35">
      <c r="B8" s="2" t="s">
        <v>67</v>
      </c>
      <c r="G8" s="29"/>
      <c r="K8" s="29"/>
      <c r="O8" s="29"/>
      <c r="S8" s="29">
        <v>69.2</v>
      </c>
      <c r="T8" s="2">
        <v>68.599999999999994</v>
      </c>
      <c r="U8" s="2">
        <v>71.2</v>
      </c>
      <c r="V8">
        <f>BL8-U8-T8-S8</f>
        <v>75.399999999999991</v>
      </c>
      <c r="W8" s="29">
        <v>62.9</v>
      </c>
      <c r="X8" s="2">
        <v>71.7</v>
      </c>
      <c r="Y8" s="2">
        <v>67.599999999999994</v>
      </c>
      <c r="Z8" s="2">
        <f>BM8-Y8-X8-W8</f>
        <v>81.299999999999983</v>
      </c>
      <c r="AA8" s="29">
        <v>63.3</v>
      </c>
      <c r="AB8" s="2">
        <v>65.5</v>
      </c>
      <c r="AC8" s="2">
        <v>80.900000000000006</v>
      </c>
      <c r="AD8">
        <f>BN8-AC8-AB8-AA8</f>
        <v>102.3</v>
      </c>
      <c r="AE8" s="29">
        <v>82.2</v>
      </c>
      <c r="AF8" s="2">
        <v>88.1</v>
      </c>
      <c r="AG8" s="2">
        <v>88.8</v>
      </c>
      <c r="AH8" s="2">
        <f>BL8-AG8-AF8-AE8</f>
        <v>25.299999999999969</v>
      </c>
      <c r="AI8" s="29">
        <v>76.8</v>
      </c>
      <c r="AJ8" s="2">
        <v>90.6</v>
      </c>
      <c r="AK8" s="2">
        <v>91.3</v>
      </c>
      <c r="AL8" s="2">
        <f>BP8-AK8-AJ8-AI8</f>
        <v>97.90000000000002</v>
      </c>
      <c r="AM8" s="27"/>
      <c r="AN8"/>
      <c r="AO8"/>
      <c r="AP8"/>
      <c r="AQ8"/>
      <c r="AR8"/>
      <c r="AS8"/>
      <c r="AT8"/>
      <c r="AU8"/>
      <c r="AV8"/>
      <c r="AW8"/>
      <c r="AX8"/>
      <c r="AY8"/>
      <c r="BD8" s="2">
        <v>123.7</v>
      </c>
      <c r="BE8" s="2">
        <v>362.9</v>
      </c>
      <c r="BF8" s="2">
        <v>519.20000000000005</v>
      </c>
      <c r="BG8" s="2">
        <v>278.89999999999998</v>
      </c>
      <c r="BH8" s="2">
        <v>277.7</v>
      </c>
      <c r="BI8" s="2">
        <v>236.6</v>
      </c>
      <c r="BJ8" s="2">
        <v>244.8</v>
      </c>
      <c r="BK8" s="2">
        <v>283.8</v>
      </c>
      <c r="BL8" s="2">
        <v>284.39999999999998</v>
      </c>
      <c r="BM8" s="2">
        <v>283.5</v>
      </c>
      <c r="BN8" s="2">
        <v>312</v>
      </c>
      <c r="BO8" s="2">
        <v>365.1</v>
      </c>
      <c r="BP8" s="2">
        <v>356.6</v>
      </c>
    </row>
    <row r="9" spans="2:70" s="11" customFormat="1" x14ac:dyDescent="0.35">
      <c r="B9" s="11" t="s">
        <v>68</v>
      </c>
      <c r="G9" s="33"/>
      <c r="K9" s="33"/>
      <c r="L9" s="11">
        <f t="shared" ref="L9:AL9" si="1">SUM(L7:L8)</f>
        <v>0</v>
      </c>
      <c r="M9" s="11">
        <f t="shared" si="1"/>
        <v>0</v>
      </c>
      <c r="N9" s="11">
        <f t="shared" si="1"/>
        <v>0</v>
      </c>
      <c r="O9" s="33">
        <f t="shared" si="1"/>
        <v>0</v>
      </c>
      <c r="P9" s="11">
        <f t="shared" si="1"/>
        <v>0</v>
      </c>
      <c r="Q9" s="11">
        <f t="shared" si="1"/>
        <v>0</v>
      </c>
      <c r="R9" s="11">
        <f t="shared" si="1"/>
        <v>0</v>
      </c>
      <c r="S9" s="33">
        <f t="shared" si="1"/>
        <v>115.2</v>
      </c>
      <c r="T9" s="11">
        <f t="shared" si="1"/>
        <v>115.6</v>
      </c>
      <c r="U9" s="11">
        <f t="shared" si="1"/>
        <v>126.1</v>
      </c>
      <c r="V9" s="11">
        <f t="shared" si="1"/>
        <v>128.19999999999999</v>
      </c>
      <c r="W9" s="33">
        <f t="shared" si="1"/>
        <v>125.5</v>
      </c>
      <c r="X9" s="11">
        <f t="shared" si="1"/>
        <v>145.4</v>
      </c>
      <c r="Y9" s="11">
        <f t="shared" si="1"/>
        <v>138.39999999999998</v>
      </c>
      <c r="Z9" s="11">
        <f t="shared" si="1"/>
        <v>146.80000000000001</v>
      </c>
      <c r="AA9" s="33">
        <f t="shared" si="1"/>
        <v>126.9</v>
      </c>
      <c r="AB9" s="11">
        <f t="shared" si="1"/>
        <v>128.4</v>
      </c>
      <c r="AC9" s="11">
        <f t="shared" si="1"/>
        <v>148.5</v>
      </c>
      <c r="AD9" s="11">
        <f t="shared" si="1"/>
        <v>156.89999999999998</v>
      </c>
      <c r="AE9" s="33">
        <f t="shared" si="1"/>
        <v>138.30000000000001</v>
      </c>
      <c r="AF9" s="11">
        <f t="shared" si="1"/>
        <v>144.80000000000001</v>
      </c>
      <c r="AG9" s="11">
        <f t="shared" si="1"/>
        <v>139.30000000000001</v>
      </c>
      <c r="AH9" s="11">
        <f t="shared" si="1"/>
        <v>62.699999999999953</v>
      </c>
      <c r="AI9" s="33">
        <f t="shared" si="1"/>
        <v>143.6</v>
      </c>
      <c r="AJ9" s="11">
        <f t="shared" si="1"/>
        <v>167.8</v>
      </c>
      <c r="AK9" s="11">
        <f t="shared" si="1"/>
        <v>178.6</v>
      </c>
      <c r="AL9" s="11">
        <f t="shared" si="1"/>
        <v>186.60000000000002</v>
      </c>
      <c r="AM9" s="33">
        <f t="shared" ref="AM9" si="2">SUM(AM7:AM8)</f>
        <v>0</v>
      </c>
      <c r="AN9" s="11">
        <f t="shared" ref="AN9" si="3">SUM(AN7:AN8)</f>
        <v>0</v>
      </c>
      <c r="AO9" s="11">
        <f t="shared" ref="AO9" si="4">SUM(AO7:AO8)</f>
        <v>0</v>
      </c>
      <c r="AP9" s="11">
        <f t="shared" ref="AP9" si="5">SUM(AP7:AP8)</f>
        <v>0</v>
      </c>
      <c r="AQ9" s="11">
        <f t="shared" ref="AQ9" si="6">SUM(AQ7:AQ8)</f>
        <v>0</v>
      </c>
      <c r="AR9" s="11">
        <f t="shared" ref="AR9" si="7">SUM(AR7:AR8)</f>
        <v>0</v>
      </c>
      <c r="AS9" s="11">
        <f t="shared" ref="AS9" si="8">SUM(AS7:AS8)</f>
        <v>0</v>
      </c>
      <c r="AT9" s="11">
        <f t="shared" ref="AT9" si="9">SUM(AT7:AT8)</f>
        <v>0</v>
      </c>
      <c r="AU9" s="11">
        <f t="shared" ref="AU9" si="10">SUM(AU7:AU8)</f>
        <v>0</v>
      </c>
      <c r="BD9" s="11">
        <f t="shared" ref="BD9:BP9" si="11">SUM(BD7:BD8)</f>
        <v>372.2</v>
      </c>
      <c r="BE9" s="11">
        <f t="shared" si="11"/>
        <v>601.70000000000005</v>
      </c>
      <c r="BF9" s="11">
        <f t="shared" si="11"/>
        <v>783.2</v>
      </c>
      <c r="BG9" s="11">
        <f t="shared" si="11"/>
        <v>512.79999999999995</v>
      </c>
      <c r="BH9" s="11">
        <f t="shared" si="11"/>
        <v>485.1</v>
      </c>
      <c r="BI9" s="11">
        <f t="shared" si="11"/>
        <v>446.1</v>
      </c>
      <c r="BJ9" s="11">
        <f t="shared" si="11"/>
        <v>465.8</v>
      </c>
      <c r="BK9" s="11">
        <f t="shared" si="11"/>
        <v>481.6</v>
      </c>
      <c r="BL9" s="11">
        <f t="shared" si="11"/>
        <v>485.09999999999997</v>
      </c>
      <c r="BM9" s="11">
        <f t="shared" si="11"/>
        <v>556.1</v>
      </c>
      <c r="BN9" s="11">
        <f t="shared" si="11"/>
        <v>560.70000000000005</v>
      </c>
      <c r="BO9" s="11">
        <f t="shared" si="11"/>
        <v>579.6</v>
      </c>
      <c r="BP9" s="11">
        <f t="shared" si="11"/>
        <v>676.6</v>
      </c>
    </row>
    <row r="10" spans="2:70" s="24" customFormat="1" x14ac:dyDescent="0.35">
      <c r="B10" s="24" t="s">
        <v>69</v>
      </c>
      <c r="G10" s="34"/>
      <c r="K10" s="34"/>
      <c r="O10" s="34"/>
      <c r="S10" s="34"/>
      <c r="W10" s="34"/>
      <c r="AA10" s="34"/>
      <c r="AE10" s="34"/>
      <c r="AI10" s="34"/>
      <c r="AM10" s="34"/>
      <c r="BD10" s="24">
        <f t="shared" ref="BD10:BP10" si="12">BD7/BD9</f>
        <v>0.66765180010746916</v>
      </c>
      <c r="BE10" s="24">
        <f t="shared" si="12"/>
        <v>0.3968755193618082</v>
      </c>
      <c r="BF10" s="24">
        <f t="shared" si="12"/>
        <v>0.33707865168539325</v>
      </c>
      <c r="BG10" s="24">
        <f t="shared" si="12"/>
        <v>0.45612324492979722</v>
      </c>
      <c r="BH10" s="24">
        <f t="shared" si="12"/>
        <v>0.42754071325499898</v>
      </c>
      <c r="BI10" s="24">
        <f t="shared" si="12"/>
        <v>0.46962564447433308</v>
      </c>
      <c r="BJ10" s="24">
        <f t="shared" si="12"/>
        <v>0.47445255474452552</v>
      </c>
      <c r="BK10" s="24">
        <f t="shared" si="12"/>
        <v>0.4107142857142857</v>
      </c>
      <c r="BL10" s="24">
        <f t="shared" si="12"/>
        <v>0.4137291280148423</v>
      </c>
      <c r="BM10" s="24">
        <f t="shared" si="12"/>
        <v>0.49019960438770005</v>
      </c>
      <c r="BN10" s="24">
        <f t="shared" si="12"/>
        <v>0.44355270197966823</v>
      </c>
      <c r="BO10" s="24">
        <f t="shared" si="12"/>
        <v>0.37008281573498963</v>
      </c>
      <c r="BP10" s="24">
        <f t="shared" si="12"/>
        <v>0.47295300029559562</v>
      </c>
    </row>
    <row r="11" spans="2:70" s="24" customFormat="1" x14ac:dyDescent="0.35">
      <c r="B11" s="24" t="s">
        <v>70</v>
      </c>
      <c r="G11" s="34"/>
      <c r="K11" s="34"/>
      <c r="O11" s="34"/>
      <c r="S11" s="34"/>
      <c r="W11" s="34"/>
      <c r="AA11" s="34"/>
      <c r="AE11" s="34"/>
      <c r="AI11" s="34"/>
      <c r="AM11" s="34"/>
      <c r="BD11" s="24">
        <f t="shared" ref="BD11:BP11" si="13">BD8/BD9</f>
        <v>0.33234819989253089</v>
      </c>
      <c r="BE11" s="24">
        <f t="shared" si="13"/>
        <v>0.60312448063819168</v>
      </c>
      <c r="BF11" s="24">
        <f t="shared" si="13"/>
        <v>0.66292134831460681</v>
      </c>
      <c r="BG11" s="24">
        <f t="shared" si="13"/>
        <v>0.54387675507020283</v>
      </c>
      <c r="BH11" s="24">
        <f t="shared" si="13"/>
        <v>0.57245928674500102</v>
      </c>
      <c r="BI11" s="24">
        <f t="shared" si="13"/>
        <v>0.53037435552566681</v>
      </c>
      <c r="BJ11" s="24">
        <f t="shared" si="13"/>
        <v>0.52554744525547448</v>
      </c>
      <c r="BK11" s="24">
        <f t="shared" si="13"/>
        <v>0.5892857142857143</v>
      </c>
      <c r="BL11" s="24">
        <f t="shared" si="13"/>
        <v>0.5862708719851577</v>
      </c>
      <c r="BM11" s="24">
        <f t="shared" si="13"/>
        <v>0.50980039561229995</v>
      </c>
      <c r="BN11" s="24">
        <f t="shared" si="13"/>
        <v>0.55644729802033166</v>
      </c>
      <c r="BO11" s="24">
        <f t="shared" si="13"/>
        <v>0.62991718426501042</v>
      </c>
      <c r="BP11" s="24">
        <f t="shared" si="13"/>
        <v>0.52704699970440438</v>
      </c>
    </row>
    <row r="12" spans="2:70" s="8" customFormat="1" x14ac:dyDescent="0.35">
      <c r="B12" s="7" t="s">
        <v>71</v>
      </c>
      <c r="C12" s="15"/>
      <c r="D12" s="15"/>
      <c r="E12" s="15"/>
      <c r="F12" s="15"/>
      <c r="G12" s="32"/>
      <c r="H12" s="15"/>
      <c r="I12" s="15"/>
      <c r="J12" s="15"/>
      <c r="K12" s="32"/>
      <c r="L12" s="15"/>
      <c r="M12" s="15"/>
      <c r="N12" s="15"/>
      <c r="O12" s="32"/>
      <c r="P12" s="15"/>
      <c r="Q12" s="15"/>
      <c r="R12" s="15"/>
      <c r="S12" s="32"/>
      <c r="T12" s="15"/>
      <c r="U12" s="15"/>
      <c r="V12" s="15"/>
      <c r="W12" s="32"/>
      <c r="X12" s="15"/>
      <c r="Y12" s="15"/>
      <c r="Z12" s="15"/>
      <c r="AA12" s="32"/>
      <c r="AB12" s="15"/>
      <c r="AC12" s="15"/>
      <c r="AD12" s="15"/>
      <c r="AE12" s="32"/>
      <c r="AF12" s="15"/>
      <c r="AG12" s="15"/>
      <c r="AH12" s="15"/>
      <c r="AI12" s="32"/>
      <c r="AJ12" s="15"/>
      <c r="AK12" s="15"/>
      <c r="AL12" s="15"/>
      <c r="AM12" s="51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</row>
    <row r="13" spans="2:70" x14ac:dyDescent="0.35">
      <c r="B13" t="s">
        <v>66</v>
      </c>
      <c r="S13" s="27">
        <v>0</v>
      </c>
      <c r="T13">
        <v>0</v>
      </c>
      <c r="U13">
        <v>0</v>
      </c>
      <c r="V13">
        <v>0</v>
      </c>
      <c r="W13" s="27">
        <v>0</v>
      </c>
      <c r="X13">
        <v>0</v>
      </c>
      <c r="Y13">
        <v>0</v>
      </c>
      <c r="Z13">
        <v>0</v>
      </c>
      <c r="AA13" s="27">
        <v>0</v>
      </c>
      <c r="AB13">
        <v>0</v>
      </c>
      <c r="AC13">
        <v>0</v>
      </c>
      <c r="AD13">
        <v>0</v>
      </c>
      <c r="AE13" s="27">
        <v>0</v>
      </c>
      <c r="AF13">
        <v>0</v>
      </c>
      <c r="AG13">
        <v>0</v>
      </c>
      <c r="AH13">
        <f>BL13-AG13-AF13-AE13</f>
        <v>0</v>
      </c>
      <c r="AI13" s="27">
        <v>0</v>
      </c>
      <c r="AJ13">
        <v>0</v>
      </c>
      <c r="AK13">
        <v>0</v>
      </c>
      <c r="AL13">
        <f>BP13-AK13-AJ13-AI13</f>
        <v>0</v>
      </c>
      <c r="BD13">
        <v>36.299999999999997</v>
      </c>
      <c r="BE13">
        <v>112.2</v>
      </c>
      <c r="BF13">
        <v>186</v>
      </c>
      <c r="BG13">
        <v>209.7</v>
      </c>
      <c r="BH13">
        <v>196.4</v>
      </c>
      <c r="BI13">
        <v>144.69999999999999</v>
      </c>
      <c r="BJ13">
        <v>127.1</v>
      </c>
      <c r="BK13">
        <v>149.9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2:70" s="2" customFormat="1" x14ac:dyDescent="0.35">
      <c r="B14" s="2" t="s">
        <v>67</v>
      </c>
      <c r="G14" s="29"/>
      <c r="K14" s="29"/>
      <c r="O14" s="29"/>
      <c r="S14" s="29">
        <v>0</v>
      </c>
      <c r="T14" s="2">
        <v>0</v>
      </c>
      <c r="U14" s="2">
        <v>0</v>
      </c>
      <c r="V14" s="2">
        <v>0</v>
      </c>
      <c r="W14" s="29">
        <v>0</v>
      </c>
      <c r="X14" s="2">
        <v>0</v>
      </c>
      <c r="Y14" s="2">
        <v>0</v>
      </c>
      <c r="Z14" s="2">
        <v>0</v>
      </c>
      <c r="AA14" s="29">
        <v>0</v>
      </c>
      <c r="AB14" s="2">
        <v>0</v>
      </c>
      <c r="AC14" s="2">
        <v>0</v>
      </c>
      <c r="AD14" s="2">
        <v>0</v>
      </c>
      <c r="AE14" s="29">
        <v>0</v>
      </c>
      <c r="AF14" s="2">
        <v>0</v>
      </c>
      <c r="AG14" s="2">
        <v>0</v>
      </c>
      <c r="AH14" s="2">
        <f>BL14-AG14-AF14-AE14</f>
        <v>0</v>
      </c>
      <c r="AI14" s="29">
        <v>0</v>
      </c>
      <c r="AJ14" s="2">
        <v>0</v>
      </c>
      <c r="AK14" s="2">
        <v>0</v>
      </c>
      <c r="AL14" s="2">
        <f>BP14-AK14-AJ14-AI14</f>
        <v>0</v>
      </c>
      <c r="AM14" s="27"/>
      <c r="AN14"/>
      <c r="AO14"/>
      <c r="AP14"/>
      <c r="AQ14"/>
      <c r="AR14"/>
      <c r="AS14"/>
      <c r="AT14"/>
      <c r="AU14"/>
      <c r="AV14"/>
      <c r="AW14"/>
      <c r="AX14"/>
      <c r="AY14"/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</row>
    <row r="15" spans="2:70" s="11" customFormat="1" x14ac:dyDescent="0.35">
      <c r="B15" s="11" t="s">
        <v>72</v>
      </c>
      <c r="G15" s="33"/>
      <c r="K15" s="33"/>
      <c r="L15" s="11">
        <f t="shared" ref="L15:AL15" si="14">SUM(L13:L14)</f>
        <v>0</v>
      </c>
      <c r="M15" s="11">
        <f t="shared" si="14"/>
        <v>0</v>
      </c>
      <c r="N15" s="11">
        <f t="shared" si="14"/>
        <v>0</v>
      </c>
      <c r="O15" s="33">
        <f t="shared" si="14"/>
        <v>0</v>
      </c>
      <c r="P15" s="11">
        <f t="shared" si="14"/>
        <v>0</v>
      </c>
      <c r="Q15" s="11">
        <f t="shared" si="14"/>
        <v>0</v>
      </c>
      <c r="R15" s="11">
        <f t="shared" si="14"/>
        <v>0</v>
      </c>
      <c r="S15" s="33">
        <f t="shared" si="14"/>
        <v>0</v>
      </c>
      <c r="T15" s="11">
        <f t="shared" si="14"/>
        <v>0</v>
      </c>
      <c r="U15" s="11">
        <f t="shared" si="14"/>
        <v>0</v>
      </c>
      <c r="V15" s="11">
        <f t="shared" si="14"/>
        <v>0</v>
      </c>
      <c r="W15" s="33">
        <f t="shared" si="14"/>
        <v>0</v>
      </c>
      <c r="X15" s="11">
        <f t="shared" si="14"/>
        <v>0</v>
      </c>
      <c r="Y15" s="11">
        <f t="shared" si="14"/>
        <v>0</v>
      </c>
      <c r="Z15" s="11">
        <f t="shared" si="14"/>
        <v>0</v>
      </c>
      <c r="AA15" s="33">
        <f t="shared" si="14"/>
        <v>0</v>
      </c>
      <c r="AB15" s="11">
        <f t="shared" si="14"/>
        <v>0</v>
      </c>
      <c r="AC15" s="11">
        <f t="shared" si="14"/>
        <v>0</v>
      </c>
      <c r="AD15" s="11">
        <f t="shared" si="14"/>
        <v>0</v>
      </c>
      <c r="AE15" s="33">
        <f t="shared" si="14"/>
        <v>0</v>
      </c>
      <c r="AF15" s="11">
        <f t="shared" si="14"/>
        <v>0</v>
      </c>
      <c r="AG15" s="11">
        <f t="shared" si="14"/>
        <v>0</v>
      </c>
      <c r="AH15" s="11">
        <f t="shared" si="14"/>
        <v>0</v>
      </c>
      <c r="AI15" s="33">
        <f t="shared" si="14"/>
        <v>0</v>
      </c>
      <c r="AJ15" s="11">
        <f t="shared" si="14"/>
        <v>0</v>
      </c>
      <c r="AK15" s="11">
        <f t="shared" si="14"/>
        <v>0</v>
      </c>
      <c r="AL15" s="11">
        <f t="shared" si="14"/>
        <v>0</v>
      </c>
      <c r="AM15" s="33">
        <f t="shared" ref="AM15" si="15">SUM(AM13:AM14)</f>
        <v>0</v>
      </c>
      <c r="AN15" s="11">
        <f t="shared" ref="AN15" si="16">SUM(AN13:AN14)</f>
        <v>0</v>
      </c>
      <c r="AO15" s="11">
        <f t="shared" ref="AO15" si="17">SUM(AO13:AO14)</f>
        <v>0</v>
      </c>
      <c r="AP15" s="11">
        <f t="shared" ref="AP15" si="18">SUM(AP13:AP14)</f>
        <v>0</v>
      </c>
      <c r="AQ15" s="11">
        <f t="shared" ref="AQ15" si="19">SUM(AQ13:AQ14)</f>
        <v>0</v>
      </c>
      <c r="AR15" s="11">
        <f t="shared" ref="AR15" si="20">SUM(AR13:AR14)</f>
        <v>0</v>
      </c>
      <c r="AS15" s="11">
        <f t="shared" ref="AS15" si="21">SUM(AS13:AS14)</f>
        <v>0</v>
      </c>
      <c r="AT15" s="11">
        <f t="shared" ref="AT15" si="22">SUM(AT13:AT14)</f>
        <v>0</v>
      </c>
      <c r="AU15" s="11">
        <f t="shared" ref="AU15" si="23">SUM(AU13:AU14)</f>
        <v>0</v>
      </c>
      <c r="BD15" s="11">
        <f t="shared" ref="BD15:BP15" si="24">SUM(BD13:BD14)</f>
        <v>36.299999999999997</v>
      </c>
      <c r="BE15" s="11">
        <f t="shared" si="24"/>
        <v>112.2</v>
      </c>
      <c r="BF15" s="11">
        <f t="shared" si="24"/>
        <v>186</v>
      </c>
      <c r="BG15" s="11">
        <f t="shared" si="24"/>
        <v>209.7</v>
      </c>
      <c r="BH15" s="11">
        <f t="shared" si="24"/>
        <v>196.4</v>
      </c>
      <c r="BI15" s="11">
        <f t="shared" si="24"/>
        <v>144.69999999999999</v>
      </c>
      <c r="BJ15" s="11">
        <f t="shared" si="24"/>
        <v>127.1</v>
      </c>
      <c r="BK15" s="11">
        <f t="shared" si="24"/>
        <v>149.9</v>
      </c>
      <c r="BL15" s="11">
        <f t="shared" si="24"/>
        <v>0</v>
      </c>
      <c r="BM15" s="11">
        <f t="shared" si="24"/>
        <v>0</v>
      </c>
      <c r="BN15" s="11">
        <f t="shared" si="24"/>
        <v>0</v>
      </c>
      <c r="BO15" s="11">
        <f t="shared" si="24"/>
        <v>0</v>
      </c>
      <c r="BP15" s="11">
        <f t="shared" si="24"/>
        <v>0</v>
      </c>
    </row>
    <row r="16" spans="2:70" s="26" customFormat="1" x14ac:dyDescent="0.35">
      <c r="B16" s="24" t="s">
        <v>69</v>
      </c>
      <c r="G16" s="35"/>
      <c r="K16" s="35"/>
      <c r="O16" s="35"/>
      <c r="S16" s="35"/>
      <c r="W16" s="35"/>
      <c r="AA16" s="35"/>
      <c r="AE16" s="35"/>
      <c r="AI16" s="35"/>
      <c r="AM16" s="35"/>
      <c r="BD16" s="26">
        <f t="shared" ref="BD16:BP16" si="25">BD13/BD15</f>
        <v>1</v>
      </c>
      <c r="BE16" s="26">
        <f t="shared" si="25"/>
        <v>1</v>
      </c>
      <c r="BF16" s="26">
        <f t="shared" si="25"/>
        <v>1</v>
      </c>
      <c r="BG16" s="26">
        <f t="shared" si="25"/>
        <v>1</v>
      </c>
      <c r="BH16" s="26">
        <f t="shared" si="25"/>
        <v>1</v>
      </c>
      <c r="BI16" s="26">
        <f t="shared" si="25"/>
        <v>1</v>
      </c>
      <c r="BJ16" s="26">
        <f t="shared" si="25"/>
        <v>1</v>
      </c>
      <c r="BK16" s="26">
        <f t="shared" si="25"/>
        <v>1</v>
      </c>
      <c r="BL16" s="26" t="e">
        <f t="shared" si="25"/>
        <v>#DIV/0!</v>
      </c>
      <c r="BM16" s="26" t="e">
        <f t="shared" si="25"/>
        <v>#DIV/0!</v>
      </c>
      <c r="BN16" s="26" t="e">
        <f t="shared" si="25"/>
        <v>#DIV/0!</v>
      </c>
      <c r="BO16" s="26" t="e">
        <f t="shared" si="25"/>
        <v>#DIV/0!</v>
      </c>
      <c r="BP16" s="26" t="e">
        <f t="shared" si="25"/>
        <v>#DIV/0!</v>
      </c>
    </row>
    <row r="17" spans="2:68" s="26" customFormat="1" x14ac:dyDescent="0.35">
      <c r="B17" s="24" t="s">
        <v>70</v>
      </c>
      <c r="G17" s="35"/>
      <c r="K17" s="35"/>
      <c r="O17" s="35"/>
      <c r="S17" s="35"/>
      <c r="W17" s="35"/>
      <c r="AA17" s="35"/>
      <c r="AE17" s="35"/>
      <c r="AI17" s="35"/>
      <c r="AM17" s="35"/>
      <c r="BD17" s="26">
        <f t="shared" ref="BD17:BP17" si="26">BD14/BD15</f>
        <v>0</v>
      </c>
      <c r="BE17" s="26">
        <f t="shared" si="26"/>
        <v>0</v>
      </c>
      <c r="BF17" s="26">
        <f t="shared" si="26"/>
        <v>0</v>
      </c>
      <c r="BG17" s="26">
        <f t="shared" si="26"/>
        <v>0</v>
      </c>
      <c r="BH17" s="26">
        <f t="shared" si="26"/>
        <v>0</v>
      </c>
      <c r="BI17" s="26">
        <f t="shared" si="26"/>
        <v>0</v>
      </c>
      <c r="BJ17" s="26">
        <f t="shared" si="26"/>
        <v>0</v>
      </c>
      <c r="BK17" s="26">
        <f t="shared" si="26"/>
        <v>0</v>
      </c>
      <c r="BL17" s="26" t="e">
        <f t="shared" si="26"/>
        <v>#DIV/0!</v>
      </c>
      <c r="BM17" s="26" t="e">
        <f t="shared" si="26"/>
        <v>#DIV/0!</v>
      </c>
      <c r="BN17" s="26" t="e">
        <f t="shared" si="26"/>
        <v>#DIV/0!</v>
      </c>
      <c r="BO17" s="26" t="e">
        <f t="shared" si="26"/>
        <v>#DIV/0!</v>
      </c>
      <c r="BP17" s="26" t="e">
        <f t="shared" si="26"/>
        <v>#DIV/0!</v>
      </c>
    </row>
    <row r="18" spans="2:68" s="8" customFormat="1" x14ac:dyDescent="0.35">
      <c r="B18" s="25" t="s">
        <v>73</v>
      </c>
      <c r="C18" s="18"/>
      <c r="D18" s="18"/>
      <c r="E18" s="18"/>
      <c r="F18" s="18"/>
      <c r="G18" s="36"/>
      <c r="H18" s="18"/>
      <c r="I18" s="18"/>
      <c r="J18" s="18"/>
      <c r="K18" s="36"/>
      <c r="L18" s="18"/>
      <c r="M18" s="18"/>
      <c r="N18" s="18"/>
      <c r="O18" s="36"/>
      <c r="P18" s="18"/>
      <c r="Q18" s="18"/>
      <c r="R18" s="18"/>
      <c r="S18" s="36"/>
      <c r="T18" s="18"/>
      <c r="U18" s="18"/>
      <c r="V18" s="18"/>
      <c r="W18" s="36"/>
      <c r="X18" s="18"/>
      <c r="Y18" s="18"/>
      <c r="Z18" s="18"/>
      <c r="AA18" s="36"/>
      <c r="AB18" s="18"/>
      <c r="AC18" s="18"/>
      <c r="AD18" s="18"/>
      <c r="AE18" s="36"/>
      <c r="AF18" s="18"/>
      <c r="AG18" s="18"/>
      <c r="AH18" s="18"/>
      <c r="AI18" s="36"/>
      <c r="AJ18" s="18"/>
      <c r="AK18" s="18"/>
      <c r="AL18" s="18"/>
      <c r="AM18" s="52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</row>
    <row r="19" spans="2:68" x14ac:dyDescent="0.35">
      <c r="B19" t="s">
        <v>66</v>
      </c>
      <c r="S19" s="27">
        <v>0</v>
      </c>
      <c r="T19">
        <v>0</v>
      </c>
      <c r="U19">
        <v>0</v>
      </c>
      <c r="V19">
        <f>BL19-U19-T19-S19</f>
        <v>0</v>
      </c>
      <c r="W19" s="27">
        <v>0</v>
      </c>
      <c r="X19">
        <v>0</v>
      </c>
      <c r="Y19">
        <v>0</v>
      </c>
      <c r="Z19">
        <v>0</v>
      </c>
      <c r="AA19" s="27">
        <v>0</v>
      </c>
      <c r="AB19">
        <v>0</v>
      </c>
      <c r="AC19">
        <v>0</v>
      </c>
      <c r="AD19">
        <f>BN19-AC19-AB19-AA19</f>
        <v>0</v>
      </c>
      <c r="AE19" s="27">
        <v>1.2</v>
      </c>
      <c r="AF19">
        <v>1.3</v>
      </c>
      <c r="AG19">
        <v>1.1000000000000001</v>
      </c>
      <c r="AH19">
        <f>BL19-AG19-AF19-AE19</f>
        <v>-3.6000000000000005</v>
      </c>
      <c r="AI19" s="27">
        <v>1.1000000000000001</v>
      </c>
      <c r="AJ19">
        <v>1.6</v>
      </c>
      <c r="AK19">
        <v>1.3</v>
      </c>
      <c r="AL19">
        <f>BP19-AK19-AJ19-AI19</f>
        <v>1.2000000000000002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4.9000000000000004</v>
      </c>
      <c r="BP19">
        <v>5.2</v>
      </c>
    </row>
    <row r="20" spans="2:68" s="2" customFormat="1" x14ac:dyDescent="0.35">
      <c r="B20" s="2" t="s">
        <v>67</v>
      </c>
      <c r="G20" s="29"/>
      <c r="K20" s="29"/>
      <c r="O20" s="29"/>
      <c r="S20" s="29">
        <v>27.8</v>
      </c>
      <c r="T20" s="2">
        <v>35.6</v>
      </c>
      <c r="U20" s="2">
        <v>33.299999999999997</v>
      </c>
      <c r="V20">
        <f>BL20-U20-T20-S20</f>
        <v>36.200000000000003</v>
      </c>
      <c r="W20" s="29">
        <v>34.9</v>
      </c>
      <c r="X20" s="2">
        <v>42.5</v>
      </c>
      <c r="Y20" s="2">
        <v>45.7</v>
      </c>
      <c r="Z20" s="2">
        <f>BM20-Y20-X20-W20</f>
        <v>38.300000000000004</v>
      </c>
      <c r="AA20" s="29">
        <v>42</v>
      </c>
      <c r="AB20" s="2">
        <v>42</v>
      </c>
      <c r="AC20" s="2">
        <v>53.5</v>
      </c>
      <c r="AD20" s="2">
        <f>BN20-AC20-AB20-AA20</f>
        <v>49.5</v>
      </c>
      <c r="AE20" s="29">
        <v>54.7</v>
      </c>
      <c r="AF20" s="2">
        <v>59</v>
      </c>
      <c r="AG20" s="2">
        <v>60.2</v>
      </c>
      <c r="AH20" s="2">
        <f>BL20-AG20-AF20-AE20</f>
        <v>-41</v>
      </c>
      <c r="AI20" s="29">
        <v>51.5</v>
      </c>
      <c r="AJ20" s="2">
        <v>54.8</v>
      </c>
      <c r="AK20" s="2">
        <v>48.7</v>
      </c>
      <c r="AL20" s="2">
        <f>BP20-AK20-AJ20-AI20</f>
        <v>61.500000000000014</v>
      </c>
      <c r="AM20" s="27"/>
      <c r="AN20"/>
      <c r="AO20"/>
      <c r="AP20"/>
      <c r="AQ20"/>
      <c r="AR20"/>
      <c r="AS20"/>
      <c r="AT20"/>
      <c r="AU20"/>
      <c r="AV20"/>
      <c r="AW20"/>
      <c r="AX20"/>
      <c r="AY20"/>
      <c r="BD20" s="2">
        <v>0</v>
      </c>
      <c r="BE20" s="2">
        <v>0</v>
      </c>
      <c r="BF20" s="2">
        <v>0</v>
      </c>
      <c r="BG20" s="2">
        <v>121.6</v>
      </c>
      <c r="BH20" s="2">
        <v>81.5</v>
      </c>
      <c r="BI20" s="2">
        <v>66.3</v>
      </c>
      <c r="BJ20" s="2">
        <v>75.8</v>
      </c>
      <c r="BK20" s="2">
        <v>121.7</v>
      </c>
      <c r="BL20" s="2">
        <v>132.9</v>
      </c>
      <c r="BM20" s="2">
        <v>161.4</v>
      </c>
      <c r="BN20" s="2">
        <v>187</v>
      </c>
      <c r="BO20" s="2">
        <v>227</v>
      </c>
      <c r="BP20" s="2">
        <v>216.5</v>
      </c>
    </row>
    <row r="21" spans="2:68" s="11" customFormat="1" x14ac:dyDescent="0.35">
      <c r="B21" s="11" t="s">
        <v>74</v>
      </c>
      <c r="G21" s="33"/>
      <c r="K21" s="33"/>
      <c r="L21" s="11">
        <f t="shared" ref="L21:AL21" si="27">SUM(L19:L20)</f>
        <v>0</v>
      </c>
      <c r="M21" s="11">
        <f t="shared" si="27"/>
        <v>0</v>
      </c>
      <c r="N21" s="11">
        <f t="shared" si="27"/>
        <v>0</v>
      </c>
      <c r="O21" s="33">
        <f t="shared" si="27"/>
        <v>0</v>
      </c>
      <c r="P21" s="11">
        <f t="shared" si="27"/>
        <v>0</v>
      </c>
      <c r="Q21" s="11">
        <f t="shared" si="27"/>
        <v>0</v>
      </c>
      <c r="R21" s="11">
        <f t="shared" si="27"/>
        <v>0</v>
      </c>
      <c r="S21" s="33">
        <f t="shared" si="27"/>
        <v>27.8</v>
      </c>
      <c r="T21" s="11">
        <f t="shared" si="27"/>
        <v>35.6</v>
      </c>
      <c r="U21" s="11">
        <f t="shared" si="27"/>
        <v>33.299999999999997</v>
      </c>
      <c r="V21" s="11">
        <f t="shared" si="27"/>
        <v>36.200000000000003</v>
      </c>
      <c r="W21" s="33">
        <f t="shared" si="27"/>
        <v>34.9</v>
      </c>
      <c r="X21" s="11">
        <f t="shared" si="27"/>
        <v>42.5</v>
      </c>
      <c r="Y21" s="11">
        <f t="shared" si="27"/>
        <v>45.7</v>
      </c>
      <c r="Z21" s="11">
        <f t="shared" si="27"/>
        <v>38.300000000000004</v>
      </c>
      <c r="AA21" s="33">
        <f t="shared" si="27"/>
        <v>42</v>
      </c>
      <c r="AB21" s="11">
        <f t="shared" si="27"/>
        <v>42</v>
      </c>
      <c r="AC21" s="11">
        <f t="shared" si="27"/>
        <v>53.5</v>
      </c>
      <c r="AD21" s="11">
        <f t="shared" si="27"/>
        <v>49.5</v>
      </c>
      <c r="AE21" s="33">
        <f t="shared" si="27"/>
        <v>55.900000000000006</v>
      </c>
      <c r="AF21" s="11">
        <f t="shared" si="27"/>
        <v>60.3</v>
      </c>
      <c r="AG21" s="11">
        <f t="shared" si="27"/>
        <v>61.300000000000004</v>
      </c>
      <c r="AH21" s="11">
        <f t="shared" si="27"/>
        <v>-44.6</v>
      </c>
      <c r="AI21" s="33">
        <f t="shared" si="27"/>
        <v>52.6</v>
      </c>
      <c r="AJ21" s="11">
        <f t="shared" si="27"/>
        <v>56.4</v>
      </c>
      <c r="AK21" s="11">
        <f t="shared" si="27"/>
        <v>50</v>
      </c>
      <c r="AL21" s="11">
        <f t="shared" si="27"/>
        <v>62.700000000000017</v>
      </c>
      <c r="AM21" s="33">
        <f t="shared" ref="AM21" si="28">SUM(AM19:AM20)</f>
        <v>0</v>
      </c>
      <c r="AN21" s="11">
        <f t="shared" ref="AN21" si="29">SUM(AN19:AN20)</f>
        <v>0</v>
      </c>
      <c r="AO21" s="11">
        <f t="shared" ref="AO21" si="30">SUM(AO19:AO20)</f>
        <v>0</v>
      </c>
      <c r="AP21" s="11">
        <f t="shared" ref="AP21" si="31">SUM(AP19:AP20)</f>
        <v>0</v>
      </c>
      <c r="AQ21" s="11">
        <f t="shared" ref="AQ21" si="32">SUM(AQ19:AQ20)</f>
        <v>0</v>
      </c>
      <c r="AR21" s="11">
        <f t="shared" ref="AR21" si="33">SUM(AR19:AR20)</f>
        <v>0</v>
      </c>
      <c r="AS21" s="11">
        <f t="shared" ref="AS21" si="34">SUM(AS19:AS20)</f>
        <v>0</v>
      </c>
      <c r="AT21" s="11">
        <f t="shared" ref="AT21" si="35">SUM(AT19:AT20)</f>
        <v>0</v>
      </c>
      <c r="AU21" s="11">
        <f t="shared" ref="AU21" si="36">SUM(AU19:AU20)</f>
        <v>0</v>
      </c>
      <c r="BD21" s="11">
        <f>SUM(BD19:BD20)</f>
        <v>0</v>
      </c>
      <c r="BE21" s="11">
        <f>SUM(BE19:BE20)</f>
        <v>0</v>
      </c>
      <c r="BF21" s="11">
        <f>SUM(BF19:BF20)</f>
        <v>0</v>
      </c>
      <c r="BG21" s="11">
        <f>SUM(BG19:BG20)</f>
        <v>121.6</v>
      </c>
      <c r="BH21" s="11">
        <f>SUM(BH19:BH20)</f>
        <v>81.5</v>
      </c>
      <c r="BI21" s="11">
        <v>66.3</v>
      </c>
      <c r="BJ21" s="11">
        <v>75.8</v>
      </c>
      <c r="BK21" s="11">
        <v>121.7</v>
      </c>
      <c r="BL21" s="11">
        <f>SUM(BL19:BL20)</f>
        <v>132.9</v>
      </c>
      <c r="BM21" s="11">
        <f>SUM(BM19:BM20)</f>
        <v>161.4</v>
      </c>
      <c r="BN21" s="11">
        <f>SUM(BN19:BN20)</f>
        <v>187</v>
      </c>
      <c r="BO21" s="11">
        <f>SUM(BO19:BO20)</f>
        <v>231.9</v>
      </c>
      <c r="BP21" s="11">
        <f>SUM(BP19:BP20)</f>
        <v>221.7</v>
      </c>
    </row>
    <row r="22" spans="2:68" s="24" customFormat="1" x14ac:dyDescent="0.35">
      <c r="B22" s="24" t="s">
        <v>69</v>
      </c>
      <c r="G22" s="34"/>
      <c r="K22" s="34"/>
      <c r="L22" s="24" t="e">
        <f t="shared" ref="L22:AL22" si="37">L19/L21</f>
        <v>#DIV/0!</v>
      </c>
      <c r="M22" s="24" t="e">
        <f t="shared" si="37"/>
        <v>#DIV/0!</v>
      </c>
      <c r="N22" s="24" t="e">
        <f t="shared" si="37"/>
        <v>#DIV/0!</v>
      </c>
      <c r="O22" s="24" t="e">
        <f t="shared" si="37"/>
        <v>#DIV/0!</v>
      </c>
      <c r="P22" s="24" t="e">
        <f t="shared" si="37"/>
        <v>#DIV/0!</v>
      </c>
      <c r="Q22" s="24" t="e">
        <f t="shared" si="37"/>
        <v>#DIV/0!</v>
      </c>
      <c r="R22" s="24" t="e">
        <f t="shared" si="37"/>
        <v>#DIV/0!</v>
      </c>
      <c r="S22" s="24">
        <f t="shared" si="37"/>
        <v>0</v>
      </c>
      <c r="T22" s="24">
        <f t="shared" si="37"/>
        <v>0</v>
      </c>
      <c r="U22" s="24">
        <f t="shared" si="37"/>
        <v>0</v>
      </c>
      <c r="V22" s="24">
        <f t="shared" si="37"/>
        <v>0</v>
      </c>
      <c r="W22" s="34">
        <f t="shared" si="37"/>
        <v>0</v>
      </c>
      <c r="X22" s="24">
        <f t="shared" si="37"/>
        <v>0</v>
      </c>
      <c r="Y22" s="24">
        <f t="shared" si="37"/>
        <v>0</v>
      </c>
      <c r="Z22" s="24">
        <f t="shared" si="37"/>
        <v>0</v>
      </c>
      <c r="AA22" s="34">
        <f t="shared" si="37"/>
        <v>0</v>
      </c>
      <c r="AB22" s="24">
        <f t="shared" si="37"/>
        <v>0</v>
      </c>
      <c r="AC22" s="24">
        <f t="shared" si="37"/>
        <v>0</v>
      </c>
      <c r="AD22" s="24">
        <f t="shared" si="37"/>
        <v>0</v>
      </c>
      <c r="AE22" s="34">
        <f t="shared" si="37"/>
        <v>2.1466905187835419E-2</v>
      </c>
      <c r="AF22" s="24">
        <f t="shared" si="37"/>
        <v>2.1558872305140964E-2</v>
      </c>
      <c r="AG22" s="24">
        <f t="shared" si="37"/>
        <v>1.7944535073409464E-2</v>
      </c>
      <c r="AH22" s="24">
        <f t="shared" si="37"/>
        <v>8.0717488789237679E-2</v>
      </c>
      <c r="AI22" s="24">
        <f t="shared" si="37"/>
        <v>2.0912547528517112E-2</v>
      </c>
      <c r="AJ22" s="24">
        <f t="shared" si="37"/>
        <v>2.8368794326241138E-2</v>
      </c>
      <c r="AK22" s="24">
        <f t="shared" si="37"/>
        <v>2.6000000000000002E-2</v>
      </c>
      <c r="AL22" s="24">
        <f t="shared" si="37"/>
        <v>1.9138755980861243E-2</v>
      </c>
      <c r="AM22" s="34"/>
      <c r="BD22" s="24" t="e">
        <f t="shared" ref="BD22:BP22" si="38">BD19/BD21</f>
        <v>#DIV/0!</v>
      </c>
      <c r="BE22" s="24" t="e">
        <f t="shared" si="38"/>
        <v>#DIV/0!</v>
      </c>
      <c r="BF22" s="24" t="e">
        <f t="shared" si="38"/>
        <v>#DIV/0!</v>
      </c>
      <c r="BG22" s="24">
        <f t="shared" si="38"/>
        <v>0</v>
      </c>
      <c r="BH22" s="24">
        <f t="shared" si="38"/>
        <v>0</v>
      </c>
      <c r="BI22" s="24">
        <f t="shared" si="38"/>
        <v>0</v>
      </c>
      <c r="BJ22" s="24">
        <f t="shared" si="38"/>
        <v>0</v>
      </c>
      <c r="BK22" s="24">
        <f t="shared" si="38"/>
        <v>0</v>
      </c>
      <c r="BL22" s="24">
        <f t="shared" si="38"/>
        <v>0</v>
      </c>
      <c r="BM22" s="24">
        <f t="shared" si="38"/>
        <v>0</v>
      </c>
      <c r="BN22" s="24">
        <f t="shared" si="38"/>
        <v>0</v>
      </c>
      <c r="BO22" s="24">
        <f t="shared" si="38"/>
        <v>2.1129797326433809E-2</v>
      </c>
      <c r="BP22" s="24">
        <f t="shared" si="38"/>
        <v>2.3455119530897611E-2</v>
      </c>
    </row>
    <row r="23" spans="2:68" s="24" customFormat="1" x14ac:dyDescent="0.35">
      <c r="B23" s="24" t="s">
        <v>70</v>
      </c>
      <c r="G23" s="34"/>
      <c r="K23" s="34"/>
      <c r="L23" s="24" t="e">
        <f t="shared" ref="L23:AL23" si="39">L20/L21</f>
        <v>#DIV/0!</v>
      </c>
      <c r="M23" s="24" t="e">
        <f t="shared" si="39"/>
        <v>#DIV/0!</v>
      </c>
      <c r="N23" s="24" t="e">
        <f t="shared" si="39"/>
        <v>#DIV/0!</v>
      </c>
      <c r="O23" s="24" t="e">
        <f t="shared" si="39"/>
        <v>#DIV/0!</v>
      </c>
      <c r="P23" s="24" t="e">
        <f t="shared" si="39"/>
        <v>#DIV/0!</v>
      </c>
      <c r="Q23" s="24" t="e">
        <f t="shared" si="39"/>
        <v>#DIV/0!</v>
      </c>
      <c r="R23" s="24" t="e">
        <f t="shared" si="39"/>
        <v>#DIV/0!</v>
      </c>
      <c r="S23" s="24">
        <f t="shared" si="39"/>
        <v>1</v>
      </c>
      <c r="T23" s="24">
        <f t="shared" si="39"/>
        <v>1</v>
      </c>
      <c r="U23" s="24">
        <f t="shared" si="39"/>
        <v>1</v>
      </c>
      <c r="V23" s="24">
        <f t="shared" si="39"/>
        <v>1</v>
      </c>
      <c r="W23" s="34">
        <f t="shared" si="39"/>
        <v>1</v>
      </c>
      <c r="X23" s="24">
        <f t="shared" si="39"/>
        <v>1</v>
      </c>
      <c r="Y23" s="24">
        <f t="shared" si="39"/>
        <v>1</v>
      </c>
      <c r="Z23" s="24">
        <f t="shared" si="39"/>
        <v>1</v>
      </c>
      <c r="AA23" s="34">
        <f t="shared" si="39"/>
        <v>1</v>
      </c>
      <c r="AB23" s="24">
        <f t="shared" si="39"/>
        <v>1</v>
      </c>
      <c r="AC23" s="24">
        <f t="shared" si="39"/>
        <v>1</v>
      </c>
      <c r="AD23" s="24">
        <f t="shared" si="39"/>
        <v>1</v>
      </c>
      <c r="AE23" s="34">
        <f t="shared" si="39"/>
        <v>0.97853309481216455</v>
      </c>
      <c r="AF23" s="24">
        <f t="shared" si="39"/>
        <v>0.97844112769485914</v>
      </c>
      <c r="AG23" s="24">
        <f t="shared" si="39"/>
        <v>0.98205546492659057</v>
      </c>
      <c r="AH23" s="24">
        <f t="shared" si="39"/>
        <v>0.91928251121076232</v>
      </c>
      <c r="AI23" s="24">
        <f t="shared" si="39"/>
        <v>0.97908745247148288</v>
      </c>
      <c r="AJ23" s="24">
        <f t="shared" si="39"/>
        <v>0.97163120567375882</v>
      </c>
      <c r="AK23" s="24">
        <f t="shared" si="39"/>
        <v>0.97400000000000009</v>
      </c>
      <c r="AL23" s="24">
        <f t="shared" si="39"/>
        <v>0.98086124401913877</v>
      </c>
      <c r="AM23" s="34"/>
      <c r="BD23" s="24" t="e">
        <f t="shared" ref="BD23:BP23" si="40">BD20/BD21</f>
        <v>#DIV/0!</v>
      </c>
      <c r="BE23" s="24" t="e">
        <f t="shared" si="40"/>
        <v>#DIV/0!</v>
      </c>
      <c r="BF23" s="24" t="e">
        <f t="shared" si="40"/>
        <v>#DIV/0!</v>
      </c>
      <c r="BG23" s="24">
        <f t="shared" si="40"/>
        <v>1</v>
      </c>
      <c r="BH23" s="24">
        <f t="shared" si="40"/>
        <v>1</v>
      </c>
      <c r="BI23" s="24">
        <f t="shared" si="40"/>
        <v>1</v>
      </c>
      <c r="BJ23" s="24">
        <f t="shared" si="40"/>
        <v>1</v>
      </c>
      <c r="BK23" s="24">
        <f t="shared" si="40"/>
        <v>1</v>
      </c>
      <c r="BL23" s="24">
        <f t="shared" si="40"/>
        <v>1</v>
      </c>
      <c r="BM23" s="24">
        <f t="shared" si="40"/>
        <v>1</v>
      </c>
      <c r="BN23" s="24">
        <f t="shared" si="40"/>
        <v>1</v>
      </c>
      <c r="BO23" s="24">
        <f t="shared" si="40"/>
        <v>0.97887020267356617</v>
      </c>
      <c r="BP23" s="24">
        <f t="shared" si="40"/>
        <v>0.97654488046910248</v>
      </c>
    </row>
    <row r="24" spans="2:68" s="7" customFormat="1" x14ac:dyDescent="0.35">
      <c r="B24" s="7" t="s">
        <v>75</v>
      </c>
      <c r="G24" s="37"/>
      <c r="K24" s="37"/>
      <c r="O24" s="37"/>
      <c r="S24" s="37"/>
      <c r="W24" s="37"/>
      <c r="AA24" s="37"/>
      <c r="AE24" s="37"/>
      <c r="AI24" s="37"/>
      <c r="AM24" s="54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</row>
    <row r="25" spans="2:68" x14ac:dyDescent="0.35">
      <c r="B25" t="s">
        <v>76</v>
      </c>
      <c r="L25">
        <f t="shared" ref="L25:AG25" si="41">L7+L13+L19</f>
        <v>0</v>
      </c>
      <c r="M25">
        <f t="shared" si="41"/>
        <v>0</v>
      </c>
      <c r="N25">
        <f t="shared" si="41"/>
        <v>0</v>
      </c>
      <c r="O25">
        <f t="shared" si="41"/>
        <v>0</v>
      </c>
      <c r="P25">
        <f t="shared" si="41"/>
        <v>0</v>
      </c>
      <c r="Q25">
        <f t="shared" si="41"/>
        <v>0</v>
      </c>
      <c r="R25">
        <f t="shared" si="41"/>
        <v>0</v>
      </c>
      <c r="S25">
        <f t="shared" si="41"/>
        <v>46</v>
      </c>
      <c r="T25">
        <f t="shared" si="41"/>
        <v>47</v>
      </c>
      <c r="U25">
        <f t="shared" si="41"/>
        <v>54.9</v>
      </c>
      <c r="V25">
        <f t="shared" si="41"/>
        <v>52.799999999999983</v>
      </c>
      <c r="W25" s="27">
        <f t="shared" si="41"/>
        <v>62.6</v>
      </c>
      <c r="X25">
        <f t="shared" si="41"/>
        <v>73.7</v>
      </c>
      <c r="Y25">
        <f t="shared" si="41"/>
        <v>70.8</v>
      </c>
      <c r="Z25">
        <f t="shared" si="41"/>
        <v>65.500000000000028</v>
      </c>
      <c r="AA25" s="27">
        <f t="shared" si="41"/>
        <v>63.6</v>
      </c>
      <c r="AB25">
        <f t="shared" si="41"/>
        <v>62.9</v>
      </c>
      <c r="AC25">
        <f t="shared" si="41"/>
        <v>67.599999999999994</v>
      </c>
      <c r="AD25">
        <f t="shared" si="41"/>
        <v>54.599999999999987</v>
      </c>
      <c r="AE25" s="27">
        <f t="shared" si="41"/>
        <v>57.300000000000004</v>
      </c>
      <c r="AF25">
        <f t="shared" si="41"/>
        <v>58</v>
      </c>
      <c r="AG25">
        <f t="shared" si="41"/>
        <v>51.6</v>
      </c>
      <c r="AH25">
        <f t="shared" ref="AH25:AL26" si="42">BL25-AG25-AF25-AE25</f>
        <v>33.79999999999999</v>
      </c>
      <c r="AI25" s="27">
        <f t="shared" si="42"/>
        <v>129.20000000000005</v>
      </c>
      <c r="AJ25">
        <f t="shared" si="42"/>
        <v>34.099999999999959</v>
      </c>
      <c r="AK25">
        <f t="shared" si="42"/>
        <v>22.300000000000004</v>
      </c>
      <c r="AL25">
        <f t="shared" si="42"/>
        <v>139.59999999999997</v>
      </c>
      <c r="BD25">
        <f t="shared" ref="BD25:BP25" si="43">BD7+BD13+BD19</f>
        <v>284.8</v>
      </c>
      <c r="BE25">
        <f t="shared" si="43"/>
        <v>351</v>
      </c>
      <c r="BF25">
        <f t="shared" si="43"/>
        <v>450</v>
      </c>
      <c r="BG25">
        <f t="shared" si="43"/>
        <v>443.6</v>
      </c>
      <c r="BH25">
        <f t="shared" si="43"/>
        <v>403.8</v>
      </c>
      <c r="BI25">
        <f t="shared" si="43"/>
        <v>354.2</v>
      </c>
      <c r="BJ25">
        <f t="shared" si="43"/>
        <v>348.1</v>
      </c>
      <c r="BK25">
        <f t="shared" si="43"/>
        <v>347.70000000000005</v>
      </c>
      <c r="BL25">
        <f t="shared" si="43"/>
        <v>200.7</v>
      </c>
      <c r="BM25">
        <f t="shared" si="43"/>
        <v>272.60000000000002</v>
      </c>
      <c r="BN25">
        <f t="shared" si="43"/>
        <v>248.7</v>
      </c>
      <c r="BO25">
        <f t="shared" si="43"/>
        <v>219.4</v>
      </c>
      <c r="BP25">
        <f t="shared" si="43"/>
        <v>325.2</v>
      </c>
    </row>
    <row r="26" spans="2:68" s="2" customFormat="1" x14ac:dyDescent="0.35">
      <c r="B26" s="2" t="s">
        <v>77</v>
      </c>
      <c r="G26" s="29"/>
      <c r="K26" s="29"/>
      <c r="L26" s="2">
        <f t="shared" ref="L26:AG26" si="44">L8+L14+L20</f>
        <v>0</v>
      </c>
      <c r="M26" s="2">
        <f t="shared" si="44"/>
        <v>0</v>
      </c>
      <c r="N26" s="2">
        <f t="shared" si="44"/>
        <v>0</v>
      </c>
      <c r="O26" s="2">
        <f t="shared" si="44"/>
        <v>0</v>
      </c>
      <c r="P26" s="2">
        <f t="shared" si="44"/>
        <v>0</v>
      </c>
      <c r="Q26" s="2">
        <f t="shared" si="44"/>
        <v>0</v>
      </c>
      <c r="R26" s="2">
        <f t="shared" si="44"/>
        <v>0</v>
      </c>
      <c r="S26" s="2">
        <f t="shared" si="44"/>
        <v>97</v>
      </c>
      <c r="T26" s="2">
        <f t="shared" si="44"/>
        <v>104.19999999999999</v>
      </c>
      <c r="U26" s="2">
        <f t="shared" si="44"/>
        <v>104.5</v>
      </c>
      <c r="V26" s="2">
        <f t="shared" si="44"/>
        <v>111.6</v>
      </c>
      <c r="W26" s="29">
        <f t="shared" si="44"/>
        <v>97.8</v>
      </c>
      <c r="X26" s="2">
        <f t="shared" si="44"/>
        <v>114.2</v>
      </c>
      <c r="Y26" s="2">
        <f t="shared" si="44"/>
        <v>113.3</v>
      </c>
      <c r="Z26" s="2">
        <f t="shared" si="44"/>
        <v>119.6</v>
      </c>
      <c r="AA26" s="29">
        <f t="shared" si="44"/>
        <v>105.3</v>
      </c>
      <c r="AB26" s="2">
        <f t="shared" si="44"/>
        <v>107.5</v>
      </c>
      <c r="AC26" s="2">
        <f t="shared" si="44"/>
        <v>134.4</v>
      </c>
      <c r="AD26" s="2">
        <f t="shared" si="44"/>
        <v>151.80000000000001</v>
      </c>
      <c r="AE26" s="29">
        <f t="shared" si="44"/>
        <v>136.9</v>
      </c>
      <c r="AF26" s="2">
        <f t="shared" si="44"/>
        <v>147.1</v>
      </c>
      <c r="AG26" s="2">
        <f t="shared" si="44"/>
        <v>149</v>
      </c>
      <c r="AH26" s="2">
        <f t="shared" si="42"/>
        <v>-15.700000000000045</v>
      </c>
      <c r="AI26" s="29">
        <f t="shared" si="42"/>
        <v>164.50000000000003</v>
      </c>
      <c r="AJ26" s="2">
        <f t="shared" si="42"/>
        <v>201.20000000000005</v>
      </c>
      <c r="AK26" s="2">
        <f t="shared" si="42"/>
        <v>242.1</v>
      </c>
      <c r="AL26" s="2">
        <f t="shared" si="42"/>
        <v>-34.700000000000074</v>
      </c>
      <c r="AM26" s="27"/>
      <c r="AN26"/>
      <c r="AO26"/>
      <c r="AP26"/>
      <c r="AQ26"/>
      <c r="AR26"/>
      <c r="AS26"/>
      <c r="AT26"/>
      <c r="AU26"/>
      <c r="AV26"/>
      <c r="AW26"/>
      <c r="AX26"/>
      <c r="AY26"/>
      <c r="BD26" s="2">
        <f t="shared" ref="BD26:BP26" si="45">+BD20+BD14+BD8</f>
        <v>123.7</v>
      </c>
      <c r="BE26" s="2">
        <f t="shared" si="45"/>
        <v>362.9</v>
      </c>
      <c r="BF26" s="2">
        <f t="shared" si="45"/>
        <v>519.20000000000005</v>
      </c>
      <c r="BG26" s="2">
        <f t="shared" si="45"/>
        <v>400.5</v>
      </c>
      <c r="BH26" s="2">
        <f t="shared" si="45"/>
        <v>359.2</v>
      </c>
      <c r="BI26" s="2">
        <f t="shared" si="45"/>
        <v>302.89999999999998</v>
      </c>
      <c r="BJ26" s="2">
        <f t="shared" si="45"/>
        <v>320.60000000000002</v>
      </c>
      <c r="BK26" s="2">
        <f t="shared" si="45"/>
        <v>405.5</v>
      </c>
      <c r="BL26" s="2">
        <f t="shared" si="45"/>
        <v>417.29999999999995</v>
      </c>
      <c r="BM26" s="2">
        <f t="shared" si="45"/>
        <v>444.9</v>
      </c>
      <c r="BN26" s="2">
        <f t="shared" si="45"/>
        <v>499</v>
      </c>
      <c r="BO26" s="2">
        <f t="shared" si="45"/>
        <v>592.1</v>
      </c>
      <c r="BP26" s="2">
        <f t="shared" si="45"/>
        <v>573.1</v>
      </c>
    </row>
    <row r="27" spans="2:68" s="11" customFormat="1" x14ac:dyDescent="0.35">
      <c r="B27" s="11" t="s">
        <v>75</v>
      </c>
      <c r="G27" s="33"/>
      <c r="K27" s="33"/>
      <c r="L27" s="11">
        <f t="shared" ref="L27:AL27" si="46">SUM(L25:L26)</f>
        <v>0</v>
      </c>
      <c r="M27" s="11">
        <f t="shared" si="46"/>
        <v>0</v>
      </c>
      <c r="N27" s="11">
        <f t="shared" si="46"/>
        <v>0</v>
      </c>
      <c r="O27" s="11">
        <f t="shared" si="46"/>
        <v>0</v>
      </c>
      <c r="P27" s="11">
        <f t="shared" si="46"/>
        <v>0</v>
      </c>
      <c r="Q27" s="11">
        <f t="shared" si="46"/>
        <v>0</v>
      </c>
      <c r="R27" s="11">
        <f t="shared" si="46"/>
        <v>0</v>
      </c>
      <c r="S27" s="11">
        <f t="shared" si="46"/>
        <v>143</v>
      </c>
      <c r="T27" s="11">
        <f t="shared" si="46"/>
        <v>151.19999999999999</v>
      </c>
      <c r="U27" s="11">
        <f t="shared" si="46"/>
        <v>159.4</v>
      </c>
      <c r="V27" s="11">
        <f t="shared" si="46"/>
        <v>164.39999999999998</v>
      </c>
      <c r="W27" s="33">
        <f t="shared" si="46"/>
        <v>160.4</v>
      </c>
      <c r="X27" s="11">
        <f t="shared" si="46"/>
        <v>187.9</v>
      </c>
      <c r="Y27" s="11">
        <f t="shared" si="46"/>
        <v>184.1</v>
      </c>
      <c r="Z27" s="11">
        <f t="shared" si="46"/>
        <v>185.10000000000002</v>
      </c>
      <c r="AA27" s="33">
        <f t="shared" si="46"/>
        <v>168.9</v>
      </c>
      <c r="AB27" s="11">
        <f t="shared" si="46"/>
        <v>170.4</v>
      </c>
      <c r="AC27" s="11">
        <f t="shared" si="46"/>
        <v>202</v>
      </c>
      <c r="AD27" s="11">
        <f t="shared" si="46"/>
        <v>206.4</v>
      </c>
      <c r="AE27" s="33">
        <f t="shared" si="46"/>
        <v>194.20000000000002</v>
      </c>
      <c r="AF27" s="11">
        <f t="shared" si="46"/>
        <v>205.1</v>
      </c>
      <c r="AG27" s="11">
        <f t="shared" si="46"/>
        <v>200.6</v>
      </c>
      <c r="AH27" s="11">
        <f t="shared" si="46"/>
        <v>18.099999999999945</v>
      </c>
      <c r="AI27" s="33">
        <f t="shared" si="46"/>
        <v>293.70000000000005</v>
      </c>
      <c r="AJ27" s="11">
        <f t="shared" si="46"/>
        <v>235.3</v>
      </c>
      <c r="AK27" s="11">
        <f t="shared" si="46"/>
        <v>264.39999999999998</v>
      </c>
      <c r="AL27" s="11">
        <f t="shared" si="46"/>
        <v>104.89999999999989</v>
      </c>
      <c r="AM27" s="33">
        <f t="shared" ref="AM27" si="47">SUM(AM25:AM26)</f>
        <v>0</v>
      </c>
      <c r="AN27" s="11">
        <f t="shared" ref="AN27" si="48">SUM(AN25:AN26)</f>
        <v>0</v>
      </c>
      <c r="AO27" s="11">
        <f t="shared" ref="AO27" si="49">SUM(AO25:AO26)</f>
        <v>0</v>
      </c>
      <c r="AP27" s="11">
        <f t="shared" ref="AP27" si="50">SUM(AP25:AP26)</f>
        <v>0</v>
      </c>
      <c r="AQ27" s="11">
        <f t="shared" ref="AQ27" si="51">SUM(AQ25:AQ26)</f>
        <v>0</v>
      </c>
      <c r="AR27" s="11">
        <f t="shared" ref="AR27" si="52">SUM(AR25:AR26)</f>
        <v>0</v>
      </c>
      <c r="AS27" s="11">
        <f t="shared" ref="AS27" si="53">SUM(AS25:AS26)</f>
        <v>0</v>
      </c>
      <c r="AT27" s="11">
        <f t="shared" ref="AT27" si="54">SUM(AT25:AT26)</f>
        <v>0</v>
      </c>
      <c r="AU27" s="11">
        <f t="shared" ref="AU27" si="55">SUM(AU25:AU26)</f>
        <v>0</v>
      </c>
      <c r="BD27" s="11">
        <f t="shared" ref="BD27:BP27" si="56">SUM(BD25:BD26)</f>
        <v>408.5</v>
      </c>
      <c r="BE27" s="11">
        <f t="shared" si="56"/>
        <v>713.9</v>
      </c>
      <c r="BF27" s="11">
        <f t="shared" si="56"/>
        <v>969.2</v>
      </c>
      <c r="BG27" s="11">
        <f t="shared" si="56"/>
        <v>844.1</v>
      </c>
      <c r="BH27" s="11">
        <f t="shared" si="56"/>
        <v>763</v>
      </c>
      <c r="BI27" s="11">
        <f t="shared" si="56"/>
        <v>657.09999999999991</v>
      </c>
      <c r="BJ27" s="11">
        <f t="shared" si="56"/>
        <v>668.7</v>
      </c>
      <c r="BK27" s="11">
        <f t="shared" si="56"/>
        <v>753.2</v>
      </c>
      <c r="BL27" s="11">
        <f t="shared" si="56"/>
        <v>618</v>
      </c>
      <c r="BM27" s="11">
        <f t="shared" si="56"/>
        <v>717.5</v>
      </c>
      <c r="BN27" s="11">
        <f t="shared" si="56"/>
        <v>747.7</v>
      </c>
      <c r="BO27" s="11">
        <f t="shared" si="56"/>
        <v>811.5</v>
      </c>
      <c r="BP27" s="11">
        <f t="shared" si="56"/>
        <v>898.3</v>
      </c>
    </row>
    <row r="28" spans="2:68" s="24" customFormat="1" x14ac:dyDescent="0.35">
      <c r="B28" s="24" t="s">
        <v>69</v>
      </c>
      <c r="G28" s="34"/>
      <c r="K28" s="34"/>
      <c r="L28" s="24" t="e">
        <f t="shared" ref="L28:AL28" si="57">L25/L27</f>
        <v>#DIV/0!</v>
      </c>
      <c r="M28" s="24" t="e">
        <f t="shared" si="57"/>
        <v>#DIV/0!</v>
      </c>
      <c r="N28" s="24" t="e">
        <f t="shared" si="57"/>
        <v>#DIV/0!</v>
      </c>
      <c r="O28" s="24" t="e">
        <f t="shared" si="57"/>
        <v>#DIV/0!</v>
      </c>
      <c r="P28" s="24" t="e">
        <f t="shared" si="57"/>
        <v>#DIV/0!</v>
      </c>
      <c r="Q28" s="24" t="e">
        <f t="shared" si="57"/>
        <v>#DIV/0!</v>
      </c>
      <c r="R28" s="24" t="e">
        <f t="shared" si="57"/>
        <v>#DIV/0!</v>
      </c>
      <c r="S28" s="24">
        <f t="shared" si="57"/>
        <v>0.32167832167832167</v>
      </c>
      <c r="T28" s="24">
        <f t="shared" si="57"/>
        <v>0.31084656084656087</v>
      </c>
      <c r="U28" s="24">
        <f t="shared" si="57"/>
        <v>0.34441656210790461</v>
      </c>
      <c r="V28" s="24">
        <f t="shared" si="57"/>
        <v>0.32116788321167877</v>
      </c>
      <c r="W28" s="34">
        <f t="shared" si="57"/>
        <v>0.39027431421446385</v>
      </c>
      <c r="X28" s="24">
        <f t="shared" si="57"/>
        <v>0.39222990952634379</v>
      </c>
      <c r="Y28" s="24">
        <f t="shared" si="57"/>
        <v>0.38457360130363932</v>
      </c>
      <c r="Z28" s="24">
        <f t="shared" si="57"/>
        <v>0.35386277687736367</v>
      </c>
      <c r="AA28" s="34">
        <f t="shared" si="57"/>
        <v>0.37655417406749553</v>
      </c>
      <c r="AB28" s="24">
        <f t="shared" si="57"/>
        <v>0.369131455399061</v>
      </c>
      <c r="AC28" s="24">
        <f t="shared" si="57"/>
        <v>0.33465346534653462</v>
      </c>
      <c r="AD28" s="24">
        <f t="shared" si="57"/>
        <v>0.26453488372093015</v>
      </c>
      <c r="AE28" s="34">
        <f t="shared" si="57"/>
        <v>0.29505664263645726</v>
      </c>
      <c r="AF28" s="24">
        <f t="shared" si="57"/>
        <v>0.28278888347147735</v>
      </c>
      <c r="AG28" s="24">
        <f t="shared" si="57"/>
        <v>0.25722831505483551</v>
      </c>
      <c r="AH28" s="24">
        <f t="shared" si="57"/>
        <v>1.8674033149171323</v>
      </c>
      <c r="AI28" s="24">
        <f t="shared" si="57"/>
        <v>0.43990466462376582</v>
      </c>
      <c r="AJ28" s="24">
        <f t="shared" si="57"/>
        <v>0.14492137696557567</v>
      </c>
      <c r="AK28" s="24">
        <f t="shared" si="57"/>
        <v>8.4341906202723166E-2</v>
      </c>
      <c r="AL28" s="24">
        <f t="shared" si="57"/>
        <v>1.330791229742613</v>
      </c>
      <c r="AM28" s="34"/>
      <c r="BD28" s="24">
        <f t="shared" ref="BD28:BP28" si="58">BD25/BD27</f>
        <v>0.69718482252141989</v>
      </c>
      <c r="BE28" s="24">
        <f t="shared" si="58"/>
        <v>0.49166549936965964</v>
      </c>
      <c r="BF28" s="24">
        <f t="shared" si="58"/>
        <v>0.46430045398266612</v>
      </c>
      <c r="BG28" s="24">
        <f t="shared" si="58"/>
        <v>0.52553015045610707</v>
      </c>
      <c r="BH28" s="24">
        <f t="shared" si="58"/>
        <v>0.52922673656618613</v>
      </c>
      <c r="BI28" s="24">
        <f t="shared" si="58"/>
        <v>0.53903515446659567</v>
      </c>
      <c r="BJ28" s="24">
        <f t="shared" si="58"/>
        <v>0.52056228503065649</v>
      </c>
      <c r="BK28" s="24">
        <f t="shared" si="58"/>
        <v>0.4616303770578864</v>
      </c>
      <c r="BL28" s="24">
        <f t="shared" si="58"/>
        <v>0.32475728155339806</v>
      </c>
      <c r="BM28" s="24">
        <f t="shared" si="58"/>
        <v>0.37993031358885021</v>
      </c>
      <c r="BN28" s="24">
        <f t="shared" si="58"/>
        <v>0.33262003477330476</v>
      </c>
      <c r="BO28" s="24">
        <f t="shared" si="58"/>
        <v>0.27036352433764632</v>
      </c>
      <c r="BP28" s="24">
        <f t="shared" si="58"/>
        <v>0.36201714349326508</v>
      </c>
    </row>
    <row r="29" spans="2:68" s="24" customFormat="1" x14ac:dyDescent="0.35">
      <c r="B29" s="24" t="s">
        <v>70</v>
      </c>
      <c r="G29" s="34"/>
      <c r="K29" s="34"/>
      <c r="L29" s="24" t="e">
        <f t="shared" ref="L29:AL29" si="59">L26/L27</f>
        <v>#DIV/0!</v>
      </c>
      <c r="M29" s="24" t="e">
        <f t="shared" si="59"/>
        <v>#DIV/0!</v>
      </c>
      <c r="N29" s="24" t="e">
        <f t="shared" si="59"/>
        <v>#DIV/0!</v>
      </c>
      <c r="O29" s="24" t="e">
        <f t="shared" si="59"/>
        <v>#DIV/0!</v>
      </c>
      <c r="P29" s="24" t="e">
        <f t="shared" si="59"/>
        <v>#DIV/0!</v>
      </c>
      <c r="Q29" s="24" t="e">
        <f t="shared" si="59"/>
        <v>#DIV/0!</v>
      </c>
      <c r="R29" s="24" t="e">
        <f t="shared" si="59"/>
        <v>#DIV/0!</v>
      </c>
      <c r="S29" s="24">
        <f t="shared" si="59"/>
        <v>0.67832167832167833</v>
      </c>
      <c r="T29" s="24">
        <f t="shared" si="59"/>
        <v>0.68915343915343918</v>
      </c>
      <c r="U29" s="24">
        <f t="shared" si="59"/>
        <v>0.65558343789209539</v>
      </c>
      <c r="V29" s="24">
        <f t="shared" si="59"/>
        <v>0.67883211678832123</v>
      </c>
      <c r="W29" s="34">
        <f t="shared" si="59"/>
        <v>0.6097256857855361</v>
      </c>
      <c r="X29" s="24">
        <f t="shared" si="59"/>
        <v>0.60777009047365615</v>
      </c>
      <c r="Y29" s="24">
        <f t="shared" si="59"/>
        <v>0.61542639869636073</v>
      </c>
      <c r="Z29" s="24">
        <f t="shared" si="59"/>
        <v>0.64613722312263633</v>
      </c>
      <c r="AA29" s="34">
        <f t="shared" si="59"/>
        <v>0.62344582593250442</v>
      </c>
      <c r="AB29" s="24">
        <f t="shared" si="59"/>
        <v>0.630868544600939</v>
      </c>
      <c r="AC29" s="24">
        <f t="shared" si="59"/>
        <v>0.66534653465346538</v>
      </c>
      <c r="AD29" s="24">
        <f t="shared" si="59"/>
        <v>0.73546511627906985</v>
      </c>
      <c r="AE29" s="34">
        <f t="shared" si="59"/>
        <v>0.70494335736354274</v>
      </c>
      <c r="AF29" s="24">
        <f t="shared" si="59"/>
        <v>0.71721111652852265</v>
      </c>
      <c r="AG29" s="24">
        <f t="shared" si="59"/>
        <v>0.74277168494516455</v>
      </c>
      <c r="AH29" s="24">
        <f t="shared" si="59"/>
        <v>-0.8674033149171323</v>
      </c>
      <c r="AI29" s="24">
        <f t="shared" si="59"/>
        <v>0.56009533537623424</v>
      </c>
      <c r="AJ29" s="24">
        <f t="shared" si="59"/>
        <v>0.85507862303442428</v>
      </c>
      <c r="AK29" s="24">
        <f t="shared" si="59"/>
        <v>0.91565809379727692</v>
      </c>
      <c r="AL29" s="24">
        <f t="shared" si="59"/>
        <v>-0.33079122974261305</v>
      </c>
      <c r="AM29" s="34"/>
      <c r="BD29" s="24">
        <f t="shared" ref="BD29:BP29" si="60">BD26/BD27</f>
        <v>0.30281517747858017</v>
      </c>
      <c r="BE29" s="24">
        <f t="shared" si="60"/>
        <v>0.50833450063034036</v>
      </c>
      <c r="BF29" s="24">
        <f t="shared" si="60"/>
        <v>0.53569954601733394</v>
      </c>
      <c r="BG29" s="24">
        <f t="shared" si="60"/>
        <v>0.47446984954389287</v>
      </c>
      <c r="BH29" s="24">
        <f t="shared" si="60"/>
        <v>0.47077326343381387</v>
      </c>
      <c r="BI29" s="24">
        <f t="shared" si="60"/>
        <v>0.46096484553340439</v>
      </c>
      <c r="BJ29" s="24">
        <f t="shared" si="60"/>
        <v>0.47943771496934351</v>
      </c>
      <c r="BK29" s="24">
        <f t="shared" si="60"/>
        <v>0.53836962294211366</v>
      </c>
      <c r="BL29" s="24">
        <f t="shared" si="60"/>
        <v>0.67524271844660189</v>
      </c>
      <c r="BM29" s="24">
        <f t="shared" si="60"/>
        <v>0.62006968641114979</v>
      </c>
      <c r="BN29" s="24">
        <f t="shared" si="60"/>
        <v>0.66737996522669518</v>
      </c>
      <c r="BO29" s="24">
        <f t="shared" si="60"/>
        <v>0.72963647566235368</v>
      </c>
      <c r="BP29" s="24">
        <f t="shared" si="60"/>
        <v>0.63798285650673503</v>
      </c>
    </row>
    <row r="30" spans="2:68" s="10" customFormat="1" x14ac:dyDescent="0.35">
      <c r="B30" s="7" t="s">
        <v>78</v>
      </c>
      <c r="C30" s="7"/>
      <c r="D30" s="7"/>
      <c r="E30" s="7"/>
      <c r="F30" s="7"/>
      <c r="G30" s="37"/>
      <c r="H30" s="7"/>
      <c r="I30" s="7"/>
      <c r="J30" s="7"/>
      <c r="K30" s="37"/>
      <c r="L30" s="7"/>
      <c r="M30" s="7"/>
      <c r="N30" s="7"/>
      <c r="O30" s="37"/>
      <c r="P30" s="7"/>
      <c r="Q30" s="7"/>
      <c r="R30" s="7"/>
      <c r="S30" s="37"/>
      <c r="T30" s="7"/>
      <c r="U30" s="7"/>
      <c r="V30" s="7"/>
      <c r="W30" s="37"/>
      <c r="X30" s="7"/>
      <c r="Y30" s="7"/>
      <c r="Z30" s="7"/>
      <c r="AA30" s="37"/>
      <c r="AB30" s="7"/>
      <c r="AC30" s="7"/>
      <c r="AD30" s="7"/>
      <c r="AE30" s="37"/>
      <c r="AF30" s="7"/>
      <c r="AG30" s="7"/>
      <c r="AH30" s="7"/>
      <c r="AI30" s="37"/>
      <c r="AJ30" s="7"/>
      <c r="AK30" s="7"/>
      <c r="AL30" s="7"/>
      <c r="AM30" s="54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</row>
    <row r="31" spans="2:68" s="11" customFormat="1" x14ac:dyDescent="0.35">
      <c r="B31" t="s">
        <v>65</v>
      </c>
      <c r="G31" s="27"/>
      <c r="K31" s="27"/>
      <c r="O31" s="27"/>
      <c r="S31" s="27">
        <v>3.9</v>
      </c>
      <c r="T31">
        <v>3.3</v>
      </c>
      <c r="U31">
        <v>3.3</v>
      </c>
      <c r="V31">
        <f>BL31-U31-T31-S31</f>
        <v>2.6999999999999988</v>
      </c>
      <c r="W31" s="27">
        <v>3.9</v>
      </c>
      <c r="X31">
        <v>4.8</v>
      </c>
      <c r="Y31">
        <v>4.5</v>
      </c>
      <c r="Z31">
        <f>BM31-Y31-X31-W31</f>
        <v>4.9999999999999982</v>
      </c>
      <c r="AA31" s="27">
        <v>4.7</v>
      </c>
      <c r="AB31">
        <v>4.4000000000000004</v>
      </c>
      <c r="AC31">
        <v>4.5</v>
      </c>
      <c r="AD31">
        <f>BN31-AC31-AB31-AA31</f>
        <v>4.299999999999998</v>
      </c>
      <c r="AE31" s="27">
        <v>4.4000000000000004</v>
      </c>
      <c r="AF31">
        <v>4.5</v>
      </c>
      <c r="AG31">
        <v>4.3</v>
      </c>
      <c r="AH31">
        <f>BL31-AG31-AF31-AE31</f>
        <v>0</v>
      </c>
      <c r="AI31" s="27">
        <v>5.0999999999999996</v>
      </c>
      <c r="AJ31">
        <v>5</v>
      </c>
      <c r="AK31">
        <v>7</v>
      </c>
      <c r="AL31">
        <f>BP31-AK31-AJ31-AI31</f>
        <v>5.6</v>
      </c>
      <c r="AM31" s="27"/>
      <c r="AN31"/>
      <c r="AO31"/>
      <c r="AP31"/>
      <c r="AQ31"/>
      <c r="AR31"/>
      <c r="AS31"/>
      <c r="AT31"/>
      <c r="AU31"/>
      <c r="AV31"/>
      <c r="AW31"/>
      <c r="AX31"/>
      <c r="AY31"/>
      <c r="BD31">
        <v>12.3</v>
      </c>
      <c r="BE31">
        <v>45.7</v>
      </c>
      <c r="BF31">
        <v>54.5</v>
      </c>
      <c r="BG31">
        <v>22.6</v>
      </c>
      <c r="BH31">
        <v>23.1</v>
      </c>
      <c r="BI31">
        <v>18.2</v>
      </c>
      <c r="BJ31">
        <v>14.9</v>
      </c>
      <c r="BK31">
        <v>14.3</v>
      </c>
      <c r="BL31">
        <v>13.2</v>
      </c>
      <c r="BM31">
        <v>18.2</v>
      </c>
      <c r="BN31">
        <v>17.899999999999999</v>
      </c>
      <c r="BO31">
        <v>17.399999999999999</v>
      </c>
      <c r="BP31">
        <v>22.7</v>
      </c>
    </row>
    <row r="32" spans="2:68" s="11" customFormat="1" x14ac:dyDescent="0.35">
      <c r="B32" t="s">
        <v>71</v>
      </c>
      <c r="G32" s="27"/>
      <c r="K32" s="27"/>
      <c r="O32" s="27"/>
      <c r="S32" s="27">
        <v>0</v>
      </c>
      <c r="T32">
        <v>0</v>
      </c>
      <c r="U32">
        <v>0</v>
      </c>
      <c r="V32">
        <f>BL32-U32-T32-S32</f>
        <v>0</v>
      </c>
      <c r="W32" s="27">
        <v>0</v>
      </c>
      <c r="X32">
        <v>0</v>
      </c>
      <c r="Y32">
        <v>0</v>
      </c>
      <c r="Z32">
        <f>BM32-Y32-X32-W32</f>
        <v>0</v>
      </c>
      <c r="AA32" s="27">
        <v>0</v>
      </c>
      <c r="AB32">
        <v>0</v>
      </c>
      <c r="AC32">
        <v>0</v>
      </c>
      <c r="AD32">
        <f>BN32-AC32-AB32-AA32</f>
        <v>0</v>
      </c>
      <c r="AE32" s="27">
        <v>0</v>
      </c>
      <c r="AF32">
        <v>0</v>
      </c>
      <c r="AG32">
        <v>0</v>
      </c>
      <c r="AH32">
        <f>BL32-AG32-AF32-AE32</f>
        <v>0</v>
      </c>
      <c r="AI32" s="27">
        <v>0</v>
      </c>
      <c r="AJ32">
        <v>0</v>
      </c>
      <c r="AK32">
        <v>0</v>
      </c>
      <c r="AL32">
        <f>BP32-AK32-AJ32-AI32</f>
        <v>0</v>
      </c>
      <c r="AM32" s="27"/>
      <c r="AN32"/>
      <c r="AO32"/>
      <c r="AP32"/>
      <c r="AQ32"/>
      <c r="AR32"/>
      <c r="AS32"/>
      <c r="AT32"/>
      <c r="AU32"/>
      <c r="AV32"/>
      <c r="AW32"/>
      <c r="AX32"/>
      <c r="AY32"/>
      <c r="BD32">
        <v>0.6</v>
      </c>
      <c r="BE32">
        <v>2.2999999999999998</v>
      </c>
      <c r="BF32">
        <v>3.5</v>
      </c>
      <c r="BG32">
        <v>3.5</v>
      </c>
      <c r="BH32">
        <v>2</v>
      </c>
      <c r="BI32">
        <v>0.6</v>
      </c>
      <c r="BJ32">
        <v>0.5</v>
      </c>
      <c r="BK32">
        <v>0.4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2:68" s="16" customFormat="1" x14ac:dyDescent="0.35">
      <c r="B33" s="2" t="s">
        <v>73</v>
      </c>
      <c r="C33" s="2"/>
      <c r="D33" s="2"/>
      <c r="E33" s="2"/>
      <c r="F33" s="2"/>
      <c r="G33" s="29"/>
      <c r="H33" s="2"/>
      <c r="I33" s="2"/>
      <c r="J33" s="2"/>
      <c r="K33" s="29"/>
      <c r="L33" s="2"/>
      <c r="M33" s="2"/>
      <c r="N33" s="2"/>
      <c r="O33" s="29"/>
      <c r="P33" s="2"/>
      <c r="Q33" s="2"/>
      <c r="R33" s="2"/>
      <c r="S33" s="29">
        <v>1.2</v>
      </c>
      <c r="T33" s="2">
        <v>1.4</v>
      </c>
      <c r="U33" s="2">
        <v>1.1000000000000001</v>
      </c>
      <c r="V33">
        <f>BL33-U33-T33-S33</f>
        <v>1.0000000000000002</v>
      </c>
      <c r="W33" s="29">
        <v>1.2</v>
      </c>
      <c r="X33" s="2">
        <v>1.2</v>
      </c>
      <c r="Y33" s="2">
        <v>1.2</v>
      </c>
      <c r="Z33" s="2">
        <f>BM33-Y33-X33-W33</f>
        <v>1.5999999999999999</v>
      </c>
      <c r="AA33" s="29">
        <v>1.6</v>
      </c>
      <c r="AB33" s="2">
        <v>1.6</v>
      </c>
      <c r="AC33" s="2">
        <v>1.7</v>
      </c>
      <c r="AD33" s="2">
        <f>BN33-AC33-AB33-AA33</f>
        <v>1.7999999999999998</v>
      </c>
      <c r="AE33" s="29">
        <v>1.9</v>
      </c>
      <c r="AF33" s="2">
        <v>2.5</v>
      </c>
      <c r="AG33" s="2">
        <v>1.8</v>
      </c>
      <c r="AH33" s="2">
        <f>BL33-AG33-AF33-AE33</f>
        <v>-1.4999999999999996</v>
      </c>
      <c r="AI33" s="29">
        <v>1.9</v>
      </c>
      <c r="AJ33" s="2">
        <v>1.9</v>
      </c>
      <c r="AK33" s="2">
        <v>1.9</v>
      </c>
      <c r="AL33" s="2">
        <f>BP33-AK33-AJ33-AI33</f>
        <v>2.1</v>
      </c>
      <c r="AM33" s="27"/>
      <c r="AN33"/>
      <c r="AO33"/>
      <c r="AP33"/>
      <c r="AQ33"/>
      <c r="AR33"/>
      <c r="AS33"/>
      <c r="AT33"/>
      <c r="AU33"/>
      <c r="AV33"/>
      <c r="AW33"/>
      <c r="AX33"/>
      <c r="AY33"/>
      <c r="BD33" s="2">
        <v>0</v>
      </c>
      <c r="BE33" s="2">
        <v>0</v>
      </c>
      <c r="BF33" s="2">
        <v>0</v>
      </c>
      <c r="BG33" s="2">
        <v>20.3</v>
      </c>
      <c r="BH33" s="2">
        <v>7.3</v>
      </c>
      <c r="BI33" s="2">
        <v>6.7</v>
      </c>
      <c r="BJ33" s="2">
        <v>7.4</v>
      </c>
      <c r="BK33" s="2">
        <v>7.8</v>
      </c>
      <c r="BL33" s="2">
        <v>4.7</v>
      </c>
      <c r="BM33" s="2">
        <v>5.2</v>
      </c>
      <c r="BN33" s="2">
        <v>6.7</v>
      </c>
      <c r="BO33" s="2">
        <v>8.3000000000000007</v>
      </c>
      <c r="BP33" s="2">
        <v>7.8</v>
      </c>
    </row>
    <row r="34" spans="2:68" s="11" customFormat="1" x14ac:dyDescent="0.35">
      <c r="B34" t="s">
        <v>79</v>
      </c>
      <c r="G34" s="27"/>
      <c r="K34" s="27"/>
      <c r="L34">
        <f t="shared" ref="L34:AL34" si="61">SUM(L31:L33)</f>
        <v>0</v>
      </c>
      <c r="M34">
        <f t="shared" si="61"/>
        <v>0</v>
      </c>
      <c r="N34">
        <f t="shared" si="61"/>
        <v>0</v>
      </c>
      <c r="O34" s="27">
        <f t="shared" si="61"/>
        <v>0</v>
      </c>
      <c r="P34">
        <f t="shared" si="61"/>
        <v>0</v>
      </c>
      <c r="Q34">
        <f t="shared" si="61"/>
        <v>0</v>
      </c>
      <c r="R34">
        <f t="shared" si="61"/>
        <v>0</v>
      </c>
      <c r="S34" s="27">
        <f t="shared" si="61"/>
        <v>5.0999999999999996</v>
      </c>
      <c r="T34">
        <f t="shared" si="61"/>
        <v>4.6999999999999993</v>
      </c>
      <c r="U34">
        <f t="shared" si="61"/>
        <v>4.4000000000000004</v>
      </c>
      <c r="V34">
        <f t="shared" si="61"/>
        <v>3.6999999999999993</v>
      </c>
      <c r="W34" s="27">
        <f t="shared" si="61"/>
        <v>5.0999999999999996</v>
      </c>
      <c r="X34">
        <f t="shared" si="61"/>
        <v>6</v>
      </c>
      <c r="Y34">
        <f t="shared" si="61"/>
        <v>5.7</v>
      </c>
      <c r="Z34">
        <f t="shared" si="61"/>
        <v>6.5999999999999979</v>
      </c>
      <c r="AA34" s="27">
        <f t="shared" si="61"/>
        <v>6.3000000000000007</v>
      </c>
      <c r="AB34">
        <f t="shared" si="61"/>
        <v>6</v>
      </c>
      <c r="AC34">
        <f t="shared" si="61"/>
        <v>6.2</v>
      </c>
      <c r="AD34">
        <f t="shared" si="61"/>
        <v>6.0999999999999979</v>
      </c>
      <c r="AE34" s="27">
        <f t="shared" si="61"/>
        <v>6.3000000000000007</v>
      </c>
      <c r="AF34">
        <f t="shared" si="61"/>
        <v>7</v>
      </c>
      <c r="AG34">
        <f t="shared" si="61"/>
        <v>6.1</v>
      </c>
      <c r="AH34">
        <f t="shared" si="61"/>
        <v>-1.4999999999999996</v>
      </c>
      <c r="AI34" s="27">
        <f t="shared" si="61"/>
        <v>7</v>
      </c>
      <c r="AJ34">
        <f t="shared" si="61"/>
        <v>6.9</v>
      </c>
      <c r="AK34">
        <f t="shared" si="61"/>
        <v>8.9</v>
      </c>
      <c r="AL34">
        <f t="shared" si="61"/>
        <v>7.6999999999999993</v>
      </c>
      <c r="AM34" s="27">
        <f t="shared" ref="AM34" si="62">SUM(AM31:AM33)</f>
        <v>0</v>
      </c>
      <c r="AN34">
        <f t="shared" ref="AN34" si="63">SUM(AN31:AN33)</f>
        <v>0</v>
      </c>
      <c r="AO34">
        <f t="shared" ref="AO34" si="64">SUM(AO31:AO33)</f>
        <v>0</v>
      </c>
      <c r="AP34">
        <f t="shared" ref="AP34" si="65">SUM(AP31:AP33)</f>
        <v>0</v>
      </c>
      <c r="AQ34">
        <f t="shared" ref="AQ34" si="66">SUM(AQ31:AQ33)</f>
        <v>0</v>
      </c>
      <c r="AR34">
        <f t="shared" ref="AR34" si="67">SUM(AR31:AR33)</f>
        <v>0</v>
      </c>
      <c r="AS34">
        <f t="shared" ref="AS34" si="68">SUM(AS31:AS33)</f>
        <v>0</v>
      </c>
      <c r="AT34">
        <f t="shared" ref="AT34" si="69">SUM(AT31:AT33)</f>
        <v>0</v>
      </c>
      <c r="AU34">
        <f t="shared" ref="AU34" si="70">SUM(AU31:AU33)</f>
        <v>0</v>
      </c>
      <c r="AV34"/>
      <c r="AW34"/>
      <c r="AX34"/>
      <c r="AY34"/>
      <c r="BD34">
        <f t="shared" ref="BD34:BP34" si="71">SUM(BD31:BD33)</f>
        <v>12.9</v>
      </c>
      <c r="BE34">
        <f t="shared" si="71"/>
        <v>48</v>
      </c>
      <c r="BF34">
        <f t="shared" si="71"/>
        <v>58</v>
      </c>
      <c r="BG34">
        <f t="shared" si="71"/>
        <v>46.400000000000006</v>
      </c>
      <c r="BH34">
        <f t="shared" si="71"/>
        <v>32.4</v>
      </c>
      <c r="BI34">
        <f t="shared" si="71"/>
        <v>25.5</v>
      </c>
      <c r="BJ34">
        <f t="shared" si="71"/>
        <v>22.8</v>
      </c>
      <c r="BK34">
        <f t="shared" si="71"/>
        <v>22.5</v>
      </c>
      <c r="BL34">
        <f t="shared" si="71"/>
        <v>17.899999999999999</v>
      </c>
      <c r="BM34">
        <f t="shared" si="71"/>
        <v>23.4</v>
      </c>
      <c r="BN34">
        <f t="shared" si="71"/>
        <v>24.599999999999998</v>
      </c>
      <c r="BO34">
        <f t="shared" si="71"/>
        <v>25.7</v>
      </c>
      <c r="BP34">
        <f t="shared" si="71"/>
        <v>30.5</v>
      </c>
    </row>
    <row r="35" spans="2:68" s="15" customFormat="1" x14ac:dyDescent="0.35">
      <c r="B35" s="7" t="s">
        <v>80</v>
      </c>
      <c r="C35" s="7"/>
      <c r="D35" s="7"/>
      <c r="E35" s="7"/>
      <c r="F35" s="7"/>
      <c r="G35" s="37"/>
      <c r="H35" s="7"/>
      <c r="I35" s="7"/>
      <c r="J35" s="7"/>
      <c r="K35" s="37"/>
      <c r="L35" s="7"/>
      <c r="M35" s="7"/>
      <c r="N35" s="7"/>
      <c r="O35" s="37"/>
      <c r="P35" s="7"/>
      <c r="Q35" s="7"/>
      <c r="R35" s="7"/>
      <c r="S35" s="37"/>
      <c r="T35" s="7"/>
      <c r="U35" s="7"/>
      <c r="V35" s="7"/>
      <c r="W35" s="37"/>
      <c r="X35" s="7"/>
      <c r="Y35" s="7"/>
      <c r="Z35" s="7"/>
      <c r="AA35" s="37"/>
      <c r="AB35" s="7"/>
      <c r="AC35" s="7"/>
      <c r="AD35" s="7"/>
      <c r="AE35" s="37"/>
      <c r="AF35" s="7"/>
      <c r="AG35" s="7"/>
      <c r="AH35" s="7"/>
      <c r="AI35" s="37"/>
      <c r="AJ35" s="7"/>
      <c r="AK35" s="7"/>
      <c r="AL35" s="7"/>
      <c r="AM35" s="54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</row>
    <row r="36" spans="2:68" s="11" customFormat="1" x14ac:dyDescent="0.35">
      <c r="B36" t="s">
        <v>65</v>
      </c>
      <c r="G36" s="27"/>
      <c r="K36" s="27"/>
      <c r="O36" s="27"/>
      <c r="S36" s="27">
        <v>7.9</v>
      </c>
      <c r="T36">
        <v>5</v>
      </c>
      <c r="U36">
        <v>11</v>
      </c>
      <c r="V36">
        <f>BL36-U36-T36-S36</f>
        <v>11.6</v>
      </c>
      <c r="W36" s="27">
        <v>11.4</v>
      </c>
      <c r="X36">
        <v>10.7</v>
      </c>
      <c r="Y36">
        <v>11.1</v>
      </c>
      <c r="Z36">
        <f>BM36-Y36-X36-W36</f>
        <v>12.000000000000002</v>
      </c>
      <c r="AA36" s="27">
        <v>9.3000000000000007</v>
      </c>
      <c r="AB36">
        <v>7.7</v>
      </c>
      <c r="AC36">
        <v>14.1</v>
      </c>
      <c r="AD36">
        <f>BN36-AC36-AB36-AA36</f>
        <v>12.5</v>
      </c>
      <c r="AE36" s="27">
        <v>7.1</v>
      </c>
      <c r="AF36">
        <v>5.9</v>
      </c>
      <c r="AG36">
        <v>14.6</v>
      </c>
      <c r="AH36">
        <f>BL36-AG36-AF36-AE36</f>
        <v>7.8999999999999986</v>
      </c>
      <c r="AI36" s="27">
        <v>5.6</v>
      </c>
      <c r="AJ36">
        <v>9.5</v>
      </c>
      <c r="AK36">
        <v>3.3</v>
      </c>
      <c r="AL36">
        <f>BP36-AK36-AJ36-AI36</f>
        <v>8.7999999999999989</v>
      </c>
      <c r="AM36" s="27"/>
      <c r="AN36"/>
      <c r="AO36"/>
      <c r="AP36"/>
      <c r="AQ36"/>
      <c r="AR36"/>
      <c r="AS36"/>
      <c r="AT36"/>
      <c r="AU36"/>
      <c r="AV36"/>
      <c r="AW36"/>
      <c r="AX36"/>
      <c r="AY36"/>
      <c r="BD36">
        <v>25.1</v>
      </c>
      <c r="BE36">
        <v>35.4</v>
      </c>
      <c r="BF36">
        <v>-41.5</v>
      </c>
      <c r="BG36">
        <v>30.5</v>
      </c>
      <c r="BH36">
        <v>24.4</v>
      </c>
      <c r="BI36">
        <v>16.100000000000001</v>
      </c>
      <c r="BJ36">
        <v>17.3</v>
      </c>
      <c r="BK36">
        <v>1.7</v>
      </c>
      <c r="BL36">
        <v>35.5</v>
      </c>
      <c r="BM36">
        <v>45.2</v>
      </c>
      <c r="BN36">
        <v>43.6</v>
      </c>
      <c r="BO36">
        <v>42.3</v>
      </c>
      <c r="BP36">
        <v>27.2</v>
      </c>
    </row>
    <row r="37" spans="2:68" s="11" customFormat="1" x14ac:dyDescent="0.35">
      <c r="B37" t="s">
        <v>71</v>
      </c>
      <c r="G37" s="27"/>
      <c r="K37" s="27"/>
      <c r="O37" s="27"/>
      <c r="S37" s="27">
        <v>0</v>
      </c>
      <c r="T37">
        <v>0</v>
      </c>
      <c r="U37">
        <v>0</v>
      </c>
      <c r="V37">
        <f>BL37-U37-T37-S37</f>
        <v>0</v>
      </c>
      <c r="W37" s="27">
        <v>0</v>
      </c>
      <c r="X37">
        <v>0</v>
      </c>
      <c r="Y37">
        <v>0</v>
      </c>
      <c r="Z37">
        <f>BM37-Y37-X37-W37</f>
        <v>0</v>
      </c>
      <c r="AA37" s="27">
        <v>0</v>
      </c>
      <c r="AB37">
        <v>0</v>
      </c>
      <c r="AC37">
        <v>0</v>
      </c>
      <c r="AD37">
        <f>BN37-AC37-AB37-AA37</f>
        <v>0</v>
      </c>
      <c r="AE37" s="27">
        <v>0</v>
      </c>
      <c r="AF37">
        <v>0</v>
      </c>
      <c r="AG37">
        <v>0</v>
      </c>
      <c r="AH37">
        <f>BL37-AG37-AF37-AE37</f>
        <v>0</v>
      </c>
      <c r="AI37" s="27">
        <v>0</v>
      </c>
      <c r="AJ37">
        <v>0</v>
      </c>
      <c r="AK37">
        <v>0</v>
      </c>
      <c r="AL37">
        <f>BP37-AK37-AJ37-AI37</f>
        <v>0</v>
      </c>
      <c r="AM37" s="27"/>
      <c r="AN37"/>
      <c r="AO37"/>
      <c r="AP37"/>
      <c r="AQ37"/>
      <c r="AR37"/>
      <c r="AS37"/>
      <c r="AT37"/>
      <c r="AU37"/>
      <c r="AV37"/>
      <c r="AW37"/>
      <c r="AX37"/>
      <c r="AY37"/>
      <c r="BD37">
        <v>1.8</v>
      </c>
      <c r="BE37">
        <v>9.9</v>
      </c>
      <c r="BF37">
        <v>-2.5</v>
      </c>
      <c r="BG37">
        <v>7.8</v>
      </c>
      <c r="BH37">
        <v>-4.9000000000000004</v>
      </c>
      <c r="BI37">
        <v>2.6</v>
      </c>
      <c r="BJ37">
        <v>-3</v>
      </c>
      <c r="BK37">
        <v>3.8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2:68" s="11" customFormat="1" x14ac:dyDescent="0.35">
      <c r="B38" t="s">
        <v>73</v>
      </c>
      <c r="G38" s="27"/>
      <c r="K38" s="27"/>
      <c r="O38" s="27"/>
      <c r="S38" s="27">
        <v>0.8</v>
      </c>
      <c r="T38">
        <v>2</v>
      </c>
      <c r="U38">
        <v>1</v>
      </c>
      <c r="V38">
        <f>BL38-U38-T38-S38</f>
        <v>1.2999999999999996</v>
      </c>
      <c r="W38" s="27">
        <v>0.6</v>
      </c>
      <c r="X38">
        <v>1.7</v>
      </c>
      <c r="Y38">
        <v>3.3</v>
      </c>
      <c r="Z38">
        <f>BM38-Y38-X38-W38</f>
        <v>0.49999999999999989</v>
      </c>
      <c r="AA38" s="27">
        <v>0.5</v>
      </c>
      <c r="AB38">
        <v>1</v>
      </c>
      <c r="AC38">
        <v>3.7</v>
      </c>
      <c r="AD38">
        <f>BN38-AC38-AB38-AA38</f>
        <v>3.4999999999999991</v>
      </c>
      <c r="AE38" s="27">
        <v>4.2</v>
      </c>
      <c r="AF38">
        <v>4.0999999999999996</v>
      </c>
      <c r="AG38">
        <v>2.6</v>
      </c>
      <c r="AH38">
        <f>BL38-AG38-AF38-AE38</f>
        <v>-5.8000000000000007</v>
      </c>
      <c r="AI38" s="27">
        <v>0.5</v>
      </c>
      <c r="AJ38">
        <v>-5</v>
      </c>
      <c r="AK38">
        <v>-0.1</v>
      </c>
      <c r="AL38">
        <f>BP38-AK38-AJ38-AI38</f>
        <v>1.8000000000000003</v>
      </c>
      <c r="AM38" s="27"/>
      <c r="AN38"/>
      <c r="AO38"/>
      <c r="AP38"/>
      <c r="AQ38"/>
      <c r="AR38"/>
      <c r="AS38"/>
      <c r="AT38"/>
      <c r="AU38"/>
      <c r="AV38"/>
      <c r="AW38"/>
      <c r="AX38"/>
      <c r="AY38"/>
      <c r="BD38">
        <v>0</v>
      </c>
      <c r="BE38">
        <v>0</v>
      </c>
      <c r="BF38">
        <v>0</v>
      </c>
      <c r="BG38">
        <v>-17.2</v>
      </c>
      <c r="BH38">
        <v>-9.8000000000000007</v>
      </c>
      <c r="BI38">
        <v>-16.2</v>
      </c>
      <c r="BJ38">
        <v>-27.7</v>
      </c>
      <c r="BK38">
        <v>-3</v>
      </c>
      <c r="BL38">
        <v>5.0999999999999996</v>
      </c>
      <c r="BM38">
        <v>6.1</v>
      </c>
      <c r="BN38">
        <v>8.6999999999999993</v>
      </c>
      <c r="BO38">
        <v>13.2</v>
      </c>
      <c r="BP38">
        <v>-2.8</v>
      </c>
    </row>
    <row r="39" spans="2:68" s="16" customFormat="1" x14ac:dyDescent="0.35">
      <c r="B39" s="2" t="s">
        <v>81</v>
      </c>
      <c r="C39" s="2"/>
      <c r="D39" s="2"/>
      <c r="E39" s="2"/>
      <c r="F39" s="2"/>
      <c r="G39" s="29"/>
      <c r="H39" s="2"/>
      <c r="I39" s="2"/>
      <c r="J39" s="2"/>
      <c r="K39" s="29"/>
      <c r="L39" s="2"/>
      <c r="M39" s="2"/>
      <c r="N39" s="2"/>
      <c r="O39" s="29"/>
      <c r="P39" s="2"/>
      <c r="Q39" s="2"/>
      <c r="R39" s="2"/>
      <c r="S39" s="29">
        <v>-1.7</v>
      </c>
      <c r="T39" s="2">
        <v>-4.4000000000000004</v>
      </c>
      <c r="U39" s="2">
        <v>-1.9</v>
      </c>
      <c r="V39">
        <f>BL39-U39-T39-S39</f>
        <v>-2.0999999999999988</v>
      </c>
      <c r="W39" s="29">
        <v>-3.8</v>
      </c>
      <c r="X39" s="2">
        <v>-3.4</v>
      </c>
      <c r="Y39" s="2">
        <v>-2.9</v>
      </c>
      <c r="Z39" s="2">
        <f>BM39-Y39-X39-W39</f>
        <v>-3.2</v>
      </c>
      <c r="AA39" s="29">
        <v>-5.0999999999999996</v>
      </c>
      <c r="AB39" s="2">
        <v>-5.8</v>
      </c>
      <c r="AC39" s="2">
        <v>-5.0999999999999996</v>
      </c>
      <c r="AD39" s="2">
        <f>BN39-AC39-AB39-AA39</f>
        <v>-6.9999999999999982</v>
      </c>
      <c r="AE39" s="29">
        <v>-6.4</v>
      </c>
      <c r="AF39" s="2">
        <v>-6.7</v>
      </c>
      <c r="AG39" s="2">
        <v>-6.7</v>
      </c>
      <c r="AH39" s="2">
        <f>BL39-AG39-AF39-AE39</f>
        <v>9.7000000000000011</v>
      </c>
      <c r="AI39" s="29">
        <v>-7.3</v>
      </c>
      <c r="AJ39" s="2">
        <v>-6.4</v>
      </c>
      <c r="AK39" s="2">
        <v>-6.8</v>
      </c>
      <c r="AL39" s="2">
        <f>BP39-AK39-AJ39-AI39</f>
        <v>-6.4999999999999991</v>
      </c>
      <c r="AM39" s="27"/>
      <c r="AN39"/>
      <c r="AO39"/>
      <c r="AP39"/>
      <c r="AQ39"/>
      <c r="AR39"/>
      <c r="AS39"/>
      <c r="AT39"/>
      <c r="AU39"/>
      <c r="AV39"/>
      <c r="AW39"/>
      <c r="AX39"/>
      <c r="AY39"/>
      <c r="BD39" s="2">
        <v>-3.8</v>
      </c>
      <c r="BE39" s="2">
        <v>-15.8</v>
      </c>
      <c r="BF39" s="2">
        <v>-5.7</v>
      </c>
      <c r="BG39" s="2">
        <v>-2.9</v>
      </c>
      <c r="BH39" s="2">
        <v>-4.4000000000000004</v>
      </c>
      <c r="BI39" s="2">
        <v>-7</v>
      </c>
      <c r="BJ39" s="2">
        <v>-5.2</v>
      </c>
      <c r="BK39" s="2">
        <v>-8.3000000000000007</v>
      </c>
      <c r="BL39" s="2">
        <v>-10.1</v>
      </c>
      <c r="BM39" s="2">
        <v>-13.3</v>
      </c>
      <c r="BN39" s="2">
        <v>-23</v>
      </c>
      <c r="BO39" s="2">
        <v>-27.6</v>
      </c>
      <c r="BP39" s="2">
        <v>-27</v>
      </c>
    </row>
    <row r="40" spans="2:68" s="11" customFormat="1" x14ac:dyDescent="0.35">
      <c r="B40" t="s">
        <v>82</v>
      </c>
      <c r="G40" s="27"/>
      <c r="K40" s="27"/>
      <c r="L40">
        <f t="shared" ref="L40:AL40" si="72">SUM(L36:L39)</f>
        <v>0</v>
      </c>
      <c r="M40">
        <f t="shared" si="72"/>
        <v>0</v>
      </c>
      <c r="N40">
        <f t="shared" si="72"/>
        <v>0</v>
      </c>
      <c r="O40" s="27">
        <f t="shared" si="72"/>
        <v>0</v>
      </c>
      <c r="P40">
        <f t="shared" si="72"/>
        <v>0</v>
      </c>
      <c r="Q40">
        <f t="shared" si="72"/>
        <v>0</v>
      </c>
      <c r="R40">
        <f t="shared" si="72"/>
        <v>0</v>
      </c>
      <c r="S40" s="27">
        <f t="shared" si="72"/>
        <v>7.0000000000000009</v>
      </c>
      <c r="T40">
        <f t="shared" si="72"/>
        <v>2.5999999999999996</v>
      </c>
      <c r="U40">
        <f t="shared" si="72"/>
        <v>10.1</v>
      </c>
      <c r="V40">
        <f t="shared" si="72"/>
        <v>10.8</v>
      </c>
      <c r="W40" s="27">
        <f t="shared" si="72"/>
        <v>8.1999999999999993</v>
      </c>
      <c r="X40">
        <f t="shared" si="72"/>
        <v>8.9999999999999982</v>
      </c>
      <c r="Y40">
        <f t="shared" si="72"/>
        <v>11.499999999999998</v>
      </c>
      <c r="Z40">
        <f t="shared" si="72"/>
        <v>9.3000000000000007</v>
      </c>
      <c r="AA40" s="27">
        <f t="shared" si="72"/>
        <v>4.7000000000000011</v>
      </c>
      <c r="AB40">
        <f t="shared" si="72"/>
        <v>2.8999999999999995</v>
      </c>
      <c r="AC40">
        <f t="shared" si="72"/>
        <v>12.700000000000001</v>
      </c>
      <c r="AD40">
        <f t="shared" si="72"/>
        <v>9.0000000000000018</v>
      </c>
      <c r="AE40" s="27">
        <f t="shared" si="72"/>
        <v>4.9000000000000004</v>
      </c>
      <c r="AF40">
        <f t="shared" si="72"/>
        <v>3.3</v>
      </c>
      <c r="AG40">
        <f t="shared" si="72"/>
        <v>10.5</v>
      </c>
      <c r="AH40">
        <f t="shared" si="72"/>
        <v>11.799999999999999</v>
      </c>
      <c r="AI40" s="27">
        <f t="shared" si="72"/>
        <v>-1.2000000000000002</v>
      </c>
      <c r="AJ40">
        <f t="shared" si="72"/>
        <v>-1.9000000000000004</v>
      </c>
      <c r="AK40">
        <f t="shared" si="72"/>
        <v>-3.6</v>
      </c>
      <c r="AL40">
        <f t="shared" si="72"/>
        <v>4.1000000000000005</v>
      </c>
      <c r="AM40" s="27">
        <f t="shared" ref="AM40" si="73">SUM(AM36:AM39)</f>
        <v>0</v>
      </c>
      <c r="AN40">
        <f t="shared" ref="AN40" si="74">SUM(AN36:AN39)</f>
        <v>0</v>
      </c>
      <c r="AO40">
        <f t="shared" ref="AO40" si="75">SUM(AO36:AO39)</f>
        <v>0</v>
      </c>
      <c r="AP40">
        <f t="shared" ref="AP40" si="76">SUM(AP36:AP39)</f>
        <v>0</v>
      </c>
      <c r="AQ40">
        <f t="shared" ref="AQ40" si="77">SUM(AQ36:AQ39)</f>
        <v>0</v>
      </c>
      <c r="AR40">
        <f t="shared" ref="AR40" si="78">SUM(AR36:AR39)</f>
        <v>0</v>
      </c>
      <c r="AS40">
        <f t="shared" ref="AS40" si="79">SUM(AS36:AS39)</f>
        <v>0</v>
      </c>
      <c r="AT40">
        <f t="shared" ref="AT40" si="80">SUM(AT36:AT39)</f>
        <v>0</v>
      </c>
      <c r="AU40">
        <f t="shared" ref="AU40" si="81">SUM(AU36:AU39)</f>
        <v>0</v>
      </c>
      <c r="AV40"/>
      <c r="AW40"/>
      <c r="AX40"/>
      <c r="AY40"/>
      <c r="BD40" s="11">
        <f t="shared" ref="BD40:BP40" si="82">SUM(BD36:BD39)</f>
        <v>23.1</v>
      </c>
      <c r="BE40" s="11">
        <f t="shared" si="82"/>
        <v>29.499999999999996</v>
      </c>
      <c r="BF40" s="11">
        <f t="shared" si="82"/>
        <v>-49.7</v>
      </c>
      <c r="BG40" s="11">
        <f t="shared" si="82"/>
        <v>18.2</v>
      </c>
      <c r="BH40" s="11">
        <f t="shared" si="82"/>
        <v>5.2999999999999989</v>
      </c>
      <c r="BI40" s="11">
        <f t="shared" si="82"/>
        <v>-4.4999999999999964</v>
      </c>
      <c r="BJ40" s="11">
        <f t="shared" si="82"/>
        <v>-18.599999999999998</v>
      </c>
      <c r="BK40" s="11">
        <f t="shared" si="82"/>
        <v>-5.8000000000000007</v>
      </c>
      <c r="BL40" s="11">
        <f t="shared" si="82"/>
        <v>30.5</v>
      </c>
      <c r="BM40" s="11">
        <f t="shared" si="82"/>
        <v>38</v>
      </c>
      <c r="BN40" s="11">
        <f t="shared" si="82"/>
        <v>29.299999999999997</v>
      </c>
      <c r="BO40" s="11">
        <f t="shared" si="82"/>
        <v>27.9</v>
      </c>
      <c r="BP40" s="11">
        <f t="shared" si="82"/>
        <v>-2.6000000000000014</v>
      </c>
    </row>
    <row r="42" spans="2:68" s="8" customFormat="1" x14ac:dyDescent="0.35">
      <c r="B42" s="10" t="s">
        <v>83</v>
      </c>
      <c r="C42" s="10"/>
      <c r="D42" s="10"/>
      <c r="E42" s="10"/>
      <c r="F42" s="10"/>
      <c r="G42" s="38"/>
      <c r="H42" s="10"/>
      <c r="I42" s="10"/>
      <c r="J42" s="10"/>
      <c r="K42" s="38"/>
      <c r="L42" s="10"/>
      <c r="M42" s="10"/>
      <c r="N42" s="10"/>
      <c r="O42" s="38"/>
      <c r="P42" s="10"/>
      <c r="Q42" s="10"/>
      <c r="R42" s="10"/>
      <c r="S42" s="38"/>
      <c r="T42" s="10"/>
      <c r="U42" s="10"/>
      <c r="V42" s="10"/>
      <c r="W42" s="38"/>
      <c r="X42" s="10"/>
      <c r="Y42" s="10"/>
      <c r="Z42" s="10"/>
      <c r="AA42" s="38"/>
      <c r="AB42" s="10"/>
      <c r="AC42" s="10"/>
      <c r="AD42" s="10"/>
      <c r="AE42" s="38"/>
      <c r="AF42" s="10"/>
      <c r="AG42" s="10"/>
      <c r="AH42" s="10"/>
      <c r="AI42" s="38"/>
      <c r="AJ42" s="10"/>
      <c r="AK42" s="10"/>
      <c r="AL42" s="10"/>
      <c r="AM42" s="33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2:68" s="8" customFormat="1" x14ac:dyDescent="0.35">
      <c r="B43" s="7" t="s">
        <v>84</v>
      </c>
      <c r="C43" s="7"/>
      <c r="D43" s="7"/>
      <c r="E43" s="7"/>
      <c r="F43" s="7"/>
      <c r="G43" s="37"/>
      <c r="H43" s="7"/>
      <c r="I43" s="7"/>
      <c r="J43" s="7"/>
      <c r="K43" s="37"/>
      <c r="L43" s="7"/>
      <c r="M43" s="7"/>
      <c r="N43" s="7"/>
      <c r="O43" s="37"/>
      <c r="P43" s="7"/>
      <c r="Q43" s="7"/>
      <c r="R43" s="7"/>
      <c r="S43" s="37"/>
      <c r="T43" s="7"/>
      <c r="U43" s="7"/>
      <c r="V43" s="7"/>
      <c r="W43" s="37"/>
      <c r="X43" s="7"/>
      <c r="Y43" s="7"/>
      <c r="Z43" s="7"/>
      <c r="AA43" s="37"/>
      <c r="AB43" s="7"/>
      <c r="AC43" s="7"/>
      <c r="AD43" s="7"/>
      <c r="AE43" s="37"/>
      <c r="AF43" s="7"/>
      <c r="AG43" s="7"/>
      <c r="AH43" s="7"/>
      <c r="AI43" s="37"/>
      <c r="AJ43" s="7"/>
      <c r="AK43" s="7"/>
      <c r="AL43" s="7"/>
      <c r="AM43" s="54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</row>
    <row r="44" spans="2:68" x14ac:dyDescent="0.35">
      <c r="B44" t="s">
        <v>85</v>
      </c>
      <c r="S44" s="27">
        <v>76.8</v>
      </c>
      <c r="T44">
        <v>77.7</v>
      </c>
      <c r="U44">
        <v>90.8</v>
      </c>
      <c r="V44">
        <f>BL44-U44-T44-S44</f>
        <v>88.2</v>
      </c>
      <c r="W44" s="27">
        <v>86.8</v>
      </c>
      <c r="X44">
        <v>96.3</v>
      </c>
      <c r="Y44">
        <v>89.1</v>
      </c>
      <c r="Z44">
        <f>BM44-Y44-X44-W44</f>
        <v>96.399999999999991</v>
      </c>
      <c r="AA44" s="27">
        <v>84.7</v>
      </c>
      <c r="AB44">
        <v>90</v>
      </c>
      <c r="AC44">
        <v>98.7</v>
      </c>
      <c r="AD44">
        <f>BN44-AC44-AB44-AA44</f>
        <v>102.49999999999999</v>
      </c>
      <c r="AE44" s="27">
        <v>92.6</v>
      </c>
      <c r="AF44">
        <v>91.8</v>
      </c>
      <c r="AG44">
        <v>86.4</v>
      </c>
      <c r="AH44">
        <f>BL44-AG44-AF44-AE44</f>
        <v>62.700000000000017</v>
      </c>
      <c r="AI44" s="27">
        <v>89.5</v>
      </c>
      <c r="AJ44">
        <v>104.2</v>
      </c>
      <c r="AK44">
        <v>114.6</v>
      </c>
      <c r="AL44">
        <f>BP44-AK44-AJ44-AI44</f>
        <v>112.09999999999997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>
        <v>333.5</v>
      </c>
      <c r="BM44">
        <v>368.6</v>
      </c>
      <c r="BN44">
        <v>375.9</v>
      </c>
      <c r="BO44">
        <v>359.7</v>
      </c>
      <c r="BP44">
        <v>420.4</v>
      </c>
    </row>
    <row r="45" spans="2:68" x14ac:dyDescent="0.35">
      <c r="B45" t="s">
        <v>87</v>
      </c>
      <c r="S45" s="27">
        <v>21</v>
      </c>
      <c r="T45">
        <v>23.4</v>
      </c>
      <c r="U45">
        <v>22.3</v>
      </c>
      <c r="V45">
        <f>BL45-U45-T45-S45</f>
        <v>29.300000000000004</v>
      </c>
      <c r="W45" s="27">
        <v>24.9</v>
      </c>
      <c r="X45">
        <v>28.4</v>
      </c>
      <c r="Y45">
        <v>29.6</v>
      </c>
      <c r="Z45">
        <f>BM45-Y45-X45-W45</f>
        <v>28.500000000000014</v>
      </c>
      <c r="AA45" s="27">
        <v>28</v>
      </c>
      <c r="AB45">
        <v>24.9</v>
      </c>
      <c r="AC45">
        <v>34.5</v>
      </c>
      <c r="AD45">
        <f>BN45-AC45-AB45-AA45</f>
        <v>36.400000000000006</v>
      </c>
      <c r="AE45" s="27">
        <v>31.7</v>
      </c>
      <c r="AF45">
        <v>35.799999999999997</v>
      </c>
      <c r="AG45">
        <v>34.9</v>
      </c>
      <c r="AH45">
        <f>BL45-AG45-AF45-AE45</f>
        <v>-6.399999999999995</v>
      </c>
      <c r="AI45" s="27">
        <v>34.700000000000003</v>
      </c>
      <c r="AJ45">
        <v>36.1</v>
      </c>
      <c r="AK45">
        <v>39.799999999999997</v>
      </c>
      <c r="AL45">
        <f>BP45-AK45-AJ45-AI45</f>
        <v>46.899999999999991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>
        <v>96</v>
      </c>
      <c r="BM45">
        <v>111.4</v>
      </c>
      <c r="BN45">
        <v>123.8</v>
      </c>
      <c r="BO45">
        <v>151.5</v>
      </c>
      <c r="BP45">
        <v>157.5</v>
      </c>
    </row>
    <row r="46" spans="2:68" s="2" customFormat="1" x14ac:dyDescent="0.35">
      <c r="B46" s="2" t="s">
        <v>88</v>
      </c>
      <c r="G46" s="29"/>
      <c r="K46" s="29"/>
      <c r="O46" s="29"/>
      <c r="S46" s="29">
        <v>17.399999999999999</v>
      </c>
      <c r="T46" s="2">
        <v>14.5</v>
      </c>
      <c r="U46" s="2">
        <v>13</v>
      </c>
      <c r="V46">
        <f>BL46-U46-T46-S46</f>
        <v>10.700000000000003</v>
      </c>
      <c r="W46" s="29">
        <v>13.8</v>
      </c>
      <c r="X46" s="2">
        <v>20.7</v>
      </c>
      <c r="Y46" s="2">
        <v>19.7</v>
      </c>
      <c r="Z46" s="2">
        <f>BM46-Y46-X46-W46</f>
        <v>21.899999999999988</v>
      </c>
      <c r="AA46" s="29">
        <v>14.2</v>
      </c>
      <c r="AB46" s="2">
        <v>13.5</v>
      </c>
      <c r="AC46" s="2">
        <v>15.3</v>
      </c>
      <c r="AD46" s="2">
        <f>BN46-AC46-AB46-AA46</f>
        <v>18.000000000000004</v>
      </c>
      <c r="AE46" s="29">
        <v>14</v>
      </c>
      <c r="AF46" s="2">
        <v>17.2</v>
      </c>
      <c r="AG46" s="2">
        <v>18</v>
      </c>
      <c r="AH46" s="2">
        <f>BL46-AG46-AF46-AE46</f>
        <v>6.4000000000000021</v>
      </c>
      <c r="AI46" s="29">
        <v>19.399999999999999</v>
      </c>
      <c r="AJ46" s="2">
        <v>27.5</v>
      </c>
      <c r="AK46" s="2">
        <v>24.2</v>
      </c>
      <c r="AL46" s="2">
        <f>BP46-AK46-AJ46-AI46</f>
        <v>27.6</v>
      </c>
      <c r="AM46" s="27"/>
      <c r="AN46"/>
      <c r="AO46"/>
      <c r="AP46"/>
      <c r="AQ46"/>
      <c r="AR46"/>
      <c r="AS46"/>
      <c r="AT46"/>
      <c r="AU46"/>
      <c r="AV46"/>
      <c r="AW46"/>
      <c r="AX46"/>
      <c r="AY46"/>
      <c r="BD46" s="2" t="s">
        <v>86</v>
      </c>
      <c r="BE46" s="2" t="s">
        <v>86</v>
      </c>
      <c r="BF46" s="2" t="s">
        <v>86</v>
      </c>
      <c r="BG46" s="2" t="s">
        <v>86</v>
      </c>
      <c r="BH46" s="2" t="s">
        <v>86</v>
      </c>
      <c r="BI46" s="2" t="s">
        <v>86</v>
      </c>
      <c r="BJ46" s="2" t="s">
        <v>86</v>
      </c>
      <c r="BK46" s="2" t="s">
        <v>86</v>
      </c>
      <c r="BL46" s="2">
        <v>55.6</v>
      </c>
      <c r="BM46" s="2">
        <v>76.099999999999994</v>
      </c>
      <c r="BN46" s="2">
        <v>61</v>
      </c>
      <c r="BO46" s="2">
        <v>68.400000000000006</v>
      </c>
      <c r="BP46" s="2">
        <v>98.7</v>
      </c>
    </row>
    <row r="47" spans="2:68" s="11" customFormat="1" x14ac:dyDescent="0.35">
      <c r="B47" s="11" t="s">
        <v>68</v>
      </c>
      <c r="G47" s="33"/>
      <c r="K47" s="33"/>
      <c r="L47" s="11">
        <f t="shared" ref="L47:AL47" si="83">SUM(L44:L46)</f>
        <v>0</v>
      </c>
      <c r="M47" s="11">
        <f t="shared" si="83"/>
        <v>0</v>
      </c>
      <c r="N47" s="11">
        <f t="shared" si="83"/>
        <v>0</v>
      </c>
      <c r="O47" s="33">
        <f t="shared" si="83"/>
        <v>0</v>
      </c>
      <c r="P47" s="11">
        <f t="shared" si="83"/>
        <v>0</v>
      </c>
      <c r="Q47" s="11">
        <f t="shared" si="83"/>
        <v>0</v>
      </c>
      <c r="R47" s="11">
        <f t="shared" si="83"/>
        <v>0</v>
      </c>
      <c r="S47" s="33">
        <f t="shared" si="83"/>
        <v>115.19999999999999</v>
      </c>
      <c r="T47" s="11">
        <f t="shared" si="83"/>
        <v>115.6</v>
      </c>
      <c r="U47" s="11">
        <f t="shared" si="83"/>
        <v>126.1</v>
      </c>
      <c r="V47" s="11">
        <f t="shared" si="83"/>
        <v>128.19999999999999</v>
      </c>
      <c r="W47" s="33">
        <f t="shared" si="83"/>
        <v>125.49999999999999</v>
      </c>
      <c r="X47" s="11">
        <f t="shared" si="83"/>
        <v>145.39999999999998</v>
      </c>
      <c r="Y47" s="11">
        <f t="shared" si="83"/>
        <v>138.39999999999998</v>
      </c>
      <c r="Z47" s="11">
        <f t="shared" si="83"/>
        <v>146.79999999999998</v>
      </c>
      <c r="AA47" s="33">
        <f t="shared" si="83"/>
        <v>126.9</v>
      </c>
      <c r="AB47" s="11">
        <f t="shared" si="83"/>
        <v>128.4</v>
      </c>
      <c r="AC47" s="11">
        <f t="shared" si="83"/>
        <v>148.5</v>
      </c>
      <c r="AD47" s="11">
        <f t="shared" si="83"/>
        <v>156.89999999999998</v>
      </c>
      <c r="AE47" s="33">
        <f t="shared" si="83"/>
        <v>138.30000000000001</v>
      </c>
      <c r="AF47" s="11">
        <f t="shared" si="83"/>
        <v>144.79999999999998</v>
      </c>
      <c r="AG47" s="11">
        <f t="shared" si="83"/>
        <v>139.30000000000001</v>
      </c>
      <c r="AH47" s="11">
        <f t="shared" si="83"/>
        <v>62.700000000000031</v>
      </c>
      <c r="AI47" s="33">
        <f t="shared" si="83"/>
        <v>143.6</v>
      </c>
      <c r="AJ47" s="11">
        <f t="shared" si="83"/>
        <v>167.8</v>
      </c>
      <c r="AK47" s="11">
        <f t="shared" si="83"/>
        <v>178.59999999999997</v>
      </c>
      <c r="AL47" s="11">
        <f t="shared" si="83"/>
        <v>186.59999999999994</v>
      </c>
      <c r="AM47" s="33">
        <f t="shared" ref="AM47" si="84">SUM(AM44:AM46)</f>
        <v>0</v>
      </c>
      <c r="AN47" s="11">
        <f t="shared" ref="AN47" si="85">SUM(AN44:AN46)</f>
        <v>0</v>
      </c>
      <c r="AO47" s="11">
        <f t="shared" ref="AO47" si="86">SUM(AO44:AO46)</f>
        <v>0</v>
      </c>
      <c r="AP47" s="11">
        <f t="shared" ref="AP47" si="87">SUM(AP44:AP46)</f>
        <v>0</v>
      </c>
      <c r="AQ47" s="11">
        <f t="shared" ref="AQ47" si="88">SUM(AQ44:AQ46)</f>
        <v>0</v>
      </c>
      <c r="AR47" s="11">
        <f t="shared" ref="AR47" si="89">SUM(AR44:AR46)</f>
        <v>0</v>
      </c>
      <c r="AS47" s="11">
        <f t="shared" ref="AS47" si="90">SUM(AS44:AS46)</f>
        <v>0</v>
      </c>
      <c r="AT47" s="11">
        <f t="shared" ref="AT47" si="91">SUM(AT44:AT46)</f>
        <v>0</v>
      </c>
      <c r="AU47" s="11">
        <f t="shared" ref="AU47" si="92">SUM(AU44:AU46)</f>
        <v>0</v>
      </c>
      <c r="BD47" s="11">
        <f t="shared" ref="BD47:BK47" si="93">BD9</f>
        <v>372.2</v>
      </c>
      <c r="BE47" s="11">
        <f t="shared" si="93"/>
        <v>601.70000000000005</v>
      </c>
      <c r="BF47" s="11">
        <f t="shared" si="93"/>
        <v>783.2</v>
      </c>
      <c r="BG47" s="11">
        <f t="shared" si="93"/>
        <v>512.79999999999995</v>
      </c>
      <c r="BH47" s="11">
        <f t="shared" si="93"/>
        <v>485.1</v>
      </c>
      <c r="BI47" s="11">
        <f t="shared" si="93"/>
        <v>446.1</v>
      </c>
      <c r="BJ47" s="11">
        <f t="shared" si="93"/>
        <v>465.8</v>
      </c>
      <c r="BK47" s="11">
        <f t="shared" si="93"/>
        <v>481.6</v>
      </c>
      <c r="BL47" s="11">
        <f>SUM(BL44:BL46)</f>
        <v>485.1</v>
      </c>
      <c r="BM47" s="11">
        <f>SUM(BM44:BM46)</f>
        <v>556.1</v>
      </c>
      <c r="BN47" s="11">
        <f>SUM(BN44:BN46)</f>
        <v>560.70000000000005</v>
      </c>
      <c r="BO47" s="11">
        <f>SUM(BO44:BO46)</f>
        <v>579.6</v>
      </c>
      <c r="BP47" s="11">
        <f>SUM(BP44:BP46)</f>
        <v>676.6</v>
      </c>
    </row>
    <row r="48" spans="2:68" s="8" customFormat="1" x14ac:dyDescent="0.35">
      <c r="B48" s="7" t="s">
        <v>89</v>
      </c>
      <c r="C48" s="7"/>
      <c r="D48" s="7"/>
      <c r="E48" s="7"/>
      <c r="F48" s="7"/>
      <c r="G48" s="37"/>
      <c r="H48" s="7"/>
      <c r="I48" s="7"/>
      <c r="J48" s="7"/>
      <c r="K48" s="37"/>
      <c r="L48" s="7"/>
      <c r="M48" s="7"/>
      <c r="N48" s="7"/>
      <c r="O48" s="37"/>
      <c r="P48" s="7"/>
      <c r="Q48" s="7"/>
      <c r="R48" s="7"/>
      <c r="S48" s="37"/>
      <c r="T48" s="7"/>
      <c r="U48" s="7"/>
      <c r="V48" s="7"/>
      <c r="W48" s="37"/>
      <c r="X48" s="7"/>
      <c r="Y48" s="7"/>
      <c r="Z48" s="7"/>
      <c r="AA48" s="37"/>
      <c r="AB48" s="7"/>
      <c r="AC48" s="7"/>
      <c r="AD48" s="7"/>
      <c r="AE48" s="37"/>
      <c r="AF48" s="7"/>
      <c r="AG48" s="7"/>
      <c r="AH48" s="7"/>
      <c r="AI48" s="37"/>
      <c r="AJ48" s="7"/>
      <c r="AK48" s="7"/>
      <c r="AL48" s="7"/>
      <c r="AM48" s="54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</row>
    <row r="49" spans="2:70" x14ac:dyDescent="0.35">
      <c r="B49" t="s">
        <v>85</v>
      </c>
      <c r="S49" s="27">
        <v>24.2</v>
      </c>
      <c r="T49">
        <v>28.9</v>
      </c>
      <c r="U49">
        <v>30</v>
      </c>
      <c r="V49">
        <f>BL49-U49-T49-S49</f>
        <v>30.400000000000002</v>
      </c>
      <c r="W49" s="27">
        <v>30.1</v>
      </c>
      <c r="X49">
        <v>37.6</v>
      </c>
      <c r="Y49">
        <v>37.1</v>
      </c>
      <c r="Z49">
        <f>BM49-Y49-X49-W49</f>
        <v>34.000000000000021</v>
      </c>
      <c r="AA49" s="27">
        <v>39.4</v>
      </c>
      <c r="AB49">
        <v>39.4</v>
      </c>
      <c r="AC49">
        <v>46.6</v>
      </c>
      <c r="AD49">
        <f>BN49-AC49-AB49-AA49</f>
        <v>45.1</v>
      </c>
      <c r="AE49" s="27">
        <v>49.6</v>
      </c>
      <c r="AF49">
        <v>54.4</v>
      </c>
      <c r="AG49">
        <v>57.3</v>
      </c>
      <c r="AH49">
        <f>BL49-AG49-AF49-AE49</f>
        <v>-47.8</v>
      </c>
      <c r="AI49" s="27">
        <v>50.1</v>
      </c>
      <c r="AJ49">
        <v>51.9</v>
      </c>
      <c r="AK49">
        <v>43.5</v>
      </c>
      <c r="AL49">
        <f>BP49-AK49-AJ49-AI49</f>
        <v>57.800000000000004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>
        <v>113.5</v>
      </c>
      <c r="BM49">
        <v>138.80000000000001</v>
      </c>
      <c r="BN49">
        <v>170.5</v>
      </c>
      <c r="BO49">
        <v>211.4</v>
      </c>
      <c r="BP49">
        <v>203.3</v>
      </c>
    </row>
    <row r="50" spans="2:70" x14ac:dyDescent="0.35">
      <c r="B50" t="s">
        <v>87</v>
      </c>
      <c r="S50" s="27">
        <v>3.6</v>
      </c>
      <c r="T50">
        <v>6.6</v>
      </c>
      <c r="U50">
        <v>2.7</v>
      </c>
      <c r="V50">
        <f>BL50-U50-T50-S50</f>
        <v>5.4000000000000021</v>
      </c>
      <c r="W50" s="27">
        <v>4.5</v>
      </c>
      <c r="X50">
        <v>4.5</v>
      </c>
      <c r="Y50">
        <v>8.3000000000000007</v>
      </c>
      <c r="Z50">
        <f>BM50-Y50-X50-W50</f>
        <v>3.8000000000000007</v>
      </c>
      <c r="AA50" s="27">
        <v>2.4</v>
      </c>
      <c r="AB50">
        <v>2.5</v>
      </c>
      <c r="AC50">
        <v>6.5</v>
      </c>
      <c r="AD50">
        <f>BN50-AC50-AB50-AA50</f>
        <v>4.2999999999999989</v>
      </c>
      <c r="AE50" s="27">
        <v>6.3</v>
      </c>
      <c r="AF50">
        <v>5.5</v>
      </c>
      <c r="AG50">
        <v>3.6</v>
      </c>
      <c r="AH50">
        <f>BL50-AG50-AF50-AE50</f>
        <v>2.9000000000000012</v>
      </c>
      <c r="AI50" s="27">
        <v>1.8</v>
      </c>
      <c r="AJ50">
        <v>3.6</v>
      </c>
      <c r="AK50">
        <v>5.9</v>
      </c>
      <c r="AL50">
        <f>BP50-AK50-AJ50-AI50</f>
        <v>4.3</v>
      </c>
      <c r="BD50" t="s">
        <v>86</v>
      </c>
      <c r="BE50" t="s">
        <v>86</v>
      </c>
      <c r="BF50" t="s">
        <v>86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>
        <v>18.3</v>
      </c>
      <c r="BM50">
        <v>21.1</v>
      </c>
      <c r="BN50">
        <v>15.7</v>
      </c>
      <c r="BO50">
        <v>18.3</v>
      </c>
      <c r="BP50">
        <v>15.6</v>
      </c>
    </row>
    <row r="51" spans="2:70" s="2" customFormat="1" x14ac:dyDescent="0.35">
      <c r="B51" s="2" t="s">
        <v>88</v>
      </c>
      <c r="G51" s="29"/>
      <c r="K51" s="29"/>
      <c r="O51" s="29"/>
      <c r="S51" s="29">
        <v>0</v>
      </c>
      <c r="T51" s="2">
        <v>0.1</v>
      </c>
      <c r="U51" s="2">
        <v>0.6</v>
      </c>
      <c r="V51">
        <f>BL51-U51-T51-S51</f>
        <v>0.40000000000000013</v>
      </c>
      <c r="W51" s="29">
        <v>0.3</v>
      </c>
      <c r="X51" s="2">
        <v>0.4</v>
      </c>
      <c r="Y51" s="2">
        <v>0.3</v>
      </c>
      <c r="Z51">
        <f>BM51-Y51-X51-W51</f>
        <v>0.49999999999999994</v>
      </c>
      <c r="AA51" s="29">
        <v>0.2</v>
      </c>
      <c r="AB51" s="2">
        <v>0.1</v>
      </c>
      <c r="AC51" s="2">
        <v>0.4</v>
      </c>
      <c r="AD51">
        <f>BN51-AC51-AB51-AA51</f>
        <v>0.10000000000000003</v>
      </c>
      <c r="AE51" s="29">
        <v>0</v>
      </c>
      <c r="AF51" s="2">
        <v>0.4</v>
      </c>
      <c r="AG51" s="2">
        <v>0.4</v>
      </c>
      <c r="AH51">
        <f>BL51-AG51-AF51-AE51</f>
        <v>0.30000000000000004</v>
      </c>
      <c r="AI51" s="29">
        <v>0.7</v>
      </c>
      <c r="AJ51" s="2">
        <v>0.9</v>
      </c>
      <c r="AK51" s="2">
        <v>0.6</v>
      </c>
      <c r="AL51">
        <f>BP51-AK51-AJ51-AI51</f>
        <v>0.59999999999999987</v>
      </c>
      <c r="AM51" s="27"/>
      <c r="AN51"/>
      <c r="AO51"/>
      <c r="AP51"/>
      <c r="AQ51"/>
      <c r="AR51"/>
      <c r="AS51"/>
      <c r="AT51"/>
      <c r="AU51"/>
      <c r="AV51"/>
      <c r="AW51"/>
      <c r="AX51"/>
      <c r="AY51"/>
      <c r="BD51" s="2" t="s">
        <v>86</v>
      </c>
      <c r="BE51" s="2" t="s">
        <v>86</v>
      </c>
      <c r="BF51" s="2" t="s">
        <v>86</v>
      </c>
      <c r="BG51" s="2" t="s">
        <v>86</v>
      </c>
      <c r="BH51" s="2" t="s">
        <v>86</v>
      </c>
      <c r="BI51" s="2" t="s">
        <v>86</v>
      </c>
      <c r="BJ51" s="2" t="s">
        <v>86</v>
      </c>
      <c r="BK51" s="2" t="s">
        <v>86</v>
      </c>
      <c r="BL51" s="2">
        <v>1.1000000000000001</v>
      </c>
      <c r="BM51" s="2">
        <v>1.5</v>
      </c>
      <c r="BN51" s="2">
        <v>0.8</v>
      </c>
      <c r="BO51" s="2">
        <v>2.2000000000000002</v>
      </c>
      <c r="BP51" s="2">
        <v>2.8</v>
      </c>
    </row>
    <row r="52" spans="2:70" s="14" customFormat="1" x14ac:dyDescent="0.35">
      <c r="B52" s="14" t="s">
        <v>74</v>
      </c>
      <c r="G52" s="39"/>
      <c r="K52" s="39"/>
      <c r="L52" s="14">
        <f t="shared" ref="L52:AL52" si="94">SUM(L49:L51)</f>
        <v>0</v>
      </c>
      <c r="M52" s="14">
        <f t="shared" si="94"/>
        <v>0</v>
      </c>
      <c r="N52" s="14">
        <f t="shared" si="94"/>
        <v>0</v>
      </c>
      <c r="O52" s="39">
        <f t="shared" si="94"/>
        <v>0</v>
      </c>
      <c r="P52" s="14">
        <f t="shared" si="94"/>
        <v>0</v>
      </c>
      <c r="Q52" s="14">
        <f t="shared" si="94"/>
        <v>0</v>
      </c>
      <c r="R52" s="14">
        <f t="shared" si="94"/>
        <v>0</v>
      </c>
      <c r="S52" s="39">
        <f t="shared" si="94"/>
        <v>27.8</v>
      </c>
      <c r="T52" s="14">
        <f t="shared" si="94"/>
        <v>35.6</v>
      </c>
      <c r="U52" s="14">
        <f t="shared" si="94"/>
        <v>33.300000000000004</v>
      </c>
      <c r="V52" s="14">
        <f t="shared" si="94"/>
        <v>36.200000000000003</v>
      </c>
      <c r="W52" s="39">
        <f t="shared" si="94"/>
        <v>34.9</v>
      </c>
      <c r="X52" s="14">
        <f t="shared" si="94"/>
        <v>42.5</v>
      </c>
      <c r="Y52" s="14">
        <f t="shared" si="94"/>
        <v>45.7</v>
      </c>
      <c r="Z52" s="14">
        <f t="shared" si="94"/>
        <v>38.300000000000026</v>
      </c>
      <c r="AA52" s="39">
        <f t="shared" si="94"/>
        <v>42</v>
      </c>
      <c r="AB52" s="14">
        <f t="shared" si="94"/>
        <v>42</v>
      </c>
      <c r="AC52" s="14">
        <f t="shared" si="94"/>
        <v>53.5</v>
      </c>
      <c r="AD52" s="14">
        <f t="shared" si="94"/>
        <v>49.5</v>
      </c>
      <c r="AE52" s="39">
        <f t="shared" si="94"/>
        <v>55.9</v>
      </c>
      <c r="AF52" s="14">
        <f t="shared" si="94"/>
        <v>60.3</v>
      </c>
      <c r="AG52" s="14">
        <f t="shared" si="94"/>
        <v>61.3</v>
      </c>
      <c r="AH52" s="14">
        <f t="shared" si="94"/>
        <v>-44.6</v>
      </c>
      <c r="AI52" s="39">
        <f t="shared" si="94"/>
        <v>52.6</v>
      </c>
      <c r="AJ52" s="14">
        <f t="shared" si="94"/>
        <v>56.4</v>
      </c>
      <c r="AK52" s="14">
        <f t="shared" si="94"/>
        <v>50</v>
      </c>
      <c r="AL52" s="14">
        <f t="shared" si="94"/>
        <v>62.7</v>
      </c>
      <c r="AM52" s="39">
        <f t="shared" ref="AM52" si="95">SUM(AM49:AM51)</f>
        <v>0</v>
      </c>
      <c r="AN52" s="14">
        <f t="shared" ref="AN52" si="96">SUM(AN49:AN51)</f>
        <v>0</v>
      </c>
      <c r="AO52" s="14">
        <f t="shared" ref="AO52" si="97">SUM(AO49:AO51)</f>
        <v>0</v>
      </c>
      <c r="AP52" s="14">
        <f t="shared" ref="AP52" si="98">SUM(AP49:AP51)</f>
        <v>0</v>
      </c>
      <c r="AQ52" s="14">
        <f t="shared" ref="AQ52" si="99">SUM(AQ49:AQ51)</f>
        <v>0</v>
      </c>
      <c r="AR52" s="14">
        <f t="shared" ref="AR52" si="100">SUM(AR49:AR51)</f>
        <v>0</v>
      </c>
      <c r="AS52" s="14">
        <f t="shared" ref="AS52" si="101">SUM(AS49:AS51)</f>
        <v>0</v>
      </c>
      <c r="AT52" s="14">
        <f t="shared" ref="AT52" si="102">SUM(AT49:AT51)</f>
        <v>0</v>
      </c>
      <c r="AU52" s="14">
        <f t="shared" ref="AU52" si="103">SUM(AU49:AU51)</f>
        <v>0</v>
      </c>
      <c r="AV52" s="11"/>
      <c r="AW52" s="11"/>
      <c r="AX52" s="11"/>
      <c r="AY52" s="11"/>
      <c r="AZ52" s="11"/>
      <c r="BA52" s="11"/>
      <c r="BB52" s="11"/>
      <c r="BC52" s="11"/>
      <c r="BD52" s="14">
        <f t="shared" ref="BD52:BK52" si="104">BD21</f>
        <v>0</v>
      </c>
      <c r="BE52" s="14">
        <f t="shared" si="104"/>
        <v>0</v>
      </c>
      <c r="BF52" s="14">
        <f t="shared" si="104"/>
        <v>0</v>
      </c>
      <c r="BG52" s="14">
        <f t="shared" si="104"/>
        <v>121.6</v>
      </c>
      <c r="BH52" s="14">
        <f t="shared" si="104"/>
        <v>81.5</v>
      </c>
      <c r="BI52" s="14">
        <f t="shared" si="104"/>
        <v>66.3</v>
      </c>
      <c r="BJ52" s="14">
        <f t="shared" si="104"/>
        <v>75.8</v>
      </c>
      <c r="BK52" s="14">
        <f t="shared" si="104"/>
        <v>121.7</v>
      </c>
      <c r="BL52" s="14">
        <f>SUM(BL49:BL51)</f>
        <v>132.9</v>
      </c>
      <c r="BM52" s="14">
        <f>SUM(BM49:BM51)</f>
        <v>161.4</v>
      </c>
      <c r="BN52" s="14">
        <f>SUM(BN49:BN51)</f>
        <v>187</v>
      </c>
      <c r="BO52" s="14">
        <f>SUM(BO49:BO51)</f>
        <v>231.9</v>
      </c>
      <c r="BP52" s="14">
        <f>SUM(BP49:BP51)</f>
        <v>221.70000000000002</v>
      </c>
    </row>
    <row r="53" spans="2:70" s="11" customFormat="1" x14ac:dyDescent="0.35">
      <c r="B53" s="11" t="s">
        <v>90</v>
      </c>
      <c r="G53" s="33"/>
      <c r="K53" s="33"/>
      <c r="L53" s="11">
        <f t="shared" ref="L53:AL53" si="105">L52+L47</f>
        <v>0</v>
      </c>
      <c r="M53" s="11">
        <f t="shared" si="105"/>
        <v>0</v>
      </c>
      <c r="N53" s="11">
        <f t="shared" si="105"/>
        <v>0</v>
      </c>
      <c r="O53" s="33">
        <f t="shared" si="105"/>
        <v>0</v>
      </c>
      <c r="P53" s="11">
        <f t="shared" si="105"/>
        <v>0</v>
      </c>
      <c r="Q53" s="11">
        <f t="shared" si="105"/>
        <v>0</v>
      </c>
      <c r="R53" s="11">
        <f t="shared" si="105"/>
        <v>0</v>
      </c>
      <c r="S53" s="33">
        <f t="shared" si="105"/>
        <v>143</v>
      </c>
      <c r="T53" s="11">
        <f t="shared" si="105"/>
        <v>151.19999999999999</v>
      </c>
      <c r="U53" s="11">
        <f t="shared" si="105"/>
        <v>159.4</v>
      </c>
      <c r="V53" s="11">
        <f t="shared" si="105"/>
        <v>164.39999999999998</v>
      </c>
      <c r="W53" s="33">
        <f t="shared" si="105"/>
        <v>160.39999999999998</v>
      </c>
      <c r="X53" s="11">
        <f t="shared" si="105"/>
        <v>187.89999999999998</v>
      </c>
      <c r="Y53" s="11">
        <f t="shared" si="105"/>
        <v>184.09999999999997</v>
      </c>
      <c r="Z53" s="11">
        <f t="shared" si="105"/>
        <v>185.10000000000002</v>
      </c>
      <c r="AA53" s="33">
        <f t="shared" si="105"/>
        <v>168.9</v>
      </c>
      <c r="AB53" s="11">
        <f t="shared" si="105"/>
        <v>170.4</v>
      </c>
      <c r="AC53" s="11">
        <f t="shared" si="105"/>
        <v>202</v>
      </c>
      <c r="AD53" s="11">
        <f t="shared" si="105"/>
        <v>206.39999999999998</v>
      </c>
      <c r="AE53" s="33">
        <f t="shared" si="105"/>
        <v>194.20000000000002</v>
      </c>
      <c r="AF53" s="11">
        <f t="shared" si="105"/>
        <v>205.09999999999997</v>
      </c>
      <c r="AG53" s="11">
        <f t="shared" si="105"/>
        <v>200.60000000000002</v>
      </c>
      <c r="AH53" s="11">
        <f t="shared" si="105"/>
        <v>18.10000000000003</v>
      </c>
      <c r="AI53" s="33">
        <f t="shared" si="105"/>
        <v>196.2</v>
      </c>
      <c r="AJ53" s="11">
        <f t="shared" si="105"/>
        <v>224.20000000000002</v>
      </c>
      <c r="AK53" s="11">
        <f t="shared" si="105"/>
        <v>228.59999999999997</v>
      </c>
      <c r="AL53" s="11">
        <f t="shared" si="105"/>
        <v>249.29999999999995</v>
      </c>
      <c r="AM53" s="33">
        <f t="shared" ref="AM53" si="106">AM52+AM47</f>
        <v>0</v>
      </c>
      <c r="AN53" s="11">
        <f t="shared" ref="AN53" si="107">AN52+AN47</f>
        <v>0</v>
      </c>
      <c r="AO53" s="11">
        <f t="shared" ref="AO53" si="108">AO52+AO47</f>
        <v>0</v>
      </c>
      <c r="AP53" s="11">
        <f t="shared" ref="AP53" si="109">AP52+AP47</f>
        <v>0</v>
      </c>
      <c r="AQ53" s="11">
        <f t="shared" ref="AQ53" si="110">AQ52+AQ47</f>
        <v>0</v>
      </c>
      <c r="AR53" s="11">
        <f t="shared" ref="AR53" si="111">AR52+AR47</f>
        <v>0</v>
      </c>
      <c r="AS53" s="11">
        <f t="shared" ref="AS53" si="112">AS52+AS47</f>
        <v>0</v>
      </c>
      <c r="AT53" s="11">
        <f t="shared" ref="AT53" si="113">AT52+AT47</f>
        <v>0</v>
      </c>
      <c r="AU53" s="11">
        <f t="shared" ref="AU53" si="114">AU52+AU47</f>
        <v>0</v>
      </c>
      <c r="BD53" s="11" t="e">
        <f>#REF!</f>
        <v>#REF!</v>
      </c>
      <c r="BE53" s="11" t="e">
        <f>#REF!</f>
        <v>#REF!</v>
      </c>
      <c r="BF53" s="11" t="e">
        <f>#REF!</f>
        <v>#REF!</v>
      </c>
      <c r="BG53" s="11" t="e">
        <f>#REF!</f>
        <v>#REF!</v>
      </c>
      <c r="BH53" s="11" t="e">
        <f>#REF!</f>
        <v>#REF!</v>
      </c>
      <c r="BI53" s="11" t="e">
        <f>#REF!</f>
        <v>#REF!</v>
      </c>
      <c r="BJ53" s="11" t="e">
        <f>#REF!</f>
        <v>#REF!</v>
      </c>
      <c r="BK53" s="11" t="e">
        <f>#REF!</f>
        <v>#REF!</v>
      </c>
      <c r="BL53" s="11">
        <f>BL52+BL47</f>
        <v>618</v>
      </c>
      <c r="BM53" s="11">
        <f>BM52+BM47</f>
        <v>717.5</v>
      </c>
      <c r="BN53" s="11">
        <f>BN52+BN47</f>
        <v>747.7</v>
      </c>
      <c r="BO53" s="11">
        <f>BO52+BO47</f>
        <v>811.5</v>
      </c>
      <c r="BP53" s="11">
        <f>BP52+BP47</f>
        <v>898.30000000000007</v>
      </c>
    </row>
    <row r="54" spans="2:70" x14ac:dyDescent="0.35">
      <c r="B54" s="11" t="s">
        <v>91</v>
      </c>
      <c r="C54" s="11"/>
      <c r="D54" s="11"/>
      <c r="E54" s="11"/>
      <c r="F54" s="11"/>
      <c r="G54" s="33"/>
      <c r="H54" s="11"/>
      <c r="I54" s="11"/>
      <c r="J54" s="11"/>
      <c r="K54" s="33"/>
      <c r="L54" s="11"/>
      <c r="M54" s="11"/>
      <c r="N54" s="11"/>
      <c r="O54" s="33"/>
      <c r="P54" s="11"/>
      <c r="Q54" s="11"/>
      <c r="R54" s="11"/>
      <c r="S54" s="33"/>
      <c r="T54" s="11"/>
      <c r="U54" s="11"/>
      <c r="V54" s="11"/>
      <c r="W54" s="33"/>
      <c r="X54" s="11"/>
      <c r="Y54" s="11"/>
      <c r="Z54" s="11"/>
      <c r="AA54" s="33"/>
      <c r="AB54" s="11"/>
      <c r="AC54" s="11"/>
      <c r="AD54" s="11"/>
      <c r="AE54" s="33"/>
      <c r="AF54" s="11"/>
      <c r="AG54" s="11"/>
      <c r="AH54" s="11"/>
      <c r="AI54" s="33"/>
      <c r="AJ54" s="11"/>
      <c r="AK54" s="11"/>
      <c r="AL54" s="11"/>
      <c r="AM54" s="33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E54" s="12" t="e">
        <f t="shared" ref="BE54:BP54" si="115">BE53/BD53-1</f>
        <v>#REF!</v>
      </c>
      <c r="BF54" s="12" t="e">
        <f t="shared" si="115"/>
        <v>#REF!</v>
      </c>
      <c r="BG54" s="12" t="e">
        <f t="shared" si="115"/>
        <v>#REF!</v>
      </c>
      <c r="BH54" s="12" t="e">
        <f t="shared" si="115"/>
        <v>#REF!</v>
      </c>
      <c r="BI54" s="12" t="e">
        <f t="shared" si="115"/>
        <v>#REF!</v>
      </c>
      <c r="BJ54" s="12" t="e">
        <f t="shared" si="115"/>
        <v>#REF!</v>
      </c>
      <c r="BK54" s="12" t="e">
        <f t="shared" si="115"/>
        <v>#REF!</v>
      </c>
      <c r="BL54" s="12" t="e">
        <f t="shared" si="115"/>
        <v>#REF!</v>
      </c>
      <c r="BM54" s="12">
        <f t="shared" si="115"/>
        <v>0.16100323624595458</v>
      </c>
      <c r="BN54" s="12">
        <f t="shared" si="115"/>
        <v>4.2090592334494747E-2</v>
      </c>
      <c r="BO54" s="12">
        <f t="shared" si="115"/>
        <v>8.532834024341307E-2</v>
      </c>
      <c r="BP54" s="12">
        <f t="shared" si="115"/>
        <v>0.10696241528034522</v>
      </c>
    </row>
    <row r="55" spans="2:70" s="4" customFormat="1" x14ac:dyDescent="0.35">
      <c r="B55" s="5" t="s">
        <v>92</v>
      </c>
      <c r="C55" s="5"/>
      <c r="D55" s="5"/>
      <c r="E55" s="5"/>
      <c r="F55" s="5"/>
      <c r="G55" s="31"/>
      <c r="H55" s="5"/>
      <c r="I55" s="5"/>
      <c r="J55" s="5"/>
      <c r="K55" s="31"/>
      <c r="L55" s="5"/>
      <c r="M55" s="5"/>
      <c r="N55" s="5"/>
      <c r="O55" s="31"/>
      <c r="P55" s="5"/>
      <c r="Q55" s="5"/>
      <c r="R55" s="5"/>
      <c r="S55" s="31"/>
      <c r="T55" s="5"/>
      <c r="U55" s="5"/>
      <c r="V55" s="5"/>
      <c r="W55" s="31"/>
      <c r="X55" s="5"/>
      <c r="Y55" s="5"/>
      <c r="Z55" s="5"/>
      <c r="AA55" s="31"/>
      <c r="AB55" s="5"/>
      <c r="AC55" s="5"/>
      <c r="AD55" s="5"/>
      <c r="AE55" s="31"/>
      <c r="AF55" s="5"/>
      <c r="AG55" s="5"/>
      <c r="AH55" s="5"/>
      <c r="AI55" s="31"/>
      <c r="AJ55" s="5"/>
      <c r="AK55" s="5"/>
      <c r="AL55" s="5"/>
      <c r="AM55" s="50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</row>
    <row r="56" spans="2:70" x14ac:dyDescent="0.35">
      <c r="B56" t="s">
        <v>19</v>
      </c>
      <c r="L56" s="12" t="e">
        <f>L9/#REF!</f>
        <v>#REF!</v>
      </c>
      <c r="M56" s="12" t="e">
        <f>M9/#REF!</f>
        <v>#REF!</v>
      </c>
      <c r="N56" s="12" t="e">
        <f>N9/#REF!</f>
        <v>#REF!</v>
      </c>
      <c r="O56" s="40" t="e">
        <f>O9/#REF!</f>
        <v>#REF!</v>
      </c>
      <c r="P56" s="12" t="e">
        <f>P9/#REF!</f>
        <v>#REF!</v>
      </c>
      <c r="Q56" s="12" t="e">
        <f>Q9/#REF!</f>
        <v>#REF!</v>
      </c>
      <c r="R56" s="12" t="e">
        <f>R9/#REF!</f>
        <v>#REF!</v>
      </c>
      <c r="S56" s="40" t="e">
        <f>S9/#REF!</f>
        <v>#REF!</v>
      </c>
      <c r="T56" s="12" t="e">
        <f>T9/#REF!</f>
        <v>#REF!</v>
      </c>
      <c r="U56" s="12" t="e">
        <f>U9/#REF!</f>
        <v>#REF!</v>
      </c>
      <c r="V56" s="12" t="e">
        <f>V9/#REF!</f>
        <v>#REF!</v>
      </c>
      <c r="W56" s="40" t="e">
        <f>W9/#REF!</f>
        <v>#REF!</v>
      </c>
      <c r="X56" s="12" t="e">
        <f>X9/#REF!</f>
        <v>#REF!</v>
      </c>
      <c r="Y56" s="12" t="e">
        <f>Y9/#REF!</f>
        <v>#REF!</v>
      </c>
      <c r="Z56" s="12" t="e">
        <f>Z9/#REF!</f>
        <v>#REF!</v>
      </c>
      <c r="AA56" s="40">
        <f t="shared" ref="AA56:AL56" si="116">AA9/AA53</f>
        <v>0.75133214920071045</v>
      </c>
      <c r="AB56" s="12">
        <f t="shared" si="116"/>
        <v>0.75352112676056338</v>
      </c>
      <c r="AC56" s="12">
        <f t="shared" si="116"/>
        <v>0.73514851485148514</v>
      </c>
      <c r="AD56" s="12">
        <f t="shared" si="116"/>
        <v>0.76017441860465118</v>
      </c>
      <c r="AE56" s="40">
        <f t="shared" si="116"/>
        <v>0.71215242018537595</v>
      </c>
      <c r="AF56" s="12">
        <f t="shared" si="116"/>
        <v>0.7059970745977574</v>
      </c>
      <c r="AG56" s="12">
        <f t="shared" si="116"/>
        <v>0.69441674975074774</v>
      </c>
      <c r="AH56" s="12">
        <f t="shared" si="116"/>
        <v>3.464088397790047</v>
      </c>
      <c r="AI56" s="40">
        <f t="shared" si="116"/>
        <v>0.73190621814475032</v>
      </c>
      <c r="AJ56" s="12">
        <f t="shared" si="116"/>
        <v>0.74843889384478146</v>
      </c>
      <c r="AK56" s="12">
        <f t="shared" si="116"/>
        <v>0.78127734033245855</v>
      </c>
      <c r="AL56" s="12">
        <f t="shared" si="116"/>
        <v>0.74849578820697982</v>
      </c>
      <c r="AM56" s="40" t="e">
        <f t="shared" ref="AM56:AN56" si="117">AM9/AM53</f>
        <v>#DIV/0!</v>
      </c>
      <c r="AN56" s="12" t="e">
        <f t="shared" si="117"/>
        <v>#DIV/0!</v>
      </c>
      <c r="AO56" s="12" t="e">
        <f t="shared" ref="AO56:AU56" si="118">AO9/AO53</f>
        <v>#DIV/0!</v>
      </c>
      <c r="AP56" s="12" t="e">
        <f t="shared" si="118"/>
        <v>#DIV/0!</v>
      </c>
      <c r="AQ56" s="12" t="e">
        <f t="shared" si="118"/>
        <v>#DIV/0!</v>
      </c>
      <c r="AR56" s="12" t="e">
        <f t="shared" si="118"/>
        <v>#DIV/0!</v>
      </c>
      <c r="AS56" s="12" t="e">
        <f t="shared" si="118"/>
        <v>#DIV/0!</v>
      </c>
      <c r="AT56" s="12" t="e">
        <f t="shared" si="118"/>
        <v>#DIV/0!</v>
      </c>
      <c r="AU56" s="12" t="e">
        <f t="shared" si="118"/>
        <v>#DIV/0!</v>
      </c>
      <c r="BD56" s="12" t="e">
        <f t="shared" ref="BD56:BP56" si="119">BD9/BD53</f>
        <v>#REF!</v>
      </c>
      <c r="BE56" s="12" t="e">
        <f t="shared" si="119"/>
        <v>#REF!</v>
      </c>
      <c r="BF56" s="12" t="e">
        <f t="shared" si="119"/>
        <v>#REF!</v>
      </c>
      <c r="BG56" s="12" t="e">
        <f t="shared" si="119"/>
        <v>#REF!</v>
      </c>
      <c r="BH56" s="12" t="e">
        <f t="shared" si="119"/>
        <v>#REF!</v>
      </c>
      <c r="BI56" s="12" t="e">
        <f t="shared" si="119"/>
        <v>#REF!</v>
      </c>
      <c r="BJ56" s="12" t="e">
        <f t="shared" si="119"/>
        <v>#REF!</v>
      </c>
      <c r="BK56" s="12" t="e">
        <f t="shared" si="119"/>
        <v>#REF!</v>
      </c>
      <c r="BL56" s="12">
        <f t="shared" si="119"/>
        <v>0.78495145631067953</v>
      </c>
      <c r="BM56" s="12">
        <f t="shared" si="119"/>
        <v>0.77505226480836242</v>
      </c>
      <c r="BN56" s="12">
        <f t="shared" si="119"/>
        <v>0.74989969238999599</v>
      </c>
      <c r="BO56" s="12">
        <f t="shared" si="119"/>
        <v>0.71423290203327172</v>
      </c>
      <c r="BP56" s="12">
        <f t="shared" si="119"/>
        <v>0.75320048981409327</v>
      </c>
    </row>
    <row r="57" spans="2:70" x14ac:dyDescent="0.35">
      <c r="B57" t="s">
        <v>71</v>
      </c>
      <c r="L57" s="12" t="e">
        <f>L15/#REF!</f>
        <v>#REF!</v>
      </c>
      <c r="M57" s="12" t="e">
        <f>M15/#REF!</f>
        <v>#REF!</v>
      </c>
      <c r="N57" s="12" t="e">
        <f>N15/#REF!</f>
        <v>#REF!</v>
      </c>
      <c r="O57" s="40" t="e">
        <f>O15/#REF!</f>
        <v>#REF!</v>
      </c>
      <c r="P57" s="12" t="e">
        <f>P15/#REF!</f>
        <v>#REF!</v>
      </c>
      <c r="Q57" s="12" t="e">
        <f>Q15/#REF!</f>
        <v>#REF!</v>
      </c>
      <c r="R57" s="12" t="e">
        <f>R15/#REF!</f>
        <v>#REF!</v>
      </c>
      <c r="S57" s="40" t="e">
        <f>S15/#REF!</f>
        <v>#REF!</v>
      </c>
      <c r="T57" s="12" t="e">
        <f>T15/#REF!</f>
        <v>#REF!</v>
      </c>
      <c r="U57" s="12" t="e">
        <f>U15/#REF!</f>
        <v>#REF!</v>
      </c>
      <c r="V57" s="12" t="e">
        <f>V15/#REF!</f>
        <v>#REF!</v>
      </c>
      <c r="W57" s="40" t="e">
        <f>W15/#REF!</f>
        <v>#REF!</v>
      </c>
      <c r="X57" s="12" t="e">
        <f>X15/#REF!</f>
        <v>#REF!</v>
      </c>
      <c r="Y57" s="12" t="e">
        <f>Y15/#REF!</f>
        <v>#REF!</v>
      </c>
      <c r="Z57" s="12" t="e">
        <f>Z15/#REF!</f>
        <v>#REF!</v>
      </c>
      <c r="AA57" s="40">
        <f t="shared" ref="AA57:AL57" si="120">AA15/AA53</f>
        <v>0</v>
      </c>
      <c r="AB57" s="12">
        <f t="shared" si="120"/>
        <v>0</v>
      </c>
      <c r="AC57" s="12">
        <f t="shared" si="120"/>
        <v>0</v>
      </c>
      <c r="AD57" s="12">
        <f t="shared" si="120"/>
        <v>0</v>
      </c>
      <c r="AE57" s="40">
        <f t="shared" si="120"/>
        <v>0</v>
      </c>
      <c r="AF57" s="12">
        <f t="shared" si="120"/>
        <v>0</v>
      </c>
      <c r="AG57" s="12">
        <f t="shared" si="120"/>
        <v>0</v>
      </c>
      <c r="AH57" s="12">
        <f t="shared" si="120"/>
        <v>0</v>
      </c>
      <c r="AI57" s="40">
        <f t="shared" si="120"/>
        <v>0</v>
      </c>
      <c r="AJ57" s="12">
        <f t="shared" si="120"/>
        <v>0</v>
      </c>
      <c r="AK57" s="12">
        <f t="shared" si="120"/>
        <v>0</v>
      </c>
      <c r="AL57" s="12">
        <f t="shared" si="120"/>
        <v>0</v>
      </c>
      <c r="AM57" s="40" t="e">
        <f t="shared" ref="AM57:AN57" si="121">AM15/AM53</f>
        <v>#DIV/0!</v>
      </c>
      <c r="AN57" s="12" t="e">
        <f t="shared" si="121"/>
        <v>#DIV/0!</v>
      </c>
      <c r="AO57" s="12" t="e">
        <f t="shared" ref="AO57:AU57" si="122">AO15/AO53</f>
        <v>#DIV/0!</v>
      </c>
      <c r="AP57" s="12" t="e">
        <f t="shared" si="122"/>
        <v>#DIV/0!</v>
      </c>
      <c r="AQ57" s="12" t="e">
        <f t="shared" si="122"/>
        <v>#DIV/0!</v>
      </c>
      <c r="AR57" s="12" t="e">
        <f t="shared" si="122"/>
        <v>#DIV/0!</v>
      </c>
      <c r="AS57" s="12" t="e">
        <f t="shared" si="122"/>
        <v>#DIV/0!</v>
      </c>
      <c r="AT57" s="12" t="e">
        <f t="shared" si="122"/>
        <v>#DIV/0!</v>
      </c>
      <c r="AU57" s="12" t="e">
        <f t="shared" si="122"/>
        <v>#DIV/0!</v>
      </c>
      <c r="BD57" s="12" t="e">
        <f t="shared" ref="BD57:BP57" si="123">BD15/BD53</f>
        <v>#REF!</v>
      </c>
      <c r="BE57" s="12" t="e">
        <f t="shared" si="123"/>
        <v>#REF!</v>
      </c>
      <c r="BF57" s="12" t="e">
        <f t="shared" si="123"/>
        <v>#REF!</v>
      </c>
      <c r="BG57" s="12" t="e">
        <f t="shared" si="123"/>
        <v>#REF!</v>
      </c>
      <c r="BH57" s="12" t="e">
        <f t="shared" si="123"/>
        <v>#REF!</v>
      </c>
      <c r="BI57" s="12" t="e">
        <f t="shared" si="123"/>
        <v>#REF!</v>
      </c>
      <c r="BJ57" s="12" t="e">
        <f t="shared" si="123"/>
        <v>#REF!</v>
      </c>
      <c r="BK57" s="12" t="e">
        <f t="shared" si="123"/>
        <v>#REF!</v>
      </c>
      <c r="BL57" s="12">
        <f t="shared" si="123"/>
        <v>0</v>
      </c>
      <c r="BM57" s="12">
        <f t="shared" si="123"/>
        <v>0</v>
      </c>
      <c r="BN57" s="12">
        <f t="shared" si="123"/>
        <v>0</v>
      </c>
      <c r="BO57" s="12">
        <f t="shared" si="123"/>
        <v>0</v>
      </c>
      <c r="BP57" s="12">
        <f t="shared" si="123"/>
        <v>0</v>
      </c>
    </row>
    <row r="58" spans="2:70" s="2" customFormat="1" x14ac:dyDescent="0.35">
      <c r="B58" s="2" t="s">
        <v>93</v>
      </c>
      <c r="G58" s="29"/>
      <c r="K58" s="29"/>
      <c r="L58" s="13" t="e">
        <f>L21/#REF!</f>
        <v>#REF!</v>
      </c>
      <c r="M58" s="13" t="e">
        <f>M21/#REF!</f>
        <v>#REF!</v>
      </c>
      <c r="N58" s="13" t="e">
        <f>N21/#REF!</f>
        <v>#REF!</v>
      </c>
      <c r="O58" s="41" t="e">
        <f>O21/#REF!</f>
        <v>#REF!</v>
      </c>
      <c r="P58" s="13" t="e">
        <f>P21/#REF!</f>
        <v>#REF!</v>
      </c>
      <c r="Q58" s="13" t="e">
        <f>Q21/#REF!</f>
        <v>#REF!</v>
      </c>
      <c r="R58" s="13" t="e">
        <f>R21/#REF!</f>
        <v>#REF!</v>
      </c>
      <c r="S58" s="41" t="e">
        <f>S21/#REF!</f>
        <v>#REF!</v>
      </c>
      <c r="T58" s="13" t="e">
        <f>T21/#REF!</f>
        <v>#REF!</v>
      </c>
      <c r="U58" s="13" t="e">
        <f>U21/#REF!</f>
        <v>#REF!</v>
      </c>
      <c r="V58" s="13" t="e">
        <f>V21/#REF!</f>
        <v>#REF!</v>
      </c>
      <c r="W58" s="41" t="e">
        <f>W21/#REF!</f>
        <v>#REF!</v>
      </c>
      <c r="X58" s="13" t="e">
        <f>X21/#REF!</f>
        <v>#REF!</v>
      </c>
      <c r="Y58" s="13" t="e">
        <f>Y21/#REF!</f>
        <v>#REF!</v>
      </c>
      <c r="Z58" s="13" t="e">
        <f>Z21/#REF!</f>
        <v>#REF!</v>
      </c>
      <c r="AA58" s="41">
        <f t="shared" ref="AA58:AL58" si="124">AA21/AA53</f>
        <v>0.24866785079928952</v>
      </c>
      <c r="AB58" s="13">
        <f t="shared" si="124"/>
        <v>0.24647887323943662</v>
      </c>
      <c r="AC58" s="13">
        <f t="shared" si="124"/>
        <v>0.26485148514851486</v>
      </c>
      <c r="AD58" s="13">
        <f t="shared" si="124"/>
        <v>0.23982558139534887</v>
      </c>
      <c r="AE58" s="41">
        <f t="shared" si="124"/>
        <v>0.28784757981462411</v>
      </c>
      <c r="AF58" s="13">
        <f t="shared" si="124"/>
        <v>0.29400292540224282</v>
      </c>
      <c r="AG58" s="13">
        <f t="shared" si="124"/>
        <v>0.3055832502492522</v>
      </c>
      <c r="AH58" s="13">
        <f t="shared" si="124"/>
        <v>-2.4640883977900514</v>
      </c>
      <c r="AI58" s="41">
        <f t="shared" si="124"/>
        <v>0.26809378185524979</v>
      </c>
      <c r="AJ58" s="13">
        <f t="shared" si="124"/>
        <v>0.25156110615521854</v>
      </c>
      <c r="AK58" s="13">
        <f t="shared" si="124"/>
        <v>0.21872265966754159</v>
      </c>
      <c r="AL58" s="13">
        <f t="shared" si="124"/>
        <v>0.25150421179302057</v>
      </c>
      <c r="AM58" s="41" t="e">
        <f t="shared" ref="AM58:AN58" si="125">AM21/AM53</f>
        <v>#DIV/0!</v>
      </c>
      <c r="AN58" s="13" t="e">
        <f t="shared" si="125"/>
        <v>#DIV/0!</v>
      </c>
      <c r="AO58" s="13" t="e">
        <f t="shared" ref="AO58:AU58" si="126">AO21/AO53</f>
        <v>#DIV/0!</v>
      </c>
      <c r="AP58" s="13" t="e">
        <f t="shared" si="126"/>
        <v>#DIV/0!</v>
      </c>
      <c r="AQ58" s="13" t="e">
        <f t="shared" si="126"/>
        <v>#DIV/0!</v>
      </c>
      <c r="AR58" s="13" t="e">
        <f t="shared" si="126"/>
        <v>#DIV/0!</v>
      </c>
      <c r="AS58" s="13" t="e">
        <f t="shared" si="126"/>
        <v>#DIV/0!</v>
      </c>
      <c r="AT58" s="13" t="e">
        <f t="shared" si="126"/>
        <v>#DIV/0!</v>
      </c>
      <c r="AU58" s="13" t="e">
        <f t="shared" si="126"/>
        <v>#DIV/0!</v>
      </c>
      <c r="AV58"/>
      <c r="AW58"/>
      <c r="AX58"/>
      <c r="AY58"/>
      <c r="BD58" s="13" t="e">
        <f t="shared" ref="BD58:BP58" si="127">BD21/BD53</f>
        <v>#REF!</v>
      </c>
      <c r="BE58" s="13" t="e">
        <f t="shared" si="127"/>
        <v>#REF!</v>
      </c>
      <c r="BF58" s="13" t="e">
        <f t="shared" si="127"/>
        <v>#REF!</v>
      </c>
      <c r="BG58" s="13" t="e">
        <f t="shared" si="127"/>
        <v>#REF!</v>
      </c>
      <c r="BH58" s="13" t="e">
        <f t="shared" si="127"/>
        <v>#REF!</v>
      </c>
      <c r="BI58" s="13" t="e">
        <f t="shared" si="127"/>
        <v>#REF!</v>
      </c>
      <c r="BJ58" s="13" t="e">
        <f t="shared" si="127"/>
        <v>#REF!</v>
      </c>
      <c r="BK58" s="13" t="e">
        <f t="shared" si="127"/>
        <v>#REF!</v>
      </c>
      <c r="BL58" s="13">
        <f t="shared" si="127"/>
        <v>0.21504854368932039</v>
      </c>
      <c r="BM58" s="13">
        <f t="shared" si="127"/>
        <v>0.22494773519163763</v>
      </c>
      <c r="BN58" s="13">
        <f t="shared" si="127"/>
        <v>0.25010030761000401</v>
      </c>
      <c r="BO58" s="13">
        <f t="shared" si="127"/>
        <v>0.28576709796672828</v>
      </c>
      <c r="BP58" s="13">
        <f t="shared" si="127"/>
        <v>0.24679951018590668</v>
      </c>
    </row>
    <row r="59" spans="2:70" x14ac:dyDescent="0.35">
      <c r="B59" t="s">
        <v>94</v>
      </c>
      <c r="L59" s="12" t="e">
        <f t="shared" ref="L59:AN59" si="128">SUM(L56:L58)</f>
        <v>#REF!</v>
      </c>
      <c r="M59" s="12" t="e">
        <f t="shared" si="128"/>
        <v>#REF!</v>
      </c>
      <c r="N59" s="12" t="e">
        <f t="shared" si="128"/>
        <v>#REF!</v>
      </c>
      <c r="O59" s="40" t="e">
        <f t="shared" si="128"/>
        <v>#REF!</v>
      </c>
      <c r="P59" s="12" t="e">
        <f t="shared" si="128"/>
        <v>#REF!</v>
      </c>
      <c r="Q59" s="12" t="e">
        <f t="shared" si="128"/>
        <v>#REF!</v>
      </c>
      <c r="R59" s="12" t="e">
        <f t="shared" si="128"/>
        <v>#REF!</v>
      </c>
      <c r="S59" s="40" t="e">
        <f t="shared" si="128"/>
        <v>#REF!</v>
      </c>
      <c r="T59" s="12" t="e">
        <f t="shared" si="128"/>
        <v>#REF!</v>
      </c>
      <c r="U59" s="12" t="e">
        <f t="shared" si="128"/>
        <v>#REF!</v>
      </c>
      <c r="V59" s="12" t="e">
        <f t="shared" si="128"/>
        <v>#REF!</v>
      </c>
      <c r="W59" s="40" t="e">
        <f t="shared" si="128"/>
        <v>#REF!</v>
      </c>
      <c r="X59" s="12" t="e">
        <f t="shared" si="128"/>
        <v>#REF!</v>
      </c>
      <c r="Y59" s="12" t="e">
        <f t="shared" si="128"/>
        <v>#REF!</v>
      </c>
      <c r="Z59" s="12" t="e">
        <f t="shared" si="128"/>
        <v>#REF!</v>
      </c>
      <c r="AA59" s="40">
        <f t="shared" si="128"/>
        <v>1</v>
      </c>
      <c r="AB59" s="12">
        <f t="shared" si="128"/>
        <v>1</v>
      </c>
      <c r="AC59" s="12">
        <f t="shared" si="128"/>
        <v>1</v>
      </c>
      <c r="AD59" s="12">
        <f t="shared" si="128"/>
        <v>1</v>
      </c>
      <c r="AE59" s="40">
        <f t="shared" si="128"/>
        <v>1</v>
      </c>
      <c r="AF59" s="12">
        <f t="shared" si="128"/>
        <v>1.0000000000000002</v>
      </c>
      <c r="AG59" s="12">
        <f t="shared" si="128"/>
        <v>1</v>
      </c>
      <c r="AH59" s="12">
        <f t="shared" si="128"/>
        <v>0.99999999999999556</v>
      </c>
      <c r="AI59" s="40">
        <f t="shared" si="128"/>
        <v>1</v>
      </c>
      <c r="AJ59" s="12">
        <f t="shared" si="128"/>
        <v>1</v>
      </c>
      <c r="AK59" s="12">
        <f t="shared" si="128"/>
        <v>1.0000000000000002</v>
      </c>
      <c r="AL59" s="12">
        <f t="shared" si="128"/>
        <v>1.0000000000000004</v>
      </c>
      <c r="AM59" s="40" t="e">
        <f t="shared" si="128"/>
        <v>#DIV/0!</v>
      </c>
      <c r="AN59" s="12" t="e">
        <f t="shared" si="128"/>
        <v>#DIV/0!</v>
      </c>
      <c r="AO59" s="12" t="e">
        <f t="shared" ref="AO59" si="129">SUM(AO56:AO58)</f>
        <v>#DIV/0!</v>
      </c>
      <c r="AP59" s="12" t="e">
        <f t="shared" ref="AP59" si="130">SUM(AP56:AP58)</f>
        <v>#DIV/0!</v>
      </c>
      <c r="AQ59" s="12" t="e">
        <f t="shared" ref="AQ59" si="131">SUM(AQ56:AQ58)</f>
        <v>#DIV/0!</v>
      </c>
      <c r="AR59" s="12" t="e">
        <f t="shared" ref="AR59" si="132">SUM(AR56:AR58)</f>
        <v>#DIV/0!</v>
      </c>
      <c r="AS59" s="12" t="e">
        <f t="shared" ref="AS59" si="133">SUM(AS56:AS58)</f>
        <v>#DIV/0!</v>
      </c>
      <c r="AT59" s="12" t="e">
        <f t="shared" ref="AT59" si="134">SUM(AT56:AT58)</f>
        <v>#DIV/0!</v>
      </c>
      <c r="AU59" s="12" t="e">
        <f t="shared" ref="AU59" si="135">SUM(AU56:AU58)</f>
        <v>#DIV/0!</v>
      </c>
      <c r="BD59" s="12" t="e">
        <f t="shared" ref="BD59:BP59" si="136">SUM(BD56:BD58)</f>
        <v>#REF!</v>
      </c>
      <c r="BE59" s="12" t="e">
        <f t="shared" si="136"/>
        <v>#REF!</v>
      </c>
      <c r="BF59" s="12" t="e">
        <f t="shared" si="136"/>
        <v>#REF!</v>
      </c>
      <c r="BG59" s="12" t="e">
        <f t="shared" si="136"/>
        <v>#REF!</v>
      </c>
      <c r="BH59" s="12" t="e">
        <f t="shared" si="136"/>
        <v>#REF!</v>
      </c>
      <c r="BI59" s="12" t="e">
        <f t="shared" si="136"/>
        <v>#REF!</v>
      </c>
      <c r="BJ59" s="12" t="e">
        <f t="shared" si="136"/>
        <v>#REF!</v>
      </c>
      <c r="BK59" s="12" t="e">
        <f t="shared" si="136"/>
        <v>#REF!</v>
      </c>
      <c r="BL59" s="12">
        <f t="shared" si="136"/>
        <v>0.99999999999999989</v>
      </c>
      <c r="BM59" s="12">
        <f t="shared" si="136"/>
        <v>1</v>
      </c>
      <c r="BN59" s="12">
        <f t="shared" si="136"/>
        <v>1</v>
      </c>
      <c r="BO59" s="12">
        <f t="shared" si="136"/>
        <v>1</v>
      </c>
      <c r="BP59" s="12">
        <f t="shared" si="136"/>
        <v>1</v>
      </c>
    </row>
    <row r="60" spans="2:70" s="3" customFormat="1" x14ac:dyDescent="0.35">
      <c r="B60" s="5" t="s">
        <v>95</v>
      </c>
      <c r="C60" s="5"/>
      <c r="D60" s="5"/>
      <c r="E60" s="5"/>
      <c r="F60" s="5"/>
      <c r="G60" s="31"/>
      <c r="H60" s="5"/>
      <c r="I60" s="5"/>
      <c r="J60" s="5"/>
      <c r="K60" s="31"/>
      <c r="L60" s="5"/>
      <c r="M60" s="5"/>
      <c r="N60" s="5"/>
      <c r="O60" s="31"/>
      <c r="P60" s="5"/>
      <c r="Q60" s="5"/>
      <c r="R60" s="5"/>
      <c r="S60" s="31"/>
      <c r="T60" s="5"/>
      <c r="U60" s="5"/>
      <c r="V60" s="5"/>
      <c r="W60" s="31"/>
      <c r="X60" s="5"/>
      <c r="Y60" s="5"/>
      <c r="Z60" s="5"/>
      <c r="AA60" s="31"/>
      <c r="AB60" s="5"/>
      <c r="AC60" s="5"/>
      <c r="AD60" s="5"/>
      <c r="AE60" s="31"/>
      <c r="AF60" s="5"/>
      <c r="AG60" s="5"/>
      <c r="AH60" s="5"/>
      <c r="AI60" s="31"/>
      <c r="AJ60" s="5"/>
      <c r="AK60" s="5"/>
      <c r="AL60" s="5"/>
      <c r="AM60" s="50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</row>
    <row r="61" spans="2:70" x14ac:dyDescent="0.35">
      <c r="B61" t="s">
        <v>96</v>
      </c>
      <c r="S61" s="27">
        <v>46</v>
      </c>
      <c r="T61">
        <v>47</v>
      </c>
      <c r="U61">
        <v>54.9</v>
      </c>
      <c r="V61">
        <f>BL61-U61-T61-S61</f>
        <v>52.799999999999983</v>
      </c>
      <c r="W61" s="27">
        <v>62.6</v>
      </c>
      <c r="X61">
        <v>73.7</v>
      </c>
      <c r="Y61">
        <v>70.8</v>
      </c>
      <c r="Z61">
        <f>BM61-Y61-X61-W61</f>
        <v>65.500000000000028</v>
      </c>
      <c r="AA61" s="27">
        <v>63.6</v>
      </c>
      <c r="AB61">
        <v>62.9</v>
      </c>
      <c r="AC61">
        <v>67.599999999999994</v>
      </c>
      <c r="AD61">
        <f>BN61-AC61-AB61-AA61</f>
        <v>54.599999999999987</v>
      </c>
      <c r="AE61" s="27">
        <v>57.3</v>
      </c>
      <c r="AF61">
        <v>58</v>
      </c>
      <c r="AG61">
        <v>51.6</v>
      </c>
      <c r="AH61">
        <f>BO61-AG61-AF61-AE61</f>
        <v>52.500000000000014</v>
      </c>
      <c r="AI61" s="27">
        <v>67.900000000000006</v>
      </c>
      <c r="AJ61">
        <v>78.8</v>
      </c>
      <c r="AK61">
        <v>88.6</v>
      </c>
      <c r="AL61">
        <f>BP61-AK61-AJ61-AI61</f>
        <v>89.9</v>
      </c>
      <c r="BD61">
        <v>284.8</v>
      </c>
      <c r="BE61">
        <v>351</v>
      </c>
      <c r="BF61">
        <v>450</v>
      </c>
      <c r="BG61">
        <v>443.6</v>
      </c>
      <c r="BH61">
        <v>390.8</v>
      </c>
      <c r="BI61">
        <v>354.2</v>
      </c>
      <c r="BJ61">
        <v>221.3</v>
      </c>
      <c r="BK61">
        <v>197.8</v>
      </c>
      <c r="BL61">
        <v>200.7</v>
      </c>
      <c r="BM61">
        <v>272.60000000000002</v>
      </c>
      <c r="BN61">
        <v>248.7</v>
      </c>
      <c r="BO61">
        <v>219.4</v>
      </c>
      <c r="BP61">
        <v>325.2</v>
      </c>
    </row>
    <row r="62" spans="2:70" s="2" customFormat="1" x14ac:dyDescent="0.35">
      <c r="B62" s="2" t="s">
        <v>97</v>
      </c>
      <c r="G62" s="29"/>
      <c r="K62" s="29"/>
      <c r="O62" s="29"/>
      <c r="S62" s="29">
        <v>97</v>
      </c>
      <c r="T62" s="2">
        <v>104.2</v>
      </c>
      <c r="U62" s="2">
        <v>104.5</v>
      </c>
      <c r="V62" s="2">
        <f>BL62-U62-T62-S62</f>
        <v>111.60000000000002</v>
      </c>
      <c r="W62" s="29">
        <v>97.8</v>
      </c>
      <c r="X62" s="2">
        <v>114.2</v>
      </c>
      <c r="Y62" s="2">
        <v>113.3</v>
      </c>
      <c r="Z62" s="2">
        <f>BM62-Y62-X62-W62</f>
        <v>119.59999999999998</v>
      </c>
      <c r="AA62" s="29">
        <v>105.3</v>
      </c>
      <c r="AB62" s="2">
        <v>107.5</v>
      </c>
      <c r="AC62" s="2">
        <v>134.4</v>
      </c>
      <c r="AD62" s="2">
        <f>BN62-AC62-AB62-AA62</f>
        <v>151.80000000000001</v>
      </c>
      <c r="AE62" s="29">
        <v>136.9</v>
      </c>
      <c r="AF62" s="2">
        <v>147.1</v>
      </c>
      <c r="AG62" s="2">
        <v>149</v>
      </c>
      <c r="AH62" s="2">
        <f>BO62-AG62-AF62-AE62</f>
        <v>159.1</v>
      </c>
      <c r="AI62" s="29">
        <v>128.30000000000001</v>
      </c>
      <c r="AJ62" s="2">
        <v>145.4</v>
      </c>
      <c r="AK62" s="2">
        <v>140</v>
      </c>
      <c r="AL62" s="2">
        <f>BP62-AK62-AJ62-AI62</f>
        <v>159.40000000000003</v>
      </c>
      <c r="AM62" s="27"/>
      <c r="AN62"/>
      <c r="AO62"/>
      <c r="AP62"/>
      <c r="AQ62"/>
      <c r="AR62"/>
      <c r="AS62"/>
      <c r="AT62"/>
      <c r="AU62"/>
      <c r="AV62"/>
      <c r="AW62"/>
      <c r="AX62"/>
      <c r="AY62"/>
      <c r="BD62" s="2">
        <v>123.7</v>
      </c>
      <c r="BE62" s="2">
        <v>362.9</v>
      </c>
      <c r="BF62" s="2">
        <v>519.20000000000005</v>
      </c>
      <c r="BG62" s="2">
        <v>400.5</v>
      </c>
      <c r="BH62" s="2">
        <v>372.2</v>
      </c>
      <c r="BI62" s="2">
        <v>302.89999999999998</v>
      </c>
      <c r="BJ62" s="2">
        <v>320.60000000000002</v>
      </c>
      <c r="BK62" s="2">
        <v>405.5</v>
      </c>
      <c r="BL62" s="2">
        <v>417.3</v>
      </c>
      <c r="BM62" s="2">
        <v>444.9</v>
      </c>
      <c r="BN62" s="2">
        <v>499</v>
      </c>
      <c r="BO62" s="2">
        <v>592.1</v>
      </c>
      <c r="BP62" s="2">
        <v>573.1</v>
      </c>
    </row>
    <row r="63" spans="2:70" s="11" customFormat="1" x14ac:dyDescent="0.35">
      <c r="B63" s="11" t="s">
        <v>90</v>
      </c>
      <c r="G63" s="33"/>
      <c r="K63" s="33"/>
      <c r="O63" s="33">
        <f t="shared" ref="O63:AL63" si="137">SUM(O61:O62)</f>
        <v>0</v>
      </c>
      <c r="P63" s="11">
        <f t="shared" si="137"/>
        <v>0</v>
      </c>
      <c r="Q63" s="11">
        <f t="shared" si="137"/>
        <v>0</v>
      </c>
      <c r="R63" s="11">
        <f t="shared" si="137"/>
        <v>0</v>
      </c>
      <c r="S63" s="33">
        <f t="shared" si="137"/>
        <v>143</v>
      </c>
      <c r="T63" s="11">
        <f t="shared" si="137"/>
        <v>151.19999999999999</v>
      </c>
      <c r="U63" s="11">
        <f t="shared" si="137"/>
        <v>159.4</v>
      </c>
      <c r="V63" s="11">
        <f t="shared" si="137"/>
        <v>164.4</v>
      </c>
      <c r="W63" s="33">
        <f t="shared" si="137"/>
        <v>160.4</v>
      </c>
      <c r="X63" s="11">
        <f t="shared" si="137"/>
        <v>187.9</v>
      </c>
      <c r="Y63" s="11">
        <f t="shared" si="137"/>
        <v>184.1</v>
      </c>
      <c r="Z63" s="11">
        <f t="shared" si="137"/>
        <v>185.10000000000002</v>
      </c>
      <c r="AA63" s="33">
        <f t="shared" si="137"/>
        <v>168.9</v>
      </c>
      <c r="AB63" s="11">
        <f t="shared" si="137"/>
        <v>170.4</v>
      </c>
      <c r="AC63" s="11">
        <f t="shared" si="137"/>
        <v>202</v>
      </c>
      <c r="AD63" s="11">
        <f t="shared" si="137"/>
        <v>206.4</v>
      </c>
      <c r="AE63" s="33">
        <f t="shared" si="137"/>
        <v>194.2</v>
      </c>
      <c r="AF63" s="11">
        <f t="shared" si="137"/>
        <v>205.1</v>
      </c>
      <c r="AG63" s="11">
        <f t="shared" si="137"/>
        <v>200.6</v>
      </c>
      <c r="AH63" s="11">
        <f t="shared" si="137"/>
        <v>211.60000000000002</v>
      </c>
      <c r="AI63" s="33">
        <f t="shared" si="137"/>
        <v>196.20000000000002</v>
      </c>
      <c r="AJ63" s="11">
        <f t="shared" si="137"/>
        <v>224.2</v>
      </c>
      <c r="AK63" s="11">
        <f t="shared" si="137"/>
        <v>228.6</v>
      </c>
      <c r="AL63" s="11">
        <f t="shared" si="137"/>
        <v>249.30000000000004</v>
      </c>
      <c r="AM63" s="33">
        <f t="shared" ref="AM63" si="138">SUM(AM61:AM62)</f>
        <v>0</v>
      </c>
      <c r="AN63" s="11">
        <f t="shared" ref="AN63" si="139">SUM(AN61:AN62)</f>
        <v>0</v>
      </c>
      <c r="AO63" s="11">
        <f t="shared" ref="AO63" si="140">SUM(AO61:AO62)</f>
        <v>0</v>
      </c>
      <c r="AP63" s="11">
        <f t="shared" ref="AP63" si="141">SUM(AP61:AP62)</f>
        <v>0</v>
      </c>
      <c r="AQ63" s="11">
        <f t="shared" ref="AQ63" si="142">SUM(AQ61:AQ62)</f>
        <v>0</v>
      </c>
      <c r="AR63" s="11">
        <f t="shared" ref="AR63" si="143">SUM(AR61:AR62)</f>
        <v>0</v>
      </c>
      <c r="AS63" s="11">
        <f t="shared" ref="AS63" si="144">SUM(AS61:AS62)</f>
        <v>0</v>
      </c>
      <c r="AT63" s="11">
        <f t="shared" ref="AT63" si="145">SUM(AT61:AT62)</f>
        <v>0</v>
      </c>
      <c r="AU63" s="11">
        <f t="shared" ref="AU63" si="146">SUM(AU61:AU62)</f>
        <v>0</v>
      </c>
      <c r="BD63" s="11">
        <f t="shared" ref="BD63:BR63" si="147">SUM(BD61:BD62)</f>
        <v>408.5</v>
      </c>
      <c r="BE63" s="11">
        <f t="shared" si="147"/>
        <v>713.9</v>
      </c>
      <c r="BF63" s="11">
        <f t="shared" si="147"/>
        <v>969.2</v>
      </c>
      <c r="BG63" s="11">
        <f t="shared" si="147"/>
        <v>844.1</v>
      </c>
      <c r="BH63" s="11">
        <f t="shared" si="147"/>
        <v>763</v>
      </c>
      <c r="BI63" s="11">
        <f t="shared" si="147"/>
        <v>657.09999999999991</v>
      </c>
      <c r="BJ63" s="11">
        <f t="shared" si="147"/>
        <v>541.90000000000009</v>
      </c>
      <c r="BK63" s="11">
        <f t="shared" si="147"/>
        <v>603.29999999999995</v>
      </c>
      <c r="BL63" s="11">
        <f t="shared" si="147"/>
        <v>618</v>
      </c>
      <c r="BM63" s="11">
        <f t="shared" si="147"/>
        <v>717.5</v>
      </c>
      <c r="BN63" s="11">
        <f t="shared" si="147"/>
        <v>747.7</v>
      </c>
      <c r="BO63" s="11">
        <f t="shared" si="147"/>
        <v>811.5</v>
      </c>
      <c r="BP63" s="11">
        <f t="shared" si="147"/>
        <v>898.3</v>
      </c>
      <c r="BQ63" s="11">
        <f t="shared" si="147"/>
        <v>0</v>
      </c>
      <c r="BR63" s="11">
        <f t="shared" si="147"/>
        <v>0</v>
      </c>
    </row>
    <row r="64" spans="2:70" x14ac:dyDescent="0.35">
      <c r="B64" t="s">
        <v>98</v>
      </c>
      <c r="S64" s="27">
        <v>32.9</v>
      </c>
      <c r="T64">
        <v>33.200000000000003</v>
      </c>
      <c r="U64">
        <v>34.299999999999997</v>
      </c>
      <c r="V64">
        <f>BL64-U64-T64-S64</f>
        <v>37.400000000000013</v>
      </c>
      <c r="W64" s="27">
        <v>42</v>
      </c>
      <c r="X64">
        <v>50.6</v>
      </c>
      <c r="Y64">
        <v>50.2</v>
      </c>
      <c r="Z64">
        <f>BM64-Y64-X64-W64</f>
        <v>49.200000000000017</v>
      </c>
      <c r="AA64" s="27">
        <v>46.2</v>
      </c>
      <c r="AB64">
        <v>46.2</v>
      </c>
      <c r="AC64">
        <v>50.5</v>
      </c>
      <c r="AD64">
        <f>BN64-AC64-AB64-AA64</f>
        <v>39.599999999999994</v>
      </c>
      <c r="AE64" s="27">
        <v>42.5</v>
      </c>
      <c r="AF64">
        <v>41.3</v>
      </c>
      <c r="AG64">
        <v>35.5</v>
      </c>
      <c r="AH64">
        <f>BO64-AG64-AF64-AE64</f>
        <v>36.899999999999991</v>
      </c>
      <c r="AI64" s="27">
        <v>49.9</v>
      </c>
      <c r="AJ64">
        <v>56.2</v>
      </c>
      <c r="AK64">
        <v>65.099999999999994</v>
      </c>
      <c r="AL64">
        <f>BP64-AK64-AJ64-AI64</f>
        <v>67.800000000000011</v>
      </c>
      <c r="BD64">
        <v>221.2</v>
      </c>
      <c r="BE64">
        <v>260.7</v>
      </c>
      <c r="BF64">
        <v>350.8</v>
      </c>
      <c r="BG64">
        <v>335.2</v>
      </c>
      <c r="BH64">
        <v>304.60000000000002</v>
      </c>
      <c r="BI64">
        <v>266.5</v>
      </c>
      <c r="BJ64">
        <v>162.1</v>
      </c>
      <c r="BK64">
        <v>138.6</v>
      </c>
      <c r="BL64">
        <v>137.80000000000001</v>
      </c>
      <c r="BM64">
        <v>192</v>
      </c>
      <c r="BN64">
        <v>182.5</v>
      </c>
      <c r="BO64">
        <v>156.19999999999999</v>
      </c>
      <c r="BP64">
        <v>239</v>
      </c>
    </row>
    <row r="65" spans="2:70" s="2" customFormat="1" x14ac:dyDescent="0.35">
      <c r="B65" s="2" t="s">
        <v>99</v>
      </c>
      <c r="G65" s="29"/>
      <c r="K65" s="29"/>
      <c r="O65" s="29"/>
      <c r="S65" s="29">
        <v>69.3</v>
      </c>
      <c r="T65" s="2">
        <v>78.7</v>
      </c>
      <c r="U65" s="2">
        <v>81</v>
      </c>
      <c r="V65">
        <f>BL65-U65-T65-S65</f>
        <v>81.500000000000014</v>
      </c>
      <c r="W65" s="29">
        <v>73.5</v>
      </c>
      <c r="X65" s="2">
        <v>89.2</v>
      </c>
      <c r="Y65" s="2">
        <v>85.3</v>
      </c>
      <c r="Z65">
        <f>BM65-Y65-X65-W65</f>
        <v>87.5</v>
      </c>
      <c r="AA65" s="29">
        <v>77.900000000000006</v>
      </c>
      <c r="AB65" s="2">
        <v>78.2</v>
      </c>
      <c r="AC65" s="2">
        <v>94.4</v>
      </c>
      <c r="AD65">
        <f>BN65-AC65-AB65-AA65</f>
        <v>111.50000000000003</v>
      </c>
      <c r="AE65" s="29">
        <v>100.7</v>
      </c>
      <c r="AF65" s="2">
        <v>111.8</v>
      </c>
      <c r="AG65" s="2">
        <v>104.5</v>
      </c>
      <c r="AH65">
        <f>BO65-AG65-AF65-AE65</f>
        <v>113.19999999999997</v>
      </c>
      <c r="AI65" s="29">
        <v>94.4</v>
      </c>
      <c r="AJ65" s="2">
        <v>110.2</v>
      </c>
      <c r="AK65" s="2">
        <v>108.6</v>
      </c>
      <c r="AL65">
        <f>BP65-AK65-AJ65-AI65</f>
        <v>120.10000000000005</v>
      </c>
      <c r="AM65" s="27"/>
      <c r="AN65"/>
      <c r="AO65"/>
      <c r="AP65"/>
      <c r="AQ65"/>
      <c r="AR65"/>
      <c r="AS65"/>
      <c r="AT65"/>
      <c r="AU65"/>
      <c r="AV65"/>
      <c r="AW65"/>
      <c r="AX65"/>
      <c r="AY65"/>
      <c r="BD65" s="2">
        <v>103</v>
      </c>
      <c r="BE65" s="2">
        <v>262</v>
      </c>
      <c r="BF65" s="2">
        <v>361.2</v>
      </c>
      <c r="BG65" s="2">
        <v>304.39999999999998</v>
      </c>
      <c r="BH65" s="2">
        <v>279</v>
      </c>
      <c r="BI65" s="2">
        <v>228.8</v>
      </c>
      <c r="BJ65" s="2">
        <v>259.3</v>
      </c>
      <c r="BK65" s="2">
        <v>307.10000000000002</v>
      </c>
      <c r="BL65" s="2">
        <v>310.5</v>
      </c>
      <c r="BM65" s="2">
        <v>335.5</v>
      </c>
      <c r="BN65" s="2">
        <v>362</v>
      </c>
      <c r="BO65" s="2">
        <v>430.2</v>
      </c>
      <c r="BP65" s="2">
        <v>433.3</v>
      </c>
    </row>
    <row r="66" spans="2:70" s="14" customFormat="1" x14ac:dyDescent="0.35">
      <c r="B66" s="14" t="s">
        <v>100</v>
      </c>
      <c r="G66" s="39"/>
      <c r="K66" s="39"/>
      <c r="O66" s="39">
        <f t="shared" ref="O66:AL66" si="148">SUM(O64:O65)</f>
        <v>0</v>
      </c>
      <c r="P66" s="14">
        <f t="shared" si="148"/>
        <v>0</v>
      </c>
      <c r="Q66" s="14">
        <f t="shared" si="148"/>
        <v>0</v>
      </c>
      <c r="R66" s="14">
        <f t="shared" si="148"/>
        <v>0</v>
      </c>
      <c r="S66" s="39">
        <f t="shared" si="148"/>
        <v>102.19999999999999</v>
      </c>
      <c r="T66" s="14">
        <f t="shared" si="148"/>
        <v>111.9</v>
      </c>
      <c r="U66" s="14">
        <f t="shared" si="148"/>
        <v>115.3</v>
      </c>
      <c r="V66" s="14">
        <f t="shared" si="148"/>
        <v>118.90000000000003</v>
      </c>
      <c r="W66" s="39">
        <f t="shared" si="148"/>
        <v>115.5</v>
      </c>
      <c r="X66" s="14">
        <f t="shared" si="148"/>
        <v>139.80000000000001</v>
      </c>
      <c r="Y66" s="14">
        <f t="shared" si="148"/>
        <v>135.5</v>
      </c>
      <c r="Z66" s="14">
        <f t="shared" si="148"/>
        <v>136.70000000000002</v>
      </c>
      <c r="AA66" s="39">
        <f t="shared" si="148"/>
        <v>124.10000000000001</v>
      </c>
      <c r="AB66" s="14">
        <f t="shared" si="148"/>
        <v>124.4</v>
      </c>
      <c r="AC66" s="14">
        <f t="shared" si="148"/>
        <v>144.9</v>
      </c>
      <c r="AD66" s="14">
        <f t="shared" si="148"/>
        <v>151.10000000000002</v>
      </c>
      <c r="AE66" s="39">
        <f t="shared" si="148"/>
        <v>143.19999999999999</v>
      </c>
      <c r="AF66" s="14">
        <f t="shared" si="148"/>
        <v>153.1</v>
      </c>
      <c r="AG66" s="14">
        <f t="shared" si="148"/>
        <v>140</v>
      </c>
      <c r="AH66" s="14">
        <f t="shared" si="148"/>
        <v>150.09999999999997</v>
      </c>
      <c r="AI66" s="39">
        <f t="shared" si="148"/>
        <v>144.30000000000001</v>
      </c>
      <c r="AJ66" s="14">
        <f t="shared" si="148"/>
        <v>166.4</v>
      </c>
      <c r="AK66" s="14">
        <f t="shared" si="148"/>
        <v>173.7</v>
      </c>
      <c r="AL66" s="14">
        <f t="shared" si="148"/>
        <v>187.90000000000006</v>
      </c>
      <c r="AM66" s="39">
        <f t="shared" ref="AM66" si="149">SUM(AM64:AM65)</f>
        <v>0</v>
      </c>
      <c r="AN66" s="14">
        <f t="shared" ref="AN66" si="150">SUM(AN64:AN65)</f>
        <v>0</v>
      </c>
      <c r="AO66" s="14">
        <f t="shared" ref="AO66" si="151">SUM(AO64:AO65)</f>
        <v>0</v>
      </c>
      <c r="AP66" s="14">
        <f t="shared" ref="AP66" si="152">SUM(AP64:AP65)</f>
        <v>0</v>
      </c>
      <c r="AQ66" s="14">
        <f t="shared" ref="AQ66" si="153">SUM(AQ64:AQ65)</f>
        <v>0</v>
      </c>
      <c r="AR66" s="14">
        <f t="shared" ref="AR66" si="154">SUM(AR64:AR65)</f>
        <v>0</v>
      </c>
      <c r="AS66" s="14">
        <f t="shared" ref="AS66" si="155">SUM(AS64:AS65)</f>
        <v>0</v>
      </c>
      <c r="AT66" s="14">
        <f t="shared" ref="AT66" si="156">SUM(AT64:AT65)</f>
        <v>0</v>
      </c>
      <c r="AU66" s="14">
        <f t="shared" ref="AU66" si="157">SUM(AU64:AU65)</f>
        <v>0</v>
      </c>
      <c r="AV66" s="11"/>
      <c r="AW66" s="11"/>
      <c r="AX66" s="11"/>
      <c r="AY66" s="11"/>
      <c r="AZ66" s="11"/>
      <c r="BA66" s="11"/>
      <c r="BB66" s="11"/>
      <c r="BC66" s="11"/>
      <c r="BD66" s="14">
        <f t="shared" ref="BD66:BR66" si="158">SUM(BD64:BD65)</f>
        <v>324.2</v>
      </c>
      <c r="BE66" s="14">
        <f t="shared" si="158"/>
        <v>522.70000000000005</v>
      </c>
      <c r="BF66" s="14">
        <f t="shared" si="158"/>
        <v>712</v>
      </c>
      <c r="BG66" s="14">
        <f t="shared" si="158"/>
        <v>639.59999999999991</v>
      </c>
      <c r="BH66" s="14">
        <f t="shared" si="158"/>
        <v>583.6</v>
      </c>
      <c r="BI66" s="14">
        <f t="shared" si="158"/>
        <v>495.3</v>
      </c>
      <c r="BJ66" s="14">
        <f t="shared" si="158"/>
        <v>421.4</v>
      </c>
      <c r="BK66" s="14">
        <f t="shared" si="158"/>
        <v>445.70000000000005</v>
      </c>
      <c r="BL66" s="14">
        <f t="shared" si="158"/>
        <v>448.3</v>
      </c>
      <c r="BM66" s="14">
        <f t="shared" si="158"/>
        <v>527.5</v>
      </c>
      <c r="BN66" s="14">
        <f t="shared" si="158"/>
        <v>544.5</v>
      </c>
      <c r="BO66" s="14">
        <f t="shared" si="158"/>
        <v>586.4</v>
      </c>
      <c r="BP66" s="14">
        <f t="shared" si="158"/>
        <v>672.3</v>
      </c>
      <c r="BQ66" s="14">
        <f t="shared" si="158"/>
        <v>0</v>
      </c>
      <c r="BR66" s="14">
        <f t="shared" si="158"/>
        <v>0</v>
      </c>
    </row>
    <row r="67" spans="2:70" s="11" customFormat="1" x14ac:dyDescent="0.35">
      <c r="B67" s="11" t="s">
        <v>101</v>
      </c>
      <c r="G67" s="33"/>
      <c r="K67" s="33"/>
      <c r="O67" s="33">
        <f t="shared" ref="O67:AL67" si="159">O63-O66</f>
        <v>0</v>
      </c>
      <c r="P67" s="11">
        <f t="shared" si="159"/>
        <v>0</v>
      </c>
      <c r="Q67" s="11">
        <f t="shared" si="159"/>
        <v>0</v>
      </c>
      <c r="R67" s="11">
        <f t="shared" si="159"/>
        <v>0</v>
      </c>
      <c r="S67" s="33">
        <f t="shared" si="159"/>
        <v>40.800000000000011</v>
      </c>
      <c r="T67" s="11">
        <f t="shared" si="159"/>
        <v>39.299999999999983</v>
      </c>
      <c r="U67" s="11">
        <f t="shared" si="159"/>
        <v>44.100000000000009</v>
      </c>
      <c r="V67" s="11">
        <f t="shared" si="159"/>
        <v>45.499999999999972</v>
      </c>
      <c r="W67" s="33">
        <f t="shared" si="159"/>
        <v>44.900000000000006</v>
      </c>
      <c r="X67" s="11">
        <f t="shared" si="159"/>
        <v>48.099999999999994</v>
      </c>
      <c r="Y67" s="11">
        <f t="shared" si="159"/>
        <v>48.599999999999994</v>
      </c>
      <c r="Z67" s="11">
        <f t="shared" si="159"/>
        <v>48.400000000000006</v>
      </c>
      <c r="AA67" s="33">
        <f t="shared" si="159"/>
        <v>44.8</v>
      </c>
      <c r="AB67" s="11">
        <f t="shared" si="159"/>
        <v>46</v>
      </c>
      <c r="AC67" s="11">
        <f t="shared" si="159"/>
        <v>57.099999999999994</v>
      </c>
      <c r="AD67" s="11">
        <f t="shared" si="159"/>
        <v>55.299999999999983</v>
      </c>
      <c r="AE67" s="33">
        <f t="shared" si="159"/>
        <v>51</v>
      </c>
      <c r="AF67" s="11">
        <f t="shared" si="159"/>
        <v>52</v>
      </c>
      <c r="AG67" s="11">
        <f t="shared" si="159"/>
        <v>60.599999999999994</v>
      </c>
      <c r="AH67" s="11">
        <f t="shared" si="159"/>
        <v>61.500000000000057</v>
      </c>
      <c r="AI67" s="33">
        <f t="shared" si="159"/>
        <v>51.900000000000006</v>
      </c>
      <c r="AJ67" s="11">
        <f t="shared" si="159"/>
        <v>57.799999999999983</v>
      </c>
      <c r="AK67" s="11">
        <f t="shared" si="159"/>
        <v>54.900000000000006</v>
      </c>
      <c r="AL67" s="11">
        <f t="shared" si="159"/>
        <v>61.399999999999977</v>
      </c>
      <c r="AM67" s="33">
        <f t="shared" ref="AM67" si="160">AM63-AM66</f>
        <v>0</v>
      </c>
      <c r="AN67" s="11">
        <f t="shared" ref="AN67" si="161">AN63-AN66</f>
        <v>0</v>
      </c>
      <c r="AO67" s="11">
        <f t="shared" ref="AO67" si="162">AO63-AO66</f>
        <v>0</v>
      </c>
      <c r="AP67" s="11">
        <f t="shared" ref="AP67" si="163">AP63-AP66</f>
        <v>0</v>
      </c>
      <c r="AQ67" s="11">
        <f t="shared" ref="AQ67" si="164">AQ63-AQ66</f>
        <v>0</v>
      </c>
      <c r="AR67" s="11">
        <f t="shared" ref="AR67" si="165">AR63-AR66</f>
        <v>0</v>
      </c>
      <c r="AS67" s="11">
        <f t="shared" ref="AS67" si="166">AS63-AS66</f>
        <v>0</v>
      </c>
      <c r="AT67" s="11">
        <f t="shared" ref="AT67" si="167">AT63-AT66</f>
        <v>0</v>
      </c>
      <c r="AU67" s="11">
        <f t="shared" ref="AU67" si="168">AU63-AU66</f>
        <v>0</v>
      </c>
      <c r="BD67" s="11">
        <f t="shared" ref="BD67:BR67" si="169">BD63-BD66</f>
        <v>84.300000000000011</v>
      </c>
      <c r="BE67" s="11">
        <f t="shared" si="169"/>
        <v>191.19999999999993</v>
      </c>
      <c r="BF67" s="11">
        <f t="shared" si="169"/>
        <v>257.20000000000005</v>
      </c>
      <c r="BG67" s="11">
        <f t="shared" si="169"/>
        <v>204.50000000000011</v>
      </c>
      <c r="BH67" s="11">
        <f t="shared" si="169"/>
        <v>179.39999999999998</v>
      </c>
      <c r="BI67" s="11">
        <f t="shared" si="169"/>
        <v>161.7999999999999</v>
      </c>
      <c r="BJ67" s="11">
        <f t="shared" si="169"/>
        <v>120.50000000000011</v>
      </c>
      <c r="BK67" s="11">
        <f t="shared" si="169"/>
        <v>157.59999999999991</v>
      </c>
      <c r="BL67" s="11">
        <f t="shared" si="169"/>
        <v>169.7</v>
      </c>
      <c r="BM67" s="11">
        <f t="shared" si="169"/>
        <v>190</v>
      </c>
      <c r="BN67" s="11">
        <f t="shared" si="169"/>
        <v>203.20000000000005</v>
      </c>
      <c r="BO67" s="11">
        <f t="shared" si="169"/>
        <v>225.10000000000002</v>
      </c>
      <c r="BP67" s="11">
        <f t="shared" si="169"/>
        <v>226</v>
      </c>
      <c r="BQ67" s="11">
        <f t="shared" si="169"/>
        <v>0</v>
      </c>
      <c r="BR67" s="11">
        <f t="shared" si="169"/>
        <v>0</v>
      </c>
    </row>
    <row r="68" spans="2:70" s="8" customFormat="1" x14ac:dyDescent="0.35">
      <c r="B68" s="7" t="s">
        <v>102</v>
      </c>
      <c r="C68" s="7"/>
      <c r="D68" s="7"/>
      <c r="E68" s="7"/>
      <c r="F68" s="7"/>
      <c r="G68" s="37"/>
      <c r="H68" s="7"/>
      <c r="I68" s="7"/>
      <c r="J68" s="7"/>
      <c r="K68" s="37"/>
      <c r="L68" s="7"/>
      <c r="M68" s="7"/>
      <c r="N68" s="7"/>
      <c r="O68" s="37"/>
      <c r="P68" s="7"/>
      <c r="Q68" s="7"/>
      <c r="R68" s="7"/>
      <c r="S68" s="37"/>
      <c r="T68" s="7"/>
      <c r="U68" s="7"/>
      <c r="V68" s="7"/>
      <c r="W68" s="37"/>
      <c r="X68" s="7"/>
      <c r="Y68" s="7"/>
      <c r="Z68" s="7"/>
      <c r="AA68" s="37"/>
      <c r="AB68" s="7"/>
      <c r="AC68" s="7"/>
      <c r="AD68" s="7"/>
      <c r="AE68" s="37"/>
      <c r="AF68" s="7"/>
      <c r="AG68" s="7"/>
      <c r="AH68" s="7"/>
      <c r="AI68" s="37"/>
      <c r="AJ68" s="7"/>
      <c r="AK68" s="7"/>
      <c r="AL68" s="7"/>
      <c r="AM68" s="54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</row>
    <row r="69" spans="2:70" x14ac:dyDescent="0.35">
      <c r="B69" t="s">
        <v>103</v>
      </c>
      <c r="S69" s="27">
        <v>29.8</v>
      </c>
      <c r="T69">
        <v>30.1</v>
      </c>
      <c r="U69">
        <v>29.5</v>
      </c>
      <c r="V69">
        <f>BL69-U69-T69-S69</f>
        <v>30.399999999999995</v>
      </c>
      <c r="W69" s="27">
        <v>31.5</v>
      </c>
      <c r="X69">
        <v>33.700000000000003</v>
      </c>
      <c r="Y69">
        <v>32.5</v>
      </c>
      <c r="Z69">
        <f>BM69-Y69-X69-W69</f>
        <v>33.100000000000009</v>
      </c>
      <c r="AA69" s="27">
        <v>34.9</v>
      </c>
      <c r="AB69">
        <v>36</v>
      </c>
      <c r="AC69">
        <v>36.299999999999997</v>
      </c>
      <c r="AD69">
        <f>BN69-AC69-AB69-AA69</f>
        <v>37.300000000000004</v>
      </c>
      <c r="AE69" s="27">
        <v>37.9</v>
      </c>
      <c r="AF69">
        <v>38.200000000000003</v>
      </c>
      <c r="AG69">
        <v>41.8</v>
      </c>
      <c r="AH69">
        <f>BO69-AG69-AF69-AE69</f>
        <v>42.29999999999999</v>
      </c>
      <c r="AI69" s="27">
        <v>43.3</v>
      </c>
      <c r="AJ69">
        <v>44.5</v>
      </c>
      <c r="AK69">
        <v>48.5</v>
      </c>
      <c r="AL69">
        <f>BP69-AK69-AJ69-AI69</f>
        <v>46.2</v>
      </c>
      <c r="BD69">
        <v>57.3</v>
      </c>
      <c r="BE69">
        <v>140.6</v>
      </c>
      <c r="BF69">
        <v>193.1</v>
      </c>
      <c r="BG69">
        <v>172.8</v>
      </c>
      <c r="BH69">
        <v>153.6</v>
      </c>
      <c r="BI69">
        <v>150.69999999999999</v>
      </c>
      <c r="BJ69">
        <v>114.6</v>
      </c>
      <c r="BK69">
        <v>127.3</v>
      </c>
      <c r="BL69">
        <v>119.8</v>
      </c>
      <c r="BM69">
        <v>130.80000000000001</v>
      </c>
      <c r="BN69">
        <v>144.5</v>
      </c>
      <c r="BO69">
        <v>160.19999999999999</v>
      </c>
      <c r="BP69">
        <v>182.5</v>
      </c>
    </row>
    <row r="70" spans="2:70" x14ac:dyDescent="0.35">
      <c r="B70" t="s">
        <v>104</v>
      </c>
      <c r="S70" s="27">
        <v>0</v>
      </c>
      <c r="T70">
        <v>0</v>
      </c>
      <c r="U70">
        <v>0</v>
      </c>
      <c r="V70">
        <f>BL70-U70-T70-S70</f>
        <v>0</v>
      </c>
      <c r="W70" s="27">
        <v>1.2</v>
      </c>
      <c r="X70">
        <v>0.6</v>
      </c>
      <c r="Y70">
        <v>0.1</v>
      </c>
      <c r="Z70">
        <f>BM70-Y70-X70-W70</f>
        <v>0.39999999999999969</v>
      </c>
      <c r="AA70" s="27">
        <v>0.4</v>
      </c>
      <c r="AB70">
        <v>1</v>
      </c>
      <c r="AC70">
        <v>0.1</v>
      </c>
      <c r="AD70">
        <f>BN70-AC70-AB70-AA70</f>
        <v>0.19999999999999984</v>
      </c>
      <c r="AE70" s="27">
        <v>0.2</v>
      </c>
      <c r="AF70">
        <v>0.1</v>
      </c>
      <c r="AG70">
        <v>0.3</v>
      </c>
      <c r="AH70">
        <f>BO70-AG70-AF70-AE70</f>
        <v>1.2</v>
      </c>
      <c r="AI70" s="27">
        <v>0.3</v>
      </c>
      <c r="AJ70">
        <v>0.1</v>
      </c>
      <c r="AK70">
        <v>0.2</v>
      </c>
      <c r="AL70">
        <f>BP70-AK70-AJ70-AI70</f>
        <v>9.9999999999999922E-2</v>
      </c>
      <c r="BD70">
        <v>3.1</v>
      </c>
      <c r="BE70">
        <v>12.5</v>
      </c>
      <c r="BF70">
        <v>-2.7</v>
      </c>
      <c r="BG70">
        <v>-3.8</v>
      </c>
      <c r="BH70">
        <v>0.2</v>
      </c>
      <c r="BI70">
        <v>0.1</v>
      </c>
      <c r="BJ70">
        <v>0</v>
      </c>
      <c r="BK70">
        <v>0</v>
      </c>
      <c r="BL70">
        <v>0</v>
      </c>
      <c r="BM70">
        <v>2.2999999999999998</v>
      </c>
      <c r="BN70">
        <v>1.7</v>
      </c>
      <c r="BO70">
        <v>1.8</v>
      </c>
      <c r="BP70">
        <v>0.7</v>
      </c>
    </row>
    <row r="71" spans="2:70" x14ac:dyDescent="0.35">
      <c r="B71" t="s">
        <v>105</v>
      </c>
      <c r="S71" s="27">
        <v>3.6</v>
      </c>
      <c r="T71">
        <v>3.6</v>
      </c>
      <c r="U71">
        <v>4.4000000000000004</v>
      </c>
      <c r="V71">
        <f>BL71-U71-T71-S71</f>
        <v>3.9999999999999996</v>
      </c>
      <c r="W71" s="27">
        <v>3.9</v>
      </c>
      <c r="X71">
        <v>4.5</v>
      </c>
      <c r="Y71">
        <v>4.5999999999999996</v>
      </c>
      <c r="Z71">
        <f>BM71-Y71-X71-W71</f>
        <v>5</v>
      </c>
      <c r="AA71" s="27">
        <v>5.7</v>
      </c>
      <c r="AB71">
        <v>6</v>
      </c>
      <c r="AC71">
        <v>7.7</v>
      </c>
      <c r="AD71">
        <f>BN71-AC71-AB71-AA71</f>
        <v>7.6000000000000005</v>
      </c>
      <c r="AE71" s="27">
        <v>8</v>
      </c>
      <c r="AF71">
        <v>10.199999999999999</v>
      </c>
      <c r="AG71">
        <v>8</v>
      </c>
      <c r="AH71">
        <f>BO71-AG71-AF71-AE71</f>
        <v>9.0000000000000036</v>
      </c>
      <c r="AI71" s="27">
        <v>9.1999999999999993</v>
      </c>
      <c r="AJ71">
        <v>9.1999999999999993</v>
      </c>
      <c r="AK71">
        <v>9.6</v>
      </c>
      <c r="AL71">
        <f>BP71-AK71-AJ71-AI71</f>
        <v>10.600000000000001</v>
      </c>
      <c r="BD71">
        <v>2.2000000000000002</v>
      </c>
      <c r="BE71">
        <v>8.6</v>
      </c>
      <c r="BF71">
        <v>17.8</v>
      </c>
      <c r="BG71">
        <v>19.7</v>
      </c>
      <c r="BH71">
        <v>18.600000000000001</v>
      </c>
      <c r="BI71">
        <v>16.2</v>
      </c>
      <c r="BJ71">
        <v>13.9</v>
      </c>
      <c r="BK71">
        <v>17.8</v>
      </c>
      <c r="BL71">
        <v>15.6</v>
      </c>
      <c r="BM71">
        <v>18</v>
      </c>
      <c r="BN71">
        <v>27</v>
      </c>
      <c r="BO71">
        <v>35.200000000000003</v>
      </c>
      <c r="BP71">
        <v>38.6</v>
      </c>
    </row>
    <row r="72" spans="2:70" x14ac:dyDescent="0.35">
      <c r="B72" t="s">
        <v>106</v>
      </c>
      <c r="S72" s="27">
        <v>0</v>
      </c>
      <c r="T72">
        <v>0</v>
      </c>
      <c r="U72">
        <v>0</v>
      </c>
      <c r="V72">
        <f>BL72-U72-T72-S72</f>
        <v>0</v>
      </c>
      <c r="W72" s="27">
        <v>0</v>
      </c>
      <c r="X72">
        <v>0</v>
      </c>
      <c r="Y72">
        <v>0</v>
      </c>
      <c r="Z72">
        <f>BM72-Y72-X72-W72</f>
        <v>0</v>
      </c>
      <c r="AA72" s="27">
        <v>0</v>
      </c>
      <c r="AB72">
        <v>0</v>
      </c>
      <c r="AC72">
        <v>0</v>
      </c>
      <c r="AD72">
        <f>BN72-AC72-AB72-AA72</f>
        <v>0</v>
      </c>
      <c r="AE72" s="27">
        <v>0</v>
      </c>
      <c r="AF72">
        <v>0</v>
      </c>
      <c r="AG72">
        <v>0</v>
      </c>
      <c r="AH72">
        <f>BO72-AG72-AF72-AE72</f>
        <v>0</v>
      </c>
      <c r="AI72" s="27">
        <v>0</v>
      </c>
      <c r="AJ72">
        <v>0</v>
      </c>
      <c r="AK72">
        <v>0</v>
      </c>
      <c r="AL72">
        <f>BP72-AK72-AJ72-AI72</f>
        <v>0</v>
      </c>
      <c r="BD72">
        <v>0</v>
      </c>
      <c r="BE72">
        <v>0</v>
      </c>
      <c r="BF72">
        <v>96.6</v>
      </c>
      <c r="BG72">
        <v>0</v>
      </c>
      <c r="BH72">
        <v>0</v>
      </c>
      <c r="BI72">
        <v>0</v>
      </c>
      <c r="BJ72">
        <v>0</v>
      </c>
      <c r="BK72">
        <v>24.2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2:70" s="2" customFormat="1" x14ac:dyDescent="0.35">
      <c r="B73" s="2" t="s">
        <v>107</v>
      </c>
      <c r="S73" s="2">
        <v>0.4</v>
      </c>
      <c r="T73" s="2">
        <v>3</v>
      </c>
      <c r="U73" s="2">
        <v>0.1</v>
      </c>
      <c r="V73">
        <f>BL73-U73-T73-S73</f>
        <v>0.29999999999999971</v>
      </c>
      <c r="W73" s="29">
        <v>0.1</v>
      </c>
      <c r="X73" s="2">
        <v>0.3</v>
      </c>
      <c r="Y73" s="2">
        <v>-0.1</v>
      </c>
      <c r="Z73">
        <f>BM73-Y73-X73-W73</f>
        <v>0.6</v>
      </c>
      <c r="AA73" s="29">
        <v>0.1</v>
      </c>
      <c r="AB73" s="2">
        <v>0.1</v>
      </c>
      <c r="AC73" s="2">
        <v>0.3</v>
      </c>
      <c r="AD73">
        <f>BN73-AC73-AB73-AA73</f>
        <v>0.19999999999999993</v>
      </c>
      <c r="AE73" s="29">
        <v>0</v>
      </c>
      <c r="AF73" s="2">
        <v>0.2</v>
      </c>
      <c r="AG73" s="2">
        <v>0</v>
      </c>
      <c r="AH73">
        <f>BO73-AG73-AF73-AE73</f>
        <v>-0.2</v>
      </c>
      <c r="AI73" s="2">
        <v>0.3</v>
      </c>
      <c r="AJ73" s="2">
        <v>5.9</v>
      </c>
      <c r="AK73" s="2">
        <v>0.2</v>
      </c>
      <c r="AL73" s="2">
        <f>BP73-AK73-AJ73-AI73</f>
        <v>0.3999999999999993</v>
      </c>
      <c r="AM73" s="27"/>
      <c r="AN73"/>
      <c r="AO73"/>
      <c r="AP73"/>
      <c r="AQ73"/>
      <c r="AR73"/>
      <c r="AS73"/>
      <c r="AT73"/>
      <c r="AU73"/>
      <c r="AV73"/>
      <c r="AW73"/>
      <c r="AX73"/>
      <c r="AY73"/>
      <c r="BD73" s="2">
        <v>-1.4</v>
      </c>
      <c r="BE73" s="2">
        <v>0</v>
      </c>
      <c r="BF73" s="2">
        <v>2.1</v>
      </c>
      <c r="BG73" s="2">
        <v>-2.4</v>
      </c>
      <c r="BH73" s="2">
        <v>1.7</v>
      </c>
      <c r="BI73" s="2">
        <v>-0.7</v>
      </c>
      <c r="BJ73" s="2">
        <v>10</v>
      </c>
      <c r="BK73" s="2">
        <v>0.3</v>
      </c>
      <c r="BL73" s="2">
        <v>3.8</v>
      </c>
      <c r="BM73" s="2">
        <v>0.9</v>
      </c>
      <c r="BN73" s="2">
        <v>0.7</v>
      </c>
      <c r="BO73" s="2">
        <v>0</v>
      </c>
      <c r="BP73" s="2">
        <v>6.8</v>
      </c>
    </row>
    <row r="74" spans="2:70" s="14" customFormat="1" x14ac:dyDescent="0.35">
      <c r="B74" s="14" t="s">
        <v>108</v>
      </c>
      <c r="O74" s="14">
        <f t="shared" ref="O74:AL74" si="170">SUM(O69:O73)</f>
        <v>0</v>
      </c>
      <c r="P74" s="14">
        <f t="shared" si="170"/>
        <v>0</v>
      </c>
      <c r="Q74" s="14">
        <f t="shared" si="170"/>
        <v>0</v>
      </c>
      <c r="R74" s="14">
        <f t="shared" si="170"/>
        <v>0</v>
      </c>
      <c r="S74" s="14">
        <f t="shared" si="170"/>
        <v>33.799999999999997</v>
      </c>
      <c r="T74" s="14">
        <f t="shared" si="170"/>
        <v>36.700000000000003</v>
      </c>
      <c r="U74" s="14">
        <f t="shared" si="170"/>
        <v>34</v>
      </c>
      <c r="V74" s="14">
        <f t="shared" si="170"/>
        <v>34.699999999999989</v>
      </c>
      <c r="W74" s="39">
        <f t="shared" si="170"/>
        <v>36.700000000000003</v>
      </c>
      <c r="X74" s="14">
        <f t="shared" si="170"/>
        <v>39.1</v>
      </c>
      <c r="Y74" s="14">
        <f t="shared" si="170"/>
        <v>37.1</v>
      </c>
      <c r="Z74" s="14">
        <f t="shared" si="170"/>
        <v>39.100000000000009</v>
      </c>
      <c r="AA74" s="39">
        <f t="shared" si="170"/>
        <v>41.1</v>
      </c>
      <c r="AB74" s="14">
        <f t="shared" si="170"/>
        <v>43.1</v>
      </c>
      <c r="AC74" s="14">
        <f t="shared" si="170"/>
        <v>44.4</v>
      </c>
      <c r="AD74" s="14">
        <f t="shared" si="170"/>
        <v>45.300000000000011</v>
      </c>
      <c r="AE74" s="39">
        <f t="shared" si="170"/>
        <v>46.1</v>
      </c>
      <c r="AF74" s="14">
        <f t="shared" si="170"/>
        <v>48.7</v>
      </c>
      <c r="AG74" s="14">
        <f t="shared" si="170"/>
        <v>50.099999999999994</v>
      </c>
      <c r="AH74" s="14">
        <f t="shared" si="170"/>
        <v>52.3</v>
      </c>
      <c r="AI74" s="14">
        <f t="shared" si="170"/>
        <v>53.099999999999994</v>
      </c>
      <c r="AJ74" s="14">
        <f t="shared" si="170"/>
        <v>59.699999999999996</v>
      </c>
      <c r="AK74" s="14">
        <f t="shared" si="170"/>
        <v>58.500000000000007</v>
      </c>
      <c r="AL74" s="14">
        <f t="shared" si="170"/>
        <v>57.300000000000004</v>
      </c>
      <c r="AM74" s="14">
        <f t="shared" ref="AM74" si="171">SUM(AM69:AM73)</f>
        <v>0</v>
      </c>
      <c r="AN74" s="14">
        <f t="shared" ref="AN74" si="172">SUM(AN69:AN73)</f>
        <v>0</v>
      </c>
      <c r="AO74" s="14">
        <f t="shared" ref="AO74" si="173">SUM(AO69:AO73)</f>
        <v>0</v>
      </c>
      <c r="AP74" s="14">
        <f t="shared" ref="AP74" si="174">SUM(AP69:AP73)</f>
        <v>0</v>
      </c>
      <c r="AQ74" s="14">
        <f t="shared" ref="AQ74" si="175">SUM(AQ69:AQ73)</f>
        <v>0</v>
      </c>
      <c r="AR74" s="14">
        <f t="shared" ref="AR74" si="176">SUM(AR69:AR73)</f>
        <v>0</v>
      </c>
      <c r="AS74" s="14">
        <f t="shared" ref="AS74" si="177">SUM(AS69:AS73)</f>
        <v>0</v>
      </c>
      <c r="AT74" s="14">
        <f t="shared" ref="AT74" si="178">SUM(AT69:AT73)</f>
        <v>0</v>
      </c>
      <c r="AU74" s="14">
        <f t="shared" ref="AU74" si="179">SUM(AU69:AU73)</f>
        <v>0</v>
      </c>
      <c r="AV74" s="11"/>
      <c r="AW74" s="11"/>
      <c r="AX74" s="11"/>
      <c r="AY74" s="11"/>
      <c r="AZ74" s="11"/>
      <c r="BA74" s="11"/>
      <c r="BB74" s="11"/>
      <c r="BC74" s="11"/>
      <c r="BD74" s="14">
        <f t="shared" ref="BD74:BP74" si="180">SUM(BD69:BD73)</f>
        <v>61.2</v>
      </c>
      <c r="BE74" s="14">
        <f t="shared" si="180"/>
        <v>161.69999999999999</v>
      </c>
      <c r="BF74" s="14">
        <f t="shared" si="180"/>
        <v>306.90000000000003</v>
      </c>
      <c r="BG74" s="14">
        <f t="shared" si="180"/>
        <v>186.29999999999998</v>
      </c>
      <c r="BH74" s="14">
        <f t="shared" si="180"/>
        <v>174.09999999999997</v>
      </c>
      <c r="BI74" s="14">
        <f t="shared" si="180"/>
        <v>166.29999999999998</v>
      </c>
      <c r="BJ74" s="14">
        <f t="shared" si="180"/>
        <v>138.5</v>
      </c>
      <c r="BK74" s="14">
        <f t="shared" si="180"/>
        <v>169.6</v>
      </c>
      <c r="BL74" s="14">
        <f t="shared" si="180"/>
        <v>139.20000000000002</v>
      </c>
      <c r="BM74" s="14">
        <f t="shared" si="180"/>
        <v>152.00000000000003</v>
      </c>
      <c r="BN74" s="14">
        <f t="shared" si="180"/>
        <v>173.89999999999998</v>
      </c>
      <c r="BO74" s="14">
        <f t="shared" si="180"/>
        <v>197.2</v>
      </c>
      <c r="BP74" s="14">
        <f t="shared" si="180"/>
        <v>228.6</v>
      </c>
    </row>
    <row r="75" spans="2:70" s="11" customFormat="1" x14ac:dyDescent="0.35">
      <c r="B75" s="11" t="s">
        <v>80</v>
      </c>
      <c r="G75" s="33"/>
      <c r="K75" s="33"/>
      <c r="O75" s="33">
        <f t="shared" ref="O75:AD75" si="181">O67-SUM(O69:O73)</f>
        <v>0</v>
      </c>
      <c r="P75" s="11">
        <f t="shared" si="181"/>
        <v>0</v>
      </c>
      <c r="Q75" s="11">
        <f t="shared" si="181"/>
        <v>0</v>
      </c>
      <c r="R75" s="11">
        <f t="shared" si="181"/>
        <v>0</v>
      </c>
      <c r="S75" s="33">
        <f t="shared" si="181"/>
        <v>7.0000000000000142</v>
      </c>
      <c r="T75" s="11">
        <f t="shared" si="181"/>
        <v>2.5999999999999801</v>
      </c>
      <c r="U75" s="11">
        <f t="shared" si="181"/>
        <v>10.100000000000009</v>
      </c>
      <c r="V75" s="11">
        <f t="shared" si="181"/>
        <v>10.799999999999983</v>
      </c>
      <c r="W75" s="33">
        <f t="shared" si="181"/>
        <v>8.2000000000000028</v>
      </c>
      <c r="X75" s="11">
        <f t="shared" si="181"/>
        <v>8.9999999999999929</v>
      </c>
      <c r="Y75" s="11">
        <f t="shared" si="181"/>
        <v>11.499999999999993</v>
      </c>
      <c r="Z75" s="11">
        <f t="shared" si="181"/>
        <v>9.2999999999999972</v>
      </c>
      <c r="AA75" s="33">
        <f t="shared" si="181"/>
        <v>3.6999999999999957</v>
      </c>
      <c r="AB75" s="11">
        <f t="shared" si="181"/>
        <v>2.8999999999999986</v>
      </c>
      <c r="AC75" s="11">
        <f t="shared" si="181"/>
        <v>12.699999999999996</v>
      </c>
      <c r="AD75" s="11">
        <f t="shared" si="181"/>
        <v>9.9999999999999716</v>
      </c>
      <c r="AE75" s="33">
        <f t="shared" ref="AE75:AL75" si="182">AE67-AE74</f>
        <v>4.8999999999999986</v>
      </c>
      <c r="AF75" s="11">
        <f t="shared" si="182"/>
        <v>3.2999999999999972</v>
      </c>
      <c r="AG75" s="11">
        <f t="shared" si="182"/>
        <v>10.5</v>
      </c>
      <c r="AH75" s="11">
        <f t="shared" si="182"/>
        <v>9.2000000000000597</v>
      </c>
      <c r="AI75" s="11">
        <f t="shared" si="182"/>
        <v>-1.1999999999999886</v>
      </c>
      <c r="AJ75" s="11">
        <f t="shared" si="182"/>
        <v>-1.9000000000000128</v>
      </c>
      <c r="AK75" s="11">
        <f t="shared" si="182"/>
        <v>-3.6000000000000014</v>
      </c>
      <c r="AL75" s="11">
        <f t="shared" si="182"/>
        <v>4.099999999999973</v>
      </c>
      <c r="AM75" s="11">
        <f t="shared" ref="AM75" si="183">AM67-AM74</f>
        <v>0</v>
      </c>
      <c r="AN75" s="11">
        <f t="shared" ref="AN75" si="184">AN67-AN74</f>
        <v>0</v>
      </c>
      <c r="AO75" s="11">
        <f t="shared" ref="AO75" si="185">AO67-AO74</f>
        <v>0</v>
      </c>
      <c r="AP75" s="11">
        <f t="shared" ref="AP75" si="186">AP67-AP74</f>
        <v>0</v>
      </c>
      <c r="AQ75" s="11">
        <f t="shared" ref="AQ75" si="187">AQ67-AQ74</f>
        <v>0</v>
      </c>
      <c r="AR75" s="11">
        <f t="shared" ref="AR75" si="188">AR67-AR74</f>
        <v>0</v>
      </c>
      <c r="AS75" s="11">
        <f t="shared" ref="AS75" si="189">AS67-AS74</f>
        <v>0</v>
      </c>
      <c r="AT75" s="11">
        <f t="shared" ref="AT75" si="190">AT67-AT74</f>
        <v>0</v>
      </c>
      <c r="AU75" s="11">
        <f t="shared" ref="AU75" si="191">AU67-AU74</f>
        <v>0</v>
      </c>
      <c r="BD75" s="11">
        <f t="shared" ref="BD75:BR75" si="192">BD67-SUM(BD69:BD73)</f>
        <v>23.100000000000009</v>
      </c>
      <c r="BE75" s="11">
        <f t="shared" si="192"/>
        <v>29.499999999999943</v>
      </c>
      <c r="BF75" s="11">
        <f t="shared" si="192"/>
        <v>-49.699999999999989</v>
      </c>
      <c r="BG75" s="11">
        <f t="shared" si="192"/>
        <v>18.200000000000131</v>
      </c>
      <c r="BH75" s="11">
        <f t="shared" si="192"/>
        <v>5.3000000000000114</v>
      </c>
      <c r="BI75" s="11">
        <f t="shared" si="192"/>
        <v>-4.5000000000000853</v>
      </c>
      <c r="BJ75" s="11">
        <f t="shared" si="192"/>
        <v>-17.999999999999886</v>
      </c>
      <c r="BK75" s="11">
        <f t="shared" si="192"/>
        <v>-12.000000000000085</v>
      </c>
      <c r="BL75" s="11">
        <f t="shared" si="192"/>
        <v>30.499999999999972</v>
      </c>
      <c r="BM75" s="11">
        <f t="shared" si="192"/>
        <v>37.999999999999972</v>
      </c>
      <c r="BN75" s="11">
        <f t="shared" si="192"/>
        <v>29.300000000000068</v>
      </c>
      <c r="BO75" s="11">
        <f t="shared" si="192"/>
        <v>27.900000000000034</v>
      </c>
      <c r="BP75" s="11">
        <f t="shared" si="192"/>
        <v>-2.5999999999999943</v>
      </c>
      <c r="BQ75" s="11">
        <f t="shared" si="192"/>
        <v>0</v>
      </c>
      <c r="BR75" s="11">
        <f t="shared" si="192"/>
        <v>0</v>
      </c>
    </row>
    <row r="76" spans="2:70" s="8" customFormat="1" x14ac:dyDescent="0.35">
      <c r="B76" s="7" t="s">
        <v>109</v>
      </c>
      <c r="C76" s="7"/>
      <c r="D76" s="7"/>
      <c r="E76" s="7"/>
      <c r="F76" s="7"/>
      <c r="G76" s="37"/>
      <c r="H76" s="7"/>
      <c r="I76" s="7"/>
      <c r="J76" s="7"/>
      <c r="K76" s="37"/>
      <c r="L76" s="7"/>
      <c r="M76" s="7"/>
      <c r="N76" s="7"/>
      <c r="O76" s="37"/>
      <c r="P76" s="7"/>
      <c r="Q76" s="7"/>
      <c r="R76" s="7"/>
      <c r="S76" s="37"/>
      <c r="T76" s="7"/>
      <c r="U76" s="7"/>
      <c r="V76" s="7"/>
      <c r="W76" s="37"/>
      <c r="X76" s="7"/>
      <c r="Y76" s="7"/>
      <c r="Z76" s="7"/>
      <c r="AA76" s="37"/>
      <c r="AB76" s="7"/>
      <c r="AC76" s="7"/>
      <c r="AD76" s="7"/>
      <c r="AE76" s="37"/>
      <c r="AF76" s="7"/>
      <c r="AG76" s="7"/>
      <c r="AH76" s="7"/>
      <c r="AI76" s="37"/>
      <c r="AJ76" s="7"/>
      <c r="AK76" s="7"/>
      <c r="AL76" s="7"/>
      <c r="AM76" s="54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</row>
    <row r="77" spans="2:70" x14ac:dyDescent="0.35">
      <c r="B77" t="s">
        <v>110</v>
      </c>
      <c r="S77" s="27">
        <v>-5.0999999999999996</v>
      </c>
      <c r="T77">
        <v>-5.7</v>
      </c>
      <c r="U77">
        <v>-5</v>
      </c>
      <c r="V77">
        <f>BL77-U77-T77-S77</f>
        <v>-5.0000000000000018</v>
      </c>
      <c r="W77" s="27">
        <v>-5.5</v>
      </c>
      <c r="X77">
        <v>-5.3</v>
      </c>
      <c r="Y77">
        <v>-5.4</v>
      </c>
      <c r="Z77">
        <f>BM77-Y77-X77-W77</f>
        <v>-5.4000000000000021</v>
      </c>
      <c r="AA77" s="27">
        <v>-5.4</v>
      </c>
      <c r="AB77">
        <v>-5.6</v>
      </c>
      <c r="AC77">
        <v>-5.9</v>
      </c>
      <c r="AD77">
        <f>BN77-AC77-AB77-AA77</f>
        <v>-5.8999999999999986</v>
      </c>
      <c r="AE77" s="27">
        <v>-5.9</v>
      </c>
      <c r="AF77">
        <v>-5.7</v>
      </c>
      <c r="AG77">
        <v>-5.9</v>
      </c>
      <c r="AH77">
        <f>BO77-AG77-AF77-AE77</f>
        <v>-5.9</v>
      </c>
      <c r="AI77" s="27">
        <v>-5.9</v>
      </c>
      <c r="AJ77">
        <v>-2.9</v>
      </c>
      <c r="AK77">
        <v>-4.0999999999999996</v>
      </c>
      <c r="AL77">
        <f>BP77-AK77-AJ77-AI77</f>
        <v>-4.7999999999999989</v>
      </c>
      <c r="BD77">
        <v>-22.3</v>
      </c>
      <c r="BE77">
        <v>-51.1</v>
      </c>
      <c r="BF77">
        <v>-66.099999999999994</v>
      </c>
      <c r="BG77">
        <v>-46.2</v>
      </c>
      <c r="BH77">
        <v>-39.200000000000003</v>
      </c>
      <c r="BI77">
        <v>-36</v>
      </c>
      <c r="BJ77">
        <v>-34.700000000000003</v>
      </c>
      <c r="BK77">
        <v>-28.6</v>
      </c>
      <c r="BL77">
        <v>-20.8</v>
      </c>
      <c r="BM77">
        <v>-21.6</v>
      </c>
      <c r="BN77">
        <v>-22.8</v>
      </c>
      <c r="BO77">
        <v>-23.4</v>
      </c>
      <c r="BP77">
        <v>-17.7</v>
      </c>
    </row>
    <row r="78" spans="2:70" x14ac:dyDescent="0.35">
      <c r="B78" t="s">
        <v>111</v>
      </c>
      <c r="S78" s="27">
        <v>0</v>
      </c>
      <c r="T78">
        <v>0</v>
      </c>
      <c r="U78">
        <v>0</v>
      </c>
      <c r="V78">
        <f>BL78-U78-T78-S78</f>
        <v>0</v>
      </c>
      <c r="W78" s="27">
        <v>0</v>
      </c>
      <c r="X78">
        <v>0</v>
      </c>
      <c r="Y78">
        <v>0</v>
      </c>
      <c r="Z78">
        <f>BM78-Y78-X78-W78</f>
        <v>0</v>
      </c>
      <c r="AA78" s="27">
        <v>0</v>
      </c>
      <c r="AB78">
        <v>0</v>
      </c>
      <c r="AC78">
        <v>0</v>
      </c>
      <c r="AD78">
        <f>BN78-AC78-AB78-AA78</f>
        <v>0</v>
      </c>
      <c r="AE78" s="27">
        <v>0</v>
      </c>
      <c r="AF78">
        <v>0</v>
      </c>
      <c r="AG78">
        <v>0</v>
      </c>
      <c r="AH78">
        <f>BO78-AG78-AF78-AE78</f>
        <v>0</v>
      </c>
      <c r="AI78" s="27">
        <v>-13</v>
      </c>
      <c r="AJ78">
        <v>0</v>
      </c>
      <c r="AK78">
        <v>0</v>
      </c>
      <c r="AL78">
        <f>BP78-AK78-AJ78-AI78</f>
        <v>0</v>
      </c>
      <c r="BD78">
        <v>0</v>
      </c>
      <c r="BE78">
        <v>0</v>
      </c>
      <c r="BF78">
        <v>0</v>
      </c>
      <c r="BG78">
        <v>0</v>
      </c>
      <c r="BH78">
        <v>-39.1</v>
      </c>
      <c r="BI78">
        <v>-3.4</v>
      </c>
      <c r="BJ78">
        <v>0.2</v>
      </c>
      <c r="BK78">
        <v>-17.3</v>
      </c>
      <c r="BL78">
        <v>0</v>
      </c>
      <c r="BM78">
        <v>0</v>
      </c>
      <c r="BN78">
        <v>0</v>
      </c>
      <c r="BO78">
        <v>0</v>
      </c>
      <c r="BP78">
        <v>-13</v>
      </c>
    </row>
    <row r="79" spans="2:70" s="2" customFormat="1" x14ac:dyDescent="0.35">
      <c r="B79" s="2" t="s">
        <v>112</v>
      </c>
      <c r="G79" s="29"/>
      <c r="K79" s="29"/>
      <c r="O79" s="29"/>
      <c r="S79" s="29">
        <v>0.3</v>
      </c>
      <c r="T79" s="2">
        <v>-0.6</v>
      </c>
      <c r="U79" s="2">
        <v>-0.3</v>
      </c>
      <c r="V79" s="2">
        <f>BL79-U79-T79-S79</f>
        <v>-0.39999999999999997</v>
      </c>
      <c r="W79" s="29">
        <v>-0.5</v>
      </c>
      <c r="X79" s="2">
        <v>0.1</v>
      </c>
      <c r="Y79" s="2">
        <v>-0.7</v>
      </c>
      <c r="Z79">
        <f>BM79-Y79-X79-W79</f>
        <v>0.4</v>
      </c>
      <c r="AA79" s="29">
        <v>-0.5</v>
      </c>
      <c r="AB79" s="2">
        <v>0.3</v>
      </c>
      <c r="AC79" s="2">
        <v>0.8</v>
      </c>
      <c r="AD79" s="2">
        <f>BN79-AC79-AB79-AA79</f>
        <v>-0.30000000000000004</v>
      </c>
      <c r="AE79" s="29">
        <v>0.2</v>
      </c>
      <c r="AF79" s="2">
        <v>0</v>
      </c>
      <c r="AG79" s="2">
        <v>0</v>
      </c>
      <c r="AH79" s="2">
        <f>BO79-AG79-AF79-AE79</f>
        <v>-0.30000000000000004</v>
      </c>
      <c r="AI79" s="29">
        <v>0.1</v>
      </c>
      <c r="AJ79" s="2">
        <v>0</v>
      </c>
      <c r="AK79" s="2">
        <v>-1.1000000000000001</v>
      </c>
      <c r="AL79" s="2">
        <f>BP79-AK79-AJ79-AI79</f>
        <v>1.6</v>
      </c>
      <c r="AM79" s="27"/>
      <c r="AN79"/>
      <c r="AO79"/>
      <c r="AP79"/>
      <c r="AQ79"/>
      <c r="AR79"/>
      <c r="AS79"/>
      <c r="AT79"/>
      <c r="AU79"/>
      <c r="AV79"/>
      <c r="AW79"/>
      <c r="AX79"/>
      <c r="AY79"/>
      <c r="BD79" s="2">
        <v>1.1000000000000001</v>
      </c>
      <c r="BE79" s="2">
        <v>0</v>
      </c>
      <c r="BF79" s="2">
        <v>1.3</v>
      </c>
      <c r="BG79" s="2">
        <v>-0.4</v>
      </c>
      <c r="BH79" s="2">
        <v>1.2</v>
      </c>
      <c r="BI79" s="2">
        <v>-0.7</v>
      </c>
      <c r="BJ79" s="2">
        <v>0.7</v>
      </c>
      <c r="BK79" s="2">
        <v>0.8</v>
      </c>
      <c r="BL79" s="2">
        <v>-1</v>
      </c>
      <c r="BM79" s="2">
        <v>-0.7</v>
      </c>
      <c r="BN79" s="2">
        <v>0.3</v>
      </c>
      <c r="BO79" s="2">
        <v>-0.1</v>
      </c>
      <c r="BP79" s="2">
        <v>0.6</v>
      </c>
    </row>
    <row r="80" spans="2:70" s="11" customFormat="1" x14ac:dyDescent="0.35">
      <c r="B80" s="11" t="s">
        <v>113</v>
      </c>
      <c r="S80" s="11">
        <f t="shared" ref="S80:AL80" si="193">SUM(S77:S79)</f>
        <v>-4.8</v>
      </c>
      <c r="T80" s="11">
        <f t="shared" si="193"/>
        <v>-6.3</v>
      </c>
      <c r="U80" s="11">
        <f t="shared" si="193"/>
        <v>-5.3</v>
      </c>
      <c r="V80" s="11">
        <f t="shared" si="193"/>
        <v>-5.4000000000000021</v>
      </c>
      <c r="W80" s="33">
        <f t="shared" si="193"/>
        <v>-6</v>
      </c>
      <c r="X80" s="11">
        <f t="shared" si="193"/>
        <v>-5.2</v>
      </c>
      <c r="Y80" s="11">
        <f t="shared" si="193"/>
        <v>-6.1000000000000005</v>
      </c>
      <c r="Z80" s="11">
        <f t="shared" si="193"/>
        <v>-5.0000000000000018</v>
      </c>
      <c r="AA80" s="33">
        <f t="shared" si="193"/>
        <v>-5.9</v>
      </c>
      <c r="AB80" s="11">
        <f t="shared" si="193"/>
        <v>-5.3</v>
      </c>
      <c r="AC80" s="11">
        <f t="shared" si="193"/>
        <v>-5.1000000000000005</v>
      </c>
      <c r="AD80" s="11">
        <f t="shared" si="193"/>
        <v>-6.1999999999999984</v>
      </c>
      <c r="AE80" s="33">
        <f t="shared" si="193"/>
        <v>-5.7</v>
      </c>
      <c r="AF80" s="11">
        <f t="shared" si="193"/>
        <v>-5.7</v>
      </c>
      <c r="AG80" s="11">
        <f t="shared" si="193"/>
        <v>-5.9</v>
      </c>
      <c r="AH80" s="11">
        <f t="shared" si="193"/>
        <v>-6.2</v>
      </c>
      <c r="AI80" s="11">
        <f t="shared" si="193"/>
        <v>-18.799999999999997</v>
      </c>
      <c r="AJ80" s="11">
        <f t="shared" si="193"/>
        <v>-2.9</v>
      </c>
      <c r="AK80" s="11">
        <f t="shared" si="193"/>
        <v>-5.1999999999999993</v>
      </c>
      <c r="AL80" s="11">
        <f t="shared" si="193"/>
        <v>-3.1999999999999988</v>
      </c>
      <c r="AM80" s="11">
        <f t="shared" ref="AM80" si="194">SUM(AM77:AM79)</f>
        <v>0</v>
      </c>
      <c r="AN80" s="11">
        <f t="shared" ref="AN80" si="195">SUM(AN77:AN79)</f>
        <v>0</v>
      </c>
      <c r="AO80" s="11">
        <f t="shared" ref="AO80" si="196">SUM(AO77:AO79)</f>
        <v>0</v>
      </c>
      <c r="AP80" s="11">
        <f t="shared" ref="AP80" si="197">SUM(AP77:AP79)</f>
        <v>0</v>
      </c>
      <c r="AQ80" s="11">
        <f t="shared" ref="AQ80" si="198">SUM(AQ77:AQ79)</f>
        <v>0</v>
      </c>
      <c r="AR80" s="11">
        <f t="shared" ref="AR80" si="199">SUM(AR77:AR79)</f>
        <v>0</v>
      </c>
      <c r="AS80" s="11">
        <f t="shared" ref="AS80" si="200">SUM(AS77:AS79)</f>
        <v>0</v>
      </c>
      <c r="AT80" s="11">
        <f t="shared" ref="AT80" si="201">SUM(AT77:AT79)</f>
        <v>0</v>
      </c>
      <c r="AU80" s="11">
        <f t="shared" ref="AU80" si="202">SUM(AU77:AU79)</f>
        <v>0</v>
      </c>
      <c r="BD80" s="11">
        <f t="shared" ref="BD80:BP80" si="203">SUM(BD77:BD79)</f>
        <v>-21.2</v>
      </c>
      <c r="BE80" s="11">
        <f t="shared" si="203"/>
        <v>-51.1</v>
      </c>
      <c r="BF80" s="11">
        <f t="shared" si="203"/>
        <v>-64.8</v>
      </c>
      <c r="BG80" s="11">
        <f t="shared" si="203"/>
        <v>-46.6</v>
      </c>
      <c r="BH80" s="11">
        <f t="shared" si="203"/>
        <v>-77.100000000000009</v>
      </c>
      <c r="BI80" s="11">
        <f t="shared" si="203"/>
        <v>-40.1</v>
      </c>
      <c r="BJ80" s="11">
        <f t="shared" si="203"/>
        <v>-33.799999999999997</v>
      </c>
      <c r="BK80" s="11">
        <f t="shared" si="203"/>
        <v>-45.100000000000009</v>
      </c>
      <c r="BL80" s="11">
        <f t="shared" si="203"/>
        <v>-21.8</v>
      </c>
      <c r="BM80" s="11">
        <f t="shared" si="203"/>
        <v>-22.3</v>
      </c>
      <c r="BN80" s="11">
        <f t="shared" si="203"/>
        <v>-22.5</v>
      </c>
      <c r="BO80" s="11">
        <f t="shared" si="203"/>
        <v>-23.5</v>
      </c>
      <c r="BP80" s="11">
        <f t="shared" si="203"/>
        <v>-30.099999999999998</v>
      </c>
    </row>
    <row r="81" spans="2:70" s="8" customFormat="1" x14ac:dyDescent="0.35">
      <c r="B81" s="7" t="s">
        <v>114</v>
      </c>
      <c r="C81" s="7"/>
      <c r="D81" s="7"/>
      <c r="E81" s="7"/>
      <c r="F81" s="7"/>
      <c r="G81" s="37"/>
      <c r="H81" s="7"/>
      <c r="I81" s="7"/>
      <c r="J81" s="7"/>
      <c r="K81" s="37"/>
      <c r="L81" s="7"/>
      <c r="M81" s="7"/>
      <c r="N81" s="7"/>
      <c r="O81" s="37"/>
      <c r="P81" s="7"/>
      <c r="Q81" s="7"/>
      <c r="R81" s="7"/>
      <c r="S81" s="37"/>
      <c r="T81" s="7"/>
      <c r="U81" s="7"/>
      <c r="V81" s="7"/>
      <c r="W81" s="37"/>
      <c r="X81" s="7"/>
      <c r="Y81" s="7"/>
      <c r="Z81" s="7"/>
      <c r="AA81" s="37"/>
      <c r="AB81" s="7"/>
      <c r="AC81" s="7"/>
      <c r="AD81" s="7"/>
      <c r="AE81" s="37"/>
      <c r="AF81" s="7"/>
      <c r="AG81" s="7"/>
      <c r="AH81" s="7"/>
      <c r="AI81" s="37"/>
      <c r="AJ81" s="7"/>
      <c r="AK81" s="7"/>
      <c r="AL81" s="7"/>
      <c r="AM81" s="54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</row>
    <row r="82" spans="2:70" s="11" customFormat="1" x14ac:dyDescent="0.35">
      <c r="B82" s="11" t="s">
        <v>115</v>
      </c>
      <c r="G82" s="33"/>
      <c r="K82" s="33"/>
      <c r="O82" s="11">
        <f t="shared" ref="O82:AL82" si="204">O75+SUM(O77:O79)</f>
        <v>0</v>
      </c>
      <c r="P82" s="11">
        <f t="shared" si="204"/>
        <v>0</v>
      </c>
      <c r="Q82" s="11">
        <f t="shared" si="204"/>
        <v>0</v>
      </c>
      <c r="R82" s="11">
        <f t="shared" si="204"/>
        <v>0</v>
      </c>
      <c r="S82" s="11">
        <f t="shared" si="204"/>
        <v>2.2000000000000144</v>
      </c>
      <c r="T82" s="11">
        <f t="shared" si="204"/>
        <v>-3.7000000000000197</v>
      </c>
      <c r="U82" s="11">
        <f t="shared" si="204"/>
        <v>4.8000000000000087</v>
      </c>
      <c r="V82" s="11">
        <f t="shared" si="204"/>
        <v>5.3999999999999808</v>
      </c>
      <c r="W82" s="33">
        <f t="shared" si="204"/>
        <v>2.2000000000000028</v>
      </c>
      <c r="X82" s="11">
        <f t="shared" si="204"/>
        <v>3.7999999999999927</v>
      </c>
      <c r="Y82" s="11">
        <f t="shared" si="204"/>
        <v>5.3999999999999924</v>
      </c>
      <c r="Z82" s="11">
        <f t="shared" si="204"/>
        <v>4.2999999999999954</v>
      </c>
      <c r="AA82" s="33">
        <f t="shared" si="204"/>
        <v>-2.2000000000000046</v>
      </c>
      <c r="AB82" s="11">
        <f t="shared" si="204"/>
        <v>-2.4000000000000012</v>
      </c>
      <c r="AC82" s="11">
        <f t="shared" si="204"/>
        <v>7.5999999999999952</v>
      </c>
      <c r="AD82" s="11">
        <f t="shared" si="204"/>
        <v>3.7999999999999732</v>
      </c>
      <c r="AE82" s="33">
        <f t="shared" si="204"/>
        <v>-0.8000000000000016</v>
      </c>
      <c r="AF82" s="11">
        <f t="shared" si="204"/>
        <v>-2.400000000000003</v>
      </c>
      <c r="AG82" s="11">
        <f t="shared" si="204"/>
        <v>4.5999999999999996</v>
      </c>
      <c r="AH82" s="11">
        <f t="shared" si="204"/>
        <v>3.0000000000000595</v>
      </c>
      <c r="AI82" s="11">
        <f t="shared" si="204"/>
        <v>-19.999999999999986</v>
      </c>
      <c r="AJ82" s="11">
        <f t="shared" si="204"/>
        <v>-4.8000000000000131</v>
      </c>
      <c r="AK82" s="11">
        <f t="shared" si="204"/>
        <v>-8.8000000000000007</v>
      </c>
      <c r="AL82" s="11">
        <f t="shared" si="204"/>
        <v>0.89999999999997415</v>
      </c>
      <c r="AM82" s="33"/>
      <c r="BD82" s="11">
        <f t="shared" ref="BD82:BP82" si="205">BD75+SUM(BD77:BD79)</f>
        <v>1.9000000000000092</v>
      </c>
      <c r="BE82" s="11">
        <f t="shared" si="205"/>
        <v>-21.600000000000058</v>
      </c>
      <c r="BF82" s="11">
        <f t="shared" si="205"/>
        <v>-114.49999999999999</v>
      </c>
      <c r="BG82" s="11">
        <f t="shared" si="205"/>
        <v>-28.399999999999871</v>
      </c>
      <c r="BH82" s="11">
        <f t="shared" si="205"/>
        <v>-71.8</v>
      </c>
      <c r="BI82" s="11">
        <f t="shared" si="205"/>
        <v>-44.600000000000087</v>
      </c>
      <c r="BJ82" s="11">
        <f t="shared" si="205"/>
        <v>-51.799999999999883</v>
      </c>
      <c r="BK82" s="11">
        <f t="shared" si="205"/>
        <v>-57.100000000000094</v>
      </c>
      <c r="BL82" s="11">
        <f t="shared" si="205"/>
        <v>8.6999999999999709</v>
      </c>
      <c r="BM82" s="11">
        <f t="shared" si="205"/>
        <v>15.699999999999971</v>
      </c>
      <c r="BN82" s="11">
        <f t="shared" si="205"/>
        <v>6.8000000000000682</v>
      </c>
      <c r="BO82" s="11">
        <f t="shared" si="205"/>
        <v>4.4000000000000341</v>
      </c>
      <c r="BP82" s="11">
        <f t="shared" si="205"/>
        <v>-32.699999999999989</v>
      </c>
    </row>
    <row r="83" spans="2:70" s="2" customFormat="1" x14ac:dyDescent="0.35">
      <c r="B83" s="2" t="s">
        <v>116</v>
      </c>
      <c r="G83" s="29"/>
      <c r="K83" s="29"/>
      <c r="O83" s="29"/>
      <c r="S83" s="29">
        <v>0.9</v>
      </c>
      <c r="T83" s="2">
        <v>0.1</v>
      </c>
      <c r="U83" s="2">
        <v>3.4</v>
      </c>
      <c r="V83" s="2">
        <f>BL83-U83-T83-S83</f>
        <v>0.19999999999999962</v>
      </c>
      <c r="W83" s="29">
        <v>-1.5</v>
      </c>
      <c r="X83" s="2">
        <v>2.5</v>
      </c>
      <c r="Y83" s="2">
        <v>2.8</v>
      </c>
      <c r="Z83">
        <f>BM83-Y83-X83-W83</f>
        <v>1</v>
      </c>
      <c r="AA83" s="29">
        <v>-1.4</v>
      </c>
      <c r="AB83" s="2">
        <v>-1.8</v>
      </c>
      <c r="AC83" s="2">
        <v>5</v>
      </c>
      <c r="AD83">
        <f>BN83-AC83-AB83-AA83</f>
        <v>-75.3</v>
      </c>
      <c r="AE83" s="29">
        <v>-2.7</v>
      </c>
      <c r="AF83" s="2">
        <v>-3.6</v>
      </c>
      <c r="AG83" s="2">
        <v>5.7</v>
      </c>
      <c r="AH83" s="46">
        <f>BO83-AG83-AF83-AE83</f>
        <v>4.5</v>
      </c>
      <c r="AI83" s="29">
        <v>-4.3</v>
      </c>
      <c r="AJ83" s="2">
        <v>0.5</v>
      </c>
      <c r="AK83" s="2">
        <v>-0.8</v>
      </c>
      <c r="AL83" s="2">
        <f>BP83-AK83-AJ83-AI83</f>
        <v>6</v>
      </c>
      <c r="AM83" s="27"/>
      <c r="AN83"/>
      <c r="AO83"/>
      <c r="AP83"/>
      <c r="AQ83"/>
      <c r="AR83"/>
      <c r="AS83"/>
      <c r="AT83"/>
      <c r="AU83"/>
      <c r="AV83"/>
      <c r="AW83"/>
      <c r="AX83"/>
      <c r="AY83"/>
      <c r="BD83" s="2">
        <v>-12.7</v>
      </c>
      <c r="BE83" s="2">
        <v>1.9</v>
      </c>
      <c r="BF83" s="2">
        <v>-1.6</v>
      </c>
      <c r="BG83" s="2">
        <v>1.1000000000000001</v>
      </c>
      <c r="BH83" s="2">
        <v>3.9</v>
      </c>
      <c r="BI83" s="2">
        <v>-11.4</v>
      </c>
      <c r="BJ83" s="2">
        <v>5.8</v>
      </c>
      <c r="BK83" s="2">
        <v>-10.199999999999999</v>
      </c>
      <c r="BL83" s="2">
        <v>4.5999999999999996</v>
      </c>
      <c r="BM83" s="2">
        <v>4.8</v>
      </c>
      <c r="BN83" s="2">
        <v>-73.5</v>
      </c>
      <c r="BO83" s="2">
        <v>3.9</v>
      </c>
      <c r="BP83" s="2">
        <v>1.4</v>
      </c>
    </row>
    <row r="84" spans="2:70" s="11" customFormat="1" x14ac:dyDescent="0.35">
      <c r="B84" s="11" t="s">
        <v>117</v>
      </c>
      <c r="G84" s="33"/>
      <c r="K84" s="33"/>
      <c r="L84" s="11">
        <f t="shared" ref="L84:AL84" si="206">L82-L83</f>
        <v>0</v>
      </c>
      <c r="M84" s="11">
        <f t="shared" si="206"/>
        <v>0</v>
      </c>
      <c r="N84" s="11">
        <f t="shared" si="206"/>
        <v>0</v>
      </c>
      <c r="O84" s="33">
        <f t="shared" si="206"/>
        <v>0</v>
      </c>
      <c r="P84" s="11">
        <f t="shared" si="206"/>
        <v>0</v>
      </c>
      <c r="Q84" s="11">
        <f t="shared" si="206"/>
        <v>0</v>
      </c>
      <c r="R84" s="11">
        <f t="shared" si="206"/>
        <v>0</v>
      </c>
      <c r="S84" s="33">
        <f t="shared" si="206"/>
        <v>1.3000000000000145</v>
      </c>
      <c r="T84" s="11">
        <f t="shared" si="206"/>
        <v>-3.8000000000000198</v>
      </c>
      <c r="U84" s="11">
        <f t="shared" si="206"/>
        <v>1.4000000000000088</v>
      </c>
      <c r="V84" s="11">
        <f t="shared" si="206"/>
        <v>5.1999999999999815</v>
      </c>
      <c r="W84" s="33">
        <f t="shared" si="206"/>
        <v>3.7000000000000028</v>
      </c>
      <c r="X84" s="11">
        <f t="shared" si="206"/>
        <v>1.2999999999999927</v>
      </c>
      <c r="Y84" s="11">
        <f t="shared" si="206"/>
        <v>2.5999999999999925</v>
      </c>
      <c r="Z84" s="11">
        <f t="shared" si="206"/>
        <v>3.2999999999999954</v>
      </c>
      <c r="AA84" s="33">
        <f t="shared" si="206"/>
        <v>-0.80000000000000471</v>
      </c>
      <c r="AB84" s="11">
        <f t="shared" si="206"/>
        <v>-0.6000000000000012</v>
      </c>
      <c r="AC84" s="11">
        <f t="shared" si="206"/>
        <v>2.5999999999999952</v>
      </c>
      <c r="AD84" s="11">
        <f t="shared" si="206"/>
        <v>79.099999999999966</v>
      </c>
      <c r="AE84" s="33">
        <f t="shared" si="206"/>
        <v>1.8999999999999986</v>
      </c>
      <c r="AF84" s="11">
        <f t="shared" si="206"/>
        <v>1.1999999999999971</v>
      </c>
      <c r="AG84" s="11">
        <f t="shared" si="206"/>
        <v>-1.1000000000000005</v>
      </c>
      <c r="AH84" s="11">
        <f t="shared" si="206"/>
        <v>-1.4999999999999405</v>
      </c>
      <c r="AI84" s="33">
        <f t="shared" si="206"/>
        <v>-15.699999999999985</v>
      </c>
      <c r="AJ84" s="11">
        <f t="shared" si="206"/>
        <v>-5.3000000000000131</v>
      </c>
      <c r="AK84" s="11">
        <f t="shared" si="206"/>
        <v>-8</v>
      </c>
      <c r="AL84" s="11">
        <f t="shared" si="206"/>
        <v>-5.1000000000000263</v>
      </c>
      <c r="AM84" s="33">
        <f t="shared" ref="AM84" si="207">AM82-AM83</f>
        <v>0</v>
      </c>
      <c r="AN84" s="11">
        <f t="shared" ref="AN84" si="208">AN82-AN83</f>
        <v>0</v>
      </c>
      <c r="AO84" s="11">
        <f t="shared" ref="AO84" si="209">AO82-AO83</f>
        <v>0</v>
      </c>
      <c r="AP84" s="11">
        <f t="shared" ref="AP84" si="210">AP82-AP83</f>
        <v>0</v>
      </c>
      <c r="AQ84" s="11">
        <f t="shared" ref="AQ84" si="211">AQ82-AQ83</f>
        <v>0</v>
      </c>
      <c r="AR84" s="11">
        <f t="shared" ref="AR84" si="212">AR82-AR83</f>
        <v>0</v>
      </c>
      <c r="AS84" s="11">
        <f t="shared" ref="AS84" si="213">AS82-AS83</f>
        <v>0</v>
      </c>
      <c r="AT84" s="11">
        <f t="shared" ref="AT84" si="214">AT82-AT83</f>
        <v>0</v>
      </c>
      <c r="AU84" s="11">
        <f t="shared" ref="AU84" si="215">AU82-AU83</f>
        <v>0</v>
      </c>
      <c r="BD84" s="11">
        <f t="shared" ref="BD84:BR84" si="216">BD82-BD83</f>
        <v>14.600000000000009</v>
      </c>
      <c r="BE84" s="11">
        <f t="shared" si="216"/>
        <v>-23.500000000000057</v>
      </c>
      <c r="BF84" s="11">
        <f t="shared" si="216"/>
        <v>-112.89999999999999</v>
      </c>
      <c r="BG84" s="11">
        <f t="shared" si="216"/>
        <v>-29.499999999999872</v>
      </c>
      <c r="BH84" s="11">
        <f t="shared" si="216"/>
        <v>-75.7</v>
      </c>
      <c r="BI84" s="11">
        <f t="shared" si="216"/>
        <v>-33.200000000000088</v>
      </c>
      <c r="BJ84" s="11">
        <f t="shared" si="216"/>
        <v>-57.599999999999881</v>
      </c>
      <c r="BK84" s="11">
        <f t="shared" si="216"/>
        <v>-46.900000000000091</v>
      </c>
      <c r="BL84" s="11">
        <f t="shared" si="216"/>
        <v>4.0999999999999712</v>
      </c>
      <c r="BM84" s="11">
        <f t="shared" si="216"/>
        <v>10.89999999999997</v>
      </c>
      <c r="BN84" s="11">
        <f t="shared" si="216"/>
        <v>80.300000000000068</v>
      </c>
      <c r="BO84" s="11">
        <f t="shared" si="216"/>
        <v>0.50000000000003419</v>
      </c>
      <c r="BP84" s="11">
        <f t="shared" si="216"/>
        <v>-34.099999999999987</v>
      </c>
      <c r="BQ84" s="11">
        <f t="shared" si="216"/>
        <v>0</v>
      </c>
      <c r="BR84" s="11">
        <f t="shared" si="216"/>
        <v>0</v>
      </c>
    </row>
    <row r="85" spans="2:70" s="8" customFormat="1" x14ac:dyDescent="0.35">
      <c r="B85" s="7" t="s">
        <v>118</v>
      </c>
      <c r="C85" s="7"/>
      <c r="D85" s="7"/>
      <c r="E85" s="7"/>
      <c r="F85" s="7"/>
      <c r="G85" s="37"/>
      <c r="H85" s="7"/>
      <c r="I85" s="7"/>
      <c r="J85" s="7"/>
      <c r="K85" s="37"/>
      <c r="L85" s="7"/>
      <c r="M85" s="7"/>
      <c r="N85" s="7"/>
      <c r="O85" s="37"/>
      <c r="P85" s="7"/>
      <c r="Q85" s="7"/>
      <c r="R85" s="7"/>
      <c r="S85" s="37"/>
      <c r="T85" s="7"/>
      <c r="U85" s="7"/>
      <c r="V85" s="7"/>
      <c r="W85" s="37"/>
      <c r="X85" s="7"/>
      <c r="Y85" s="7"/>
      <c r="Z85" s="7"/>
      <c r="AA85" s="37"/>
      <c r="AB85" s="7"/>
      <c r="AC85" s="7"/>
      <c r="AD85" s="7"/>
      <c r="AE85" s="37"/>
      <c r="AF85" s="7"/>
      <c r="AG85" s="7"/>
      <c r="AH85" s="7"/>
      <c r="AI85" s="37"/>
      <c r="AJ85" s="7"/>
      <c r="AK85" s="7"/>
      <c r="AL85" s="7"/>
      <c r="AM85" s="54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</row>
    <row r="86" spans="2:70" x14ac:dyDescent="0.35">
      <c r="B86" t="s">
        <v>119</v>
      </c>
      <c r="S86" s="27">
        <v>-3.9</v>
      </c>
      <c r="T86">
        <v>-5.7</v>
      </c>
      <c r="U86">
        <v>0.5</v>
      </c>
      <c r="V86">
        <f>BL86-U86-T86-S86</f>
        <v>-0.30000000000000027</v>
      </c>
      <c r="W86" s="27">
        <v>-0.5</v>
      </c>
      <c r="X86">
        <v>2.9</v>
      </c>
      <c r="Y86">
        <v>0</v>
      </c>
      <c r="Z86">
        <f>BM86-Y86-X86-W86</f>
        <v>-0.5</v>
      </c>
      <c r="AA86" s="27">
        <v>-0.4</v>
      </c>
      <c r="AB86">
        <v>-0.4</v>
      </c>
      <c r="AC86">
        <v>-0.2</v>
      </c>
      <c r="AD86">
        <f>BN86-AC86-AB86-AA86</f>
        <v>-0.19999999999999996</v>
      </c>
      <c r="AE86" s="27">
        <v>0</v>
      </c>
      <c r="AF86">
        <v>-0.4</v>
      </c>
      <c r="AG86">
        <v>-1</v>
      </c>
      <c r="AH86">
        <f>BO86-AG86-AF86-AE86</f>
        <v>-0.8999999999999998</v>
      </c>
      <c r="AI86" s="27">
        <v>-0.3</v>
      </c>
      <c r="AJ86">
        <v>0</v>
      </c>
      <c r="AK86">
        <v>0</v>
      </c>
      <c r="AL86">
        <f>BP86-AK86-AJ86-AI86</f>
        <v>0</v>
      </c>
      <c r="BD86">
        <v>-0.1</v>
      </c>
      <c r="BE86">
        <v>-0.7</v>
      </c>
      <c r="BF86">
        <v>-1.5</v>
      </c>
      <c r="BG86">
        <v>-8.8000000000000007</v>
      </c>
      <c r="BH86">
        <v>-1.1000000000000001</v>
      </c>
      <c r="BI86">
        <v>75.5</v>
      </c>
      <c r="BJ86">
        <v>-0.6</v>
      </c>
      <c r="BK86">
        <v>6.3</v>
      </c>
      <c r="BL86">
        <v>-9.4</v>
      </c>
      <c r="BM86">
        <v>1.9</v>
      </c>
      <c r="BN86">
        <v>-1.2</v>
      </c>
      <c r="BO86">
        <v>-2.2999999999999998</v>
      </c>
      <c r="BP86">
        <v>-0.3</v>
      </c>
    </row>
    <row r="87" spans="2:70" s="2" customFormat="1" x14ac:dyDescent="0.35">
      <c r="B87" s="2" t="s">
        <v>120</v>
      </c>
      <c r="G87" s="29"/>
      <c r="K87" s="29"/>
      <c r="O87" s="29"/>
      <c r="S87" s="29">
        <v>0.4</v>
      </c>
      <c r="T87" s="2">
        <v>1.8</v>
      </c>
      <c r="U87" s="2">
        <v>-0.2</v>
      </c>
      <c r="V87">
        <f>BL87-U87-T87-S87</f>
        <v>-3.8000000000000003</v>
      </c>
      <c r="W87" s="29">
        <v>-0.1</v>
      </c>
      <c r="X87" s="2">
        <v>0.1</v>
      </c>
      <c r="Y87" s="2">
        <v>0</v>
      </c>
      <c r="Z87" s="2">
        <f>BM87-Y87-X87-W87</f>
        <v>0.2</v>
      </c>
      <c r="AA87" s="29">
        <v>0</v>
      </c>
      <c r="AB87" s="2">
        <v>0.2</v>
      </c>
      <c r="AC87" s="2">
        <v>0</v>
      </c>
      <c r="AD87" s="2">
        <f>BN87-AC87-AB87-AA87</f>
        <v>-0.5</v>
      </c>
      <c r="AE87" s="29">
        <v>0</v>
      </c>
      <c r="AF87" s="2">
        <v>0.1</v>
      </c>
      <c r="AG87" s="2">
        <v>0.2</v>
      </c>
      <c r="AH87" s="46">
        <f>BO87-AG87-AF87-AE87</f>
        <v>-0.5</v>
      </c>
      <c r="AI87" s="29">
        <v>0.1</v>
      </c>
      <c r="AJ87" s="2">
        <v>0.9</v>
      </c>
      <c r="AK87" s="2">
        <v>0</v>
      </c>
      <c r="AL87" s="2">
        <f>BP87-AK87-AJ87-AI87</f>
        <v>-2.2000000000000002</v>
      </c>
      <c r="AM87" s="27"/>
      <c r="AN87"/>
      <c r="AO87"/>
      <c r="AP87"/>
      <c r="AQ87"/>
      <c r="AR87"/>
      <c r="AS87"/>
      <c r="AT87"/>
      <c r="AU87"/>
      <c r="AV87"/>
      <c r="AW87"/>
      <c r="AX87"/>
      <c r="AY87"/>
      <c r="BD87" s="2">
        <v>0</v>
      </c>
      <c r="BE87" s="2">
        <v>0</v>
      </c>
      <c r="BF87" s="2">
        <v>0</v>
      </c>
      <c r="BG87" s="2">
        <v>-1.1000000000000001</v>
      </c>
      <c r="BH87" s="2">
        <v>1.2</v>
      </c>
      <c r="BI87" s="2">
        <v>22.5</v>
      </c>
      <c r="BJ87" s="2">
        <v>2.2999999999999998</v>
      </c>
      <c r="BK87" s="2">
        <v>2.1</v>
      </c>
      <c r="BL87" s="2">
        <v>-1.8</v>
      </c>
      <c r="BM87" s="2">
        <v>0.2</v>
      </c>
      <c r="BN87" s="2">
        <v>-0.3</v>
      </c>
      <c r="BO87" s="2">
        <v>-0.2</v>
      </c>
      <c r="BP87" s="2">
        <v>-1.2</v>
      </c>
    </row>
    <row r="88" spans="2:70" s="11" customFormat="1" x14ac:dyDescent="0.35">
      <c r="B88" s="11" t="s">
        <v>121</v>
      </c>
      <c r="G88" s="33"/>
      <c r="K88" s="33"/>
      <c r="L88" s="11">
        <f t="shared" ref="L88:AH88" si="217">L86+L87</f>
        <v>0</v>
      </c>
      <c r="M88" s="11">
        <f t="shared" si="217"/>
        <v>0</v>
      </c>
      <c r="N88" s="11">
        <f t="shared" si="217"/>
        <v>0</v>
      </c>
      <c r="O88" s="33">
        <f t="shared" si="217"/>
        <v>0</v>
      </c>
      <c r="P88" s="11">
        <f t="shared" si="217"/>
        <v>0</v>
      </c>
      <c r="Q88" s="11">
        <f t="shared" si="217"/>
        <v>0</v>
      </c>
      <c r="R88" s="11">
        <f t="shared" si="217"/>
        <v>0</v>
      </c>
      <c r="S88" s="33">
        <f t="shared" si="217"/>
        <v>-3.5</v>
      </c>
      <c r="T88" s="11">
        <f t="shared" si="217"/>
        <v>-3.9000000000000004</v>
      </c>
      <c r="U88" s="11">
        <f t="shared" si="217"/>
        <v>0.3</v>
      </c>
      <c r="V88" s="11">
        <f t="shared" si="217"/>
        <v>-4.1000000000000005</v>
      </c>
      <c r="W88" s="33">
        <f t="shared" si="217"/>
        <v>-0.6</v>
      </c>
      <c r="X88" s="11">
        <f t="shared" si="217"/>
        <v>3</v>
      </c>
      <c r="Y88" s="11">
        <f t="shared" si="217"/>
        <v>0</v>
      </c>
      <c r="Z88" s="11">
        <f t="shared" si="217"/>
        <v>-0.3</v>
      </c>
      <c r="AA88" s="33">
        <f t="shared" si="217"/>
        <v>-0.4</v>
      </c>
      <c r="AB88" s="11">
        <f t="shared" si="217"/>
        <v>-0.2</v>
      </c>
      <c r="AC88" s="11">
        <f t="shared" si="217"/>
        <v>-0.2</v>
      </c>
      <c r="AD88" s="11">
        <f t="shared" si="217"/>
        <v>-0.7</v>
      </c>
      <c r="AE88" s="33">
        <f t="shared" si="217"/>
        <v>0</v>
      </c>
      <c r="AF88" s="11">
        <f t="shared" si="217"/>
        <v>-0.30000000000000004</v>
      </c>
      <c r="AG88" s="11">
        <f t="shared" si="217"/>
        <v>-0.8</v>
      </c>
      <c r="AH88" s="11">
        <f t="shared" si="217"/>
        <v>-1.4</v>
      </c>
      <c r="AI88" s="11">
        <f t="shared" ref="AI88:AO88" si="218">AI86-AI87</f>
        <v>-0.4</v>
      </c>
      <c r="AJ88" s="11">
        <f t="shared" si="218"/>
        <v>-0.9</v>
      </c>
      <c r="AK88" s="11">
        <f t="shared" si="218"/>
        <v>0</v>
      </c>
      <c r="AL88" s="11">
        <f t="shared" si="218"/>
        <v>2.2000000000000002</v>
      </c>
      <c r="AM88" s="11">
        <f t="shared" si="218"/>
        <v>0</v>
      </c>
      <c r="AN88" s="11">
        <f t="shared" si="218"/>
        <v>0</v>
      </c>
      <c r="AO88" s="11">
        <f t="shared" si="218"/>
        <v>0</v>
      </c>
      <c r="AP88" s="11">
        <f t="shared" ref="AP88:AU88" si="219">AP86-AP87</f>
        <v>0</v>
      </c>
      <c r="AQ88" s="11">
        <f t="shared" si="219"/>
        <v>0</v>
      </c>
      <c r="AR88" s="11">
        <f t="shared" si="219"/>
        <v>0</v>
      </c>
      <c r="AS88" s="11">
        <f t="shared" si="219"/>
        <v>0</v>
      </c>
      <c r="AT88" s="11">
        <f t="shared" si="219"/>
        <v>0</v>
      </c>
      <c r="AU88" s="11">
        <f t="shared" si="219"/>
        <v>0</v>
      </c>
      <c r="BC88" s="11">
        <f>BB86-BB87</f>
        <v>0</v>
      </c>
      <c r="BD88" s="11">
        <f t="shared" ref="BD88:BR88" si="220">BD86-BD87</f>
        <v>-0.1</v>
      </c>
      <c r="BE88" s="11">
        <f t="shared" si="220"/>
        <v>-0.7</v>
      </c>
      <c r="BF88" s="11">
        <f t="shared" si="220"/>
        <v>-1.5</v>
      </c>
      <c r="BG88" s="11">
        <f t="shared" si="220"/>
        <v>-7.7000000000000011</v>
      </c>
      <c r="BH88" s="11">
        <f t="shared" si="220"/>
        <v>-2.2999999999999998</v>
      </c>
      <c r="BI88" s="11">
        <f t="shared" si="220"/>
        <v>53</v>
      </c>
      <c r="BJ88" s="11">
        <f t="shared" si="220"/>
        <v>-2.9</v>
      </c>
      <c r="BK88" s="11">
        <f t="shared" si="220"/>
        <v>4.1999999999999993</v>
      </c>
      <c r="BL88" s="11">
        <f t="shared" si="220"/>
        <v>-7.6000000000000005</v>
      </c>
      <c r="BM88" s="11">
        <f t="shared" si="220"/>
        <v>1.7</v>
      </c>
      <c r="BN88" s="11">
        <f t="shared" si="220"/>
        <v>-0.89999999999999991</v>
      </c>
      <c r="BO88" s="11">
        <f t="shared" si="220"/>
        <v>-2.0999999999999996</v>
      </c>
      <c r="BP88" s="11">
        <f t="shared" si="220"/>
        <v>0.89999999999999991</v>
      </c>
      <c r="BQ88" s="11">
        <f t="shared" si="220"/>
        <v>0</v>
      </c>
      <c r="BR88" s="11">
        <f t="shared" si="220"/>
        <v>0</v>
      </c>
    </row>
    <row r="89" spans="2:70" s="8" customFormat="1" x14ac:dyDescent="0.35">
      <c r="B89" s="7" t="s">
        <v>122</v>
      </c>
      <c r="C89" s="7"/>
      <c r="D89" s="7"/>
      <c r="E89" s="7"/>
      <c r="F89" s="7"/>
      <c r="G89" s="37"/>
      <c r="H89" s="7"/>
      <c r="I89" s="7"/>
      <c r="J89" s="7"/>
      <c r="K89" s="37"/>
      <c r="L89" s="7"/>
      <c r="M89" s="7"/>
      <c r="N89" s="7"/>
      <c r="O89" s="37"/>
      <c r="P89" s="7"/>
      <c r="Q89" s="7"/>
      <c r="R89" s="7"/>
      <c r="S89" s="37"/>
      <c r="T89" s="7"/>
      <c r="U89" s="7"/>
      <c r="V89" s="7"/>
      <c r="W89" s="37"/>
      <c r="X89" s="7"/>
      <c r="Y89" s="7"/>
      <c r="Z89" s="7"/>
      <c r="AA89" s="37"/>
      <c r="AB89" s="7"/>
      <c r="AC89" s="7"/>
      <c r="AD89" s="7"/>
      <c r="AE89" s="37"/>
      <c r="AF89" s="7"/>
      <c r="AG89" s="7"/>
      <c r="AH89" s="7"/>
      <c r="AI89" s="37"/>
      <c r="AJ89" s="7"/>
      <c r="AK89" s="7"/>
      <c r="AL89" s="7"/>
      <c r="AM89" s="54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BA89" s="57"/>
      <c r="BB89" s="57"/>
      <c r="BC89" s="57"/>
    </row>
    <row r="90" spans="2:70" s="11" customFormat="1" x14ac:dyDescent="0.35">
      <c r="B90" s="11" t="s">
        <v>123</v>
      </c>
      <c r="O90" s="11">
        <f t="shared" ref="O90:AE90" si="221">O84+O88</f>
        <v>0</v>
      </c>
      <c r="P90" s="11">
        <f t="shared" si="221"/>
        <v>0</v>
      </c>
      <c r="Q90" s="11">
        <f t="shared" si="221"/>
        <v>0</v>
      </c>
      <c r="R90" s="11">
        <f t="shared" si="221"/>
        <v>0</v>
      </c>
      <c r="S90" s="11">
        <f t="shared" si="221"/>
        <v>-2.1999999999999855</v>
      </c>
      <c r="T90" s="11">
        <f t="shared" si="221"/>
        <v>-7.7000000000000206</v>
      </c>
      <c r="U90" s="11">
        <f t="shared" si="221"/>
        <v>1.7000000000000088</v>
      </c>
      <c r="V90" s="11">
        <f t="shared" si="221"/>
        <v>1.099999999999981</v>
      </c>
      <c r="W90" s="33">
        <f t="shared" si="221"/>
        <v>3.1000000000000028</v>
      </c>
      <c r="X90" s="11">
        <f t="shared" si="221"/>
        <v>4.2999999999999927</v>
      </c>
      <c r="Y90" s="11">
        <f t="shared" si="221"/>
        <v>2.5999999999999925</v>
      </c>
      <c r="Z90" s="11">
        <f t="shared" si="221"/>
        <v>2.9999999999999956</v>
      </c>
      <c r="AA90" s="33">
        <f t="shared" si="221"/>
        <v>-1.2000000000000046</v>
      </c>
      <c r="AB90" s="11">
        <f t="shared" si="221"/>
        <v>-0.80000000000000115</v>
      </c>
      <c r="AC90" s="11">
        <f t="shared" si="221"/>
        <v>2.399999999999995</v>
      </c>
      <c r="AD90" s="11">
        <f t="shared" si="221"/>
        <v>78.399999999999963</v>
      </c>
      <c r="AE90" s="33">
        <f t="shared" si="221"/>
        <v>1.8999999999999986</v>
      </c>
      <c r="AF90" s="11">
        <v>0.9</v>
      </c>
      <c r="AG90" s="11">
        <v>-1.9</v>
      </c>
      <c r="AH90">
        <f>BO90-AG90-AF90-AE90</f>
        <v>-2.499999999999964</v>
      </c>
      <c r="AI90" s="11">
        <f t="shared" ref="AI90:AO90" si="222">AI84+AI88</f>
        <v>-16.099999999999984</v>
      </c>
      <c r="AJ90" s="11">
        <f t="shared" si="222"/>
        <v>-6.2000000000000135</v>
      </c>
      <c r="AK90" s="11">
        <f t="shared" si="222"/>
        <v>-8</v>
      </c>
      <c r="AL90" s="11">
        <f t="shared" si="222"/>
        <v>-2.9000000000000261</v>
      </c>
      <c r="AM90" s="11">
        <f t="shared" si="222"/>
        <v>0</v>
      </c>
      <c r="AN90" s="11">
        <f t="shared" si="222"/>
        <v>0</v>
      </c>
      <c r="AO90" s="11">
        <f t="shared" si="222"/>
        <v>0</v>
      </c>
      <c r="AP90" s="11">
        <f t="shared" ref="AP90:AU90" si="223">AP84+AP88</f>
        <v>0</v>
      </c>
      <c r="AQ90" s="11">
        <f t="shared" si="223"/>
        <v>0</v>
      </c>
      <c r="AR90" s="11">
        <f t="shared" si="223"/>
        <v>0</v>
      </c>
      <c r="AS90" s="11">
        <f t="shared" si="223"/>
        <v>0</v>
      </c>
      <c r="AT90" s="11">
        <f t="shared" si="223"/>
        <v>0</v>
      </c>
      <c r="AU90" s="11">
        <f t="shared" si="223"/>
        <v>0</v>
      </c>
      <c r="BD90" s="11">
        <f t="shared" ref="BD90:BP90" si="224">BD84+BD88</f>
        <v>14.500000000000009</v>
      </c>
      <c r="BE90" s="11">
        <f t="shared" si="224"/>
        <v>-24.200000000000056</v>
      </c>
      <c r="BF90" s="11">
        <f t="shared" si="224"/>
        <v>-114.39999999999999</v>
      </c>
      <c r="BG90" s="11">
        <f t="shared" si="224"/>
        <v>-37.199999999999875</v>
      </c>
      <c r="BH90" s="11">
        <f t="shared" si="224"/>
        <v>-78</v>
      </c>
      <c r="BI90" s="11">
        <f t="shared" si="224"/>
        <v>19.799999999999912</v>
      </c>
      <c r="BJ90" s="11">
        <f t="shared" si="224"/>
        <v>-60.499999999999879</v>
      </c>
      <c r="BK90" s="11">
        <f t="shared" si="224"/>
        <v>-42.700000000000088</v>
      </c>
      <c r="BL90" s="11">
        <f t="shared" si="224"/>
        <v>-3.5000000000000293</v>
      </c>
      <c r="BM90" s="11">
        <f t="shared" si="224"/>
        <v>12.599999999999969</v>
      </c>
      <c r="BN90" s="11">
        <f t="shared" si="224"/>
        <v>79.400000000000063</v>
      </c>
      <c r="BO90" s="11">
        <f t="shared" si="224"/>
        <v>-1.5999999999999654</v>
      </c>
      <c r="BP90" s="11">
        <f t="shared" si="224"/>
        <v>-33.199999999999989</v>
      </c>
    </row>
    <row r="91" spans="2:70" s="2" customFormat="1" x14ac:dyDescent="0.35">
      <c r="B91" s="2" t="s">
        <v>124</v>
      </c>
      <c r="G91" s="29"/>
      <c r="K91" s="29"/>
      <c r="O91" s="29"/>
      <c r="S91" s="29">
        <v>0</v>
      </c>
      <c r="T91" s="2">
        <v>0</v>
      </c>
      <c r="U91" s="2">
        <v>0</v>
      </c>
      <c r="V91" s="2">
        <f>BL91-U91-T91-S91</f>
        <v>0</v>
      </c>
      <c r="W91" s="29">
        <v>0</v>
      </c>
      <c r="X91" s="2">
        <v>0.4</v>
      </c>
      <c r="Y91" s="2">
        <v>0.1</v>
      </c>
      <c r="Z91">
        <f>BM91-Y91-X91-W91</f>
        <v>-0.4</v>
      </c>
      <c r="AA91" s="29">
        <v>0</v>
      </c>
      <c r="AB91" s="2">
        <v>-0.1</v>
      </c>
      <c r="AC91" s="2">
        <v>0</v>
      </c>
      <c r="AD91" s="2">
        <f>BN91-AC91-AB91-AA91</f>
        <v>-0.1</v>
      </c>
      <c r="AE91" s="29">
        <v>0</v>
      </c>
      <c r="AF91" s="2">
        <v>-0.2</v>
      </c>
      <c r="AG91" s="2">
        <v>0.5</v>
      </c>
      <c r="AH91" s="46">
        <f>BO91-AG91-AF91-AE91</f>
        <v>0.10000000000000003</v>
      </c>
      <c r="AI91" s="29">
        <v>0</v>
      </c>
      <c r="AJ91" s="2">
        <v>0.3</v>
      </c>
      <c r="AK91" s="2">
        <v>0</v>
      </c>
      <c r="AL91" s="2">
        <f>BP91-AK91-AJ91-AI91</f>
        <v>3.4000000000000004</v>
      </c>
      <c r="AM91" s="27"/>
      <c r="AN91"/>
      <c r="AO91"/>
      <c r="AP91"/>
      <c r="AQ91"/>
      <c r="AR91"/>
      <c r="AS91"/>
      <c r="AT91"/>
      <c r="AU91"/>
      <c r="AV91"/>
      <c r="AW91"/>
      <c r="AX91"/>
      <c r="AY91"/>
      <c r="BI91" s="2">
        <v>0</v>
      </c>
      <c r="BJ91" s="2">
        <v>0</v>
      </c>
      <c r="BK91" s="2">
        <v>0</v>
      </c>
      <c r="BL91" s="2">
        <v>0</v>
      </c>
      <c r="BM91" s="2">
        <v>0.1</v>
      </c>
      <c r="BN91" s="2">
        <v>-0.2</v>
      </c>
      <c r="BO91" s="2">
        <v>0.4</v>
      </c>
      <c r="BP91" s="2">
        <v>3.7</v>
      </c>
    </row>
    <row r="92" spans="2:70" s="11" customFormat="1" x14ac:dyDescent="0.35">
      <c r="B92" s="11" t="s">
        <v>125</v>
      </c>
      <c r="G92" s="33"/>
      <c r="K92" s="33"/>
      <c r="L92" s="11">
        <f t="shared" ref="L92:AL92" si="225">L90-L91</f>
        <v>0</v>
      </c>
      <c r="M92" s="11">
        <f t="shared" si="225"/>
        <v>0</v>
      </c>
      <c r="N92" s="11">
        <f t="shared" si="225"/>
        <v>0</v>
      </c>
      <c r="O92" s="11">
        <f t="shared" si="225"/>
        <v>0</v>
      </c>
      <c r="P92" s="11">
        <f t="shared" si="225"/>
        <v>0</v>
      </c>
      <c r="Q92" s="11">
        <f t="shared" si="225"/>
        <v>0</v>
      </c>
      <c r="R92" s="11">
        <f t="shared" si="225"/>
        <v>0</v>
      </c>
      <c r="S92" s="11">
        <f t="shared" si="225"/>
        <v>-2.1999999999999855</v>
      </c>
      <c r="T92" s="11">
        <f t="shared" si="225"/>
        <v>-7.7000000000000206</v>
      </c>
      <c r="U92" s="11">
        <f t="shared" si="225"/>
        <v>1.7000000000000088</v>
      </c>
      <c r="V92" s="11">
        <f t="shared" si="225"/>
        <v>1.099999999999981</v>
      </c>
      <c r="W92" s="33">
        <f t="shared" si="225"/>
        <v>3.1000000000000028</v>
      </c>
      <c r="X92" s="11">
        <f t="shared" si="225"/>
        <v>3.8999999999999928</v>
      </c>
      <c r="Y92" s="11">
        <f t="shared" si="225"/>
        <v>2.4999999999999925</v>
      </c>
      <c r="Z92" s="11">
        <f t="shared" si="225"/>
        <v>3.3999999999999955</v>
      </c>
      <c r="AA92" s="33">
        <f t="shared" si="225"/>
        <v>-1.2000000000000046</v>
      </c>
      <c r="AB92" s="11">
        <f t="shared" si="225"/>
        <v>-0.70000000000000118</v>
      </c>
      <c r="AC92" s="11">
        <f t="shared" si="225"/>
        <v>2.399999999999995</v>
      </c>
      <c r="AD92" s="11">
        <f t="shared" si="225"/>
        <v>78.499999999999957</v>
      </c>
      <c r="AE92" s="33">
        <f t="shared" si="225"/>
        <v>1.8999999999999986</v>
      </c>
      <c r="AF92" s="11">
        <f t="shared" si="225"/>
        <v>1.1000000000000001</v>
      </c>
      <c r="AG92" s="11">
        <f t="shared" si="225"/>
        <v>-2.4</v>
      </c>
      <c r="AH92" s="11">
        <f t="shared" si="225"/>
        <v>-2.5999999999999641</v>
      </c>
      <c r="AI92" s="33">
        <f t="shared" si="225"/>
        <v>-16.099999999999984</v>
      </c>
      <c r="AJ92" s="11">
        <f t="shared" si="225"/>
        <v>-6.5000000000000133</v>
      </c>
      <c r="AK92" s="11">
        <f t="shared" si="225"/>
        <v>-8</v>
      </c>
      <c r="AL92" s="11">
        <f t="shared" si="225"/>
        <v>-6.3000000000000265</v>
      </c>
      <c r="AM92" s="33">
        <f t="shared" ref="AM92" si="226">AM90-AM91</f>
        <v>0</v>
      </c>
      <c r="AN92" s="11">
        <f t="shared" ref="AN92" si="227">AN90-AN91</f>
        <v>0</v>
      </c>
      <c r="AO92" s="11">
        <f t="shared" ref="AO92" si="228">AO90-AO91</f>
        <v>0</v>
      </c>
      <c r="AP92" s="11">
        <f t="shared" ref="AP92" si="229">AP90-AP91</f>
        <v>0</v>
      </c>
      <c r="AQ92" s="11">
        <f t="shared" ref="AQ92" si="230">AQ90-AQ91</f>
        <v>0</v>
      </c>
      <c r="AR92" s="11">
        <f t="shared" ref="AR92" si="231">AR90-AR91</f>
        <v>0</v>
      </c>
      <c r="AS92" s="11">
        <f t="shared" ref="AS92" si="232">AS90-AS91</f>
        <v>0</v>
      </c>
      <c r="AT92" s="11">
        <f t="shared" ref="AT92" si="233">AT90-AT91</f>
        <v>0</v>
      </c>
      <c r="AU92" s="11">
        <f t="shared" ref="AU92" si="234">AU90-AU91</f>
        <v>0</v>
      </c>
      <c r="BD92" s="11">
        <f t="shared" ref="BD92:BR92" si="235">BD90-BD91</f>
        <v>14.500000000000009</v>
      </c>
      <c r="BE92" s="11">
        <f t="shared" si="235"/>
        <v>-24.200000000000056</v>
      </c>
      <c r="BF92" s="11">
        <f t="shared" si="235"/>
        <v>-114.39999999999999</v>
      </c>
      <c r="BG92" s="11">
        <f t="shared" si="235"/>
        <v>-37.199999999999875</v>
      </c>
      <c r="BH92" s="11">
        <f t="shared" si="235"/>
        <v>-78</v>
      </c>
      <c r="BI92" s="11">
        <f t="shared" si="235"/>
        <v>19.799999999999912</v>
      </c>
      <c r="BJ92" s="11">
        <f t="shared" si="235"/>
        <v>-60.499999999999879</v>
      </c>
      <c r="BK92" s="11">
        <f t="shared" si="235"/>
        <v>-42.700000000000088</v>
      </c>
      <c r="BL92" s="11">
        <f t="shared" si="235"/>
        <v>-3.5000000000000293</v>
      </c>
      <c r="BM92" s="11">
        <f t="shared" si="235"/>
        <v>12.49999999999997</v>
      </c>
      <c r="BN92" s="11">
        <f t="shared" si="235"/>
        <v>79.600000000000065</v>
      </c>
      <c r="BO92" s="11">
        <f t="shared" si="235"/>
        <v>-1.9999999999999654</v>
      </c>
      <c r="BP92" s="11">
        <f t="shared" si="235"/>
        <v>-36.899999999999991</v>
      </c>
      <c r="BQ92" s="11">
        <f t="shared" si="235"/>
        <v>0</v>
      </c>
      <c r="BR92" s="11">
        <f t="shared" si="235"/>
        <v>0</v>
      </c>
    </row>
    <row r="93" spans="2:70" x14ac:dyDescent="0.35">
      <c r="B93" t="s">
        <v>126</v>
      </c>
      <c r="L93" s="22" t="e">
        <f t="shared" ref="L93:AL93" si="236">L92/L95</f>
        <v>#DIV/0!</v>
      </c>
      <c r="M93" s="22" t="e">
        <f t="shared" si="236"/>
        <v>#DIV/0!</v>
      </c>
      <c r="N93" s="22" t="e">
        <f t="shared" si="236"/>
        <v>#DIV/0!</v>
      </c>
      <c r="O93" s="42" t="e">
        <f t="shared" si="236"/>
        <v>#DIV/0!</v>
      </c>
      <c r="P93" s="22" t="e">
        <f t="shared" si="236"/>
        <v>#DIV/0!</v>
      </c>
      <c r="Q93" s="22" t="e">
        <f t="shared" si="236"/>
        <v>#DIV/0!</v>
      </c>
      <c r="R93" s="22" t="e">
        <f t="shared" si="236"/>
        <v>#DIV/0!</v>
      </c>
      <c r="S93" s="42">
        <f t="shared" si="236"/>
        <v>-2.1215043394406802E-2</v>
      </c>
      <c r="T93" s="22">
        <f t="shared" si="236"/>
        <v>-7.42526518804245E-2</v>
      </c>
      <c r="U93" s="22">
        <f t="shared" si="236"/>
        <v>1.6361886429258989E-2</v>
      </c>
      <c r="V93" s="22">
        <f t="shared" si="236"/>
        <v>1.0597302504816773E-2</v>
      </c>
      <c r="W93" s="42">
        <f t="shared" si="236"/>
        <v>2.955195424213539E-2</v>
      </c>
      <c r="X93" s="22">
        <f t="shared" si="236"/>
        <v>3.6757775683317562E-2</v>
      </c>
      <c r="Y93" s="22">
        <f t="shared" si="236"/>
        <v>2.3474178403755798E-2</v>
      </c>
      <c r="Z93" s="22">
        <f t="shared" si="236"/>
        <v>3.2075471698113166E-2</v>
      </c>
      <c r="AA93" s="42">
        <f t="shared" si="236"/>
        <v>-1.1194029850746311E-2</v>
      </c>
      <c r="AB93" s="22">
        <f t="shared" si="236"/>
        <v>-6.463527239150519E-3</v>
      </c>
      <c r="AC93" s="22">
        <f t="shared" si="236"/>
        <v>1.9496344435418318E-2</v>
      </c>
      <c r="AD93" s="22">
        <f t="shared" si="236"/>
        <v>0.61957379636937615</v>
      </c>
      <c r="AE93" s="42">
        <f t="shared" si="236"/>
        <v>1.5310233682514092E-2</v>
      </c>
      <c r="AF93" s="22">
        <f t="shared" si="236"/>
        <v>8.8211708099438652E-3</v>
      </c>
      <c r="AG93" s="22">
        <f t="shared" si="236"/>
        <v>-1.9215372297838269E-2</v>
      </c>
      <c r="AH93" s="22">
        <f t="shared" si="236"/>
        <v>-2.0866773675762153E-2</v>
      </c>
      <c r="AI93" s="42">
        <f t="shared" si="236"/>
        <v>-0.12787926926131837</v>
      </c>
      <c r="AJ93" s="22">
        <f t="shared" si="236"/>
        <v>-5.1424050632911493E-2</v>
      </c>
      <c r="AK93" s="22">
        <f t="shared" si="236"/>
        <v>-6.2893081761006289E-2</v>
      </c>
      <c r="AL93" s="22">
        <f t="shared" si="236"/>
        <v>-4.9723756906077554E-2</v>
      </c>
      <c r="AM93" s="42" t="e">
        <f t="shared" ref="AM93" si="237">AM92/AM95</f>
        <v>#DIV/0!</v>
      </c>
      <c r="AN93" s="22" t="e">
        <f t="shared" ref="AN93" si="238">AN92/AN95</f>
        <v>#DIV/0!</v>
      </c>
      <c r="AO93" s="22" t="e">
        <f t="shared" ref="AO93" si="239">AO92/AO95</f>
        <v>#DIV/0!</v>
      </c>
      <c r="AP93" s="22" t="e">
        <f t="shared" ref="AP93" si="240">AP92/AP95</f>
        <v>#DIV/0!</v>
      </c>
      <c r="AQ93" s="22" t="e">
        <f t="shared" ref="AQ93" si="241">AQ92/AQ95</f>
        <v>#DIV/0!</v>
      </c>
      <c r="AR93" s="22" t="e">
        <f t="shared" ref="AR93" si="242">AR92/AR95</f>
        <v>#DIV/0!</v>
      </c>
      <c r="AS93" s="22" t="e">
        <f t="shared" ref="AS93" si="243">AS92/AS95</f>
        <v>#DIV/0!</v>
      </c>
      <c r="AT93" s="22" t="e">
        <f t="shared" ref="AT93" si="244">AT92/AT95</f>
        <v>#DIV/0!</v>
      </c>
      <c r="AU93" s="22" t="e">
        <f t="shared" ref="AU93" si="245">AU92/AU95</f>
        <v>#DIV/0!</v>
      </c>
      <c r="BD93" s="22">
        <f t="shared" ref="BD93:BP93" si="246">BD92/BD95</f>
        <v>0.87349397590361488</v>
      </c>
      <c r="BE93" s="22">
        <f t="shared" si="246"/>
        <v>-0.88321167883211893</v>
      </c>
      <c r="BF93" s="22">
        <f t="shared" si="246"/>
        <v>-2.4392324093816629</v>
      </c>
      <c r="BG93" s="22">
        <f t="shared" si="246"/>
        <v>-0.65492957746478653</v>
      </c>
      <c r="BH93" s="22">
        <f t="shared" si="246"/>
        <v>-1.3541666666666667</v>
      </c>
      <c r="BI93" s="22">
        <f t="shared" si="246"/>
        <v>0.33730834752981109</v>
      </c>
      <c r="BJ93" s="22">
        <f t="shared" si="246"/>
        <v>-0.98694942903751848</v>
      </c>
      <c r="BK93" s="22">
        <f t="shared" si="246"/>
        <v>-0.4770949720670401</v>
      </c>
      <c r="BL93" s="22">
        <f t="shared" si="246"/>
        <v>-3.3718689788054236E-2</v>
      </c>
      <c r="BM93" s="22">
        <f t="shared" si="246"/>
        <v>0.1179245283018865</v>
      </c>
      <c r="BN93" s="22">
        <f t="shared" si="246"/>
        <v>0.68917748917748978</v>
      </c>
      <c r="BO93" s="22">
        <f t="shared" si="246"/>
        <v>-1.6051364365970829E-2</v>
      </c>
      <c r="BP93" s="22">
        <f t="shared" si="246"/>
        <v>-0.29123914759273867</v>
      </c>
      <c r="BQ93" s="22"/>
      <c r="BR93" s="22"/>
    </row>
    <row r="94" spans="2:70" x14ac:dyDescent="0.35">
      <c r="B94" t="s">
        <v>127</v>
      </c>
      <c r="L94" s="22" t="e">
        <f t="shared" ref="L94:AL94" si="247">L92/L96</f>
        <v>#DIV/0!</v>
      </c>
      <c r="M94" s="22" t="e">
        <f t="shared" si="247"/>
        <v>#DIV/0!</v>
      </c>
      <c r="N94" s="22" t="e">
        <f t="shared" si="247"/>
        <v>#DIV/0!</v>
      </c>
      <c r="O94" s="42" t="e">
        <f t="shared" si="247"/>
        <v>#DIV/0!</v>
      </c>
      <c r="P94" s="22" t="e">
        <f t="shared" si="247"/>
        <v>#DIV/0!</v>
      </c>
      <c r="Q94" s="22" t="e">
        <f t="shared" si="247"/>
        <v>#DIV/0!</v>
      </c>
      <c r="R94" s="22" t="e">
        <f t="shared" si="247"/>
        <v>#DIV/0!</v>
      </c>
      <c r="S94" s="42">
        <f t="shared" si="247"/>
        <v>-2.0813623462629948E-2</v>
      </c>
      <c r="T94" s="22">
        <f t="shared" si="247"/>
        <v>-7.42526518804245E-2</v>
      </c>
      <c r="U94" s="22">
        <f t="shared" si="247"/>
        <v>1.5977443609022639E-2</v>
      </c>
      <c r="V94" s="22">
        <f t="shared" si="247"/>
        <v>1.0367577756832998E-2</v>
      </c>
      <c r="W94" s="42">
        <f t="shared" si="247"/>
        <v>2.8756957328385926E-2</v>
      </c>
      <c r="X94" s="22">
        <f t="shared" si="247"/>
        <v>3.564899451553924E-2</v>
      </c>
      <c r="Y94" s="22">
        <f t="shared" si="247"/>
        <v>2.2747952684258346E-2</v>
      </c>
      <c r="Z94" s="22">
        <f t="shared" si="247"/>
        <v>3.1135531135531094E-2</v>
      </c>
      <c r="AA94" s="42">
        <f t="shared" si="247"/>
        <v>-1.0899182561307945E-2</v>
      </c>
      <c r="AB94" s="22">
        <f t="shared" si="247"/>
        <v>-6.463527239150519E-3</v>
      </c>
      <c r="AC94" s="22">
        <f t="shared" si="247"/>
        <v>1.8987341772151858E-2</v>
      </c>
      <c r="AD94" s="22">
        <f t="shared" si="247"/>
        <v>0.61957379636937615</v>
      </c>
      <c r="AE94" s="42">
        <f t="shared" si="247"/>
        <v>1.4878621769772895E-2</v>
      </c>
      <c r="AF94" s="22">
        <f t="shared" si="247"/>
        <v>8.6139389193422081E-3</v>
      </c>
      <c r="AG94" s="22">
        <f t="shared" si="247"/>
        <v>-1.9215372297838269E-2</v>
      </c>
      <c r="AH94" s="22">
        <f t="shared" si="247"/>
        <v>-2.031249999999972E-2</v>
      </c>
      <c r="AI94" s="42">
        <f t="shared" si="247"/>
        <v>-0.12787926926131837</v>
      </c>
      <c r="AJ94" s="22">
        <f t="shared" si="247"/>
        <v>-5.1424050632911493E-2</v>
      </c>
      <c r="AK94" s="22">
        <f t="shared" si="247"/>
        <v>-6.2893081761006289E-2</v>
      </c>
      <c r="AL94" s="22">
        <f t="shared" si="247"/>
        <v>-4.9723756906077554E-2</v>
      </c>
      <c r="AM94" s="42" t="e">
        <f t="shared" ref="AM94:AN94" si="248">AM92/AM96</f>
        <v>#DIV/0!</v>
      </c>
      <c r="AN94" s="22" t="e">
        <f t="shared" si="248"/>
        <v>#DIV/0!</v>
      </c>
      <c r="AO94" s="22" t="e">
        <f t="shared" ref="AO94:AU94" si="249">AO92/AO96</f>
        <v>#DIV/0!</v>
      </c>
      <c r="AP94" s="22" t="e">
        <f t="shared" si="249"/>
        <v>#DIV/0!</v>
      </c>
      <c r="AQ94" s="22" t="e">
        <f t="shared" si="249"/>
        <v>#DIV/0!</v>
      </c>
      <c r="AR94" s="22" t="e">
        <f t="shared" si="249"/>
        <v>#DIV/0!</v>
      </c>
      <c r="AS94" s="22" t="e">
        <f t="shared" si="249"/>
        <v>#DIV/0!</v>
      </c>
      <c r="AT94" s="22" t="e">
        <f t="shared" si="249"/>
        <v>#DIV/0!</v>
      </c>
      <c r="AU94" s="22" t="e">
        <f t="shared" si="249"/>
        <v>#DIV/0!</v>
      </c>
      <c r="BD94" s="22">
        <f t="shared" ref="BD94:BP94" si="250">BD92/BD96</f>
        <v>0.85798816568047398</v>
      </c>
      <c r="BE94" s="22">
        <f t="shared" si="250"/>
        <v>-0.88321167883211893</v>
      </c>
      <c r="BF94" s="22">
        <f t="shared" si="250"/>
        <v>-2.4392324093816629</v>
      </c>
      <c r="BG94" s="22">
        <f t="shared" si="250"/>
        <v>-0.65492957746478653</v>
      </c>
      <c r="BH94" s="22">
        <f t="shared" si="250"/>
        <v>-1.3541666666666667</v>
      </c>
      <c r="BI94" s="22">
        <f t="shared" si="250"/>
        <v>0.33730834752981109</v>
      </c>
      <c r="BJ94" s="22">
        <f t="shared" si="250"/>
        <v>-0.98694942903751848</v>
      </c>
      <c r="BK94" s="22">
        <f t="shared" si="250"/>
        <v>-0.4770949720670401</v>
      </c>
      <c r="BL94" s="22">
        <f t="shared" si="250"/>
        <v>-3.2987747408105839E-2</v>
      </c>
      <c r="BM94" s="22">
        <f t="shared" si="250"/>
        <v>0.11446886446886419</v>
      </c>
      <c r="BN94" s="22">
        <f t="shared" si="250"/>
        <v>0.67059814658803762</v>
      </c>
      <c r="BO94" s="22">
        <f t="shared" si="250"/>
        <v>-1.5624999999999729E-2</v>
      </c>
      <c r="BP94" s="22">
        <f t="shared" si="250"/>
        <v>-0.29123914759273867</v>
      </c>
      <c r="BQ94" s="22"/>
      <c r="BR94" s="22"/>
    </row>
    <row r="95" spans="2:70" s="11" customFormat="1" x14ac:dyDescent="0.35">
      <c r="B95" t="s">
        <v>128</v>
      </c>
      <c r="G95" s="27"/>
      <c r="K95" s="27"/>
      <c r="O95" s="27"/>
      <c r="S95" s="27">
        <v>103.7</v>
      </c>
      <c r="T95">
        <v>103.7</v>
      </c>
      <c r="U95">
        <v>103.9</v>
      </c>
      <c r="V95">
        <f>BL95</f>
        <v>103.8</v>
      </c>
      <c r="W95" s="27">
        <v>104.9</v>
      </c>
      <c r="X95">
        <v>106.1</v>
      </c>
      <c r="Y95">
        <v>106.5</v>
      </c>
      <c r="Z95">
        <f>BM95</f>
        <v>106</v>
      </c>
      <c r="AA95" s="27">
        <v>107.2</v>
      </c>
      <c r="AB95">
        <v>108.3</v>
      </c>
      <c r="AC95">
        <v>123.1</v>
      </c>
      <c r="AD95">
        <f>BP95</f>
        <v>126.7</v>
      </c>
      <c r="AE95" s="27">
        <v>124.1</v>
      </c>
      <c r="AF95">
        <v>124.7</v>
      </c>
      <c r="AG95">
        <v>124.9</v>
      </c>
      <c r="AH95">
        <f>BO95</f>
        <v>124.6</v>
      </c>
      <c r="AI95" s="27">
        <v>125.9</v>
      </c>
      <c r="AJ95">
        <v>126.4</v>
      </c>
      <c r="AK95" s="11">
        <v>127.2</v>
      </c>
      <c r="AL95">
        <f>BP95</f>
        <v>126.7</v>
      </c>
      <c r="AM95" s="27"/>
      <c r="AN95"/>
      <c r="AO95"/>
      <c r="AP95"/>
      <c r="AQ95"/>
      <c r="AR95"/>
      <c r="AS95"/>
      <c r="AT95"/>
      <c r="AU95"/>
      <c r="AV95"/>
      <c r="AW95"/>
      <c r="AX95"/>
      <c r="AY95"/>
      <c r="BD95" s="11">
        <v>16.600000000000001</v>
      </c>
      <c r="BE95" s="11">
        <v>27.4</v>
      </c>
      <c r="BF95" s="11">
        <v>46.9</v>
      </c>
      <c r="BG95" s="11">
        <v>56.8</v>
      </c>
      <c r="BH95" s="11">
        <v>57.6</v>
      </c>
      <c r="BI95" s="11">
        <v>58.7</v>
      </c>
      <c r="BJ95">
        <v>61.3</v>
      </c>
      <c r="BK95">
        <v>89.5</v>
      </c>
      <c r="BL95">
        <v>103.8</v>
      </c>
      <c r="BM95">
        <v>106</v>
      </c>
      <c r="BN95">
        <v>115.5</v>
      </c>
      <c r="BO95">
        <v>124.6</v>
      </c>
      <c r="BP95">
        <v>126.7</v>
      </c>
    </row>
    <row r="96" spans="2:70" x14ac:dyDescent="0.35">
      <c r="B96" t="s">
        <v>129</v>
      </c>
      <c r="S96" s="27">
        <v>105.7</v>
      </c>
      <c r="T96">
        <v>103.7</v>
      </c>
      <c r="U96">
        <v>106.4</v>
      </c>
      <c r="V96">
        <f>BL96</f>
        <v>106.1</v>
      </c>
      <c r="W96" s="27">
        <v>107.8</v>
      </c>
      <c r="X96">
        <v>109.4</v>
      </c>
      <c r="Y96">
        <v>109.9</v>
      </c>
      <c r="Z96">
        <f>BM96</f>
        <v>109.2</v>
      </c>
      <c r="AA96" s="27">
        <v>110.1</v>
      </c>
      <c r="AB96">
        <v>108.3</v>
      </c>
      <c r="AC96">
        <v>126.4</v>
      </c>
      <c r="AD96">
        <f>BP96</f>
        <v>126.7</v>
      </c>
      <c r="AE96" s="27">
        <v>127.7</v>
      </c>
      <c r="AF96">
        <v>127.7</v>
      </c>
      <c r="AG96">
        <v>124.9</v>
      </c>
      <c r="AH96">
        <f>BO96</f>
        <v>128</v>
      </c>
      <c r="AI96" s="27">
        <v>125.9</v>
      </c>
      <c r="AJ96">
        <v>126.4</v>
      </c>
      <c r="AK96">
        <v>127.2</v>
      </c>
      <c r="AL96">
        <f>BP96</f>
        <v>126.7</v>
      </c>
      <c r="BD96">
        <v>16.899999999999999</v>
      </c>
      <c r="BE96">
        <v>27.4</v>
      </c>
      <c r="BF96">
        <v>46.9</v>
      </c>
      <c r="BG96">
        <v>56.8</v>
      </c>
      <c r="BH96">
        <v>57.6</v>
      </c>
      <c r="BI96">
        <v>58.7</v>
      </c>
      <c r="BJ96">
        <v>61.3</v>
      </c>
      <c r="BK96">
        <v>89.5</v>
      </c>
      <c r="BL96">
        <v>106.1</v>
      </c>
      <c r="BM96">
        <v>109.2</v>
      </c>
      <c r="BN96">
        <v>118.7</v>
      </c>
      <c r="BO96">
        <v>128</v>
      </c>
      <c r="BP96">
        <v>126.7</v>
      </c>
    </row>
    <row r="97" spans="2:70" s="4" customFormat="1" x14ac:dyDescent="0.35">
      <c r="B97" s="5" t="s">
        <v>130</v>
      </c>
      <c r="C97" s="5"/>
      <c r="D97" s="5"/>
      <c r="E97" s="5"/>
      <c r="F97" s="5"/>
      <c r="G97" s="31"/>
      <c r="H97" s="5"/>
      <c r="I97" s="5"/>
      <c r="J97" s="5"/>
      <c r="K97" s="31"/>
      <c r="L97" s="5"/>
      <c r="M97" s="5"/>
      <c r="N97" s="5"/>
      <c r="O97" s="31"/>
      <c r="P97" s="5"/>
      <c r="Q97" s="5"/>
      <c r="R97" s="5"/>
      <c r="S97" s="31"/>
      <c r="T97" s="5"/>
      <c r="U97" s="5"/>
      <c r="V97" s="5"/>
      <c r="W97" s="31"/>
      <c r="X97" s="5"/>
      <c r="Y97" s="5"/>
      <c r="Z97" s="5"/>
      <c r="AA97" s="31"/>
      <c r="AB97" s="5"/>
      <c r="AC97" s="5"/>
      <c r="AD97" s="5"/>
      <c r="AE97" s="31"/>
      <c r="AF97" s="5"/>
      <c r="AG97" s="5"/>
      <c r="AH97" s="5"/>
      <c r="AI97" s="31"/>
      <c r="AJ97" s="5" t="s">
        <v>131</v>
      </c>
      <c r="AK97" s="5"/>
      <c r="AL97" s="5"/>
      <c r="AM97" s="50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K97" s="4" t="s">
        <v>131</v>
      </c>
    </row>
    <row r="98" spans="2:70" s="9" customFormat="1" x14ac:dyDescent="0.35">
      <c r="B98" s="7" t="s">
        <v>132</v>
      </c>
      <c r="C98" s="7"/>
      <c r="D98" s="7"/>
      <c r="E98" s="7"/>
      <c r="F98" s="7"/>
      <c r="G98" s="37"/>
      <c r="H98" s="7"/>
      <c r="I98" s="7"/>
      <c r="J98" s="7"/>
      <c r="K98" s="37"/>
      <c r="L98" s="7"/>
      <c r="M98" s="7"/>
      <c r="N98" s="7"/>
      <c r="O98" s="37"/>
      <c r="P98" s="7"/>
      <c r="Q98" s="7"/>
      <c r="R98" s="7"/>
      <c r="S98" s="37"/>
      <c r="T98" s="7"/>
      <c r="U98" s="7"/>
      <c r="V98" s="7"/>
      <c r="W98" s="37"/>
      <c r="X98" s="7"/>
      <c r="Y98" s="7"/>
      <c r="Z98" s="7"/>
      <c r="AA98" s="37"/>
      <c r="AB98" s="7"/>
      <c r="AC98" s="7"/>
      <c r="AD98" s="7"/>
      <c r="AE98" s="37"/>
      <c r="AF98" s="7"/>
      <c r="AG98" s="7"/>
      <c r="AH98" s="7"/>
      <c r="AI98" s="37"/>
      <c r="AJ98" s="7"/>
      <c r="AK98" s="7"/>
      <c r="AL98" s="7"/>
      <c r="AM98" s="54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</row>
    <row r="99" spans="2:70" x14ac:dyDescent="0.35">
      <c r="B99" t="s">
        <v>133</v>
      </c>
      <c r="R99">
        <f t="shared" ref="R99:R106" si="251">BK99</f>
        <v>130.5</v>
      </c>
      <c r="V99">
        <f t="shared" ref="V99:V106" si="252">BL99</f>
        <v>182.7</v>
      </c>
      <c r="W99" s="27">
        <v>178.4</v>
      </c>
      <c r="X99">
        <v>176.2</v>
      </c>
      <c r="Y99">
        <v>181</v>
      </c>
      <c r="Z99">
        <f t="shared" ref="Z99:Z106" si="253">BM99</f>
        <v>172.6</v>
      </c>
      <c r="AA99" s="27">
        <v>158.6</v>
      </c>
      <c r="AB99">
        <v>397.2</v>
      </c>
      <c r="AC99">
        <v>374.7</v>
      </c>
      <c r="AD99">
        <f t="shared" ref="AD99:AD106" si="254">BN99</f>
        <v>380.8</v>
      </c>
      <c r="AE99" s="27">
        <v>383.6</v>
      </c>
      <c r="AF99">
        <v>369.3</v>
      </c>
      <c r="AG99">
        <v>369.9</v>
      </c>
      <c r="AH99">
        <f>BO99</f>
        <v>349.4</v>
      </c>
      <c r="AI99" s="27">
        <v>254.4</v>
      </c>
      <c r="AJ99">
        <v>142.4</v>
      </c>
      <c r="AK99">
        <v>125.2</v>
      </c>
      <c r="AL99">
        <f t="shared" ref="AL99:AL106" si="255">BP99</f>
        <v>81.3</v>
      </c>
      <c r="BD99">
        <v>10.8</v>
      </c>
      <c r="BE99">
        <v>69.599999999999994</v>
      </c>
      <c r="BF99">
        <v>49</v>
      </c>
      <c r="BG99">
        <v>55.7</v>
      </c>
      <c r="BH99">
        <v>33.5</v>
      </c>
      <c r="BI99">
        <v>28.5</v>
      </c>
      <c r="BJ99">
        <v>69.099999999999994</v>
      </c>
      <c r="BK99">
        <v>130.5</v>
      </c>
      <c r="BL99">
        <v>182.7</v>
      </c>
      <c r="BM99">
        <v>172.6</v>
      </c>
      <c r="BN99">
        <v>380.8</v>
      </c>
      <c r="BO99">
        <v>349.4</v>
      </c>
      <c r="BP99">
        <v>81.3</v>
      </c>
    </row>
    <row r="100" spans="2:70" x14ac:dyDescent="0.35">
      <c r="B100" t="s">
        <v>134</v>
      </c>
      <c r="R100">
        <f t="shared" si="251"/>
        <v>0.4</v>
      </c>
      <c r="V100">
        <f t="shared" si="252"/>
        <v>0.3</v>
      </c>
      <c r="W100" s="27">
        <v>0</v>
      </c>
      <c r="X100">
        <v>0</v>
      </c>
      <c r="Y100">
        <v>0</v>
      </c>
      <c r="Z100">
        <f t="shared" si="253"/>
        <v>0</v>
      </c>
      <c r="AA100" s="27">
        <v>0</v>
      </c>
      <c r="AB100">
        <v>0</v>
      </c>
      <c r="AC100">
        <v>0.7</v>
      </c>
      <c r="AD100">
        <f t="shared" si="254"/>
        <v>0.7</v>
      </c>
      <c r="AE100" s="27">
        <v>0</v>
      </c>
      <c r="AF100">
        <v>0</v>
      </c>
      <c r="AG100">
        <v>0</v>
      </c>
      <c r="AH100">
        <v>0</v>
      </c>
      <c r="AI100" s="27">
        <v>0</v>
      </c>
      <c r="AJ100">
        <v>0</v>
      </c>
      <c r="AK100">
        <v>0</v>
      </c>
      <c r="AL100">
        <f t="shared" si="255"/>
        <v>0</v>
      </c>
      <c r="BD100">
        <v>8.5</v>
      </c>
      <c r="BE100">
        <v>1.1000000000000001</v>
      </c>
      <c r="BF100">
        <v>5.5</v>
      </c>
      <c r="BG100">
        <v>5</v>
      </c>
      <c r="BH100">
        <v>5.4</v>
      </c>
      <c r="BI100">
        <v>0.7</v>
      </c>
      <c r="BJ100">
        <v>0.5</v>
      </c>
      <c r="BK100">
        <v>0.4</v>
      </c>
      <c r="BL100">
        <v>0.3</v>
      </c>
      <c r="BM100">
        <v>0</v>
      </c>
      <c r="BN100">
        <v>0.7</v>
      </c>
      <c r="BO100" t="s">
        <v>86</v>
      </c>
      <c r="BP100">
        <v>0</v>
      </c>
    </row>
    <row r="101" spans="2:70" x14ac:dyDescent="0.35">
      <c r="B101" t="s">
        <v>135</v>
      </c>
      <c r="R101">
        <f t="shared" si="251"/>
        <v>74.2</v>
      </c>
      <c r="V101">
        <f t="shared" si="252"/>
        <v>64.599999999999994</v>
      </c>
      <c r="W101" s="27">
        <v>81.3</v>
      </c>
      <c r="X101">
        <v>67.8</v>
      </c>
      <c r="Y101">
        <v>65.599999999999994</v>
      </c>
      <c r="Z101">
        <f t="shared" si="253"/>
        <v>85</v>
      </c>
      <c r="AA101" s="27">
        <v>78.3</v>
      </c>
      <c r="AB101">
        <v>59.8</v>
      </c>
      <c r="AC101">
        <v>83.9</v>
      </c>
      <c r="AD101">
        <f t="shared" si="254"/>
        <v>95.3</v>
      </c>
      <c r="AE101" s="27">
        <v>85.7</v>
      </c>
      <c r="AF101">
        <v>80</v>
      </c>
      <c r="AG101">
        <v>85.4</v>
      </c>
      <c r="AH101">
        <f t="shared" ref="AH101:AH107" si="256">BO101</f>
        <v>93.9</v>
      </c>
      <c r="AI101" s="27">
        <v>65.900000000000006</v>
      </c>
      <c r="AJ101">
        <v>100.6</v>
      </c>
      <c r="AK101">
        <v>83.7</v>
      </c>
      <c r="AL101">
        <f t="shared" si="255"/>
        <v>105.7</v>
      </c>
      <c r="BD101">
        <v>125.8</v>
      </c>
      <c r="BE101">
        <v>245.3</v>
      </c>
      <c r="BF101">
        <v>271.89999999999998</v>
      </c>
      <c r="BG101">
        <v>265.8</v>
      </c>
      <c r="BH101">
        <v>217.5</v>
      </c>
      <c r="BI101">
        <v>206.8</v>
      </c>
      <c r="BJ101">
        <v>229.4</v>
      </c>
      <c r="BK101">
        <v>74.2</v>
      </c>
      <c r="BL101">
        <v>64.599999999999994</v>
      </c>
      <c r="BM101">
        <v>85</v>
      </c>
      <c r="BN101">
        <v>95.3</v>
      </c>
      <c r="BO101">
        <v>93.9</v>
      </c>
      <c r="BP101">
        <v>105.7</v>
      </c>
    </row>
    <row r="102" spans="2:70" x14ac:dyDescent="0.35">
      <c r="B102" t="s">
        <v>136</v>
      </c>
      <c r="R102">
        <f t="shared" si="251"/>
        <v>138.1</v>
      </c>
      <c r="V102">
        <f t="shared" si="252"/>
        <v>172.8</v>
      </c>
      <c r="W102" s="27">
        <v>158</v>
      </c>
      <c r="X102">
        <v>169.1</v>
      </c>
      <c r="Y102">
        <v>176.2</v>
      </c>
      <c r="Z102">
        <f t="shared" si="253"/>
        <v>179.4</v>
      </c>
      <c r="AA102" s="27">
        <v>181</v>
      </c>
      <c r="AB102">
        <v>186.4</v>
      </c>
      <c r="AC102">
        <v>192.7</v>
      </c>
      <c r="AD102">
        <f t="shared" si="254"/>
        <v>177</v>
      </c>
      <c r="AE102" s="27">
        <v>178.9</v>
      </c>
      <c r="AF102">
        <v>185</v>
      </c>
      <c r="AG102">
        <v>189.3</v>
      </c>
      <c r="AH102">
        <f t="shared" si="256"/>
        <v>190.8</v>
      </c>
      <c r="AI102" s="27">
        <v>214.8</v>
      </c>
      <c r="AJ102">
        <v>214.4</v>
      </c>
      <c r="AK102">
        <v>218.5</v>
      </c>
      <c r="AL102">
        <f t="shared" si="255"/>
        <v>222.8</v>
      </c>
      <c r="BD102">
        <v>25.9</v>
      </c>
      <c r="BE102">
        <v>76.599999999999994</v>
      </c>
      <c r="BF102">
        <v>94.3</v>
      </c>
      <c r="BG102">
        <v>74.599999999999994</v>
      </c>
      <c r="BH102">
        <v>47.4</v>
      </c>
      <c r="BI102">
        <v>55.6</v>
      </c>
      <c r="BJ102">
        <v>55.4</v>
      </c>
      <c r="BK102">
        <v>138.1</v>
      </c>
      <c r="BL102">
        <v>172.8</v>
      </c>
      <c r="BM102">
        <v>179.4</v>
      </c>
      <c r="BN102">
        <v>177</v>
      </c>
      <c r="BO102">
        <v>190.8</v>
      </c>
      <c r="BP102">
        <v>222.8</v>
      </c>
    </row>
    <row r="103" spans="2:70" x14ac:dyDescent="0.35">
      <c r="B103" t="s">
        <v>137</v>
      </c>
      <c r="R103">
        <f t="shared" si="251"/>
        <v>49</v>
      </c>
      <c r="V103">
        <f t="shared" si="252"/>
        <v>46.8</v>
      </c>
      <c r="W103" s="27">
        <v>69.2</v>
      </c>
      <c r="X103">
        <v>75.400000000000006</v>
      </c>
      <c r="Y103">
        <v>68.2</v>
      </c>
      <c r="Z103">
        <f t="shared" si="253"/>
        <v>61.1</v>
      </c>
      <c r="AA103" s="27">
        <v>62.7</v>
      </c>
      <c r="AB103">
        <v>66.900000000000006</v>
      </c>
      <c r="AC103">
        <v>78.3</v>
      </c>
      <c r="AD103">
        <f t="shared" si="254"/>
        <v>81.2</v>
      </c>
      <c r="AE103" s="27">
        <v>85.7</v>
      </c>
      <c r="AF103">
        <v>90.7</v>
      </c>
      <c r="AG103">
        <v>90.9</v>
      </c>
      <c r="AH103">
        <f t="shared" si="256"/>
        <v>91.7</v>
      </c>
      <c r="AI103" s="27">
        <v>107.1</v>
      </c>
      <c r="AJ103">
        <v>118.2</v>
      </c>
      <c r="AK103">
        <v>120.3</v>
      </c>
      <c r="AL103">
        <f t="shared" si="255"/>
        <v>125.5</v>
      </c>
      <c r="BD103">
        <v>2.7</v>
      </c>
      <c r="BE103">
        <v>2.9</v>
      </c>
      <c r="BF103">
        <v>3.7</v>
      </c>
      <c r="BG103">
        <v>2.1</v>
      </c>
      <c r="BH103">
        <v>1.7</v>
      </c>
      <c r="BI103">
        <v>4.5999999999999996</v>
      </c>
      <c r="BJ103">
        <v>4.5999999999999996</v>
      </c>
      <c r="BK103">
        <v>49</v>
      </c>
      <c r="BL103">
        <v>46.8</v>
      </c>
      <c r="BM103">
        <v>61.1</v>
      </c>
      <c r="BN103">
        <v>81.2</v>
      </c>
      <c r="BO103">
        <v>91.7</v>
      </c>
      <c r="BP103">
        <v>125.5</v>
      </c>
    </row>
    <row r="104" spans="2:70" x14ac:dyDescent="0.35">
      <c r="B104" t="s">
        <v>138</v>
      </c>
      <c r="R104">
        <f t="shared" si="251"/>
        <v>11.1</v>
      </c>
      <c r="V104">
        <f t="shared" si="252"/>
        <v>8.9</v>
      </c>
      <c r="W104" s="27">
        <v>13.3</v>
      </c>
      <c r="X104">
        <v>10.3</v>
      </c>
      <c r="Y104">
        <v>10.1</v>
      </c>
      <c r="Z104">
        <f t="shared" si="253"/>
        <v>9.4</v>
      </c>
      <c r="AA104" s="27">
        <v>14</v>
      </c>
      <c r="AB104">
        <v>14.6</v>
      </c>
      <c r="AC104">
        <v>17.899999999999999</v>
      </c>
      <c r="AD104">
        <f t="shared" si="254"/>
        <v>12</v>
      </c>
      <c r="AE104" s="27">
        <v>13.5</v>
      </c>
      <c r="AF104">
        <v>13.4</v>
      </c>
      <c r="AG104">
        <v>11.7</v>
      </c>
      <c r="AH104">
        <f t="shared" si="256"/>
        <v>9.8000000000000007</v>
      </c>
      <c r="AI104" s="27">
        <v>11.1</v>
      </c>
      <c r="AJ104">
        <v>12.2</v>
      </c>
      <c r="AK104">
        <v>13.6</v>
      </c>
      <c r="AL104">
        <f t="shared" si="255"/>
        <v>11.6</v>
      </c>
      <c r="BD104">
        <v>7.1</v>
      </c>
      <c r="BE104">
        <v>12.7</v>
      </c>
      <c r="BF104">
        <v>17.399999999999999</v>
      </c>
      <c r="BG104">
        <v>10.4</v>
      </c>
      <c r="BH104">
        <v>7.1</v>
      </c>
      <c r="BI104">
        <v>10.6</v>
      </c>
      <c r="BJ104">
        <v>8.9</v>
      </c>
      <c r="BK104">
        <v>11.1</v>
      </c>
      <c r="BL104">
        <v>8.9</v>
      </c>
      <c r="BM104">
        <v>9.4</v>
      </c>
      <c r="BN104">
        <v>12</v>
      </c>
      <c r="BO104">
        <v>9.8000000000000007</v>
      </c>
      <c r="BP104">
        <v>11.6</v>
      </c>
    </row>
    <row r="105" spans="2:70" x14ac:dyDescent="0.35">
      <c r="B105" t="s">
        <v>139</v>
      </c>
      <c r="R105">
        <f t="shared" si="251"/>
        <v>9.5</v>
      </c>
      <c r="V105">
        <f t="shared" si="252"/>
        <v>10.3</v>
      </c>
      <c r="W105" s="27">
        <v>9.6</v>
      </c>
      <c r="X105">
        <v>11.9</v>
      </c>
      <c r="Y105">
        <v>9.9</v>
      </c>
      <c r="Z105">
        <f t="shared" si="253"/>
        <v>11.4</v>
      </c>
      <c r="AA105" s="27">
        <v>14.5</v>
      </c>
      <c r="AB105">
        <v>19.600000000000001</v>
      </c>
      <c r="AC105">
        <v>22.6</v>
      </c>
      <c r="AD105">
        <f t="shared" si="254"/>
        <v>17.8</v>
      </c>
      <c r="AE105" s="27">
        <v>21.2</v>
      </c>
      <c r="AF105">
        <v>30.3</v>
      </c>
      <c r="AG105">
        <v>25.4</v>
      </c>
      <c r="AH105">
        <f t="shared" si="256"/>
        <v>22.5</v>
      </c>
      <c r="AI105" s="27">
        <v>34.6</v>
      </c>
      <c r="AJ105">
        <v>36.5</v>
      </c>
      <c r="AK105">
        <v>40</v>
      </c>
      <c r="AL105">
        <f t="shared" si="255"/>
        <v>35.4</v>
      </c>
      <c r="BD105">
        <v>2.9</v>
      </c>
      <c r="BE105">
        <v>3.1</v>
      </c>
      <c r="BF105">
        <v>7</v>
      </c>
      <c r="BG105">
        <v>16.7</v>
      </c>
      <c r="BH105">
        <v>6.8</v>
      </c>
      <c r="BI105">
        <v>13.6</v>
      </c>
      <c r="BJ105">
        <v>5.2</v>
      </c>
      <c r="BK105">
        <v>9.5</v>
      </c>
      <c r="BL105">
        <v>10.3</v>
      </c>
      <c r="BM105">
        <v>11.4</v>
      </c>
      <c r="BN105">
        <v>17.8</v>
      </c>
      <c r="BO105">
        <v>22.5</v>
      </c>
      <c r="BP105">
        <v>35.4</v>
      </c>
    </row>
    <row r="106" spans="2:70" s="2" customFormat="1" x14ac:dyDescent="0.35">
      <c r="B106" s="2" t="s">
        <v>140</v>
      </c>
      <c r="G106" s="29"/>
      <c r="K106" s="29"/>
      <c r="O106" s="29"/>
      <c r="R106" s="2">
        <f t="shared" si="251"/>
        <v>58.6</v>
      </c>
      <c r="S106" s="29"/>
      <c r="V106" s="2">
        <f t="shared" si="252"/>
        <v>8.3000000000000007</v>
      </c>
      <c r="W106" s="29">
        <v>7.3</v>
      </c>
      <c r="X106" s="2">
        <v>5.3</v>
      </c>
      <c r="Y106" s="2">
        <v>4.5999999999999996</v>
      </c>
      <c r="Z106" s="2">
        <f t="shared" si="253"/>
        <v>3.3</v>
      </c>
      <c r="AA106" s="29">
        <v>1.2</v>
      </c>
      <c r="AB106" s="2">
        <v>0.5</v>
      </c>
      <c r="AC106" s="2">
        <v>0</v>
      </c>
      <c r="AD106" s="2">
        <f t="shared" si="254"/>
        <v>0</v>
      </c>
      <c r="AE106" s="29">
        <v>0</v>
      </c>
      <c r="AF106" s="2">
        <v>0</v>
      </c>
      <c r="AG106" s="2">
        <v>0</v>
      </c>
      <c r="AH106" s="2">
        <f t="shared" si="256"/>
        <v>0</v>
      </c>
      <c r="AI106" s="29">
        <v>0</v>
      </c>
      <c r="AJ106" s="2">
        <v>0</v>
      </c>
      <c r="AK106" s="2">
        <v>0</v>
      </c>
      <c r="AL106" s="2">
        <f t="shared" si="255"/>
        <v>0</v>
      </c>
      <c r="AM106" s="27"/>
      <c r="AN106"/>
      <c r="AO106"/>
      <c r="AP106"/>
      <c r="AQ106"/>
      <c r="AR106"/>
      <c r="AS106"/>
      <c r="AT106"/>
      <c r="AU106"/>
      <c r="AV106"/>
      <c r="AW106"/>
      <c r="AX106"/>
      <c r="AY106"/>
      <c r="BD106" s="2">
        <v>0.5</v>
      </c>
      <c r="BE106" s="2">
        <v>9.6999999999999993</v>
      </c>
      <c r="BF106" s="2">
        <v>6.6</v>
      </c>
      <c r="BG106" s="2">
        <v>0</v>
      </c>
      <c r="BH106" s="2">
        <v>53.8</v>
      </c>
      <c r="BI106" s="2">
        <v>0</v>
      </c>
      <c r="BJ106" s="2">
        <v>0</v>
      </c>
      <c r="BK106" s="2">
        <v>58.6</v>
      </c>
      <c r="BL106" s="2">
        <v>8.3000000000000007</v>
      </c>
      <c r="BM106" s="2">
        <v>3.3</v>
      </c>
      <c r="BN106" s="2">
        <v>0</v>
      </c>
      <c r="BP106" s="2">
        <v>0</v>
      </c>
    </row>
    <row r="107" spans="2:70" x14ac:dyDescent="0.35">
      <c r="B107" t="s">
        <v>141</v>
      </c>
      <c r="C107">
        <f>SUM(C99:C106)</f>
        <v>0</v>
      </c>
      <c r="L107">
        <f t="shared" ref="L107:AG107" si="257">SUM(L99:L106)</f>
        <v>0</v>
      </c>
      <c r="M107">
        <f t="shared" si="257"/>
        <v>0</v>
      </c>
      <c r="N107">
        <f t="shared" si="257"/>
        <v>0</v>
      </c>
      <c r="O107" s="27">
        <f t="shared" si="257"/>
        <v>0</v>
      </c>
      <c r="P107">
        <f t="shared" si="257"/>
        <v>0</v>
      </c>
      <c r="Q107">
        <f t="shared" si="257"/>
        <v>0</v>
      </c>
      <c r="R107">
        <f t="shared" si="257"/>
        <v>471.40000000000009</v>
      </c>
      <c r="S107" s="27">
        <f t="shared" si="257"/>
        <v>0</v>
      </c>
      <c r="T107">
        <f t="shared" si="257"/>
        <v>0</v>
      </c>
      <c r="U107">
        <f t="shared" si="257"/>
        <v>0</v>
      </c>
      <c r="V107">
        <f t="shared" si="257"/>
        <v>494.7</v>
      </c>
      <c r="W107" s="27">
        <f t="shared" si="257"/>
        <v>517.1</v>
      </c>
      <c r="X107">
        <f t="shared" si="257"/>
        <v>516</v>
      </c>
      <c r="Y107">
        <f t="shared" si="257"/>
        <v>515.59999999999991</v>
      </c>
      <c r="Z107">
        <f t="shared" si="257"/>
        <v>522.19999999999993</v>
      </c>
      <c r="AA107" s="27">
        <f t="shared" si="257"/>
        <v>510.29999999999995</v>
      </c>
      <c r="AB107">
        <f t="shared" si="257"/>
        <v>745</v>
      </c>
      <c r="AC107">
        <f t="shared" si="257"/>
        <v>770.8</v>
      </c>
      <c r="AD107">
        <f t="shared" si="257"/>
        <v>764.8</v>
      </c>
      <c r="AE107" s="27">
        <f t="shared" si="257"/>
        <v>768.60000000000014</v>
      </c>
      <c r="AF107">
        <f t="shared" si="257"/>
        <v>768.69999999999993</v>
      </c>
      <c r="AG107">
        <f t="shared" si="257"/>
        <v>772.59999999999991</v>
      </c>
      <c r="AH107">
        <f t="shared" si="256"/>
        <v>758.09999999999991</v>
      </c>
      <c r="AI107" s="27">
        <f t="shared" ref="AI107:AN107" si="258">SUM(AI99:AI106)</f>
        <v>687.90000000000009</v>
      </c>
      <c r="AJ107">
        <f t="shared" si="258"/>
        <v>624.30000000000007</v>
      </c>
      <c r="AK107">
        <f t="shared" si="258"/>
        <v>601.29999999999995</v>
      </c>
      <c r="AL107">
        <f t="shared" si="258"/>
        <v>582.29999999999995</v>
      </c>
      <c r="AM107" s="27">
        <f t="shared" si="258"/>
        <v>0</v>
      </c>
      <c r="AN107">
        <f t="shared" si="258"/>
        <v>0</v>
      </c>
      <c r="AO107">
        <f t="shared" ref="AO107:AU107" si="259">SUM(AO99:AO106)</f>
        <v>0</v>
      </c>
      <c r="AP107">
        <f t="shared" si="259"/>
        <v>0</v>
      </c>
      <c r="AQ107">
        <f t="shared" si="259"/>
        <v>0</v>
      </c>
      <c r="AR107">
        <f t="shared" si="259"/>
        <v>0</v>
      </c>
      <c r="AS107">
        <f t="shared" si="259"/>
        <v>0</v>
      </c>
      <c r="AT107">
        <f t="shared" si="259"/>
        <v>0</v>
      </c>
      <c r="AU107">
        <f t="shared" si="259"/>
        <v>0</v>
      </c>
      <c r="BD107">
        <f>SUM(BD99:BD106)</f>
        <v>184.2</v>
      </c>
      <c r="BE107">
        <f>SUM(BE99:BE106)</f>
        <v>421</v>
      </c>
      <c r="BF107">
        <f>SUM(BF99:BF106)</f>
        <v>455.4</v>
      </c>
      <c r="BG107">
        <f>SUM(BG99:BG106)</f>
        <v>430.3</v>
      </c>
      <c r="BH107">
        <f>SUM(BH99:BH106)</f>
        <v>373.2</v>
      </c>
      <c r="BI107">
        <f>SUM(BI99:BI105)</f>
        <v>320.40000000000009</v>
      </c>
      <c r="BJ107">
        <f>SUM(BJ99:BJ106)</f>
        <v>373.09999999999997</v>
      </c>
      <c r="BK107">
        <f>SUM(BK99:BK106)</f>
        <v>471.40000000000009</v>
      </c>
      <c r="BL107">
        <f>SUM(BL99:BL106)</f>
        <v>494.7</v>
      </c>
      <c r="BM107">
        <f>SUM(BM99:BM106)</f>
        <v>522.19999999999993</v>
      </c>
      <c r="BN107">
        <f>SUM(BN99:BN106)</f>
        <v>764.8</v>
      </c>
      <c r="BO107">
        <f>SUM(BO99:BO105)</f>
        <v>758.09999999999991</v>
      </c>
      <c r="BP107">
        <f>SUM(BP99:BP106)</f>
        <v>582.29999999999995</v>
      </c>
      <c r="BQ107">
        <f>SUM(BQ99:BQ105)</f>
        <v>0</v>
      </c>
      <c r="BR107">
        <f>SUM(BR99:BR105)</f>
        <v>0</v>
      </c>
    </row>
    <row r="108" spans="2:70" s="8" customFormat="1" x14ac:dyDescent="0.35">
      <c r="B108" s="7" t="s">
        <v>142</v>
      </c>
      <c r="C108" s="7"/>
      <c r="D108" s="7"/>
      <c r="E108" s="7"/>
      <c r="F108" s="7"/>
      <c r="G108" s="37"/>
      <c r="H108" s="7"/>
      <c r="I108" s="7"/>
      <c r="J108" s="7"/>
      <c r="K108" s="37"/>
      <c r="L108" s="7"/>
      <c r="M108" s="7"/>
      <c r="N108" s="7"/>
      <c r="O108" s="37"/>
      <c r="P108" s="7"/>
      <c r="Q108" s="7"/>
      <c r="R108" s="7"/>
      <c r="S108" s="37"/>
      <c r="T108" s="7"/>
      <c r="U108" s="7"/>
      <c r="V108" s="7"/>
      <c r="W108" s="37"/>
      <c r="X108" s="7"/>
      <c r="Y108" s="7"/>
      <c r="Z108" s="7"/>
      <c r="AA108" s="37"/>
      <c r="AB108" s="7"/>
      <c r="AC108" s="7"/>
      <c r="AD108" s="7"/>
      <c r="AE108" s="37"/>
      <c r="AF108" s="7"/>
      <c r="AG108" s="7"/>
      <c r="AI108" s="37"/>
      <c r="AJ108" s="7"/>
      <c r="AK108" s="7"/>
      <c r="AL108" s="7"/>
      <c r="AM108" s="54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</row>
    <row r="109" spans="2:70" x14ac:dyDescent="0.35">
      <c r="B109" t="s">
        <v>143</v>
      </c>
      <c r="R109">
        <f t="shared" ref="R109:R114" si="260">BK109</f>
        <v>58</v>
      </c>
      <c r="V109">
        <f t="shared" ref="V109:V114" si="261">BL109</f>
        <v>67.099999999999994</v>
      </c>
      <c r="W109" s="27">
        <v>113.5</v>
      </c>
      <c r="X109">
        <v>115.5</v>
      </c>
      <c r="Y109">
        <v>115.7</v>
      </c>
      <c r="Z109">
        <f t="shared" ref="Z109:Z114" si="262">BM109</f>
        <v>116.9</v>
      </c>
      <c r="AA109" s="27">
        <v>119.6</v>
      </c>
      <c r="AB109">
        <v>122.3</v>
      </c>
      <c r="AC109">
        <v>136.1</v>
      </c>
      <c r="AD109">
        <f t="shared" ref="AD109:AD114" si="263">BN109</f>
        <v>143.80000000000001</v>
      </c>
      <c r="AE109" s="27">
        <v>146.9</v>
      </c>
      <c r="AF109">
        <v>145.5</v>
      </c>
      <c r="AG109">
        <v>158.80000000000001</v>
      </c>
      <c r="AH109">
        <f t="shared" ref="AH109:AH114" si="264">BO109</f>
        <v>168.3</v>
      </c>
      <c r="AI109" s="27">
        <v>173.5</v>
      </c>
      <c r="AJ109">
        <v>212.2</v>
      </c>
      <c r="AK109">
        <v>217.9</v>
      </c>
      <c r="AL109">
        <f t="shared" ref="AL109:AL114" si="265">BP109</f>
        <v>213.1</v>
      </c>
      <c r="BD109">
        <v>28.4</v>
      </c>
      <c r="BE109">
        <v>72.5</v>
      </c>
      <c r="BF109">
        <v>85.6</v>
      </c>
      <c r="BG109">
        <v>84.8</v>
      </c>
      <c r="BH109">
        <v>61.6</v>
      </c>
      <c r="BI109">
        <v>56.2</v>
      </c>
      <c r="BJ109">
        <v>49.8</v>
      </c>
      <c r="BK109">
        <v>58</v>
      </c>
      <c r="BL109">
        <v>67.099999999999994</v>
      </c>
      <c r="BM109">
        <v>116.9</v>
      </c>
      <c r="BN109">
        <v>143.80000000000001</v>
      </c>
      <c r="BO109">
        <v>168.3</v>
      </c>
      <c r="BP109">
        <v>213.1</v>
      </c>
    </row>
    <row r="110" spans="2:70" x14ac:dyDescent="0.35">
      <c r="B110" t="s">
        <v>144</v>
      </c>
      <c r="R110">
        <f t="shared" si="260"/>
        <v>425.7</v>
      </c>
      <c r="V110">
        <f t="shared" si="261"/>
        <v>0</v>
      </c>
      <c r="W110" s="27">
        <v>38.1</v>
      </c>
      <c r="X110">
        <v>43.8</v>
      </c>
      <c r="Y110">
        <v>44.8</v>
      </c>
      <c r="Z110">
        <f t="shared" si="262"/>
        <v>42.1</v>
      </c>
      <c r="AA110" s="27">
        <v>39.799999999999997</v>
      </c>
      <c r="AB110">
        <v>38</v>
      </c>
      <c r="AC110">
        <v>40.1</v>
      </c>
      <c r="AD110">
        <f t="shared" si="263"/>
        <v>42.9</v>
      </c>
      <c r="AE110" s="27">
        <v>40.799999999999997</v>
      </c>
      <c r="AF110">
        <v>40.1</v>
      </c>
      <c r="AG110">
        <v>38.799999999999997</v>
      </c>
      <c r="AH110">
        <f t="shared" si="264"/>
        <v>38.5</v>
      </c>
      <c r="AI110" s="27">
        <v>39.6</v>
      </c>
      <c r="AJ110">
        <v>38.1</v>
      </c>
      <c r="AK110">
        <v>41.7</v>
      </c>
      <c r="AL110">
        <f t="shared" si="265"/>
        <v>47.4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425.7</v>
      </c>
      <c r="BL110">
        <v>0</v>
      </c>
      <c r="BM110">
        <v>42.1</v>
      </c>
      <c r="BN110">
        <v>42.9</v>
      </c>
      <c r="BO110">
        <v>38.5</v>
      </c>
      <c r="BP110">
        <v>47.4</v>
      </c>
    </row>
    <row r="111" spans="2:70" x14ac:dyDescent="0.35">
      <c r="B111" t="s">
        <v>145</v>
      </c>
      <c r="R111">
        <f t="shared" si="260"/>
        <v>22</v>
      </c>
      <c r="V111">
        <f t="shared" si="261"/>
        <v>425.7</v>
      </c>
      <c r="W111" s="27">
        <v>459.4</v>
      </c>
      <c r="X111">
        <v>459.4</v>
      </c>
      <c r="Y111">
        <v>458.1</v>
      </c>
      <c r="Z111">
        <f t="shared" si="262"/>
        <v>455.6</v>
      </c>
      <c r="AA111" s="27">
        <v>463.3</v>
      </c>
      <c r="AB111">
        <v>465.5</v>
      </c>
      <c r="AC111">
        <v>475.3</v>
      </c>
      <c r="AD111">
        <f t="shared" si="263"/>
        <v>483.9</v>
      </c>
      <c r="AE111" s="27">
        <v>483.7</v>
      </c>
      <c r="AF111">
        <v>483.7</v>
      </c>
      <c r="AG111">
        <v>483.7</v>
      </c>
      <c r="AH111">
        <f t="shared" si="264"/>
        <v>493.9</v>
      </c>
      <c r="AI111" s="27">
        <v>522.9</v>
      </c>
      <c r="AJ111">
        <v>551.9</v>
      </c>
      <c r="AK111">
        <v>551.79999999999995</v>
      </c>
      <c r="AL111">
        <f t="shared" si="265"/>
        <v>558.20000000000005</v>
      </c>
      <c r="BD111">
        <v>226.4</v>
      </c>
      <c r="BE111">
        <v>571.6</v>
      </c>
      <c r="BF111">
        <v>596.5</v>
      </c>
      <c r="BG111">
        <v>596.4</v>
      </c>
      <c r="BH111">
        <v>483.4</v>
      </c>
      <c r="BI111">
        <v>483.4</v>
      </c>
      <c r="BJ111">
        <v>485.4</v>
      </c>
      <c r="BK111">
        <v>22</v>
      </c>
      <c r="BL111">
        <v>425.7</v>
      </c>
      <c r="BM111">
        <v>455.6</v>
      </c>
      <c r="BN111">
        <v>483.9</v>
      </c>
      <c r="BO111">
        <v>493.9</v>
      </c>
      <c r="BP111">
        <v>558.20000000000005</v>
      </c>
    </row>
    <row r="112" spans="2:70" x14ac:dyDescent="0.35">
      <c r="B112" t="s">
        <v>146</v>
      </c>
      <c r="R112">
        <f t="shared" si="260"/>
        <v>8.1</v>
      </c>
      <c r="V112">
        <f t="shared" si="261"/>
        <v>16.100000000000001</v>
      </c>
      <c r="W112" s="27">
        <v>34.4</v>
      </c>
      <c r="X112">
        <v>32.4</v>
      </c>
      <c r="Y112">
        <v>37.799999999999997</v>
      </c>
      <c r="Z112">
        <f t="shared" si="262"/>
        <v>39.5</v>
      </c>
      <c r="AA112" s="27">
        <v>41</v>
      </c>
      <c r="AB112">
        <v>39.200000000000003</v>
      </c>
      <c r="AC112">
        <v>42</v>
      </c>
      <c r="AD112">
        <f t="shared" si="263"/>
        <v>43</v>
      </c>
      <c r="AE112" s="27">
        <v>41.6</v>
      </c>
      <c r="AF112">
        <v>40.4</v>
      </c>
      <c r="AG112">
        <v>39.299999999999997</v>
      </c>
      <c r="AH112">
        <f t="shared" si="264"/>
        <v>43.2</v>
      </c>
      <c r="AI112" s="27">
        <v>51.5</v>
      </c>
      <c r="AJ112">
        <v>64.900000000000006</v>
      </c>
      <c r="AK112">
        <v>61.9</v>
      </c>
      <c r="AL112">
        <f t="shared" si="265"/>
        <v>55.2</v>
      </c>
      <c r="BD112">
        <v>89.1</v>
      </c>
      <c r="BE112">
        <v>124.6</v>
      </c>
      <c r="BF112">
        <v>106.1</v>
      </c>
      <c r="BG112">
        <v>69.900000000000006</v>
      </c>
      <c r="BH112">
        <v>49.5</v>
      </c>
      <c r="BI112">
        <v>36.5</v>
      </c>
      <c r="BJ112">
        <v>32.6</v>
      </c>
      <c r="BK112">
        <v>8.1</v>
      </c>
      <c r="BL112">
        <v>16.100000000000001</v>
      </c>
      <c r="BM112">
        <v>39.5</v>
      </c>
      <c r="BN112">
        <v>43</v>
      </c>
      <c r="BO112">
        <v>43.2</v>
      </c>
      <c r="BP112">
        <v>55.2</v>
      </c>
    </row>
    <row r="113" spans="2:70" x14ac:dyDescent="0.35">
      <c r="B113" t="s">
        <v>147</v>
      </c>
      <c r="R113">
        <f t="shared" si="260"/>
        <v>38.799999999999997</v>
      </c>
      <c r="V113">
        <f t="shared" si="261"/>
        <v>6.5</v>
      </c>
      <c r="W113" s="27">
        <v>6.4</v>
      </c>
      <c r="X113">
        <v>6.5</v>
      </c>
      <c r="Y113">
        <v>6.3</v>
      </c>
      <c r="Z113">
        <f t="shared" si="262"/>
        <v>9.6999999999999993</v>
      </c>
      <c r="AA113" s="27">
        <v>9.3000000000000007</v>
      </c>
      <c r="AB113">
        <v>9.1999999999999993</v>
      </c>
      <c r="AC113">
        <v>8.9</v>
      </c>
      <c r="AD113">
        <f t="shared" si="263"/>
        <v>84.4</v>
      </c>
      <c r="AE113" s="27">
        <v>83.6</v>
      </c>
      <c r="AF113">
        <v>83.9</v>
      </c>
      <c r="AG113">
        <v>84.6</v>
      </c>
      <c r="AH113">
        <f t="shared" si="264"/>
        <v>87.5</v>
      </c>
      <c r="AI113" s="27">
        <v>90.1</v>
      </c>
      <c r="AJ113">
        <v>91.9</v>
      </c>
      <c r="AK113">
        <v>93.5</v>
      </c>
      <c r="AL113">
        <f t="shared" si="265"/>
        <v>95</v>
      </c>
      <c r="BD113">
        <v>8</v>
      </c>
      <c r="BE113">
        <v>23.9</v>
      </c>
      <c r="BF113">
        <v>39.6</v>
      </c>
      <c r="BG113">
        <v>35.200000000000003</v>
      </c>
      <c r="BH113">
        <v>26.5</v>
      </c>
      <c r="BI113">
        <v>6.8</v>
      </c>
      <c r="BJ113">
        <v>7.7</v>
      </c>
      <c r="BK113">
        <v>38.799999999999997</v>
      </c>
      <c r="BL113">
        <v>6.5</v>
      </c>
      <c r="BM113">
        <v>9.6999999999999993</v>
      </c>
      <c r="BN113">
        <v>84.4</v>
      </c>
      <c r="BO113">
        <v>87.5</v>
      </c>
      <c r="BP113">
        <v>95</v>
      </c>
    </row>
    <row r="114" spans="2:70" s="2" customFormat="1" x14ac:dyDescent="0.35">
      <c r="B114" s="2" t="s">
        <v>148</v>
      </c>
      <c r="G114" s="29"/>
      <c r="K114" s="29"/>
      <c r="O114" s="29"/>
      <c r="R114" s="2">
        <f t="shared" si="260"/>
        <v>0</v>
      </c>
      <c r="S114" s="29"/>
      <c r="V114" s="2">
        <f t="shared" si="261"/>
        <v>0</v>
      </c>
      <c r="W114" s="29">
        <v>0</v>
      </c>
      <c r="X114" s="2">
        <v>0</v>
      </c>
      <c r="Y114" s="2">
        <v>0</v>
      </c>
      <c r="Z114" s="2">
        <f t="shared" si="262"/>
        <v>0</v>
      </c>
      <c r="AA114" s="29">
        <v>0</v>
      </c>
      <c r="AB114" s="2">
        <v>0</v>
      </c>
      <c r="AC114" s="2">
        <v>0</v>
      </c>
      <c r="AD114" s="2">
        <f t="shared" si="263"/>
        <v>0</v>
      </c>
      <c r="AE114" s="29">
        <v>0</v>
      </c>
      <c r="AF114" s="2">
        <v>0</v>
      </c>
      <c r="AG114" s="2">
        <v>0</v>
      </c>
      <c r="AH114" s="2">
        <f t="shared" si="264"/>
        <v>0</v>
      </c>
      <c r="AI114" s="29">
        <v>0</v>
      </c>
      <c r="AJ114" s="2">
        <v>0</v>
      </c>
      <c r="AK114" s="2">
        <v>0</v>
      </c>
      <c r="AL114" s="2">
        <f t="shared" si="265"/>
        <v>0</v>
      </c>
      <c r="AM114" s="27"/>
      <c r="AN114"/>
      <c r="AO114"/>
      <c r="AP114"/>
      <c r="AQ114"/>
      <c r="AR114"/>
      <c r="AS114"/>
      <c r="AT114"/>
      <c r="AU114"/>
      <c r="AV114"/>
      <c r="AW114"/>
      <c r="AX114"/>
      <c r="AY114"/>
      <c r="BD114" s="2">
        <v>0</v>
      </c>
      <c r="BE114" s="2">
        <v>2.4</v>
      </c>
      <c r="BF114" s="2">
        <v>0.8</v>
      </c>
      <c r="BG114" s="2">
        <v>0</v>
      </c>
      <c r="BH114" s="2">
        <v>137</v>
      </c>
      <c r="BI114" s="2">
        <v>0</v>
      </c>
      <c r="BJ114" s="2">
        <v>0</v>
      </c>
      <c r="BK114" s="2">
        <v>0</v>
      </c>
      <c r="BM114" s="2">
        <v>0</v>
      </c>
      <c r="BN114" s="2">
        <v>0</v>
      </c>
      <c r="BO114" s="2">
        <v>0</v>
      </c>
      <c r="BP114" s="2">
        <v>0</v>
      </c>
    </row>
    <row r="115" spans="2:70" s="16" customFormat="1" x14ac:dyDescent="0.35">
      <c r="B115" s="16" t="s">
        <v>149</v>
      </c>
      <c r="G115" s="47"/>
      <c r="K115" s="47"/>
      <c r="L115" s="16">
        <f t="shared" ref="L115:AL115" si="266">SUM(L109:L114)</f>
        <v>0</v>
      </c>
      <c r="M115" s="16">
        <f t="shared" si="266"/>
        <v>0</v>
      </c>
      <c r="N115" s="16">
        <f t="shared" si="266"/>
        <v>0</v>
      </c>
      <c r="O115" s="16">
        <f t="shared" si="266"/>
        <v>0</v>
      </c>
      <c r="P115" s="16">
        <f t="shared" si="266"/>
        <v>0</v>
      </c>
      <c r="Q115" s="16">
        <f t="shared" si="266"/>
        <v>0</v>
      </c>
      <c r="R115" s="16">
        <f t="shared" si="266"/>
        <v>552.59999999999991</v>
      </c>
      <c r="S115" s="16">
        <f t="shared" si="266"/>
        <v>0</v>
      </c>
      <c r="T115" s="16">
        <f t="shared" si="266"/>
        <v>0</v>
      </c>
      <c r="U115" s="16">
        <f t="shared" si="266"/>
        <v>0</v>
      </c>
      <c r="V115" s="16">
        <f t="shared" si="266"/>
        <v>515.4</v>
      </c>
      <c r="W115" s="47">
        <f t="shared" si="266"/>
        <v>651.79999999999995</v>
      </c>
      <c r="X115" s="16">
        <f t="shared" si="266"/>
        <v>657.6</v>
      </c>
      <c r="Y115" s="16">
        <f t="shared" si="266"/>
        <v>662.69999999999993</v>
      </c>
      <c r="Z115" s="16">
        <f t="shared" si="266"/>
        <v>663.80000000000007</v>
      </c>
      <c r="AA115" s="47">
        <f t="shared" si="266"/>
        <v>673</v>
      </c>
      <c r="AB115" s="16">
        <f t="shared" si="266"/>
        <v>674.2</v>
      </c>
      <c r="AC115" s="16">
        <f t="shared" si="266"/>
        <v>702.4</v>
      </c>
      <c r="AD115" s="16">
        <f t="shared" si="266"/>
        <v>798</v>
      </c>
      <c r="AE115" s="47">
        <f t="shared" si="266"/>
        <v>796.6</v>
      </c>
      <c r="AF115" s="16">
        <f t="shared" si="266"/>
        <v>793.59999999999991</v>
      </c>
      <c r="AG115" s="16">
        <f t="shared" si="266"/>
        <v>805.19999999999993</v>
      </c>
      <c r="AH115" s="16">
        <f t="shared" si="266"/>
        <v>831.40000000000009</v>
      </c>
      <c r="AI115" s="16">
        <f t="shared" si="266"/>
        <v>877.6</v>
      </c>
      <c r="AJ115" s="16">
        <f t="shared" si="266"/>
        <v>958.99999999999989</v>
      </c>
      <c r="AK115" s="16">
        <f t="shared" si="266"/>
        <v>966.8</v>
      </c>
      <c r="AL115" s="16">
        <f t="shared" si="266"/>
        <v>968.90000000000009</v>
      </c>
      <c r="AM115" s="16">
        <f t="shared" ref="AM115" si="267">SUM(AM109:AM114)</f>
        <v>0</v>
      </c>
      <c r="AN115" s="16">
        <f t="shared" ref="AN115" si="268">SUM(AN109:AN114)</f>
        <v>0</v>
      </c>
      <c r="AO115" s="16">
        <f t="shared" ref="AO115" si="269">SUM(AO109:AO114)</f>
        <v>0</v>
      </c>
      <c r="AP115" s="16">
        <f t="shared" ref="AP115" si="270">SUM(AP109:AP114)</f>
        <v>0</v>
      </c>
      <c r="AQ115" s="16">
        <f t="shared" ref="AQ115" si="271">SUM(AQ109:AQ114)</f>
        <v>0</v>
      </c>
      <c r="AR115" s="16">
        <f t="shared" ref="AR115" si="272">SUM(AR109:AR114)</f>
        <v>0</v>
      </c>
      <c r="AS115" s="16">
        <f t="shared" ref="AS115" si="273">SUM(AS109:AS114)</f>
        <v>0</v>
      </c>
      <c r="AT115" s="16">
        <f t="shared" ref="AT115" si="274">SUM(AT109:AT114)</f>
        <v>0</v>
      </c>
      <c r="AU115" s="16">
        <f t="shared" ref="AU115" si="275">SUM(AU109:AU114)</f>
        <v>0</v>
      </c>
      <c r="AV115" s="11"/>
      <c r="AW115" s="11"/>
      <c r="AX115" s="11"/>
      <c r="AY115" s="11"/>
      <c r="AZ115" s="11"/>
      <c r="BA115" s="11"/>
      <c r="BB115" s="11"/>
      <c r="BC115" s="11"/>
      <c r="BD115" s="16">
        <f t="shared" ref="BD115:BP115" si="276">SUM(BD109:BD114)</f>
        <v>351.9</v>
      </c>
      <c r="BE115" s="16">
        <f t="shared" si="276"/>
        <v>795</v>
      </c>
      <c r="BF115" s="16">
        <f t="shared" si="276"/>
        <v>828.6</v>
      </c>
      <c r="BG115" s="16">
        <f t="shared" si="276"/>
        <v>786.3</v>
      </c>
      <c r="BH115" s="16">
        <f t="shared" si="276"/>
        <v>758</v>
      </c>
      <c r="BI115" s="16">
        <f t="shared" si="276"/>
        <v>582.9</v>
      </c>
      <c r="BJ115" s="16">
        <f t="shared" si="276"/>
        <v>575.5</v>
      </c>
      <c r="BK115" s="16">
        <f t="shared" si="276"/>
        <v>552.59999999999991</v>
      </c>
      <c r="BL115" s="16">
        <f t="shared" si="276"/>
        <v>515.4</v>
      </c>
      <c r="BM115" s="16">
        <f t="shared" si="276"/>
        <v>663.80000000000007</v>
      </c>
      <c r="BN115" s="16">
        <f t="shared" si="276"/>
        <v>798</v>
      </c>
      <c r="BO115" s="16">
        <f t="shared" si="276"/>
        <v>831.40000000000009</v>
      </c>
      <c r="BP115" s="16">
        <f t="shared" si="276"/>
        <v>968.90000000000009</v>
      </c>
    </row>
    <row r="116" spans="2:70" s="11" customFormat="1" x14ac:dyDescent="0.35">
      <c r="B116" s="11" t="s">
        <v>150</v>
      </c>
      <c r="C116" s="11">
        <f>SUM(C109:C114)+C107</f>
        <v>0</v>
      </c>
      <c r="G116" s="33"/>
      <c r="K116" s="33"/>
      <c r="L116" s="11">
        <f t="shared" ref="L116:AL116" si="277">+L115+L107</f>
        <v>0</v>
      </c>
      <c r="M116" s="11">
        <f t="shared" si="277"/>
        <v>0</v>
      </c>
      <c r="N116" s="11">
        <f t="shared" si="277"/>
        <v>0</v>
      </c>
      <c r="O116" s="11">
        <f t="shared" si="277"/>
        <v>0</v>
      </c>
      <c r="P116" s="11">
        <f t="shared" si="277"/>
        <v>0</v>
      </c>
      <c r="Q116" s="11">
        <f t="shared" si="277"/>
        <v>0</v>
      </c>
      <c r="R116" s="11">
        <f t="shared" si="277"/>
        <v>1024</v>
      </c>
      <c r="S116" s="11">
        <f t="shared" si="277"/>
        <v>0</v>
      </c>
      <c r="T116" s="11">
        <f t="shared" si="277"/>
        <v>0</v>
      </c>
      <c r="U116" s="11">
        <f t="shared" si="277"/>
        <v>0</v>
      </c>
      <c r="V116" s="11">
        <f t="shared" si="277"/>
        <v>1010.0999999999999</v>
      </c>
      <c r="W116" s="33">
        <f t="shared" si="277"/>
        <v>1168.9000000000001</v>
      </c>
      <c r="X116" s="11">
        <f t="shared" si="277"/>
        <v>1173.5999999999999</v>
      </c>
      <c r="Y116" s="11">
        <f t="shared" si="277"/>
        <v>1178.2999999999997</v>
      </c>
      <c r="Z116" s="11">
        <f t="shared" si="277"/>
        <v>1186</v>
      </c>
      <c r="AA116" s="33">
        <f t="shared" si="277"/>
        <v>1183.3</v>
      </c>
      <c r="AB116" s="11">
        <f t="shared" si="277"/>
        <v>1419.2</v>
      </c>
      <c r="AC116" s="11">
        <f t="shared" si="277"/>
        <v>1473.1999999999998</v>
      </c>
      <c r="AD116" s="11">
        <f t="shared" si="277"/>
        <v>1562.8</v>
      </c>
      <c r="AE116" s="33">
        <f t="shared" si="277"/>
        <v>1565.2000000000003</v>
      </c>
      <c r="AF116" s="11">
        <f t="shared" si="277"/>
        <v>1562.2999999999997</v>
      </c>
      <c r="AG116" s="11">
        <f t="shared" si="277"/>
        <v>1577.7999999999997</v>
      </c>
      <c r="AH116" s="11">
        <f t="shared" si="277"/>
        <v>1589.5</v>
      </c>
      <c r="AI116" s="11">
        <f t="shared" si="277"/>
        <v>1565.5</v>
      </c>
      <c r="AJ116" s="11">
        <f t="shared" si="277"/>
        <v>1583.3</v>
      </c>
      <c r="AK116" s="11">
        <f t="shared" si="277"/>
        <v>1568.1</v>
      </c>
      <c r="AL116" s="11">
        <f t="shared" si="277"/>
        <v>1551.2</v>
      </c>
      <c r="AM116" s="11">
        <f t="shared" ref="AM116" si="278">+AM115+AM107</f>
        <v>0</v>
      </c>
      <c r="AN116" s="11">
        <f t="shared" ref="AN116" si="279">+AN115+AN107</f>
        <v>0</v>
      </c>
      <c r="AO116" s="11">
        <f t="shared" ref="AO116" si="280">+AO115+AO107</f>
        <v>0</v>
      </c>
      <c r="AP116" s="11">
        <f t="shared" ref="AP116" si="281">+AP115+AP107</f>
        <v>0</v>
      </c>
      <c r="AQ116" s="11">
        <f t="shared" ref="AQ116" si="282">+AQ115+AQ107</f>
        <v>0</v>
      </c>
      <c r="AR116" s="11">
        <f t="shared" ref="AR116" si="283">+AR115+AR107</f>
        <v>0</v>
      </c>
      <c r="AS116" s="11">
        <f t="shared" ref="AS116" si="284">+AS115+AS107</f>
        <v>0</v>
      </c>
      <c r="AT116" s="11">
        <f t="shared" ref="AT116" si="285">+AT115+AT107</f>
        <v>0</v>
      </c>
      <c r="AU116" s="11">
        <f t="shared" ref="AU116" si="286">+AU115+AU107</f>
        <v>0</v>
      </c>
      <c r="BD116" s="11">
        <f t="shared" ref="BD116:BP116" si="287">+BD115+BD107</f>
        <v>536.09999999999991</v>
      </c>
      <c r="BE116" s="11">
        <f t="shared" si="287"/>
        <v>1216</v>
      </c>
      <c r="BF116" s="11">
        <f t="shared" si="287"/>
        <v>1284</v>
      </c>
      <c r="BG116" s="11">
        <f t="shared" si="287"/>
        <v>1216.5999999999999</v>
      </c>
      <c r="BH116" s="11">
        <f t="shared" si="287"/>
        <v>1131.2</v>
      </c>
      <c r="BI116" s="11">
        <f t="shared" si="287"/>
        <v>903.30000000000007</v>
      </c>
      <c r="BJ116" s="11">
        <f t="shared" si="287"/>
        <v>948.59999999999991</v>
      </c>
      <c r="BK116" s="11">
        <f t="shared" si="287"/>
        <v>1024</v>
      </c>
      <c r="BL116" s="11">
        <f t="shared" si="287"/>
        <v>1010.0999999999999</v>
      </c>
      <c r="BM116" s="11">
        <f t="shared" si="287"/>
        <v>1186</v>
      </c>
      <c r="BN116" s="11">
        <f t="shared" si="287"/>
        <v>1562.8</v>
      </c>
      <c r="BO116" s="11">
        <f t="shared" si="287"/>
        <v>1589.5</v>
      </c>
      <c r="BP116" s="11">
        <f t="shared" si="287"/>
        <v>1551.2</v>
      </c>
      <c r="BQ116" s="11">
        <f>SUM(BQ107:BQ114)</f>
        <v>0</v>
      </c>
      <c r="BR116" s="11">
        <f>SUM(BR107:BR114)</f>
        <v>0</v>
      </c>
    </row>
    <row r="117" spans="2:70" s="8" customFormat="1" x14ac:dyDescent="0.35">
      <c r="B117" s="7" t="s">
        <v>151</v>
      </c>
      <c r="C117" s="7"/>
      <c r="D117" s="7"/>
      <c r="E117" s="7"/>
      <c r="F117" s="7"/>
      <c r="G117" s="37"/>
      <c r="H117" s="7"/>
      <c r="I117" s="7"/>
      <c r="J117" s="7"/>
      <c r="K117" s="37"/>
      <c r="L117" s="7"/>
      <c r="M117" s="7"/>
      <c r="N117" s="7"/>
      <c r="O117" s="37"/>
      <c r="P117" s="7"/>
      <c r="Q117" s="7"/>
      <c r="R117" s="7"/>
      <c r="S117" s="37"/>
      <c r="T117" s="7"/>
      <c r="U117" s="7"/>
      <c r="V117" s="7"/>
      <c r="W117" s="37"/>
      <c r="X117" s="7"/>
      <c r="Y117" s="7"/>
      <c r="Z117" s="7"/>
      <c r="AA117" s="37"/>
      <c r="AB117" s="7"/>
      <c r="AC117" s="7"/>
      <c r="AD117" s="7"/>
      <c r="AE117" s="37"/>
      <c r="AF117" s="7"/>
      <c r="AG117" s="7"/>
      <c r="AI117" s="37"/>
      <c r="AJ117" s="7"/>
      <c r="AK117" s="7"/>
      <c r="AL117" s="7"/>
      <c r="AM117" s="54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</row>
    <row r="118" spans="2:70" x14ac:dyDescent="0.35">
      <c r="B118" t="s">
        <v>152</v>
      </c>
      <c r="R118">
        <f t="shared" ref="R118:R128" si="288">BK118</f>
        <v>34.700000000000003</v>
      </c>
      <c r="V118">
        <f t="shared" ref="V118:V123" si="289">BL118</f>
        <v>46.6</v>
      </c>
      <c r="W118" s="27">
        <v>47.4</v>
      </c>
      <c r="X118">
        <v>52.7</v>
      </c>
      <c r="Y118">
        <v>42.4</v>
      </c>
      <c r="Z118">
        <f t="shared" ref="Z118:Z128" si="290">BM118</f>
        <v>53.8</v>
      </c>
      <c r="AA118" s="27">
        <v>44.3</v>
      </c>
      <c r="AB118">
        <v>44.9</v>
      </c>
      <c r="AC118">
        <v>54.7</v>
      </c>
      <c r="AD118">
        <f t="shared" ref="AD118:AD128" si="291">BN118</f>
        <v>55.4</v>
      </c>
      <c r="AE118" s="27">
        <v>51.9</v>
      </c>
      <c r="AF118">
        <v>59.9</v>
      </c>
      <c r="AG118">
        <v>43.6</v>
      </c>
      <c r="AH118">
        <f t="shared" ref="AH118:AH128" si="292">BO118</f>
        <v>50.4</v>
      </c>
      <c r="AI118" s="27">
        <v>51.7</v>
      </c>
      <c r="AJ118">
        <v>58.2</v>
      </c>
      <c r="AK118">
        <v>53.5</v>
      </c>
      <c r="AL118">
        <f t="shared" ref="AL118:AL128" si="293">BP118</f>
        <v>57.3</v>
      </c>
      <c r="BD118">
        <v>45.6</v>
      </c>
      <c r="BE118">
        <v>48.8</v>
      </c>
      <c r="BF118">
        <v>83.6</v>
      </c>
      <c r="BG118">
        <v>61.9</v>
      </c>
      <c r="BH118">
        <v>44.6</v>
      </c>
      <c r="BI118">
        <v>48.3</v>
      </c>
      <c r="BJ118">
        <v>52.7</v>
      </c>
      <c r="BK118">
        <v>34.700000000000003</v>
      </c>
      <c r="BL118">
        <v>46.6</v>
      </c>
      <c r="BM118">
        <v>53.8</v>
      </c>
      <c r="BN118">
        <v>55.4</v>
      </c>
      <c r="BO118">
        <v>50.4</v>
      </c>
      <c r="BP118">
        <v>57.3</v>
      </c>
    </row>
    <row r="119" spans="2:70" x14ac:dyDescent="0.35">
      <c r="B119" t="s">
        <v>153</v>
      </c>
      <c r="R119">
        <f t="shared" si="288"/>
        <v>40.9</v>
      </c>
      <c r="V119">
        <f t="shared" si="289"/>
        <v>38.1</v>
      </c>
      <c r="W119" s="27">
        <v>36.6</v>
      </c>
      <c r="X119">
        <v>39.200000000000003</v>
      </c>
      <c r="Y119">
        <v>39</v>
      </c>
      <c r="Z119">
        <f t="shared" si="290"/>
        <v>32.700000000000003</v>
      </c>
      <c r="AA119" s="27">
        <v>28.4</v>
      </c>
      <c r="AB119">
        <v>28.5</v>
      </c>
      <c r="AC119">
        <v>28.8</v>
      </c>
      <c r="AD119">
        <f t="shared" si="291"/>
        <v>34.700000000000003</v>
      </c>
      <c r="AE119" s="27">
        <v>32</v>
      </c>
      <c r="AF119">
        <v>27.2</v>
      </c>
      <c r="AG119">
        <v>28.7</v>
      </c>
      <c r="AH119">
        <f t="shared" si="292"/>
        <v>27.2</v>
      </c>
      <c r="AI119" s="27">
        <v>34.200000000000003</v>
      </c>
      <c r="AJ119">
        <v>36</v>
      </c>
      <c r="AK119">
        <v>29.5</v>
      </c>
      <c r="AL119">
        <f t="shared" si="293"/>
        <v>33.799999999999997</v>
      </c>
      <c r="BD119">
        <v>21.4</v>
      </c>
      <c r="BE119">
        <v>50.7</v>
      </c>
      <c r="BF119">
        <v>46.4</v>
      </c>
      <c r="BG119">
        <v>46.2</v>
      </c>
      <c r="BH119">
        <v>32.4</v>
      </c>
      <c r="BI119">
        <v>33.1</v>
      </c>
      <c r="BJ119">
        <v>50</v>
      </c>
      <c r="BK119">
        <v>40.9</v>
      </c>
      <c r="BL119">
        <v>38.1</v>
      </c>
      <c r="BM119">
        <v>32.700000000000003</v>
      </c>
      <c r="BN119">
        <v>34.700000000000003</v>
      </c>
      <c r="BO119">
        <v>27.2</v>
      </c>
      <c r="BP119">
        <v>33.799999999999997</v>
      </c>
    </row>
    <row r="120" spans="2:70" x14ac:dyDescent="0.35">
      <c r="B120" t="s">
        <v>154</v>
      </c>
      <c r="R120">
        <f t="shared" si="288"/>
        <v>30.2</v>
      </c>
      <c r="V120">
        <f t="shared" si="289"/>
        <v>33.5</v>
      </c>
      <c r="W120" s="27">
        <v>37.200000000000003</v>
      </c>
      <c r="X120">
        <v>32.1</v>
      </c>
      <c r="Y120">
        <v>36.200000000000003</v>
      </c>
      <c r="Z120">
        <f t="shared" si="290"/>
        <v>37.1</v>
      </c>
      <c r="AA120" s="27">
        <v>40.9</v>
      </c>
      <c r="AB120">
        <v>38.799999999999997</v>
      </c>
      <c r="AC120">
        <v>45.4</v>
      </c>
      <c r="AD120">
        <f t="shared" si="291"/>
        <v>48.1</v>
      </c>
      <c r="AE120" s="27">
        <v>54.2</v>
      </c>
      <c r="AF120">
        <v>46.2</v>
      </c>
      <c r="AG120">
        <v>51.3</v>
      </c>
      <c r="AH120">
        <f t="shared" si="292"/>
        <v>47.3</v>
      </c>
      <c r="AI120" s="27">
        <v>56.7</v>
      </c>
      <c r="AJ120">
        <v>50.1</v>
      </c>
      <c r="AK120">
        <v>54.5</v>
      </c>
      <c r="AL120">
        <f t="shared" si="293"/>
        <v>52.2</v>
      </c>
      <c r="BD120">
        <v>21.7</v>
      </c>
      <c r="BE120">
        <v>39.799999999999997</v>
      </c>
      <c r="BF120">
        <v>47.8</v>
      </c>
      <c r="BG120">
        <v>44.9</v>
      </c>
      <c r="BH120">
        <v>41.1</v>
      </c>
      <c r="BI120">
        <v>36.799999999999997</v>
      </c>
      <c r="BJ120">
        <v>39.1</v>
      </c>
      <c r="BK120">
        <v>30.2</v>
      </c>
      <c r="BL120">
        <v>33.5</v>
      </c>
      <c r="BM120">
        <v>37.1</v>
      </c>
      <c r="BN120">
        <v>48.1</v>
      </c>
      <c r="BO120">
        <v>47.3</v>
      </c>
      <c r="BP120">
        <v>52.2</v>
      </c>
    </row>
    <row r="121" spans="2:70" x14ac:dyDescent="0.35">
      <c r="B121" t="s">
        <v>155</v>
      </c>
      <c r="R121">
        <f t="shared" si="288"/>
        <v>1.7</v>
      </c>
      <c r="V121">
        <f t="shared" si="289"/>
        <v>1.6</v>
      </c>
      <c r="W121" s="27">
        <v>6.5</v>
      </c>
      <c r="X121">
        <v>1.6</v>
      </c>
      <c r="Y121">
        <v>6.5</v>
      </c>
      <c r="Z121">
        <f t="shared" si="290"/>
        <v>1.6</v>
      </c>
      <c r="AA121" s="27">
        <v>6.4</v>
      </c>
      <c r="AB121">
        <v>1.6</v>
      </c>
      <c r="AC121">
        <v>6.4</v>
      </c>
      <c r="AD121">
        <f t="shared" si="291"/>
        <v>1.5</v>
      </c>
      <c r="AE121" s="27">
        <v>6.4</v>
      </c>
      <c r="AF121">
        <v>1.5</v>
      </c>
      <c r="AG121">
        <v>6.4</v>
      </c>
      <c r="AH121">
        <f t="shared" si="292"/>
        <v>1.5</v>
      </c>
      <c r="AI121" s="27">
        <v>0.2</v>
      </c>
      <c r="AJ121">
        <v>0.3</v>
      </c>
      <c r="AK121">
        <v>0.3</v>
      </c>
      <c r="AL121">
        <f t="shared" si="293"/>
        <v>1.5</v>
      </c>
      <c r="BD121">
        <v>0</v>
      </c>
      <c r="BE121">
        <v>5.0999999999999996</v>
      </c>
      <c r="BF121">
        <v>6.3</v>
      </c>
      <c r="BG121">
        <v>5.2</v>
      </c>
      <c r="BH121">
        <v>5.6</v>
      </c>
      <c r="BI121">
        <v>3.9</v>
      </c>
      <c r="BJ121">
        <v>3.6</v>
      </c>
      <c r="BK121">
        <v>1.7</v>
      </c>
      <c r="BL121">
        <v>1.6</v>
      </c>
      <c r="BM121">
        <v>1.6</v>
      </c>
      <c r="BN121">
        <v>1.5</v>
      </c>
      <c r="BO121">
        <v>1.5</v>
      </c>
      <c r="BP121">
        <v>1.5</v>
      </c>
    </row>
    <row r="122" spans="2:70" x14ac:dyDescent="0.35">
      <c r="B122" t="s">
        <v>156</v>
      </c>
      <c r="R122">
        <f t="shared" si="288"/>
        <v>42.8</v>
      </c>
      <c r="V122">
        <f t="shared" si="289"/>
        <v>34.9</v>
      </c>
      <c r="W122" s="27">
        <v>39.700000000000003</v>
      </c>
      <c r="X122">
        <v>38.799999999999997</v>
      </c>
      <c r="Y122">
        <v>34</v>
      </c>
      <c r="Z122">
        <f t="shared" si="290"/>
        <v>34.299999999999997</v>
      </c>
      <c r="AA122" s="27">
        <v>38.299999999999997</v>
      </c>
      <c r="AB122">
        <v>34.4</v>
      </c>
      <c r="AC122">
        <v>36.299999999999997</v>
      </c>
      <c r="AD122">
        <f t="shared" si="291"/>
        <v>34</v>
      </c>
      <c r="AE122" s="27">
        <v>41.1</v>
      </c>
      <c r="AF122">
        <v>43.5</v>
      </c>
      <c r="AG122">
        <v>57.7</v>
      </c>
      <c r="AH122">
        <f t="shared" si="292"/>
        <v>58.1</v>
      </c>
      <c r="AI122" s="27">
        <v>49.7</v>
      </c>
      <c r="AJ122">
        <v>59.2</v>
      </c>
      <c r="AK122">
        <v>48.9</v>
      </c>
      <c r="AL122">
        <f t="shared" si="293"/>
        <v>62.1</v>
      </c>
      <c r="BD122">
        <v>17.2</v>
      </c>
      <c r="BE122">
        <v>36.200000000000003</v>
      </c>
      <c r="BF122">
        <v>43.7</v>
      </c>
      <c r="BG122">
        <v>52.5</v>
      </c>
      <c r="BH122">
        <v>49.6</v>
      </c>
      <c r="BI122">
        <v>42.3</v>
      </c>
      <c r="BJ122">
        <v>41.8</v>
      </c>
      <c r="BK122">
        <v>42.8</v>
      </c>
      <c r="BL122">
        <v>34.9</v>
      </c>
      <c r="BM122">
        <v>34.299999999999997</v>
      </c>
      <c r="BN122">
        <v>34</v>
      </c>
      <c r="BO122">
        <v>58.1</v>
      </c>
      <c r="BP122">
        <v>62.1</v>
      </c>
    </row>
    <row r="123" spans="2:70" x14ac:dyDescent="0.35">
      <c r="B123" t="s">
        <v>157</v>
      </c>
      <c r="R123">
        <f t="shared" si="288"/>
        <v>0</v>
      </c>
      <c r="V123">
        <f t="shared" si="289"/>
        <v>0</v>
      </c>
      <c r="W123" s="27">
        <v>0</v>
      </c>
      <c r="X123">
        <v>0</v>
      </c>
      <c r="Y123">
        <v>0</v>
      </c>
      <c r="Z123">
        <f t="shared" si="290"/>
        <v>0</v>
      </c>
      <c r="AA123" s="27">
        <v>0</v>
      </c>
      <c r="AB123">
        <v>0</v>
      </c>
      <c r="AC123">
        <v>0</v>
      </c>
      <c r="AD123">
        <f t="shared" si="291"/>
        <v>0</v>
      </c>
      <c r="AE123" s="27">
        <v>0</v>
      </c>
      <c r="AF123">
        <v>0</v>
      </c>
      <c r="AG123">
        <v>0</v>
      </c>
      <c r="AH123">
        <f t="shared" si="292"/>
        <v>0</v>
      </c>
      <c r="AI123" s="27">
        <v>0</v>
      </c>
      <c r="AJ123">
        <v>0</v>
      </c>
      <c r="AK123">
        <v>0</v>
      </c>
      <c r="AL123">
        <f t="shared" si="293"/>
        <v>0</v>
      </c>
      <c r="BD123">
        <v>0</v>
      </c>
      <c r="BE123">
        <v>8.5</v>
      </c>
      <c r="BF123">
        <v>28.9</v>
      </c>
      <c r="BG123">
        <v>28.4</v>
      </c>
      <c r="BH123">
        <v>30.3</v>
      </c>
      <c r="BI123">
        <v>0</v>
      </c>
      <c r="BJ123">
        <v>0</v>
      </c>
      <c r="BK123">
        <v>0</v>
      </c>
      <c r="BL123">
        <v>0</v>
      </c>
      <c r="BM123">
        <v>0</v>
      </c>
      <c r="BO123">
        <v>0</v>
      </c>
      <c r="BP123">
        <v>0</v>
      </c>
    </row>
    <row r="124" spans="2:70" x14ac:dyDescent="0.35">
      <c r="B124" t="s">
        <v>158</v>
      </c>
      <c r="R124" t="str">
        <f t="shared" si="288"/>
        <v>-</v>
      </c>
      <c r="V124">
        <v>0</v>
      </c>
      <c r="W124" s="27">
        <v>13.3</v>
      </c>
      <c r="X124">
        <v>12.1</v>
      </c>
      <c r="Y124">
        <v>10.9</v>
      </c>
      <c r="Z124">
        <f t="shared" si="290"/>
        <v>9.9</v>
      </c>
      <c r="AA124" s="27">
        <v>8.6999999999999993</v>
      </c>
      <c r="AB124">
        <v>8.3000000000000007</v>
      </c>
      <c r="AC124">
        <v>8.9</v>
      </c>
      <c r="AD124">
        <f t="shared" si="291"/>
        <v>8.9</v>
      </c>
      <c r="AE124" s="27">
        <v>8.9</v>
      </c>
      <c r="AF124">
        <v>9.3000000000000007</v>
      </c>
      <c r="AG124">
        <v>9.1999999999999993</v>
      </c>
      <c r="AH124">
        <f t="shared" si="292"/>
        <v>10.1</v>
      </c>
      <c r="AI124" s="27">
        <v>10.5</v>
      </c>
      <c r="AJ124">
        <v>10.6</v>
      </c>
      <c r="AK124">
        <v>10.7</v>
      </c>
      <c r="AL124">
        <f t="shared" si="293"/>
        <v>10.8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6.7</v>
      </c>
      <c r="BK124" t="s">
        <v>86</v>
      </c>
      <c r="BL124" t="s">
        <v>86</v>
      </c>
      <c r="BM124">
        <v>9.9</v>
      </c>
      <c r="BN124">
        <v>8.9</v>
      </c>
      <c r="BO124">
        <v>10.1</v>
      </c>
      <c r="BP124">
        <v>10.8</v>
      </c>
    </row>
    <row r="125" spans="2:70" x14ac:dyDescent="0.35">
      <c r="B125" t="s">
        <v>159</v>
      </c>
      <c r="R125">
        <f t="shared" si="288"/>
        <v>9.4</v>
      </c>
      <c r="V125">
        <f>BL125</f>
        <v>4.7</v>
      </c>
      <c r="W125" s="27">
        <v>9.3000000000000007</v>
      </c>
      <c r="X125">
        <v>8.9</v>
      </c>
      <c r="Y125">
        <v>8.9</v>
      </c>
      <c r="Z125">
        <f t="shared" si="290"/>
        <v>10</v>
      </c>
      <c r="AA125" s="27">
        <v>10.1</v>
      </c>
      <c r="AB125">
        <v>10.5</v>
      </c>
      <c r="AC125">
        <v>16.2</v>
      </c>
      <c r="AD125">
        <f t="shared" si="291"/>
        <v>11.9</v>
      </c>
      <c r="AE125" s="27">
        <v>13</v>
      </c>
      <c r="AF125">
        <v>11.8</v>
      </c>
      <c r="AG125">
        <v>10.6</v>
      </c>
      <c r="AH125">
        <f t="shared" si="292"/>
        <v>25.7</v>
      </c>
      <c r="AI125" s="27">
        <v>9.1999999999999993</v>
      </c>
      <c r="AJ125">
        <v>12.5</v>
      </c>
      <c r="AK125">
        <v>15.2</v>
      </c>
      <c r="AL125">
        <f t="shared" si="293"/>
        <v>15.6</v>
      </c>
      <c r="BD125">
        <f>1.7+8.1</f>
        <v>9.7999999999999989</v>
      </c>
      <c r="BE125">
        <v>16.8</v>
      </c>
      <c r="BF125">
        <v>15.9</v>
      </c>
      <c r="BG125">
        <v>8.1</v>
      </c>
      <c r="BH125">
        <v>6.8</v>
      </c>
      <c r="BI125">
        <v>5.0999999999999996</v>
      </c>
      <c r="BJ125">
        <v>1</v>
      </c>
      <c r="BK125">
        <v>9.4</v>
      </c>
      <c r="BL125">
        <v>4.7</v>
      </c>
      <c r="BM125">
        <v>10</v>
      </c>
      <c r="BN125">
        <v>11.9</v>
      </c>
      <c r="BO125">
        <v>25.7</v>
      </c>
      <c r="BP125">
        <v>15.6</v>
      </c>
    </row>
    <row r="126" spans="2:70" x14ac:dyDescent="0.35">
      <c r="B126" t="s">
        <v>160</v>
      </c>
      <c r="R126">
        <f t="shared" si="288"/>
        <v>0</v>
      </c>
      <c r="V126">
        <f>BL126</f>
        <v>0</v>
      </c>
      <c r="W126" s="27">
        <v>0</v>
      </c>
      <c r="X126">
        <v>0</v>
      </c>
      <c r="Y126">
        <v>0</v>
      </c>
      <c r="Z126">
        <f t="shared" si="290"/>
        <v>0</v>
      </c>
      <c r="AA126" s="27">
        <v>0</v>
      </c>
      <c r="AB126">
        <v>0</v>
      </c>
      <c r="AC126">
        <v>0</v>
      </c>
      <c r="AD126">
        <f t="shared" si="291"/>
        <v>0</v>
      </c>
      <c r="AE126" s="27">
        <v>0</v>
      </c>
      <c r="AF126">
        <v>0</v>
      </c>
      <c r="AG126">
        <v>0</v>
      </c>
      <c r="AH126">
        <f t="shared" si="292"/>
        <v>0</v>
      </c>
      <c r="AI126" s="27">
        <v>0</v>
      </c>
      <c r="AJ126">
        <v>0</v>
      </c>
      <c r="AK126">
        <v>0</v>
      </c>
      <c r="AL126">
        <f t="shared" si="293"/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2:70" x14ac:dyDescent="0.35">
      <c r="B127" t="s">
        <v>161</v>
      </c>
      <c r="R127">
        <f t="shared" si="288"/>
        <v>0</v>
      </c>
      <c r="V127">
        <f>BL127</f>
        <v>0</v>
      </c>
      <c r="W127" s="27">
        <v>0</v>
      </c>
      <c r="X127">
        <v>0</v>
      </c>
      <c r="Y127">
        <v>0</v>
      </c>
      <c r="Z127">
        <f t="shared" si="290"/>
        <v>0</v>
      </c>
      <c r="AA127" s="27">
        <v>0</v>
      </c>
      <c r="AB127">
        <v>0</v>
      </c>
      <c r="AC127">
        <v>0</v>
      </c>
      <c r="AD127">
        <f t="shared" si="291"/>
        <v>0</v>
      </c>
      <c r="AE127" s="27">
        <v>0</v>
      </c>
      <c r="AF127">
        <v>0</v>
      </c>
      <c r="AG127">
        <v>0</v>
      </c>
      <c r="AH127">
        <f t="shared" si="292"/>
        <v>0</v>
      </c>
      <c r="AI127" s="27">
        <v>0</v>
      </c>
      <c r="AJ127">
        <v>0</v>
      </c>
      <c r="AK127">
        <v>0</v>
      </c>
      <c r="AL127">
        <f t="shared" si="293"/>
        <v>0</v>
      </c>
      <c r="BD127">
        <v>0.6</v>
      </c>
      <c r="BE127">
        <v>0.6</v>
      </c>
      <c r="BF127">
        <v>0.5</v>
      </c>
      <c r="BG127">
        <v>0.3</v>
      </c>
      <c r="BH127">
        <v>0.1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2:70" s="2" customFormat="1" x14ac:dyDescent="0.35">
      <c r="B128" s="2" t="s">
        <v>162</v>
      </c>
      <c r="G128" s="29"/>
      <c r="K128" s="29"/>
      <c r="O128" s="29"/>
      <c r="R128" s="2">
        <f t="shared" si="288"/>
        <v>29.2</v>
      </c>
      <c r="S128" s="29"/>
      <c r="V128" s="2">
        <f>BL128</f>
        <v>5.3</v>
      </c>
      <c r="W128" s="29">
        <v>5.3</v>
      </c>
      <c r="X128" s="2">
        <v>3.5</v>
      </c>
      <c r="Y128" s="2">
        <v>3.6</v>
      </c>
      <c r="Z128" s="2">
        <f t="shared" si="290"/>
        <v>3.3</v>
      </c>
      <c r="AA128" s="29">
        <v>3</v>
      </c>
      <c r="AB128" s="2">
        <v>3</v>
      </c>
      <c r="AC128" s="2">
        <v>3</v>
      </c>
      <c r="AD128" s="2">
        <f t="shared" si="291"/>
        <v>3.1</v>
      </c>
      <c r="AE128" s="29">
        <v>2.7</v>
      </c>
      <c r="AF128" s="2">
        <v>2.7</v>
      </c>
      <c r="AG128" s="2">
        <v>3.1</v>
      </c>
      <c r="AH128" s="2">
        <f t="shared" si="292"/>
        <v>0.8</v>
      </c>
      <c r="AI128" s="29">
        <v>1.1000000000000001</v>
      </c>
      <c r="AJ128" s="2">
        <v>0.9</v>
      </c>
      <c r="AK128" s="2">
        <v>0.9</v>
      </c>
      <c r="AL128" s="2">
        <f t="shared" si="293"/>
        <v>0.9</v>
      </c>
      <c r="AM128" s="27"/>
      <c r="AN128"/>
      <c r="AO128"/>
      <c r="AP128"/>
      <c r="AQ128"/>
      <c r="AR128"/>
      <c r="AS128"/>
      <c r="AT128"/>
      <c r="AU128"/>
      <c r="AV128"/>
      <c r="AW128"/>
      <c r="AX128"/>
      <c r="AY128"/>
      <c r="BD128" s="2">
        <v>2.1</v>
      </c>
      <c r="BE128" s="2">
        <v>6.3</v>
      </c>
      <c r="BF128" s="2">
        <v>4.9000000000000004</v>
      </c>
      <c r="BG128" s="2">
        <v>2.5</v>
      </c>
      <c r="BH128" s="2">
        <v>14.6</v>
      </c>
      <c r="BI128" s="2">
        <v>1.9</v>
      </c>
      <c r="BJ128" s="2">
        <v>1.6</v>
      </c>
      <c r="BK128" s="2">
        <v>29.2</v>
      </c>
      <c r="BL128" s="2">
        <v>5.3</v>
      </c>
      <c r="BM128" s="2">
        <v>3.3</v>
      </c>
      <c r="BN128" s="2">
        <v>3.1</v>
      </c>
      <c r="BO128" s="2">
        <v>0.8</v>
      </c>
      <c r="BP128" s="2">
        <v>0.9</v>
      </c>
    </row>
    <row r="129" spans="2:70" s="11" customFormat="1" x14ac:dyDescent="0.35">
      <c r="B129" s="11" t="s">
        <v>163</v>
      </c>
      <c r="G129" s="33"/>
      <c r="K129" s="33"/>
      <c r="O129" s="33">
        <f t="shared" ref="O129:AL129" si="294">SUM(O118:O128)</f>
        <v>0</v>
      </c>
      <c r="P129" s="11">
        <f t="shared" si="294"/>
        <v>0</v>
      </c>
      <c r="Q129" s="11">
        <f t="shared" si="294"/>
        <v>0</v>
      </c>
      <c r="R129" s="11">
        <f t="shared" si="294"/>
        <v>188.9</v>
      </c>
      <c r="S129" s="11">
        <f t="shared" si="294"/>
        <v>0</v>
      </c>
      <c r="T129" s="11">
        <f t="shared" si="294"/>
        <v>0</v>
      </c>
      <c r="U129" s="11">
        <f t="shared" si="294"/>
        <v>0</v>
      </c>
      <c r="V129" s="11">
        <f t="shared" si="294"/>
        <v>164.7</v>
      </c>
      <c r="W129" s="33">
        <f t="shared" si="294"/>
        <v>195.30000000000004</v>
      </c>
      <c r="X129" s="11">
        <f t="shared" si="294"/>
        <v>188.89999999999998</v>
      </c>
      <c r="Y129" s="11">
        <f t="shared" si="294"/>
        <v>181.50000000000003</v>
      </c>
      <c r="Z129" s="11">
        <f t="shared" si="294"/>
        <v>182.70000000000002</v>
      </c>
      <c r="AA129" s="33">
        <f t="shared" si="294"/>
        <v>180.1</v>
      </c>
      <c r="AB129" s="11">
        <f t="shared" si="294"/>
        <v>170</v>
      </c>
      <c r="AC129" s="11">
        <f t="shared" si="294"/>
        <v>199.70000000000002</v>
      </c>
      <c r="AD129" s="11">
        <f t="shared" si="294"/>
        <v>197.6</v>
      </c>
      <c r="AE129" s="33">
        <f t="shared" si="294"/>
        <v>210.20000000000002</v>
      </c>
      <c r="AF129" s="11">
        <f t="shared" si="294"/>
        <v>202.10000000000002</v>
      </c>
      <c r="AG129" s="11">
        <f t="shared" si="294"/>
        <v>210.59999999999997</v>
      </c>
      <c r="AH129" s="11">
        <f t="shared" si="294"/>
        <v>221.1</v>
      </c>
      <c r="AI129" s="33">
        <f t="shared" si="294"/>
        <v>213.29999999999998</v>
      </c>
      <c r="AJ129" s="11">
        <f t="shared" si="294"/>
        <v>227.8</v>
      </c>
      <c r="AK129" s="11">
        <f t="shared" si="294"/>
        <v>213.5</v>
      </c>
      <c r="AL129" s="11">
        <f t="shared" si="294"/>
        <v>234.20000000000002</v>
      </c>
      <c r="AM129" s="33">
        <f t="shared" ref="AM129" si="295">SUM(AM118:AM128)</f>
        <v>0</v>
      </c>
      <c r="AN129" s="11">
        <f t="shared" ref="AN129" si="296">SUM(AN118:AN128)</f>
        <v>0</v>
      </c>
      <c r="AO129" s="11">
        <f t="shared" ref="AO129" si="297">SUM(AO118:AO128)</f>
        <v>0</v>
      </c>
      <c r="AP129" s="11">
        <f t="shared" ref="AP129" si="298">SUM(AP118:AP128)</f>
        <v>0</v>
      </c>
      <c r="AQ129" s="11">
        <f t="shared" ref="AQ129" si="299">SUM(AQ118:AQ128)</f>
        <v>0</v>
      </c>
      <c r="AR129" s="11">
        <f t="shared" ref="AR129" si="300">SUM(AR118:AR128)</f>
        <v>0</v>
      </c>
      <c r="AS129" s="11">
        <f t="shared" ref="AS129" si="301">SUM(AS118:AS128)</f>
        <v>0</v>
      </c>
      <c r="AT129" s="11">
        <f t="shared" ref="AT129" si="302">SUM(AT118:AT128)</f>
        <v>0</v>
      </c>
      <c r="AU129" s="11">
        <f t="shared" ref="AU129" si="303">SUM(AU118:AU128)</f>
        <v>0</v>
      </c>
      <c r="BD129" s="11">
        <f t="shared" ref="BD129:BR129" si="304">SUM(BD118:BD128)</f>
        <v>118.39999999999999</v>
      </c>
      <c r="BE129" s="11">
        <f t="shared" si="304"/>
        <v>213.80000000000004</v>
      </c>
      <c r="BF129" s="11">
        <f t="shared" si="304"/>
        <v>278.99999999999994</v>
      </c>
      <c r="BG129" s="11">
        <f t="shared" si="304"/>
        <v>251</v>
      </c>
      <c r="BH129" s="11">
        <f t="shared" si="304"/>
        <v>226.1</v>
      </c>
      <c r="BI129" s="11">
        <f t="shared" si="304"/>
        <v>172.4</v>
      </c>
      <c r="BJ129" s="11">
        <f t="shared" si="304"/>
        <v>196.49999999999997</v>
      </c>
      <c r="BK129" s="11">
        <f t="shared" si="304"/>
        <v>188.9</v>
      </c>
      <c r="BL129" s="11">
        <f t="shared" si="304"/>
        <v>164.7</v>
      </c>
      <c r="BM129" s="11">
        <f t="shared" si="304"/>
        <v>182.70000000000002</v>
      </c>
      <c r="BN129" s="11">
        <f t="shared" si="304"/>
        <v>197.6</v>
      </c>
      <c r="BO129" s="11">
        <f t="shared" si="304"/>
        <v>221.1</v>
      </c>
      <c r="BP129" s="11">
        <f t="shared" si="304"/>
        <v>234.20000000000002</v>
      </c>
      <c r="BQ129" s="11">
        <f t="shared" si="304"/>
        <v>0</v>
      </c>
      <c r="BR129" s="11">
        <f t="shared" si="304"/>
        <v>0</v>
      </c>
    </row>
    <row r="130" spans="2:70" s="8" customFormat="1" x14ac:dyDescent="0.35">
      <c r="B130" s="7" t="s">
        <v>164</v>
      </c>
      <c r="C130" s="7"/>
      <c r="D130" s="7"/>
      <c r="E130" s="7"/>
      <c r="F130" s="7"/>
      <c r="G130" s="37"/>
      <c r="H130" s="7"/>
      <c r="I130" s="7"/>
      <c r="J130" s="7"/>
      <c r="K130" s="37"/>
      <c r="L130" s="7"/>
      <c r="M130" s="7"/>
      <c r="N130" s="7"/>
      <c r="O130" s="37"/>
      <c r="P130" s="7"/>
      <c r="Q130" s="7"/>
      <c r="R130" s="7"/>
      <c r="S130" s="37"/>
      <c r="T130" s="7"/>
      <c r="U130" s="7"/>
      <c r="V130" s="7"/>
      <c r="W130" s="37"/>
      <c r="X130" s="7"/>
      <c r="Y130" s="7"/>
      <c r="Z130" s="7"/>
      <c r="AA130" s="37"/>
      <c r="AB130" s="7"/>
      <c r="AC130" s="7"/>
      <c r="AD130" s="7"/>
      <c r="AE130" s="37"/>
      <c r="AF130" s="7"/>
      <c r="AG130" s="7"/>
      <c r="AI130" s="37"/>
      <c r="AJ130" s="7"/>
      <c r="AK130" s="7"/>
      <c r="AL130" s="7"/>
      <c r="AM130" s="54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</row>
    <row r="131" spans="2:70" x14ac:dyDescent="0.35">
      <c r="B131" t="s">
        <v>165</v>
      </c>
      <c r="R131">
        <f t="shared" ref="R131:R136" si="305">BK131</f>
        <v>293.5</v>
      </c>
      <c r="V131">
        <f>BL131</f>
        <v>294.2</v>
      </c>
      <c r="W131" s="27">
        <v>294.39999999999998</v>
      </c>
      <c r="X131">
        <v>294.60000000000002</v>
      </c>
      <c r="Y131">
        <v>294.8</v>
      </c>
      <c r="Z131">
        <f t="shared" ref="Z131:Z136" si="306">BM131</f>
        <v>295.10000000000002</v>
      </c>
      <c r="AA131" s="27">
        <v>295.3</v>
      </c>
      <c r="AB131">
        <v>295.89999999999998</v>
      </c>
      <c r="AC131">
        <v>300.3</v>
      </c>
      <c r="AD131">
        <f t="shared" ref="AD131:AD136" si="307">BN131</f>
        <v>301</v>
      </c>
      <c r="AE131" s="27">
        <v>300.3</v>
      </c>
      <c r="AF131">
        <v>300.3</v>
      </c>
      <c r="AG131">
        <v>296.5</v>
      </c>
      <c r="AH131">
        <f t="shared" ref="AH131:AH136" si="308">BO131</f>
        <v>296.7</v>
      </c>
      <c r="AI131" s="27">
        <v>295</v>
      </c>
      <c r="AJ131">
        <v>293.8</v>
      </c>
      <c r="AK131">
        <v>292.60000000000002</v>
      </c>
      <c r="AL131">
        <f t="shared" ref="AL131:AL136" si="309">BP131</f>
        <v>250.2</v>
      </c>
      <c r="BD131">
        <v>225</v>
      </c>
      <c r="BE131">
        <v>630.79999999999995</v>
      </c>
      <c r="BF131">
        <v>629.70000000000005</v>
      </c>
      <c r="BG131">
        <v>528.79999999999995</v>
      </c>
      <c r="BH131">
        <v>614.4</v>
      </c>
      <c r="BI131">
        <v>444.1</v>
      </c>
      <c r="BJ131">
        <v>431</v>
      </c>
      <c r="BK131">
        <v>293.5</v>
      </c>
      <c r="BL131">
        <v>294.2</v>
      </c>
      <c r="BM131">
        <v>295.10000000000002</v>
      </c>
      <c r="BN131">
        <v>301</v>
      </c>
      <c r="BO131">
        <v>296.7</v>
      </c>
      <c r="BP131">
        <v>250.2</v>
      </c>
    </row>
    <row r="132" spans="2:70" x14ac:dyDescent="0.35">
      <c r="B132" t="s">
        <v>166</v>
      </c>
      <c r="R132">
        <f t="shared" si="305"/>
        <v>0</v>
      </c>
      <c r="V132">
        <f>BL132</f>
        <v>0</v>
      </c>
      <c r="W132" s="27">
        <v>0</v>
      </c>
      <c r="X132">
        <v>0</v>
      </c>
      <c r="Y132">
        <v>0</v>
      </c>
      <c r="Z132">
        <f t="shared" si="306"/>
        <v>0</v>
      </c>
      <c r="AA132" s="27">
        <v>0</v>
      </c>
      <c r="AB132">
        <v>0</v>
      </c>
      <c r="AC132">
        <v>0</v>
      </c>
      <c r="AD132">
        <f t="shared" si="307"/>
        <v>0</v>
      </c>
      <c r="AE132" s="27">
        <v>0</v>
      </c>
      <c r="AF132">
        <v>0</v>
      </c>
      <c r="AG132">
        <v>0</v>
      </c>
      <c r="AH132">
        <f t="shared" si="308"/>
        <v>0</v>
      </c>
      <c r="AI132" s="27">
        <v>0</v>
      </c>
      <c r="AJ132">
        <v>0</v>
      </c>
      <c r="AK132">
        <v>0</v>
      </c>
      <c r="AL132">
        <f t="shared" si="309"/>
        <v>0</v>
      </c>
      <c r="BD132">
        <v>0</v>
      </c>
      <c r="BE132">
        <v>22.8</v>
      </c>
      <c r="BF132">
        <v>18.7</v>
      </c>
      <c r="BG132">
        <v>14.5</v>
      </c>
      <c r="BH132">
        <v>41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2:70" x14ac:dyDescent="0.35">
      <c r="B133" t="s">
        <v>167</v>
      </c>
      <c r="R133" t="str">
        <f t="shared" si="305"/>
        <v>-</v>
      </c>
      <c r="V133">
        <v>0</v>
      </c>
      <c r="W133" s="27">
        <v>31.3</v>
      </c>
      <c r="X133">
        <v>37.799999999999997</v>
      </c>
      <c r="Y133">
        <v>39.5</v>
      </c>
      <c r="Z133">
        <f t="shared" si="306"/>
        <v>37.6</v>
      </c>
      <c r="AA133" s="27">
        <v>36</v>
      </c>
      <c r="AB133">
        <v>37.6</v>
      </c>
      <c r="AC133">
        <v>35.700000000000003</v>
      </c>
      <c r="AD133">
        <f t="shared" si="307"/>
        <v>38.6</v>
      </c>
      <c r="AE133" s="27">
        <v>36.4</v>
      </c>
      <c r="AF133">
        <v>35.299999999999997</v>
      </c>
      <c r="AG133">
        <v>34</v>
      </c>
      <c r="AH133">
        <f t="shared" si="308"/>
        <v>32.700000000000003</v>
      </c>
      <c r="AI133" s="27">
        <v>33.299999999999997</v>
      </c>
      <c r="AJ133">
        <v>31.5</v>
      </c>
      <c r="AK133">
        <v>35.299999999999997</v>
      </c>
      <c r="AL133">
        <f t="shared" si="309"/>
        <v>40.799999999999997</v>
      </c>
      <c r="BD133">
        <v>1.1000000000000001</v>
      </c>
      <c r="BE133">
        <v>0.7</v>
      </c>
      <c r="BF133">
        <v>0.4</v>
      </c>
      <c r="BG133">
        <v>0.1</v>
      </c>
      <c r="BH133">
        <v>0.9</v>
      </c>
      <c r="BI133">
        <v>10.5</v>
      </c>
      <c r="BJ133">
        <v>17.3</v>
      </c>
      <c r="BK133" t="s">
        <v>86</v>
      </c>
      <c r="BL133" t="s">
        <v>86</v>
      </c>
      <c r="BM133">
        <v>37.6</v>
      </c>
      <c r="BN133">
        <v>38.6</v>
      </c>
      <c r="BO133">
        <v>32.700000000000003</v>
      </c>
      <c r="BP133">
        <v>40.799999999999997</v>
      </c>
    </row>
    <row r="134" spans="2:70" x14ac:dyDescent="0.35">
      <c r="B134" t="s">
        <v>157</v>
      </c>
      <c r="R134">
        <f t="shared" si="305"/>
        <v>0</v>
      </c>
      <c r="V134">
        <f>BL134</f>
        <v>0</v>
      </c>
      <c r="W134" s="27">
        <v>0</v>
      </c>
      <c r="X134">
        <v>0</v>
      </c>
      <c r="Y134">
        <v>0</v>
      </c>
      <c r="Z134">
        <f t="shared" si="306"/>
        <v>0</v>
      </c>
      <c r="AA134" s="27">
        <v>0</v>
      </c>
      <c r="AB134">
        <v>0</v>
      </c>
      <c r="AC134">
        <v>0</v>
      </c>
      <c r="AD134">
        <f t="shared" si="307"/>
        <v>0</v>
      </c>
      <c r="AE134" s="27">
        <v>0</v>
      </c>
      <c r="AF134">
        <v>0</v>
      </c>
      <c r="AG134">
        <v>0</v>
      </c>
      <c r="AH134">
        <f t="shared" si="308"/>
        <v>0</v>
      </c>
      <c r="AI134" s="27">
        <v>0</v>
      </c>
      <c r="AJ134">
        <v>0</v>
      </c>
      <c r="AK134">
        <v>0</v>
      </c>
      <c r="AL134">
        <f t="shared" si="309"/>
        <v>0</v>
      </c>
      <c r="BD134">
        <v>11.7</v>
      </c>
      <c r="BE134">
        <v>2.5</v>
      </c>
      <c r="BF134">
        <v>0</v>
      </c>
      <c r="BG134">
        <v>0.7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2:70" x14ac:dyDescent="0.35">
      <c r="B135" t="s">
        <v>168</v>
      </c>
      <c r="R135">
        <f t="shared" si="305"/>
        <v>24.1</v>
      </c>
      <c r="V135">
        <f>BL135</f>
        <v>25.5</v>
      </c>
      <c r="W135" s="27">
        <v>73.5</v>
      </c>
      <c r="X135">
        <v>74.599999999999994</v>
      </c>
      <c r="Y135">
        <v>77.5</v>
      </c>
      <c r="Z135">
        <f t="shared" si="306"/>
        <v>78.7</v>
      </c>
      <c r="AA135" s="27">
        <v>73.900000000000006</v>
      </c>
      <c r="AB135">
        <v>78.7</v>
      </c>
      <c r="AC135">
        <v>84.7</v>
      </c>
      <c r="AD135">
        <f t="shared" si="307"/>
        <v>83</v>
      </c>
      <c r="AE135" s="27">
        <v>72</v>
      </c>
      <c r="AF135">
        <v>71.599999999999994</v>
      </c>
      <c r="AG135">
        <v>77.3</v>
      </c>
      <c r="AH135">
        <f t="shared" si="308"/>
        <v>76.2</v>
      </c>
      <c r="AI135" s="27">
        <v>73.900000000000006</v>
      </c>
      <c r="AJ135">
        <v>82.9</v>
      </c>
      <c r="AK135">
        <v>82.1</v>
      </c>
      <c r="AL135">
        <f t="shared" si="309"/>
        <v>77.400000000000006</v>
      </c>
      <c r="BD135">
        <v>8.6</v>
      </c>
      <c r="BE135">
        <v>32.299999999999997</v>
      </c>
      <c r="BF135">
        <v>31.8</v>
      </c>
      <c r="BG135">
        <v>25.5</v>
      </c>
      <c r="BH135">
        <v>24</v>
      </c>
      <c r="BI135">
        <v>18</v>
      </c>
      <c r="BJ135">
        <v>23.7</v>
      </c>
      <c r="BK135">
        <v>24.1</v>
      </c>
      <c r="BL135">
        <v>25.5</v>
      </c>
      <c r="BM135">
        <v>78.7</v>
      </c>
      <c r="BN135">
        <v>83</v>
      </c>
      <c r="BO135">
        <v>76.2</v>
      </c>
      <c r="BP135">
        <v>77.400000000000006</v>
      </c>
    </row>
    <row r="136" spans="2:70" s="2" customFormat="1" x14ac:dyDescent="0.35">
      <c r="B136" s="2" t="s">
        <v>169</v>
      </c>
      <c r="G136" s="29"/>
      <c r="K136" s="29"/>
      <c r="O136" s="29"/>
      <c r="R136" s="2">
        <f t="shared" si="305"/>
        <v>6</v>
      </c>
      <c r="S136" s="29"/>
      <c r="V136" s="2">
        <f>BL136</f>
        <v>6.4</v>
      </c>
      <c r="W136" s="29">
        <v>6.5</v>
      </c>
      <c r="X136" s="2">
        <v>2.8</v>
      </c>
      <c r="Y136" s="2">
        <v>2.8</v>
      </c>
      <c r="Z136" s="2">
        <f t="shared" si="306"/>
        <v>2.8</v>
      </c>
      <c r="AA136" s="29">
        <v>2.8</v>
      </c>
      <c r="AB136" s="2">
        <v>2.8</v>
      </c>
      <c r="AC136" s="2">
        <v>2.6</v>
      </c>
      <c r="AD136" s="2">
        <f t="shared" si="307"/>
        <v>2.5</v>
      </c>
      <c r="AE136" s="29">
        <v>2.5</v>
      </c>
      <c r="AF136" s="2">
        <v>2.5</v>
      </c>
      <c r="AG136" s="2">
        <v>2.5</v>
      </c>
      <c r="AH136" s="2">
        <f t="shared" si="308"/>
        <v>2.5</v>
      </c>
      <c r="AI136" s="29">
        <v>2.5</v>
      </c>
      <c r="AJ136" s="2">
        <v>1.4</v>
      </c>
      <c r="AK136" s="2">
        <v>1.4</v>
      </c>
      <c r="AL136" s="2">
        <f t="shared" si="309"/>
        <v>1.4</v>
      </c>
      <c r="AM136" s="27"/>
      <c r="AN136"/>
      <c r="AO136"/>
      <c r="AP136"/>
      <c r="AQ136"/>
      <c r="AR136"/>
      <c r="AS136"/>
      <c r="AT136"/>
      <c r="AU136"/>
      <c r="AV136"/>
      <c r="AW136"/>
      <c r="AX136"/>
      <c r="AY136"/>
      <c r="BD136" s="2">
        <v>1.4</v>
      </c>
      <c r="BE136" s="2">
        <v>0.5</v>
      </c>
      <c r="BF136" s="2">
        <v>0.3</v>
      </c>
      <c r="BG136" s="2">
        <v>0.2</v>
      </c>
      <c r="BH136" s="2">
        <v>0.5</v>
      </c>
      <c r="BI136" s="2">
        <v>4.0999999999999996</v>
      </c>
      <c r="BJ136" s="2">
        <v>3.7</v>
      </c>
      <c r="BK136" s="2">
        <v>6</v>
      </c>
      <c r="BL136" s="2">
        <v>6.4</v>
      </c>
      <c r="BM136" s="2">
        <v>2.8</v>
      </c>
      <c r="BN136" s="2">
        <v>2.5</v>
      </c>
      <c r="BO136" s="2">
        <v>2.5</v>
      </c>
      <c r="BP136" s="2">
        <v>1.4</v>
      </c>
    </row>
    <row r="137" spans="2:70" s="14" customFormat="1" x14ac:dyDescent="0.35">
      <c r="B137" s="14" t="s">
        <v>170</v>
      </c>
      <c r="R137" s="14">
        <f t="shared" ref="R137:AL137" si="310">SUM(R131:R136)</f>
        <v>323.60000000000002</v>
      </c>
      <c r="S137" s="14">
        <f t="shared" si="310"/>
        <v>0</v>
      </c>
      <c r="T137" s="14">
        <f t="shared" si="310"/>
        <v>0</v>
      </c>
      <c r="U137" s="14">
        <f t="shared" si="310"/>
        <v>0</v>
      </c>
      <c r="V137" s="14">
        <f t="shared" si="310"/>
        <v>326.09999999999997</v>
      </c>
      <c r="W137" s="39">
        <f t="shared" si="310"/>
        <v>405.7</v>
      </c>
      <c r="X137" s="14">
        <f t="shared" si="310"/>
        <v>409.8</v>
      </c>
      <c r="Y137" s="14">
        <f t="shared" si="310"/>
        <v>414.6</v>
      </c>
      <c r="Z137" s="14">
        <f t="shared" si="310"/>
        <v>414.20000000000005</v>
      </c>
      <c r="AA137" s="39">
        <f t="shared" si="310"/>
        <v>408.00000000000006</v>
      </c>
      <c r="AB137" s="14">
        <f t="shared" si="310"/>
        <v>415</v>
      </c>
      <c r="AC137" s="14">
        <f t="shared" si="310"/>
        <v>423.3</v>
      </c>
      <c r="AD137" s="14">
        <f t="shared" si="310"/>
        <v>425.1</v>
      </c>
      <c r="AE137" s="39">
        <f t="shared" si="310"/>
        <v>411.2</v>
      </c>
      <c r="AF137" s="14">
        <f t="shared" si="310"/>
        <v>409.70000000000005</v>
      </c>
      <c r="AG137" s="14">
        <f t="shared" si="310"/>
        <v>410.3</v>
      </c>
      <c r="AH137" s="14">
        <f t="shared" si="310"/>
        <v>408.09999999999997</v>
      </c>
      <c r="AI137" s="14">
        <f t="shared" si="310"/>
        <v>404.70000000000005</v>
      </c>
      <c r="AJ137" s="14">
        <f t="shared" si="310"/>
        <v>409.6</v>
      </c>
      <c r="AK137" s="14">
        <f t="shared" si="310"/>
        <v>411.4</v>
      </c>
      <c r="AL137" s="14">
        <f t="shared" si="310"/>
        <v>369.79999999999995</v>
      </c>
      <c r="AM137" s="14">
        <f t="shared" ref="AM137" si="311">SUM(AM131:AM136)</f>
        <v>0</v>
      </c>
      <c r="AN137" s="14">
        <f t="shared" ref="AN137" si="312">SUM(AN131:AN136)</f>
        <v>0</v>
      </c>
      <c r="AO137" s="14">
        <f t="shared" ref="AO137" si="313">SUM(AO131:AO136)</f>
        <v>0</v>
      </c>
      <c r="AP137" s="14">
        <f t="shared" ref="AP137" si="314">SUM(AP131:AP136)</f>
        <v>0</v>
      </c>
      <c r="AQ137" s="14">
        <f t="shared" ref="AQ137" si="315">SUM(AQ131:AQ136)</f>
        <v>0</v>
      </c>
      <c r="AR137" s="14">
        <f t="shared" ref="AR137" si="316">SUM(AR131:AR136)</f>
        <v>0</v>
      </c>
      <c r="AS137" s="14">
        <f t="shared" ref="AS137" si="317">SUM(AS131:AS136)</f>
        <v>0</v>
      </c>
      <c r="AT137" s="14">
        <f t="shared" ref="AT137" si="318">SUM(AT131:AT136)</f>
        <v>0</v>
      </c>
      <c r="AU137" s="14">
        <f t="shared" ref="AU137" si="319">SUM(AU131:AU136)</f>
        <v>0</v>
      </c>
      <c r="AV137" s="11"/>
      <c r="AW137" s="11"/>
      <c r="AX137" s="11"/>
      <c r="AY137" s="11"/>
      <c r="AZ137" s="11"/>
      <c r="BA137" s="11"/>
      <c r="BB137" s="11"/>
      <c r="BC137" s="11"/>
      <c r="BD137" s="14">
        <f t="shared" ref="BD137:BP137" si="320">SUM(BD131:BD136)</f>
        <v>247.79999999999998</v>
      </c>
      <c r="BE137" s="14">
        <f t="shared" si="320"/>
        <v>689.59999999999991</v>
      </c>
      <c r="BF137" s="14">
        <f t="shared" si="320"/>
        <v>680.9</v>
      </c>
      <c r="BG137" s="14">
        <f t="shared" si="320"/>
        <v>569.80000000000007</v>
      </c>
      <c r="BH137" s="14">
        <f t="shared" si="320"/>
        <v>680.8</v>
      </c>
      <c r="BI137" s="14">
        <f t="shared" si="320"/>
        <v>476.70000000000005</v>
      </c>
      <c r="BJ137" s="14">
        <f t="shared" si="320"/>
        <v>475.7</v>
      </c>
      <c r="BK137" s="14">
        <f t="shared" si="320"/>
        <v>323.60000000000002</v>
      </c>
      <c r="BL137" s="14">
        <f t="shared" si="320"/>
        <v>326.09999999999997</v>
      </c>
      <c r="BM137" s="14">
        <f t="shared" si="320"/>
        <v>414.20000000000005</v>
      </c>
      <c r="BN137" s="14">
        <f t="shared" si="320"/>
        <v>425.1</v>
      </c>
      <c r="BO137" s="14">
        <f t="shared" si="320"/>
        <v>408.09999999999997</v>
      </c>
      <c r="BP137" s="14">
        <f t="shared" si="320"/>
        <v>369.79999999999995</v>
      </c>
    </row>
    <row r="138" spans="2:70" s="11" customFormat="1" x14ac:dyDescent="0.35">
      <c r="B138" s="11" t="s">
        <v>171</v>
      </c>
      <c r="O138" s="11">
        <f>SUM(O131:O136)+O129</f>
        <v>0</v>
      </c>
      <c r="P138" s="11">
        <f>SUM(P131:P136)+P129</f>
        <v>0</v>
      </c>
      <c r="Q138" s="11">
        <f>SUM(Q131:Q136)+Q129</f>
        <v>0</v>
      </c>
      <c r="R138" s="11">
        <f t="shared" ref="R138:AL138" si="321">+R137+R129</f>
        <v>512.5</v>
      </c>
      <c r="S138" s="11">
        <f t="shared" si="321"/>
        <v>0</v>
      </c>
      <c r="T138" s="11">
        <f t="shared" si="321"/>
        <v>0</v>
      </c>
      <c r="U138" s="11">
        <f t="shared" si="321"/>
        <v>0</v>
      </c>
      <c r="V138" s="11">
        <f t="shared" si="321"/>
        <v>490.79999999999995</v>
      </c>
      <c r="W138" s="33">
        <f t="shared" si="321"/>
        <v>601</v>
      </c>
      <c r="X138" s="11">
        <f t="shared" si="321"/>
        <v>598.70000000000005</v>
      </c>
      <c r="Y138" s="11">
        <f t="shared" si="321"/>
        <v>596.1</v>
      </c>
      <c r="Z138" s="11">
        <f t="shared" si="321"/>
        <v>596.90000000000009</v>
      </c>
      <c r="AA138" s="33">
        <f t="shared" si="321"/>
        <v>588.1</v>
      </c>
      <c r="AB138" s="11">
        <f t="shared" si="321"/>
        <v>585</v>
      </c>
      <c r="AC138" s="11">
        <f t="shared" si="321"/>
        <v>623</v>
      </c>
      <c r="AD138" s="11">
        <f t="shared" si="321"/>
        <v>622.70000000000005</v>
      </c>
      <c r="AE138" s="33">
        <f t="shared" si="321"/>
        <v>621.4</v>
      </c>
      <c r="AF138" s="11">
        <f t="shared" si="321"/>
        <v>611.80000000000007</v>
      </c>
      <c r="AG138" s="11">
        <f t="shared" si="321"/>
        <v>620.9</v>
      </c>
      <c r="AH138" s="11">
        <f t="shared" si="321"/>
        <v>629.19999999999993</v>
      </c>
      <c r="AI138" s="11">
        <f t="shared" si="321"/>
        <v>618</v>
      </c>
      <c r="AJ138" s="11">
        <f t="shared" si="321"/>
        <v>637.40000000000009</v>
      </c>
      <c r="AK138" s="11">
        <f t="shared" si="321"/>
        <v>624.9</v>
      </c>
      <c r="AL138" s="11">
        <f t="shared" si="321"/>
        <v>604</v>
      </c>
      <c r="AM138" s="11">
        <f t="shared" ref="AM138" si="322">+AM137+AM129</f>
        <v>0</v>
      </c>
      <c r="AN138" s="11">
        <f t="shared" ref="AN138" si="323">+AN137+AN129</f>
        <v>0</v>
      </c>
      <c r="AO138" s="11">
        <f t="shared" ref="AO138" si="324">+AO137+AO129</f>
        <v>0</v>
      </c>
      <c r="AP138" s="11">
        <f t="shared" ref="AP138" si="325">+AP137+AP129</f>
        <v>0</v>
      </c>
      <c r="AQ138" s="11">
        <f t="shared" ref="AQ138" si="326">+AQ137+AQ129</f>
        <v>0</v>
      </c>
      <c r="AR138" s="11">
        <f t="shared" ref="AR138" si="327">+AR137+AR129</f>
        <v>0</v>
      </c>
      <c r="AS138" s="11">
        <f t="shared" ref="AS138" si="328">+AS137+AS129</f>
        <v>0</v>
      </c>
      <c r="AT138" s="11">
        <f t="shared" ref="AT138" si="329">+AT137+AT129</f>
        <v>0</v>
      </c>
      <c r="AU138" s="11">
        <f t="shared" ref="AU138" si="330">+AU137+AU129</f>
        <v>0</v>
      </c>
      <c r="BD138" s="11">
        <f t="shared" ref="BD138:BP138" si="331">+BD137+BD129</f>
        <v>366.2</v>
      </c>
      <c r="BE138" s="11">
        <f t="shared" si="331"/>
        <v>903.4</v>
      </c>
      <c r="BF138" s="11">
        <f t="shared" si="331"/>
        <v>959.89999999999986</v>
      </c>
      <c r="BG138" s="11">
        <f t="shared" si="331"/>
        <v>820.80000000000007</v>
      </c>
      <c r="BH138" s="11">
        <f t="shared" si="331"/>
        <v>906.9</v>
      </c>
      <c r="BI138" s="11">
        <f t="shared" si="331"/>
        <v>649.1</v>
      </c>
      <c r="BJ138" s="11">
        <f t="shared" si="331"/>
        <v>672.19999999999993</v>
      </c>
      <c r="BK138" s="11">
        <f t="shared" si="331"/>
        <v>512.5</v>
      </c>
      <c r="BL138" s="11">
        <f t="shared" si="331"/>
        <v>490.79999999999995</v>
      </c>
      <c r="BM138" s="11">
        <f t="shared" si="331"/>
        <v>596.90000000000009</v>
      </c>
      <c r="BN138" s="11">
        <f t="shared" si="331"/>
        <v>622.70000000000005</v>
      </c>
      <c r="BO138" s="11">
        <f t="shared" si="331"/>
        <v>629.19999999999993</v>
      </c>
      <c r="BP138" s="11">
        <f t="shared" si="331"/>
        <v>604</v>
      </c>
      <c r="BQ138" s="11">
        <f>SUM(BQ129:BQ136)</f>
        <v>0</v>
      </c>
      <c r="BR138" s="11">
        <f>SUM(BR129:BR136)</f>
        <v>0</v>
      </c>
    </row>
    <row r="139" spans="2:70" s="8" customFormat="1" x14ac:dyDescent="0.35">
      <c r="B139" s="7" t="s">
        <v>172</v>
      </c>
      <c r="C139" s="7"/>
      <c r="D139" s="7"/>
      <c r="E139" s="7"/>
      <c r="F139" s="7"/>
      <c r="G139" s="37"/>
      <c r="H139" s="7"/>
      <c r="I139" s="7"/>
      <c r="J139" s="7"/>
      <c r="K139" s="37"/>
      <c r="L139" s="7"/>
      <c r="M139" s="7"/>
      <c r="N139" s="7"/>
      <c r="O139" s="37"/>
      <c r="P139" s="7"/>
      <c r="Q139" s="7"/>
      <c r="R139" s="7"/>
      <c r="S139" s="37"/>
      <c r="T139" s="7"/>
      <c r="U139" s="7"/>
      <c r="V139" s="7"/>
      <c r="W139" s="37"/>
      <c r="X139" s="7"/>
      <c r="Y139" s="7"/>
      <c r="Z139" s="7"/>
      <c r="AA139" s="37"/>
      <c r="AB139" s="7"/>
      <c r="AC139" s="7"/>
      <c r="AD139" s="7"/>
      <c r="AE139" s="37"/>
      <c r="AF139" s="7"/>
      <c r="AG139" s="7"/>
      <c r="AI139" s="37"/>
      <c r="AJ139" s="7"/>
      <c r="AK139" s="7"/>
      <c r="AL139" s="7"/>
      <c r="AM139" s="54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</row>
    <row r="140" spans="2:70" x14ac:dyDescent="0.35">
      <c r="B140" t="s">
        <v>173</v>
      </c>
      <c r="R140">
        <f>BK140</f>
        <v>0</v>
      </c>
      <c r="V140">
        <f>BL140</f>
        <v>0</v>
      </c>
      <c r="W140" s="27">
        <v>15</v>
      </c>
      <c r="X140">
        <v>15.4</v>
      </c>
      <c r="Y140">
        <v>15.5</v>
      </c>
      <c r="Z140">
        <f>BM140</f>
        <v>15</v>
      </c>
      <c r="AA140" s="27">
        <v>15</v>
      </c>
      <c r="AB140">
        <v>14.9</v>
      </c>
      <c r="AC140">
        <v>14.9</v>
      </c>
      <c r="AD140">
        <f>BN140</f>
        <v>14.8</v>
      </c>
      <c r="AE140" s="27">
        <v>14.8</v>
      </c>
      <c r="AF140">
        <v>14.6</v>
      </c>
      <c r="AG140">
        <v>15.1</v>
      </c>
      <c r="AH140">
        <f>BO140</f>
        <v>15.2</v>
      </c>
      <c r="AI140">
        <f>BP140</f>
        <v>11.2</v>
      </c>
      <c r="AJ140">
        <v>7.8</v>
      </c>
      <c r="AK140">
        <v>7.8</v>
      </c>
      <c r="AL140">
        <f>BP140</f>
        <v>11.2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15</v>
      </c>
      <c r="BN140">
        <v>14.8</v>
      </c>
      <c r="BO140">
        <v>15.2</v>
      </c>
      <c r="BP140">
        <v>11.2</v>
      </c>
    </row>
    <row r="141" spans="2:70" s="8" customFormat="1" x14ac:dyDescent="0.35">
      <c r="B141" s="7" t="s">
        <v>174</v>
      </c>
      <c r="C141" s="7"/>
      <c r="D141" s="7"/>
      <c r="E141" s="7"/>
      <c r="F141" s="7"/>
      <c r="G141" s="37"/>
      <c r="H141" s="7"/>
      <c r="I141" s="7"/>
      <c r="J141" s="7"/>
      <c r="K141" s="37"/>
      <c r="L141" s="7"/>
      <c r="M141" s="7"/>
      <c r="N141" s="7"/>
      <c r="O141" s="37"/>
      <c r="P141" s="7"/>
      <c r="Q141" s="7"/>
      <c r="R141" s="7"/>
      <c r="S141" s="37"/>
      <c r="T141" s="7"/>
      <c r="U141" s="7"/>
      <c r="V141" s="7"/>
      <c r="W141" s="37"/>
      <c r="X141" s="7"/>
      <c r="Y141" s="7"/>
      <c r="Z141" s="7"/>
      <c r="AA141" s="37"/>
      <c r="AB141" s="7"/>
      <c r="AC141" s="7"/>
      <c r="AD141" s="7"/>
      <c r="AE141" s="37"/>
      <c r="AF141" s="7"/>
      <c r="AG141" s="7"/>
      <c r="AI141" s="37"/>
      <c r="AJ141" s="7"/>
      <c r="AK141" s="7"/>
      <c r="AL141" s="7"/>
      <c r="AM141" s="54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</row>
    <row r="142" spans="2:70" x14ac:dyDescent="0.35">
      <c r="B142" t="s">
        <v>175</v>
      </c>
      <c r="R142">
        <f>BK142</f>
        <v>0</v>
      </c>
      <c r="V142">
        <f>BL142</f>
        <v>0</v>
      </c>
      <c r="W142" s="27">
        <v>0</v>
      </c>
      <c r="X142">
        <v>0</v>
      </c>
      <c r="Y142">
        <v>0</v>
      </c>
      <c r="Z142">
        <f>BM142</f>
        <v>0</v>
      </c>
      <c r="AA142" s="27">
        <v>0</v>
      </c>
      <c r="AB142">
        <v>0</v>
      </c>
      <c r="AC142">
        <v>0</v>
      </c>
      <c r="AD142">
        <f>BN142</f>
        <v>0</v>
      </c>
      <c r="AE142" s="27">
        <v>0</v>
      </c>
      <c r="AF142">
        <v>0</v>
      </c>
      <c r="AG142">
        <v>0</v>
      </c>
      <c r="AH142">
        <f t="shared" ref="AH142:AH148" si="332">BO142</f>
        <v>0</v>
      </c>
      <c r="AI142" s="27">
        <v>0</v>
      </c>
      <c r="AJ142">
        <v>0</v>
      </c>
      <c r="AK142">
        <v>0</v>
      </c>
      <c r="AL142">
        <f>BP142</f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2:70" x14ac:dyDescent="0.35">
      <c r="B143" t="s">
        <v>176</v>
      </c>
      <c r="R143">
        <f>BK143</f>
        <v>0</v>
      </c>
      <c r="V143">
        <f>BL143</f>
        <v>0</v>
      </c>
      <c r="W143" s="27">
        <v>0</v>
      </c>
      <c r="X143">
        <v>0</v>
      </c>
      <c r="Y143">
        <v>0</v>
      </c>
      <c r="Z143">
        <f>BM143</f>
        <v>0</v>
      </c>
      <c r="AA143" s="27">
        <v>0</v>
      </c>
      <c r="AB143">
        <v>0</v>
      </c>
      <c r="AC143">
        <v>0</v>
      </c>
      <c r="AD143">
        <f>BN143</f>
        <v>0</v>
      </c>
      <c r="AE143" s="27">
        <v>0</v>
      </c>
      <c r="AF143">
        <v>0</v>
      </c>
      <c r="AG143">
        <v>0</v>
      </c>
      <c r="AH143">
        <f t="shared" si="332"/>
        <v>0</v>
      </c>
      <c r="AI143" s="27">
        <v>0</v>
      </c>
      <c r="AJ143">
        <v>0</v>
      </c>
      <c r="AK143">
        <v>0</v>
      </c>
      <c r="AL143">
        <f>BP143</f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2:70" x14ac:dyDescent="0.35">
      <c r="B144" t="s">
        <v>177</v>
      </c>
      <c r="R144">
        <f>BK144</f>
        <v>1233.7</v>
      </c>
      <c r="V144">
        <f>BL144</f>
        <v>1244.5</v>
      </c>
      <c r="W144" s="27">
        <v>1275</v>
      </c>
      <c r="X144">
        <v>1277.8</v>
      </c>
      <c r="Y144">
        <v>1282.7</v>
      </c>
      <c r="Z144">
        <f>BM144</f>
        <v>1286.5</v>
      </c>
      <c r="AA144" s="27">
        <v>1292.5999999999999</v>
      </c>
      <c r="AB144">
        <v>1537.9</v>
      </c>
      <c r="AC144">
        <v>1545.4</v>
      </c>
      <c r="AD144">
        <f>BN144</f>
        <v>1556.3</v>
      </c>
      <c r="AE144" s="27">
        <v>1557.9</v>
      </c>
      <c r="AF144">
        <v>1563.1</v>
      </c>
      <c r="AG144">
        <v>1572.3</v>
      </c>
      <c r="AH144">
        <f t="shared" si="332"/>
        <v>1578.9</v>
      </c>
      <c r="AI144" s="27">
        <v>1582</v>
      </c>
      <c r="AJ144">
        <v>1593.1</v>
      </c>
      <c r="AK144">
        <v>1602.1</v>
      </c>
      <c r="AL144">
        <f>BP144</f>
        <v>1608.4</v>
      </c>
      <c r="BD144">
        <v>553.5</v>
      </c>
      <c r="BE144">
        <v>720.6</v>
      </c>
      <c r="BF144">
        <v>847.1</v>
      </c>
      <c r="BG144">
        <v>856</v>
      </c>
      <c r="BH144">
        <v>863.4</v>
      </c>
      <c r="BI144">
        <v>873.2</v>
      </c>
      <c r="BJ144">
        <v>956.2</v>
      </c>
      <c r="BK144">
        <v>1233.7</v>
      </c>
      <c r="BL144">
        <v>1244.5</v>
      </c>
      <c r="BM144">
        <v>1286.5</v>
      </c>
      <c r="BN144">
        <v>1556.3</v>
      </c>
      <c r="BO144">
        <v>1578.9</v>
      </c>
      <c r="BP144">
        <v>1608.4</v>
      </c>
    </row>
    <row r="145" spans="2:70" x14ac:dyDescent="0.35">
      <c r="B145" t="s">
        <v>178</v>
      </c>
      <c r="R145">
        <f>BK145</f>
        <v>-1.4</v>
      </c>
      <c r="V145">
        <f>BL145</f>
        <v>-0.7</v>
      </c>
      <c r="W145" s="27">
        <v>-0.7</v>
      </c>
      <c r="X145">
        <v>-0.8</v>
      </c>
      <c r="Y145">
        <v>-1</v>
      </c>
      <c r="Z145">
        <f>BM145</f>
        <v>-0.4</v>
      </c>
      <c r="AA145" s="27">
        <v>-0.2</v>
      </c>
      <c r="AB145">
        <v>-0.5</v>
      </c>
      <c r="AC145">
        <v>0.4</v>
      </c>
      <c r="AD145">
        <f>BN145</f>
        <v>1.4</v>
      </c>
      <c r="AE145" s="27">
        <v>1.6</v>
      </c>
      <c r="AF145">
        <v>2.2000000000000002</v>
      </c>
      <c r="AG145">
        <v>1.3</v>
      </c>
      <c r="AH145">
        <f t="shared" si="332"/>
        <v>0.6</v>
      </c>
      <c r="AI145" s="27">
        <v>0.6</v>
      </c>
      <c r="AJ145">
        <v>0</v>
      </c>
      <c r="AK145">
        <v>-3.7</v>
      </c>
      <c r="AL145">
        <f>BP145</f>
        <v>-0.8</v>
      </c>
      <c r="BD145">
        <v>0</v>
      </c>
      <c r="BE145">
        <v>-0.2</v>
      </c>
      <c r="BF145">
        <v>-0.8</v>
      </c>
      <c r="BG145">
        <v>-0.8</v>
      </c>
      <c r="BH145">
        <v>-1.7</v>
      </c>
      <c r="BI145">
        <v>-1.4</v>
      </c>
      <c r="BJ145">
        <v>-1.7</v>
      </c>
      <c r="BK145">
        <v>-1.4</v>
      </c>
      <c r="BL145">
        <v>-0.7</v>
      </c>
      <c r="BM145">
        <v>-0.4</v>
      </c>
      <c r="BN145">
        <v>1.4</v>
      </c>
      <c r="BO145">
        <v>0.6</v>
      </c>
      <c r="BP145">
        <v>-0.8</v>
      </c>
    </row>
    <row r="146" spans="2:70" s="2" customFormat="1" x14ac:dyDescent="0.35">
      <c r="B146" s="2" t="s">
        <v>179</v>
      </c>
      <c r="G146" s="29"/>
      <c r="K146" s="29"/>
      <c r="O146" s="29"/>
      <c r="R146">
        <f>BK146</f>
        <v>-720.8</v>
      </c>
      <c r="S146" s="29"/>
      <c r="V146">
        <f>BL146</f>
        <v>-724.5</v>
      </c>
      <c r="W146" s="29">
        <v>-721.4</v>
      </c>
      <c r="X146" s="2">
        <v>-717.5</v>
      </c>
      <c r="Y146" s="2">
        <v>-715</v>
      </c>
      <c r="Z146">
        <f>BM146</f>
        <v>-712</v>
      </c>
      <c r="AA146" s="29">
        <v>-712.2</v>
      </c>
      <c r="AB146" s="2">
        <v>-712.9</v>
      </c>
      <c r="AC146" s="2">
        <v>-710.5</v>
      </c>
      <c r="AD146">
        <f>BN146</f>
        <v>-632.4</v>
      </c>
      <c r="AE146" s="29">
        <v>-630.5</v>
      </c>
      <c r="AF146" s="2">
        <v>-629.4</v>
      </c>
      <c r="AG146" s="2">
        <v>-631.79999999999995</v>
      </c>
      <c r="AH146" s="2">
        <f t="shared" si="332"/>
        <v>-634.4</v>
      </c>
      <c r="AI146" s="29">
        <v>-650.29999999999995</v>
      </c>
      <c r="AJ146" s="2">
        <v>-655</v>
      </c>
      <c r="AK146" s="2">
        <v>-663</v>
      </c>
      <c r="AL146">
        <f>BP146</f>
        <v>-671.3</v>
      </c>
      <c r="AM146" s="27"/>
      <c r="AN146"/>
      <c r="AO146"/>
      <c r="AP146"/>
      <c r="AQ146"/>
      <c r="AR146"/>
      <c r="AS146"/>
      <c r="AT146"/>
      <c r="AU146"/>
      <c r="AV146"/>
      <c r="AW146"/>
      <c r="AX146"/>
      <c r="AY146"/>
      <c r="BD146" s="2">
        <v>-383.6</v>
      </c>
      <c r="BE146" s="2">
        <v>-407.8</v>
      </c>
      <c r="BF146" s="2">
        <v>-522.20000000000005</v>
      </c>
      <c r="BG146" s="2">
        <v>-559.4</v>
      </c>
      <c r="BH146" s="2">
        <v>-637.4</v>
      </c>
      <c r="BI146" s="2">
        <v>-617.6</v>
      </c>
      <c r="BJ146" s="2">
        <v>-678.1</v>
      </c>
      <c r="BK146" s="2">
        <v>-720.8</v>
      </c>
      <c r="BL146" s="2">
        <v>-724.5</v>
      </c>
      <c r="BM146" s="2">
        <v>-712</v>
      </c>
      <c r="BN146" s="2">
        <v>-632.4</v>
      </c>
      <c r="BO146" s="2">
        <v>-634.4</v>
      </c>
      <c r="BP146" s="2">
        <v>-671.3</v>
      </c>
    </row>
    <row r="147" spans="2:70" s="6" customFormat="1" x14ac:dyDescent="0.35">
      <c r="B147" s="6" t="s">
        <v>180</v>
      </c>
      <c r="C147" s="6">
        <f>SUM(C142:C146)</f>
        <v>0</v>
      </c>
      <c r="G147" s="43"/>
      <c r="K147" s="43"/>
      <c r="L147" s="6">
        <f t="shared" ref="L147:AG147" si="333">SUM(L142:L146)</f>
        <v>0</v>
      </c>
      <c r="M147" s="6">
        <f t="shared" si="333"/>
        <v>0</v>
      </c>
      <c r="N147" s="6">
        <f t="shared" si="333"/>
        <v>0</v>
      </c>
      <c r="O147" s="43">
        <f t="shared" si="333"/>
        <v>0</v>
      </c>
      <c r="P147" s="6">
        <f t="shared" si="333"/>
        <v>0</v>
      </c>
      <c r="Q147" s="6">
        <f t="shared" si="333"/>
        <v>0</v>
      </c>
      <c r="R147" s="6">
        <f t="shared" si="333"/>
        <v>511.5</v>
      </c>
      <c r="S147" s="43">
        <f t="shared" si="333"/>
        <v>0</v>
      </c>
      <c r="T147" s="6">
        <f t="shared" si="333"/>
        <v>0</v>
      </c>
      <c r="U147" s="6">
        <f t="shared" si="333"/>
        <v>0</v>
      </c>
      <c r="V147" s="6">
        <f t="shared" si="333"/>
        <v>519.29999999999995</v>
      </c>
      <c r="W147" s="43">
        <f t="shared" si="333"/>
        <v>552.9</v>
      </c>
      <c r="X147" s="6">
        <f t="shared" si="333"/>
        <v>559.5</v>
      </c>
      <c r="Y147" s="6">
        <f t="shared" si="333"/>
        <v>566.70000000000005</v>
      </c>
      <c r="Z147" s="6">
        <f t="shared" si="333"/>
        <v>574.09999999999991</v>
      </c>
      <c r="AA147" s="43">
        <f t="shared" si="333"/>
        <v>580.19999999999982</v>
      </c>
      <c r="AB147" s="6">
        <f t="shared" si="333"/>
        <v>824.50000000000011</v>
      </c>
      <c r="AC147" s="6">
        <f t="shared" si="333"/>
        <v>835.30000000000018</v>
      </c>
      <c r="AD147" s="6">
        <f t="shared" si="333"/>
        <v>925.30000000000007</v>
      </c>
      <c r="AE147" s="43">
        <f t="shared" si="333"/>
        <v>929</v>
      </c>
      <c r="AF147" s="6">
        <f t="shared" si="333"/>
        <v>935.9</v>
      </c>
      <c r="AG147" s="6">
        <f t="shared" si="333"/>
        <v>941.8</v>
      </c>
      <c r="AH147" s="6">
        <f t="shared" si="332"/>
        <v>945.1</v>
      </c>
      <c r="AI147" s="43">
        <f t="shared" ref="AI147:AO147" si="334">SUM(AI142:AI146)</f>
        <v>932.3</v>
      </c>
      <c r="AJ147" s="6">
        <f t="shared" si="334"/>
        <v>938.09999999999991</v>
      </c>
      <c r="AK147" s="6">
        <f t="shared" si="334"/>
        <v>935.39999999999986</v>
      </c>
      <c r="AL147" s="6">
        <f t="shared" si="334"/>
        <v>936.30000000000018</v>
      </c>
      <c r="AM147" s="43">
        <f t="shared" si="334"/>
        <v>0</v>
      </c>
      <c r="AN147" s="6">
        <f t="shared" si="334"/>
        <v>0</v>
      </c>
      <c r="AO147" s="6">
        <f t="shared" si="334"/>
        <v>0</v>
      </c>
      <c r="AP147" s="6">
        <f t="shared" ref="AP147:AU147" si="335">SUM(AP142:AP146)</f>
        <v>0</v>
      </c>
      <c r="AQ147" s="6">
        <f t="shared" si="335"/>
        <v>0</v>
      </c>
      <c r="AR147" s="6">
        <f t="shared" si="335"/>
        <v>0</v>
      </c>
      <c r="AS147" s="6">
        <f t="shared" si="335"/>
        <v>0</v>
      </c>
      <c r="AT147" s="6">
        <f t="shared" si="335"/>
        <v>0</v>
      </c>
      <c r="AU147" s="6">
        <f t="shared" si="335"/>
        <v>0</v>
      </c>
      <c r="AV147"/>
      <c r="AW147"/>
      <c r="AX147"/>
      <c r="AY147"/>
      <c r="BD147" s="6">
        <f t="shared" ref="BD147:BR147" si="336">SUM(BD142:BD146)</f>
        <v>169.89999999999998</v>
      </c>
      <c r="BE147" s="6">
        <f t="shared" si="336"/>
        <v>312.59999999999997</v>
      </c>
      <c r="BF147" s="6">
        <f t="shared" si="336"/>
        <v>324.10000000000002</v>
      </c>
      <c r="BG147" s="6">
        <f t="shared" si="336"/>
        <v>295.80000000000007</v>
      </c>
      <c r="BH147" s="6">
        <f t="shared" si="336"/>
        <v>224.29999999999995</v>
      </c>
      <c r="BI147" s="6">
        <f t="shared" si="336"/>
        <v>254.20000000000005</v>
      </c>
      <c r="BJ147" s="6">
        <f t="shared" si="336"/>
        <v>276.39999999999998</v>
      </c>
      <c r="BK147" s="6">
        <f t="shared" si="336"/>
        <v>511.5</v>
      </c>
      <c r="BL147" s="6">
        <f t="shared" si="336"/>
        <v>519.29999999999995</v>
      </c>
      <c r="BM147" s="6">
        <f t="shared" si="336"/>
        <v>574.09999999999991</v>
      </c>
      <c r="BN147" s="6">
        <f t="shared" si="336"/>
        <v>925.30000000000007</v>
      </c>
      <c r="BO147" s="6">
        <f t="shared" si="336"/>
        <v>945.1</v>
      </c>
      <c r="BP147" s="6">
        <f t="shared" si="336"/>
        <v>936.30000000000018</v>
      </c>
      <c r="BQ147" s="6">
        <f t="shared" si="336"/>
        <v>0</v>
      </c>
      <c r="BR147" s="6">
        <f t="shared" si="336"/>
        <v>0</v>
      </c>
    </row>
    <row r="148" spans="2:70" x14ac:dyDescent="0.35">
      <c r="B148" t="s">
        <v>181</v>
      </c>
      <c r="C148">
        <f>C147+C138+C140</f>
        <v>0</v>
      </c>
      <c r="L148">
        <f t="shared" ref="L148:AG148" si="337">L147+L138+L140</f>
        <v>0</v>
      </c>
      <c r="M148">
        <f t="shared" si="337"/>
        <v>0</v>
      </c>
      <c r="N148">
        <f t="shared" si="337"/>
        <v>0</v>
      </c>
      <c r="O148" s="27">
        <f t="shared" si="337"/>
        <v>0</v>
      </c>
      <c r="P148">
        <f t="shared" si="337"/>
        <v>0</v>
      </c>
      <c r="Q148">
        <f t="shared" si="337"/>
        <v>0</v>
      </c>
      <c r="R148">
        <f t="shared" si="337"/>
        <v>1024</v>
      </c>
      <c r="S148" s="27">
        <f t="shared" si="337"/>
        <v>0</v>
      </c>
      <c r="T148">
        <f t="shared" si="337"/>
        <v>0</v>
      </c>
      <c r="U148">
        <f t="shared" si="337"/>
        <v>0</v>
      </c>
      <c r="V148">
        <f t="shared" si="337"/>
        <v>1010.0999999999999</v>
      </c>
      <c r="W148" s="27">
        <f t="shared" si="337"/>
        <v>1168.9000000000001</v>
      </c>
      <c r="X148">
        <f t="shared" si="337"/>
        <v>1173.6000000000001</v>
      </c>
      <c r="Y148">
        <f t="shared" si="337"/>
        <v>1178.3000000000002</v>
      </c>
      <c r="Z148">
        <f t="shared" si="337"/>
        <v>1186</v>
      </c>
      <c r="AA148" s="27">
        <f t="shared" si="337"/>
        <v>1183.2999999999997</v>
      </c>
      <c r="AB148">
        <f t="shared" si="337"/>
        <v>1424.4</v>
      </c>
      <c r="AC148">
        <f t="shared" si="337"/>
        <v>1473.2000000000003</v>
      </c>
      <c r="AD148">
        <f t="shared" si="337"/>
        <v>1562.8</v>
      </c>
      <c r="AE148" s="27">
        <f t="shared" si="337"/>
        <v>1565.2</v>
      </c>
      <c r="AF148">
        <f t="shared" si="337"/>
        <v>1562.3</v>
      </c>
      <c r="AG148">
        <f t="shared" si="337"/>
        <v>1577.7999999999997</v>
      </c>
      <c r="AH148">
        <f t="shared" si="332"/>
        <v>1589.5</v>
      </c>
      <c r="AI148" s="27">
        <f t="shared" ref="AI148:AO148" si="338">AI147+AI138+AI140</f>
        <v>1561.5</v>
      </c>
      <c r="AJ148">
        <f t="shared" si="338"/>
        <v>1583.3</v>
      </c>
      <c r="AK148">
        <f t="shared" si="338"/>
        <v>1568.0999999999997</v>
      </c>
      <c r="AL148">
        <f t="shared" si="338"/>
        <v>1551.5000000000002</v>
      </c>
      <c r="AM148" s="27">
        <f t="shared" si="338"/>
        <v>0</v>
      </c>
      <c r="AN148">
        <f t="shared" si="338"/>
        <v>0</v>
      </c>
      <c r="AO148">
        <f t="shared" si="338"/>
        <v>0</v>
      </c>
      <c r="AP148">
        <f t="shared" ref="AP148:AU148" si="339">AP147+AP138+AP140</f>
        <v>0</v>
      </c>
      <c r="AQ148">
        <f t="shared" si="339"/>
        <v>0</v>
      </c>
      <c r="AR148">
        <f t="shared" si="339"/>
        <v>0</v>
      </c>
      <c r="AS148">
        <f t="shared" si="339"/>
        <v>0</v>
      </c>
      <c r="AT148">
        <f t="shared" si="339"/>
        <v>0</v>
      </c>
      <c r="AU148">
        <f t="shared" si="339"/>
        <v>0</v>
      </c>
      <c r="BD148">
        <f t="shared" ref="BD148:BR148" si="340">BD147+BD140+BD138</f>
        <v>536.09999999999991</v>
      </c>
      <c r="BE148">
        <f t="shared" si="340"/>
        <v>1216</v>
      </c>
      <c r="BF148">
        <f t="shared" si="340"/>
        <v>1284</v>
      </c>
      <c r="BG148">
        <f t="shared" si="340"/>
        <v>1116.6000000000001</v>
      </c>
      <c r="BH148">
        <f t="shared" si="340"/>
        <v>1131.1999999999998</v>
      </c>
      <c r="BI148">
        <f t="shared" si="340"/>
        <v>903.30000000000007</v>
      </c>
      <c r="BJ148">
        <f t="shared" si="340"/>
        <v>948.59999999999991</v>
      </c>
      <c r="BK148">
        <f t="shared" si="340"/>
        <v>1024</v>
      </c>
      <c r="BL148">
        <f t="shared" si="340"/>
        <v>1010.0999999999999</v>
      </c>
      <c r="BM148">
        <f t="shared" si="340"/>
        <v>1186</v>
      </c>
      <c r="BN148">
        <f t="shared" si="340"/>
        <v>1562.8000000000002</v>
      </c>
      <c r="BO148">
        <f t="shared" si="340"/>
        <v>1589.5</v>
      </c>
      <c r="BP148">
        <f t="shared" si="340"/>
        <v>1551.5000000000002</v>
      </c>
      <c r="BQ148">
        <f t="shared" si="340"/>
        <v>0</v>
      </c>
      <c r="BR148">
        <f t="shared" si="340"/>
        <v>0</v>
      </c>
    </row>
    <row r="149" spans="2:70" s="4" customFormat="1" x14ac:dyDescent="0.35">
      <c r="B149" s="5" t="s">
        <v>182</v>
      </c>
      <c r="C149" s="5"/>
      <c r="D149" s="5"/>
      <c r="E149" s="5"/>
      <c r="F149" s="5"/>
      <c r="G149" s="31"/>
      <c r="H149" s="5"/>
      <c r="I149" s="5"/>
      <c r="J149" s="5"/>
      <c r="K149" s="31"/>
      <c r="L149" s="5"/>
      <c r="M149" s="5"/>
      <c r="N149" s="5"/>
      <c r="O149" s="31"/>
      <c r="P149" s="5"/>
      <c r="Q149" s="5"/>
      <c r="R149" s="5"/>
      <c r="S149" s="31"/>
      <c r="T149" s="5"/>
      <c r="U149" s="5"/>
      <c r="V149" s="5"/>
      <c r="W149" s="31"/>
      <c r="X149" s="5"/>
      <c r="Y149" s="5"/>
      <c r="Z149" s="5"/>
      <c r="AA149" s="31"/>
      <c r="AB149" s="5"/>
      <c r="AC149" s="5"/>
      <c r="AD149" s="5"/>
      <c r="AE149" s="31"/>
      <c r="AF149" s="5"/>
      <c r="AG149" s="5"/>
      <c r="AH149" s="5"/>
      <c r="AI149" s="31"/>
      <c r="AJ149" s="5"/>
      <c r="AK149" s="5"/>
      <c r="AL149" s="5"/>
      <c r="AM149" s="50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</row>
    <row r="150" spans="2:70" x14ac:dyDescent="0.35">
      <c r="B150" t="s">
        <v>183</v>
      </c>
      <c r="S150" s="27">
        <v>6.5</v>
      </c>
      <c r="T150">
        <f>1.4-S150</f>
        <v>-5.0999999999999996</v>
      </c>
      <c r="U150">
        <f>15.4-T150-S150</f>
        <v>14</v>
      </c>
      <c r="V150">
        <f>BL150-U150-T150-S150</f>
        <v>2.7000000000000011</v>
      </c>
      <c r="W150" s="27">
        <v>16</v>
      </c>
      <c r="X150">
        <f>20-W150</f>
        <v>4</v>
      </c>
      <c r="Y150">
        <f>30.2-X150-W150</f>
        <v>10.199999999999999</v>
      </c>
      <c r="Z150">
        <f>BM150-Y150-X150-W150</f>
        <v>-1.3000000000000007</v>
      </c>
      <c r="AA150" s="27">
        <v>4</v>
      </c>
      <c r="AB150">
        <f>10.8-AA150</f>
        <v>6.8000000000000007</v>
      </c>
      <c r="AC150">
        <f>19.1-AB150-AA150</f>
        <v>8.3000000000000007</v>
      </c>
      <c r="AD150">
        <f>BN150-AC150-AB150-AA150</f>
        <v>25.600000000000005</v>
      </c>
      <c r="AE150" s="27">
        <v>22.7</v>
      </c>
      <c r="AF150">
        <f>22-AE150</f>
        <v>-0.69999999999999929</v>
      </c>
      <c r="AG150">
        <f>34.6-AF150-AE150</f>
        <v>12.599999999999998</v>
      </c>
      <c r="AH150">
        <f>BO150-AG150-AF150-AE150</f>
        <v>0.69999999999999929</v>
      </c>
      <c r="AI150" s="27">
        <v>-7.9</v>
      </c>
      <c r="AJ150">
        <f>-29.5-AI150</f>
        <v>-21.6</v>
      </c>
      <c r="AK150">
        <f>-32.3-AJ150-AI150</f>
        <v>-2.7999999999999954</v>
      </c>
      <c r="AL150">
        <f>BP150-AK150-AJ150-AI150</f>
        <v>6.6999999999999975</v>
      </c>
      <c r="BD150">
        <v>28.3</v>
      </c>
      <c r="BE150">
        <v>5.2</v>
      </c>
      <c r="BF150">
        <v>52.3</v>
      </c>
      <c r="BG150">
        <v>21.9</v>
      </c>
      <c r="BH150">
        <v>2.5</v>
      </c>
      <c r="BI150">
        <v>-29.7</v>
      </c>
      <c r="BJ150">
        <v>-14.6</v>
      </c>
      <c r="BK150">
        <v>-26.9</v>
      </c>
      <c r="BL150">
        <v>18.100000000000001</v>
      </c>
      <c r="BM150">
        <v>28.9</v>
      </c>
      <c r="BN150">
        <v>44.7</v>
      </c>
      <c r="BO150">
        <v>35.299999999999997</v>
      </c>
      <c r="BP150">
        <v>-25.6</v>
      </c>
    </row>
    <row r="151" spans="2:70" s="2" customFormat="1" x14ac:dyDescent="0.35">
      <c r="B151" s="2" t="s">
        <v>184</v>
      </c>
      <c r="G151" s="29"/>
      <c r="K151" s="29"/>
      <c r="O151" s="29"/>
      <c r="S151" s="29">
        <v>-6.7</v>
      </c>
      <c r="T151" s="2">
        <f>-11-S151</f>
        <v>-4.3</v>
      </c>
      <c r="U151" s="2">
        <f>-17.9-T151-S151</f>
        <v>-6.8999999999999977</v>
      </c>
      <c r="V151" s="2">
        <f>BL151-U151-T151-S151</f>
        <v>-4.700000000000002</v>
      </c>
      <c r="W151" s="29">
        <v>-4</v>
      </c>
      <c r="X151" s="2">
        <f>-9.8-W151</f>
        <v>-5.8000000000000007</v>
      </c>
      <c r="Y151" s="2">
        <f>-17.9-X151-W151</f>
        <v>-8.0999999999999979</v>
      </c>
      <c r="Z151" s="2">
        <f>BM151-Y151-X151-W151</f>
        <v>-8.4000000000000021</v>
      </c>
      <c r="AA151" s="29">
        <v>-6.4</v>
      </c>
      <c r="AB151" s="2">
        <f>+-14.1-AA151</f>
        <v>-7.6999999999999993</v>
      </c>
      <c r="AC151" s="2">
        <f>-23-AB151-AA151</f>
        <v>-8.9</v>
      </c>
      <c r="AD151" s="2">
        <f>BN151-AC151-AB151-AA151</f>
        <v>-12.9</v>
      </c>
      <c r="AE151" s="29">
        <v>-9.6</v>
      </c>
      <c r="AF151" s="2">
        <f>-20.5-AE151</f>
        <v>-10.9</v>
      </c>
      <c r="AG151" s="2">
        <f>-33.4-AF151-AE151</f>
        <v>-12.9</v>
      </c>
      <c r="AH151" s="2">
        <f>BO151-AG151-AF151-AE151</f>
        <v>-13.100000000000003</v>
      </c>
      <c r="AI151" s="29">
        <v>-10.8</v>
      </c>
      <c r="AJ151" s="2">
        <f>-21.9-AI151</f>
        <v>-11.099999999999998</v>
      </c>
      <c r="AK151" s="2">
        <f>-34.8-AJ151-AI151</f>
        <v>-12.899999999999999</v>
      </c>
      <c r="AL151" s="2">
        <f>BP151-AK151-AJ151-AI151</f>
        <v>-10.600000000000001</v>
      </c>
      <c r="AM151" s="27"/>
      <c r="AN151"/>
      <c r="AO151"/>
      <c r="AP151"/>
      <c r="AQ151"/>
      <c r="AR151"/>
      <c r="AS151"/>
      <c r="AT151"/>
      <c r="AU151"/>
      <c r="AV151"/>
      <c r="AW151"/>
      <c r="AX151"/>
      <c r="AY151"/>
      <c r="BD151" s="2">
        <v>-2.2999999999999998</v>
      </c>
      <c r="BE151" s="2">
        <v>-7.5</v>
      </c>
      <c r="BF151" s="2">
        <v>-16.600000000000001</v>
      </c>
      <c r="BG151" s="2">
        <v>-13.3</v>
      </c>
      <c r="BH151" s="2">
        <v>-11.6</v>
      </c>
      <c r="BI151" s="2">
        <v>-11.3</v>
      </c>
      <c r="BJ151" s="2">
        <v>-9</v>
      </c>
      <c r="BK151" s="2">
        <v>-26.1</v>
      </c>
      <c r="BL151" s="2">
        <v>-22.6</v>
      </c>
      <c r="BM151" s="2">
        <v>-26.3</v>
      </c>
      <c r="BN151" s="2">
        <v>-35.9</v>
      </c>
      <c r="BO151" s="2">
        <v>-46.5</v>
      </c>
      <c r="BP151" s="2">
        <v>-45.4</v>
      </c>
    </row>
    <row r="152" spans="2:70" x14ac:dyDescent="0.35">
      <c r="B152" t="s">
        <v>185</v>
      </c>
      <c r="L152">
        <f t="shared" ref="L152:AL152" si="341">SUM(L150:L151)</f>
        <v>0</v>
      </c>
      <c r="M152">
        <f t="shared" si="341"/>
        <v>0</v>
      </c>
      <c r="N152">
        <f t="shared" si="341"/>
        <v>0</v>
      </c>
      <c r="O152" s="27">
        <f t="shared" si="341"/>
        <v>0</v>
      </c>
      <c r="P152">
        <f t="shared" si="341"/>
        <v>0</v>
      </c>
      <c r="Q152">
        <f t="shared" si="341"/>
        <v>0</v>
      </c>
      <c r="R152">
        <f t="shared" si="341"/>
        <v>0</v>
      </c>
      <c r="S152" s="27">
        <f t="shared" si="341"/>
        <v>-0.20000000000000018</v>
      </c>
      <c r="T152">
        <f t="shared" si="341"/>
        <v>-9.3999999999999986</v>
      </c>
      <c r="U152">
        <f t="shared" si="341"/>
        <v>7.1000000000000023</v>
      </c>
      <c r="V152">
        <f t="shared" si="341"/>
        <v>-2.0000000000000009</v>
      </c>
      <c r="W152" s="27">
        <f t="shared" si="341"/>
        <v>12</v>
      </c>
      <c r="X152">
        <f t="shared" si="341"/>
        <v>-1.8000000000000007</v>
      </c>
      <c r="Y152">
        <f t="shared" si="341"/>
        <v>2.1000000000000014</v>
      </c>
      <c r="Z152">
        <f t="shared" si="341"/>
        <v>-9.7000000000000028</v>
      </c>
      <c r="AA152" s="27">
        <f t="shared" si="341"/>
        <v>-2.4000000000000004</v>
      </c>
      <c r="AB152">
        <f t="shared" si="341"/>
        <v>-0.89999999999999858</v>
      </c>
      <c r="AC152">
        <f t="shared" si="341"/>
        <v>-0.59999999999999964</v>
      </c>
      <c r="AD152">
        <f t="shared" si="341"/>
        <v>12.700000000000005</v>
      </c>
      <c r="AE152" s="27">
        <f t="shared" si="341"/>
        <v>13.1</v>
      </c>
      <c r="AF152">
        <f t="shared" si="341"/>
        <v>-11.6</v>
      </c>
      <c r="AG152">
        <f t="shared" si="341"/>
        <v>-0.30000000000000249</v>
      </c>
      <c r="AH152">
        <f t="shared" si="341"/>
        <v>-12.400000000000004</v>
      </c>
      <c r="AI152" s="27">
        <f t="shared" si="341"/>
        <v>-18.700000000000003</v>
      </c>
      <c r="AJ152">
        <f t="shared" si="341"/>
        <v>-32.700000000000003</v>
      </c>
      <c r="AK152">
        <f t="shared" si="341"/>
        <v>-15.699999999999994</v>
      </c>
      <c r="AL152">
        <f t="shared" si="341"/>
        <v>-3.9000000000000039</v>
      </c>
      <c r="BD152">
        <f t="shared" ref="BD152:BP152" si="342">SUM(BD150:BD151)</f>
        <v>26</v>
      </c>
      <c r="BE152">
        <f t="shared" si="342"/>
        <v>-2.2999999999999998</v>
      </c>
      <c r="BF152">
        <f t="shared" si="342"/>
        <v>35.699999999999996</v>
      </c>
      <c r="BG152">
        <f t="shared" si="342"/>
        <v>8.5999999999999979</v>
      </c>
      <c r="BH152">
        <f t="shared" si="342"/>
        <v>-9.1</v>
      </c>
      <c r="BI152">
        <f t="shared" si="342"/>
        <v>-41</v>
      </c>
      <c r="BJ152">
        <f t="shared" si="342"/>
        <v>-23.6</v>
      </c>
      <c r="BK152">
        <f t="shared" si="342"/>
        <v>-53</v>
      </c>
      <c r="BL152">
        <f t="shared" si="342"/>
        <v>-4.5</v>
      </c>
      <c r="BM152">
        <f t="shared" si="342"/>
        <v>2.5999999999999979</v>
      </c>
      <c r="BN152">
        <f t="shared" si="342"/>
        <v>8.8000000000000043</v>
      </c>
      <c r="BO152">
        <f t="shared" si="342"/>
        <v>-11.200000000000003</v>
      </c>
      <c r="BP152">
        <f t="shared" si="342"/>
        <v>-71</v>
      </c>
    </row>
    <row r="158" spans="2:70" s="4" customFormat="1" x14ac:dyDescent="0.35">
      <c r="B158" s="5" t="s">
        <v>186</v>
      </c>
      <c r="C158" s="5"/>
      <c r="D158" s="5"/>
      <c r="E158" s="5"/>
      <c r="F158" s="5"/>
      <c r="G158" s="31"/>
      <c r="H158" s="5"/>
      <c r="I158" s="5"/>
      <c r="J158" s="5"/>
      <c r="K158" s="31"/>
      <c r="L158" s="5"/>
      <c r="M158" s="5"/>
      <c r="N158" s="5"/>
      <c r="O158" s="31"/>
      <c r="P158" s="5"/>
      <c r="Q158" s="5"/>
      <c r="R158" s="5"/>
      <c r="S158" s="31"/>
      <c r="T158" s="5"/>
      <c r="U158" s="5"/>
      <c r="V158" s="5"/>
      <c r="W158" s="31"/>
      <c r="X158" s="5"/>
      <c r="Y158" s="5"/>
      <c r="Z158" s="5"/>
      <c r="AA158" s="31"/>
      <c r="AB158" s="5"/>
      <c r="AC158" s="5"/>
      <c r="AD158" s="5"/>
      <c r="AE158" s="31"/>
      <c r="AF158" s="5"/>
      <c r="AG158" s="5"/>
      <c r="AH158" s="5"/>
      <c r="AI158" s="31"/>
      <c r="AJ158" s="5"/>
      <c r="AK158" s="5"/>
      <c r="AL158" s="5"/>
      <c r="AM158" s="50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</row>
    <row r="159" spans="2:70" x14ac:dyDescent="0.35">
      <c r="B159" t="s">
        <v>187</v>
      </c>
      <c r="AL159">
        <f>SUM(AI150:AL150)</f>
        <v>-25.6</v>
      </c>
      <c r="BD159" s="12">
        <f t="shared" ref="BD159:BP159" si="343">BD67/BD63</f>
        <v>0.20636474908200736</v>
      </c>
      <c r="BE159" s="12">
        <f t="shared" si="343"/>
        <v>0.26782462529766066</v>
      </c>
      <c r="BF159" s="12">
        <f t="shared" si="343"/>
        <v>0.26537350392075942</v>
      </c>
      <c r="BG159" s="12">
        <f t="shared" si="343"/>
        <v>0.24226987323776816</v>
      </c>
      <c r="BH159" s="12">
        <f t="shared" si="343"/>
        <v>0.23512450851900391</v>
      </c>
      <c r="BI159" s="12">
        <f t="shared" si="343"/>
        <v>0.24623345000760907</v>
      </c>
      <c r="BJ159" s="12">
        <f t="shared" si="343"/>
        <v>0.2223657501384021</v>
      </c>
      <c r="BK159" s="12">
        <f t="shared" si="343"/>
        <v>0.26122990220454156</v>
      </c>
      <c r="BL159" s="12">
        <f t="shared" si="343"/>
        <v>0.27459546925566342</v>
      </c>
      <c r="BM159" s="12">
        <f t="shared" si="343"/>
        <v>0.26480836236933797</v>
      </c>
      <c r="BN159" s="12">
        <f t="shared" si="343"/>
        <v>0.2717667513708707</v>
      </c>
      <c r="BO159" s="12">
        <f t="shared" si="343"/>
        <v>0.27738755391250774</v>
      </c>
      <c r="BP159" s="12">
        <f t="shared" si="343"/>
        <v>0.2515863297339419</v>
      </c>
    </row>
    <row r="160" spans="2:70" x14ac:dyDescent="0.35">
      <c r="B160" t="s">
        <v>188</v>
      </c>
      <c r="BD160" s="12">
        <f t="shared" ref="BD160:BP160" si="344">BD75/BD63</f>
        <v>5.6548347613219113E-2</v>
      </c>
      <c r="BE160" s="12">
        <f t="shared" si="344"/>
        <v>4.1322314049586702E-2</v>
      </c>
      <c r="BF160" s="12">
        <f t="shared" si="344"/>
        <v>-5.1279405695418889E-2</v>
      </c>
      <c r="BG160" s="12">
        <f t="shared" si="344"/>
        <v>2.1561426371283176E-2</v>
      </c>
      <c r="BH160" s="12">
        <f t="shared" si="344"/>
        <v>6.9462647444298968E-3</v>
      </c>
      <c r="BI160" s="12">
        <f t="shared" si="344"/>
        <v>-6.848272713437964E-3</v>
      </c>
      <c r="BJ160" s="12">
        <f t="shared" si="344"/>
        <v>-3.3216460601586791E-2</v>
      </c>
      <c r="BK160" s="12">
        <f t="shared" si="344"/>
        <v>-1.9890601690701285E-2</v>
      </c>
      <c r="BL160" s="12">
        <f t="shared" si="344"/>
        <v>4.9352750809061444E-2</v>
      </c>
      <c r="BM160" s="12">
        <f t="shared" si="344"/>
        <v>5.2961672473867558E-2</v>
      </c>
      <c r="BN160" s="12">
        <f t="shared" si="344"/>
        <v>3.9186839641567564E-2</v>
      </c>
      <c r="BO160" s="12">
        <f t="shared" si="344"/>
        <v>3.4380776340110948E-2</v>
      </c>
      <c r="BP160" s="12">
        <f t="shared" si="344"/>
        <v>-2.8943560057887057E-3</v>
      </c>
    </row>
    <row r="161" spans="2:72" x14ac:dyDescent="0.35">
      <c r="B161" t="s">
        <v>189</v>
      </c>
      <c r="BD161" s="12">
        <f t="shared" ref="BD161:BP161" si="345">BD92/BD63</f>
        <v>3.5495716034271749E-2</v>
      </c>
      <c r="BE161" s="12">
        <f t="shared" si="345"/>
        <v>-3.3898305084745846E-2</v>
      </c>
      <c r="BF161" s="12">
        <f t="shared" si="345"/>
        <v>-0.11803549319025999</v>
      </c>
      <c r="BG161" s="12">
        <f t="shared" si="345"/>
        <v>-4.407060774789702E-2</v>
      </c>
      <c r="BH161" s="12">
        <f t="shared" si="345"/>
        <v>-0.10222804718217562</v>
      </c>
      <c r="BI161" s="12">
        <f t="shared" si="345"/>
        <v>3.0132399939126336E-2</v>
      </c>
      <c r="BJ161" s="12">
        <f t="shared" si="345"/>
        <v>-0.11164421479977832</v>
      </c>
      <c r="BK161" s="12">
        <f t="shared" si="345"/>
        <v>-7.0777391016078384E-2</v>
      </c>
      <c r="BL161" s="12">
        <f t="shared" si="345"/>
        <v>-5.6634304207120213E-3</v>
      </c>
      <c r="BM161" s="12">
        <f t="shared" si="345"/>
        <v>1.7421602787456403E-2</v>
      </c>
      <c r="BN161" s="12">
        <f t="shared" si="345"/>
        <v>0.10645981008425848</v>
      </c>
      <c r="BO161" s="12">
        <f t="shared" si="345"/>
        <v>-2.4645717806530687E-3</v>
      </c>
      <c r="BP161" s="12">
        <f t="shared" si="345"/>
        <v>-4.1077591005232096E-2</v>
      </c>
    </row>
    <row r="163" spans="2:72" s="3" customFormat="1" x14ac:dyDescent="0.35">
      <c r="B163" s="5" t="s">
        <v>190</v>
      </c>
      <c r="C163" s="5"/>
      <c r="D163" s="5"/>
      <c r="E163" s="5"/>
      <c r="F163" s="5"/>
      <c r="G163" s="31"/>
      <c r="H163" s="5"/>
      <c r="I163" s="5"/>
      <c r="J163" s="5"/>
      <c r="K163" s="31"/>
      <c r="L163" s="5"/>
      <c r="M163" s="5"/>
      <c r="N163" s="5"/>
      <c r="O163" s="31"/>
      <c r="P163" s="5"/>
      <c r="Q163" s="5"/>
      <c r="R163" s="5"/>
      <c r="S163" s="31"/>
      <c r="T163" s="5"/>
      <c r="U163" s="5"/>
      <c r="V163" s="5"/>
      <c r="W163" s="31"/>
      <c r="X163" s="5"/>
      <c r="Y163" s="5"/>
      <c r="Z163" s="5"/>
      <c r="AA163" s="31"/>
      <c r="AB163" s="5"/>
      <c r="AC163" s="5"/>
      <c r="AD163" s="5"/>
      <c r="AE163" s="31"/>
      <c r="AF163" s="5"/>
      <c r="AG163" s="5"/>
      <c r="AH163" s="5"/>
      <c r="AI163" s="31"/>
      <c r="AJ163" s="5"/>
      <c r="AK163" s="5"/>
      <c r="AL163" s="5"/>
      <c r="AM163" s="50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R163" s="5" t="s">
        <v>191</v>
      </c>
      <c r="BS163" s="5" t="s">
        <v>192</v>
      </c>
      <c r="BT163" s="5" t="s">
        <v>193</v>
      </c>
    </row>
    <row r="164" spans="2:72" s="24" customFormat="1" x14ac:dyDescent="0.35">
      <c r="B164" s="24" t="s">
        <v>194</v>
      </c>
      <c r="G164" s="34"/>
      <c r="K164" s="34"/>
      <c r="O164" s="34"/>
      <c r="S164" s="34"/>
      <c r="W164" s="34"/>
      <c r="AA164" s="34"/>
      <c r="AE164" s="34"/>
      <c r="AI164" s="34"/>
      <c r="AM164" s="34"/>
      <c r="BD164" s="24" t="s">
        <v>86</v>
      </c>
      <c r="BE164" s="24">
        <f t="shared" ref="BE164:BP164" si="346">BE63/BD63-1</f>
        <v>0.74761321909424727</v>
      </c>
      <c r="BF164" s="24">
        <f t="shared" si="346"/>
        <v>0.35761311107998339</v>
      </c>
      <c r="BG164" s="24">
        <f t="shared" si="346"/>
        <v>-0.12907552620718121</v>
      </c>
      <c r="BH164" s="24">
        <f t="shared" si="346"/>
        <v>-9.6078663665442487E-2</v>
      </c>
      <c r="BI164" s="24">
        <f t="shared" si="346"/>
        <v>-0.13879423328964624</v>
      </c>
      <c r="BJ164" s="24">
        <f t="shared" si="346"/>
        <v>-0.17531578146400828</v>
      </c>
      <c r="BK164" s="24">
        <f t="shared" si="346"/>
        <v>0.11330503782985768</v>
      </c>
      <c r="BL164" s="24">
        <f t="shared" si="346"/>
        <v>2.4365987071109041E-2</v>
      </c>
      <c r="BM164" s="24">
        <f t="shared" si="346"/>
        <v>0.16100323624595458</v>
      </c>
      <c r="BN164" s="24">
        <f t="shared" si="346"/>
        <v>4.2090592334494747E-2</v>
      </c>
      <c r="BO164" s="24">
        <f t="shared" si="346"/>
        <v>8.532834024341307E-2</v>
      </c>
      <c r="BP164" s="24">
        <f t="shared" si="346"/>
        <v>0.106962415280345</v>
      </c>
      <c r="BR164" s="24">
        <f>BN63/BD63-1</f>
        <v>0.8303549571603428</v>
      </c>
      <c r="BS164" s="24">
        <f>BO63/BE63-1</f>
        <v>0.13671382546575161</v>
      </c>
    </row>
    <row r="165" spans="2:72" s="24" customFormat="1" x14ac:dyDescent="0.35">
      <c r="B165" s="24" t="s">
        <v>195</v>
      </c>
      <c r="G165" s="34"/>
      <c r="K165" s="34"/>
      <c r="O165" s="34"/>
      <c r="S165" s="34"/>
      <c r="W165" s="34"/>
      <c r="AA165" s="34"/>
      <c r="AE165" s="34"/>
      <c r="AI165" s="34"/>
      <c r="AM165" s="34"/>
      <c r="BD165" s="24" t="s">
        <v>86</v>
      </c>
      <c r="BE165" s="24">
        <f t="shared" ref="BE165:BP165" si="347">BE75/BD75-1</f>
        <v>0.27705627705627411</v>
      </c>
      <c r="BF165" s="24">
        <f t="shared" si="347"/>
        <v>-2.6847457627118674</v>
      </c>
      <c r="BG165" s="24">
        <f t="shared" si="347"/>
        <v>-1.3661971830985942</v>
      </c>
      <c r="BH165" s="24">
        <f t="shared" si="347"/>
        <v>-0.70879120879121027</v>
      </c>
      <c r="BI165" s="24">
        <f t="shared" si="347"/>
        <v>-1.8490566037735992</v>
      </c>
      <c r="BJ165" s="24">
        <f t="shared" si="347"/>
        <v>2.9999999999998987</v>
      </c>
      <c r="BK165" s="24">
        <f t="shared" si="347"/>
        <v>-0.33333333333332438</v>
      </c>
      <c r="BL165" s="24">
        <f t="shared" si="347"/>
        <v>-3.5416666666666461</v>
      </c>
      <c r="BM165" s="24">
        <f t="shared" si="347"/>
        <v>0.24590163934426257</v>
      </c>
      <c r="BN165" s="24">
        <f t="shared" si="347"/>
        <v>-0.22894736842105023</v>
      </c>
      <c r="BO165" s="24">
        <f t="shared" si="347"/>
        <v>-4.7781569965871351E-2</v>
      </c>
      <c r="BP165" s="24">
        <f t="shared" si="347"/>
        <v>-1.0931899641577059</v>
      </c>
    </row>
    <row r="166" spans="2:72" s="24" customFormat="1" x14ac:dyDescent="0.35">
      <c r="B166" s="24" t="s">
        <v>196</v>
      </c>
      <c r="G166" s="34"/>
      <c r="K166" s="34"/>
      <c r="O166" s="34"/>
      <c r="S166" s="34"/>
      <c r="W166" s="34"/>
      <c r="AA166" s="34"/>
      <c r="AE166" s="34"/>
      <c r="AI166" s="34"/>
      <c r="AM166" s="34"/>
      <c r="BD166" s="24" t="s">
        <v>86</v>
      </c>
      <c r="BE166" s="24">
        <f t="shared" ref="BE166:BP166" si="348">BE92/BD92-1</f>
        <v>-2.6689655172413822</v>
      </c>
      <c r="BF166" s="24">
        <f t="shared" si="348"/>
        <v>3.727272727272716</v>
      </c>
      <c r="BG166" s="24">
        <f t="shared" si="348"/>
        <v>-0.6748251748251759</v>
      </c>
      <c r="BH166" s="24">
        <f t="shared" si="348"/>
        <v>1.0967741935483941</v>
      </c>
      <c r="BI166" s="24">
        <f t="shared" si="348"/>
        <v>-1.2538461538461527</v>
      </c>
      <c r="BJ166" s="24">
        <f t="shared" si="348"/>
        <v>-4.0555555555555625</v>
      </c>
      <c r="BK166" s="24">
        <f t="shared" si="348"/>
        <v>-0.29421487603305496</v>
      </c>
      <c r="BL166" s="24">
        <f t="shared" si="348"/>
        <v>-0.91803278688524537</v>
      </c>
      <c r="BM166" s="24">
        <f t="shared" si="348"/>
        <v>-4.571428571428533</v>
      </c>
      <c r="BN166" s="24">
        <f t="shared" si="348"/>
        <v>5.3680000000000208</v>
      </c>
      <c r="BO166" s="24">
        <f t="shared" si="348"/>
        <v>-1.0251256281407031</v>
      </c>
      <c r="BP166" s="24">
        <f t="shared" si="348"/>
        <v>17.450000000000315</v>
      </c>
    </row>
    <row r="167" spans="2:72" s="24" customFormat="1" x14ac:dyDescent="0.35">
      <c r="G167" s="34"/>
      <c r="K167" s="34"/>
      <c r="O167" s="34"/>
      <c r="S167" s="34"/>
      <c r="W167" s="34"/>
      <c r="AA167" s="34"/>
      <c r="AE167" s="34"/>
      <c r="AI167" s="34"/>
      <c r="AM167" s="34"/>
    </row>
    <row r="168" spans="2:72" s="24" customFormat="1" x14ac:dyDescent="0.35">
      <c r="B168" s="24" t="s">
        <v>197</v>
      </c>
      <c r="G168" s="34"/>
      <c r="K168" s="34"/>
      <c r="O168" s="34"/>
      <c r="S168" s="34"/>
      <c r="W168" s="34"/>
      <c r="AA168" s="34"/>
      <c r="AE168" s="34"/>
      <c r="AI168" s="34"/>
      <c r="AM168" s="34"/>
      <c r="BE168" s="24">
        <f t="shared" ref="BE168:BP168" si="349">BE99/BD99-1</f>
        <v>5.4444444444444438</v>
      </c>
      <c r="BF168" s="24">
        <f t="shared" si="349"/>
        <v>-0.29597701149425282</v>
      </c>
      <c r="BG168" s="24">
        <f t="shared" si="349"/>
        <v>0.13673469387755111</v>
      </c>
      <c r="BH168" s="24">
        <f t="shared" si="349"/>
        <v>-0.3985637342908438</v>
      </c>
      <c r="BI168" s="24">
        <f t="shared" si="349"/>
        <v>-0.14925373134328357</v>
      </c>
      <c r="BJ168" s="24">
        <f t="shared" si="349"/>
        <v>1.4245614035087719</v>
      </c>
      <c r="BK168" s="24">
        <f t="shared" si="349"/>
        <v>0.88856729377713473</v>
      </c>
      <c r="BL168" s="24">
        <f t="shared" si="349"/>
        <v>0.39999999999999991</v>
      </c>
      <c r="BM168" s="24">
        <f t="shared" si="349"/>
        <v>-5.5281882868089771E-2</v>
      </c>
      <c r="BN168" s="24">
        <f t="shared" si="349"/>
        <v>1.2062572421784474</v>
      </c>
      <c r="BO168" s="24">
        <f t="shared" si="349"/>
        <v>-8.2457983193277351E-2</v>
      </c>
      <c r="BP168" s="24">
        <f t="shared" si="349"/>
        <v>-0.76731539782484259</v>
      </c>
    </row>
    <row r="169" spans="2:72" s="24" customFormat="1" x14ac:dyDescent="0.35">
      <c r="B169" s="24" t="s">
        <v>198</v>
      </c>
      <c r="G169" s="34"/>
      <c r="K169" s="34"/>
      <c r="O169" s="34"/>
      <c r="S169" s="34"/>
      <c r="W169" s="34"/>
      <c r="AA169" s="34"/>
      <c r="AE169" s="34"/>
      <c r="AI169" s="34"/>
      <c r="AM169" s="34"/>
      <c r="BE169" s="24">
        <f t="shared" ref="BE169:BP169" si="350">BE116/BD116-1</f>
        <v>1.2682335385189334</v>
      </c>
      <c r="BF169" s="24">
        <f t="shared" si="350"/>
        <v>5.5921052631578982E-2</v>
      </c>
      <c r="BG169" s="24">
        <f t="shared" si="350"/>
        <v>-5.2492211838006342E-2</v>
      </c>
      <c r="BH169" s="24">
        <f t="shared" si="350"/>
        <v>-7.0195627157652374E-2</v>
      </c>
      <c r="BI169" s="24">
        <f t="shared" si="350"/>
        <v>-0.20146746817538896</v>
      </c>
      <c r="BJ169" s="24">
        <f t="shared" si="350"/>
        <v>5.01494520092991E-2</v>
      </c>
      <c r="BK169" s="24">
        <f t="shared" si="350"/>
        <v>7.9485557663925954E-2</v>
      </c>
      <c r="BL169" s="24">
        <f t="shared" si="350"/>
        <v>-1.3574218750000089E-2</v>
      </c>
      <c r="BM169" s="24">
        <f t="shared" si="350"/>
        <v>0.17414117414117425</v>
      </c>
      <c r="BN169" s="24">
        <f t="shared" si="350"/>
        <v>0.31770657672849922</v>
      </c>
      <c r="BO169" s="24">
        <f t="shared" si="350"/>
        <v>1.7084719733811093E-2</v>
      </c>
      <c r="BP169" s="24">
        <f t="shared" si="350"/>
        <v>-2.4095627555835164E-2</v>
      </c>
    </row>
    <row r="170" spans="2:72" s="24" customFormat="1" x14ac:dyDescent="0.35">
      <c r="B170" s="24" t="s">
        <v>199</v>
      </c>
      <c r="G170" s="34"/>
      <c r="K170" s="34"/>
      <c r="O170" s="34"/>
      <c r="S170" s="34"/>
      <c r="W170" s="34"/>
      <c r="AA170" s="34"/>
      <c r="AE170" s="34"/>
      <c r="AI170" s="34"/>
      <c r="AM170" s="34"/>
      <c r="BE170" s="24">
        <f t="shared" ref="BE170:BP170" si="351">BE138/BD138-1</f>
        <v>1.466957946477335</v>
      </c>
      <c r="BF170" s="24">
        <f t="shared" si="351"/>
        <v>6.2541509851671284E-2</v>
      </c>
      <c r="BG170" s="24">
        <f t="shared" si="351"/>
        <v>-0.14491092822168961</v>
      </c>
      <c r="BH170" s="24">
        <f t="shared" si="351"/>
        <v>0.10489766081871332</v>
      </c>
      <c r="BI170" s="24">
        <f t="shared" si="351"/>
        <v>-0.2842650788400044</v>
      </c>
      <c r="BJ170" s="24">
        <f t="shared" si="351"/>
        <v>3.5587736866430353E-2</v>
      </c>
      <c r="BK170" s="24">
        <f t="shared" si="351"/>
        <v>-0.23757810175542982</v>
      </c>
      <c r="BL170" s="24">
        <f t="shared" si="351"/>
        <v>-4.2341463414634184E-2</v>
      </c>
      <c r="BM170" s="24">
        <f t="shared" si="351"/>
        <v>0.21617766911165481</v>
      </c>
      <c r="BN170" s="24">
        <f t="shared" si="351"/>
        <v>4.3223320489194084E-2</v>
      </c>
      <c r="BO170" s="24">
        <f t="shared" si="351"/>
        <v>1.0438413361169019E-2</v>
      </c>
      <c r="BP170" s="24">
        <f t="shared" si="351"/>
        <v>-4.005085823267629E-2</v>
      </c>
    </row>
    <row r="172" spans="2:72" s="23" customFormat="1" x14ac:dyDescent="0.35">
      <c r="B172" s="23" t="s">
        <v>200</v>
      </c>
      <c r="G172" s="44"/>
      <c r="K172" s="44"/>
      <c r="O172" s="44"/>
      <c r="S172" s="44"/>
      <c r="W172" s="44"/>
      <c r="AA172" s="44"/>
      <c r="AE172" s="44"/>
      <c r="AI172" s="44"/>
      <c r="AM172" s="44"/>
      <c r="BD172" s="23">
        <f t="shared" ref="BD172:BP172" si="352">BD107/BD129</f>
        <v>1.5557432432432432</v>
      </c>
      <c r="BE172" s="23">
        <f t="shared" si="352"/>
        <v>1.9691300280636106</v>
      </c>
      <c r="BF172" s="23">
        <f t="shared" si="352"/>
        <v>1.6322580645161293</v>
      </c>
      <c r="BG172" s="23">
        <f t="shared" si="352"/>
        <v>1.7143426294820718</v>
      </c>
      <c r="BH172" s="23">
        <f t="shared" si="352"/>
        <v>1.6505970809376382</v>
      </c>
      <c r="BI172" s="23">
        <f t="shared" si="352"/>
        <v>1.8584686774942001</v>
      </c>
      <c r="BJ172" s="23">
        <f t="shared" si="352"/>
        <v>1.8987277353689569</v>
      </c>
      <c r="BK172" s="23">
        <f t="shared" si="352"/>
        <v>2.4955002646903126</v>
      </c>
      <c r="BL172" s="23">
        <f t="shared" si="352"/>
        <v>3.0036429872495449</v>
      </c>
      <c r="BM172" s="23">
        <f t="shared" si="352"/>
        <v>2.8582375478927196</v>
      </c>
      <c r="BN172" s="23">
        <f t="shared" si="352"/>
        <v>3.8704453441295543</v>
      </c>
      <c r="BO172" s="23">
        <f t="shared" si="352"/>
        <v>3.4287652645861599</v>
      </c>
      <c r="BP172" s="23">
        <f t="shared" si="352"/>
        <v>2.4863364645602046</v>
      </c>
    </row>
    <row r="177" spans="2:55" x14ac:dyDescent="0.35">
      <c r="B177" t="s">
        <v>16</v>
      </c>
    </row>
    <row r="178" spans="2:55" x14ac:dyDescent="0.35">
      <c r="B178" s="11" t="s">
        <v>201</v>
      </c>
      <c r="C178" s="11"/>
      <c r="D178" s="11"/>
      <c r="E178" s="11"/>
      <c r="F178" s="11"/>
      <c r="G178" s="33"/>
      <c r="H178" s="11"/>
      <c r="I178" s="11"/>
      <c r="J178" s="11"/>
      <c r="K178" s="33"/>
      <c r="L178" s="11"/>
      <c r="M178" s="11"/>
      <c r="N178" s="11"/>
      <c r="O178" s="33"/>
      <c r="P178" s="11"/>
      <c r="Q178" s="11"/>
      <c r="R178" s="11"/>
      <c r="S178" s="33"/>
      <c r="T178" s="11"/>
      <c r="U178" s="11"/>
      <c r="V178" s="11"/>
      <c r="W178" s="33"/>
      <c r="X178" s="11"/>
      <c r="Y178" s="11"/>
      <c r="Z178" s="11"/>
      <c r="AA178" s="33"/>
      <c r="AB178" s="11"/>
      <c r="AC178" s="11"/>
      <c r="AD178" s="11"/>
      <c r="AE178" s="33"/>
      <c r="AF178" s="11"/>
      <c r="AG178" s="11"/>
      <c r="AH178" s="11"/>
      <c r="AI178" s="33"/>
      <c r="AJ178" s="11"/>
      <c r="AK178" s="11"/>
      <c r="AL178" s="11"/>
      <c r="AM178" s="33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</row>
    <row r="179" spans="2:55" x14ac:dyDescent="0.35">
      <c r="B179" t="s">
        <v>202</v>
      </c>
    </row>
    <row r="1048576" spans="38:38" x14ac:dyDescent="0.35">
      <c r="AL1048576">
        <f>BP1048576</f>
        <v>0</v>
      </c>
    </row>
  </sheetData>
  <hyperlinks>
    <hyperlink ref="B18" r:id="rId1" xr:uid="{00000000-0004-0000-0200-000000000000}"/>
  </hyperlinks>
  <pageMargins left="0.7" right="0.7" top="0.75" bottom="0.75" header="0.3" footer="0.3"/>
  <pageSetup orientation="portrait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ED49-64CA-479F-8049-F551647FAF2A}">
  <dimension ref="A1:BJ144"/>
  <sheetViews>
    <sheetView tabSelected="1" workbookViewId="0">
      <pane xSplit="2" ySplit="7" topLeftCell="V110" activePane="bottomRight" state="frozen"/>
      <selection pane="topRight" activeCell="C1" sqref="C1"/>
      <selection pane="bottomLeft" activeCell="A8" sqref="A8"/>
      <selection pane="bottomRight" activeCell="V145" sqref="V145"/>
    </sheetView>
  </sheetViews>
  <sheetFormatPr defaultRowHeight="14.5" x14ac:dyDescent="0.35"/>
  <cols>
    <col min="2" max="2" width="25.6328125" customWidth="1"/>
    <col min="4" max="62" width="12.6328125" customWidth="1"/>
  </cols>
  <sheetData>
    <row r="1" spans="1:62" x14ac:dyDescent="0.35">
      <c r="B1" t="s">
        <v>29</v>
      </c>
      <c r="F1" s="27" t="s">
        <v>42</v>
      </c>
      <c r="G1" t="s">
        <v>43</v>
      </c>
      <c r="H1" t="s">
        <v>44</v>
      </c>
      <c r="I1" t="s">
        <v>45</v>
      </c>
      <c r="J1" s="27" t="s">
        <v>46</v>
      </c>
      <c r="K1" t="s">
        <v>47</v>
      </c>
      <c r="L1" t="s">
        <v>48</v>
      </c>
      <c r="M1" t="s">
        <v>49</v>
      </c>
      <c r="N1" s="27" t="s">
        <v>50</v>
      </c>
      <c r="O1" t="s">
        <v>51</v>
      </c>
      <c r="P1" t="s">
        <v>52</v>
      </c>
      <c r="Q1" t="s">
        <v>53</v>
      </c>
      <c r="R1" s="27" t="s">
        <v>54</v>
      </c>
      <c r="S1" s="19" t="s">
        <v>55</v>
      </c>
      <c r="T1" t="s">
        <v>56</v>
      </c>
      <c r="U1" t="s">
        <v>57</v>
      </c>
      <c r="V1" s="27" t="s">
        <v>58</v>
      </c>
      <c r="W1" t="s">
        <v>59</v>
      </c>
      <c r="X1" t="s">
        <v>60</v>
      </c>
    </row>
    <row r="2" spans="1:62" x14ac:dyDescent="0.35">
      <c r="B2" t="s">
        <v>61</v>
      </c>
      <c r="F2" s="28">
        <v>43230</v>
      </c>
      <c r="G2" s="20">
        <v>43314</v>
      </c>
      <c r="H2" s="20">
        <v>43410</v>
      </c>
      <c r="J2" s="28">
        <v>43593</v>
      </c>
      <c r="K2" s="20">
        <v>43677</v>
      </c>
      <c r="L2" s="20">
        <v>43774</v>
      </c>
      <c r="N2" s="28">
        <v>43958</v>
      </c>
      <c r="O2" s="20">
        <v>44047</v>
      </c>
      <c r="P2" s="20">
        <v>44133</v>
      </c>
      <c r="R2" s="28">
        <v>44321</v>
      </c>
      <c r="S2" s="20">
        <v>44411</v>
      </c>
      <c r="T2" s="20"/>
      <c r="V2" s="28">
        <v>44686</v>
      </c>
      <c r="W2" s="20">
        <v>44777</v>
      </c>
      <c r="X2" s="20">
        <v>44868</v>
      </c>
      <c r="Z2" s="20">
        <v>45049</v>
      </c>
      <c r="AA2" s="20">
        <v>45141</v>
      </c>
      <c r="AB2" s="20">
        <v>45232</v>
      </c>
    </row>
    <row r="3" spans="1:62" x14ac:dyDescent="0.35">
      <c r="B3" t="s">
        <v>62</v>
      </c>
      <c r="F3" s="45">
        <v>43191</v>
      </c>
      <c r="G3" s="2"/>
      <c r="H3" s="21">
        <v>43373</v>
      </c>
      <c r="I3" s="21">
        <v>43465</v>
      </c>
      <c r="J3" s="45">
        <v>43555</v>
      </c>
      <c r="K3" s="21">
        <v>43646</v>
      </c>
      <c r="L3" s="21">
        <v>43737</v>
      </c>
      <c r="M3" s="21">
        <v>43830</v>
      </c>
      <c r="N3" s="45">
        <v>43919</v>
      </c>
      <c r="O3" s="21">
        <v>44010</v>
      </c>
      <c r="P3" s="21">
        <v>44101</v>
      </c>
      <c r="Q3" s="21">
        <v>44196</v>
      </c>
      <c r="R3" s="45">
        <v>44283</v>
      </c>
      <c r="S3" s="21">
        <v>44373</v>
      </c>
      <c r="T3" s="21">
        <v>44465</v>
      </c>
      <c r="U3" s="21">
        <v>44561</v>
      </c>
      <c r="V3" s="45">
        <v>110390</v>
      </c>
      <c r="W3" s="21">
        <v>44738</v>
      </c>
      <c r="X3" s="21">
        <v>44829</v>
      </c>
      <c r="Y3" s="21">
        <v>44926</v>
      </c>
      <c r="AA3" s="20">
        <v>45102</v>
      </c>
      <c r="AB3" s="20">
        <v>45200</v>
      </c>
      <c r="AV3" s="2">
        <v>2010</v>
      </c>
      <c r="AW3" s="2">
        <f t="shared" ref="AW3:BJ3" si="0">AV3+1</f>
        <v>2011</v>
      </c>
      <c r="AX3" s="2">
        <f t="shared" si="0"/>
        <v>2012</v>
      </c>
      <c r="AY3" s="2">
        <f t="shared" si="0"/>
        <v>2013</v>
      </c>
      <c r="AZ3" s="2">
        <f t="shared" si="0"/>
        <v>2014</v>
      </c>
      <c r="BA3" s="2">
        <f t="shared" si="0"/>
        <v>2015</v>
      </c>
      <c r="BB3" s="2">
        <f t="shared" si="0"/>
        <v>2016</v>
      </c>
      <c r="BC3" s="2">
        <f t="shared" si="0"/>
        <v>2017</v>
      </c>
      <c r="BD3" s="2">
        <f t="shared" si="0"/>
        <v>2018</v>
      </c>
      <c r="BE3" s="2">
        <f t="shared" si="0"/>
        <v>2019</v>
      </c>
      <c r="BF3" s="2">
        <f t="shared" si="0"/>
        <v>2020</v>
      </c>
      <c r="BG3" s="2">
        <f t="shared" si="0"/>
        <v>2021</v>
      </c>
      <c r="BH3" s="2">
        <f t="shared" si="0"/>
        <v>2022</v>
      </c>
      <c r="BI3" s="2">
        <f t="shared" si="0"/>
        <v>2023</v>
      </c>
      <c r="BJ3" s="2">
        <f t="shared" si="0"/>
        <v>2024</v>
      </c>
    </row>
    <row r="4" spans="1:62" s="5" customFormat="1" x14ac:dyDescent="0.35">
      <c r="B4" s="5" t="s">
        <v>1157</v>
      </c>
    </row>
    <row r="5" spans="1:62" x14ac:dyDescent="0.35">
      <c r="B5" t="s">
        <v>1158</v>
      </c>
    </row>
    <row r="6" spans="1:62" x14ac:dyDescent="0.35">
      <c r="B6" t="s">
        <v>1159</v>
      </c>
    </row>
    <row r="7" spans="1:62" x14ac:dyDescent="0.35">
      <c r="B7" t="s">
        <v>1160</v>
      </c>
    </row>
    <row r="10" spans="1:62" s="3" customFormat="1" x14ac:dyDescent="0.35">
      <c r="A10" s="5"/>
      <c r="B10" s="5" t="s">
        <v>64</v>
      </c>
      <c r="F10" s="31"/>
      <c r="G10" s="5"/>
      <c r="H10" s="5"/>
      <c r="I10" s="5"/>
      <c r="J10" s="31"/>
      <c r="K10" s="5"/>
      <c r="L10" s="5"/>
      <c r="M10" s="5"/>
      <c r="N10" s="31"/>
      <c r="O10" s="5"/>
      <c r="P10" s="5"/>
      <c r="Q10" s="5"/>
      <c r="R10" s="31"/>
      <c r="S10" s="5"/>
      <c r="T10" s="5"/>
      <c r="U10" s="5"/>
      <c r="V10" s="31"/>
      <c r="W10" s="5"/>
      <c r="X10" s="5"/>
      <c r="Y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2" s="8" customFormat="1" x14ac:dyDescent="0.35">
      <c r="B11" s="7" t="s">
        <v>65</v>
      </c>
      <c r="F11" s="32"/>
      <c r="G11" s="15"/>
      <c r="H11" s="15"/>
      <c r="I11" s="15"/>
      <c r="J11" s="32"/>
      <c r="K11" s="15"/>
      <c r="L11" s="15"/>
      <c r="M11" s="15"/>
      <c r="N11" s="32"/>
      <c r="O11" s="15"/>
      <c r="P11" s="15"/>
      <c r="Q11" s="15"/>
      <c r="R11" s="32"/>
      <c r="S11" s="15"/>
      <c r="T11" s="15"/>
      <c r="U11" s="15"/>
      <c r="V11" s="32"/>
      <c r="W11" s="15"/>
      <c r="X11" s="15"/>
      <c r="Y11" s="15"/>
    </row>
    <row r="12" spans="1:62" x14ac:dyDescent="0.35">
      <c r="B12" t="s">
        <v>66</v>
      </c>
      <c r="F12" s="27">
        <v>46</v>
      </c>
      <c r="G12">
        <v>47</v>
      </c>
      <c r="H12">
        <v>54.9</v>
      </c>
      <c r="I12">
        <f>AY12-H12-G12-F12</f>
        <v>86</v>
      </c>
      <c r="J12" s="27">
        <v>62.6</v>
      </c>
      <c r="K12">
        <v>73.7</v>
      </c>
      <c r="L12">
        <v>70.8</v>
      </c>
      <c r="M12">
        <f>AZ12-L12-K12-J12</f>
        <v>0.30000000000001847</v>
      </c>
      <c r="N12" s="27">
        <v>63.6</v>
      </c>
      <c r="O12">
        <v>62.9</v>
      </c>
      <c r="P12">
        <v>67.599999999999994</v>
      </c>
      <c r="Q12">
        <f>BA12-P12-O12-N12</f>
        <v>15.399999999999999</v>
      </c>
      <c r="R12" s="27">
        <v>56.1</v>
      </c>
      <c r="S12">
        <v>56.7</v>
      </c>
      <c r="T12">
        <v>50.5</v>
      </c>
      <c r="U12">
        <f>AY12-T12-S12-R12</f>
        <v>70.599999999999994</v>
      </c>
      <c r="V12" s="27">
        <v>66.8</v>
      </c>
      <c r="W12">
        <v>77.2</v>
      </c>
      <c r="X12">
        <v>87.3</v>
      </c>
      <c r="Y12">
        <f>BH12-X12-W12-V12</f>
        <v>88.7</v>
      </c>
      <c r="AA12">
        <v>102.2</v>
      </c>
      <c r="AB12">
        <v>104.4</v>
      </c>
      <c r="AV12">
        <v>248.5</v>
      </c>
      <c r="AW12">
        <v>238.8</v>
      </c>
      <c r="AX12">
        <v>264</v>
      </c>
      <c r="AY12">
        <v>233.9</v>
      </c>
      <c r="AZ12">
        <v>207.4</v>
      </c>
      <c r="BA12">
        <v>209.5</v>
      </c>
      <c r="BB12">
        <v>221</v>
      </c>
      <c r="BC12">
        <v>197.8</v>
      </c>
      <c r="BD12">
        <v>200.7</v>
      </c>
      <c r="BE12">
        <v>272.60000000000002</v>
      </c>
      <c r="BF12">
        <v>248.7</v>
      </c>
      <c r="BG12">
        <v>214.5</v>
      </c>
      <c r="BH12">
        <v>320</v>
      </c>
    </row>
    <row r="13" spans="1:62" s="2" customFormat="1" x14ac:dyDescent="0.35">
      <c r="B13" s="2" t="s">
        <v>67</v>
      </c>
      <c r="F13" s="29">
        <v>69.2</v>
      </c>
      <c r="G13" s="2">
        <v>68.599999999999994</v>
      </c>
      <c r="H13" s="2">
        <v>71.2</v>
      </c>
      <c r="I13" s="2">
        <f>AY13-H13-G13-F13</f>
        <v>69.899999999999991</v>
      </c>
      <c r="J13" s="29">
        <v>62.9</v>
      </c>
      <c r="K13" s="2">
        <v>71.7</v>
      </c>
      <c r="L13" s="2">
        <v>67.599999999999994</v>
      </c>
      <c r="M13" s="2">
        <f>AZ13-L13-K13-J13</f>
        <v>75.499999999999972</v>
      </c>
      <c r="N13" s="29">
        <v>63.3</v>
      </c>
      <c r="O13" s="2">
        <v>65.5</v>
      </c>
      <c r="P13" s="2">
        <v>80.900000000000006</v>
      </c>
      <c r="Q13" s="2">
        <f>BA13-P13-O13-N13</f>
        <v>26.899999999999991</v>
      </c>
      <c r="R13" s="29">
        <v>82.2</v>
      </c>
      <c r="S13" s="2">
        <v>88.1</v>
      </c>
      <c r="T13" s="2">
        <v>88.8</v>
      </c>
      <c r="U13" s="2">
        <f>AY13-T13-S13-R13</f>
        <v>19.799999999999969</v>
      </c>
      <c r="V13" s="29">
        <v>76.8</v>
      </c>
      <c r="W13" s="2">
        <v>90.6</v>
      </c>
      <c r="X13" s="2">
        <v>91.3</v>
      </c>
      <c r="Y13">
        <f>BH13-X13-W13-V13</f>
        <v>97.90000000000002</v>
      </c>
      <c r="AA13" s="2">
        <v>102.6</v>
      </c>
      <c r="AB13" s="2">
        <v>113.5</v>
      </c>
      <c r="AV13" s="2">
        <v>123.7</v>
      </c>
      <c r="AW13" s="2">
        <v>362.9</v>
      </c>
      <c r="AX13" s="2">
        <v>519.20000000000005</v>
      </c>
      <c r="AY13" s="2">
        <v>278.89999999999998</v>
      </c>
      <c r="AZ13" s="2">
        <v>277.7</v>
      </c>
      <c r="BA13" s="2">
        <v>236.6</v>
      </c>
      <c r="BB13" s="2">
        <v>244.8</v>
      </c>
      <c r="BC13" s="2">
        <v>283.8</v>
      </c>
      <c r="BD13" s="2">
        <v>284.39999999999998</v>
      </c>
      <c r="BE13" s="2">
        <v>283.5</v>
      </c>
      <c r="BF13" s="2">
        <v>312</v>
      </c>
      <c r="BG13" s="2">
        <v>365.1</v>
      </c>
      <c r="BH13" s="2">
        <v>356.6</v>
      </c>
    </row>
    <row r="14" spans="1:62" x14ac:dyDescent="0.35">
      <c r="A14" s="11"/>
      <c r="B14" s="11" t="s">
        <v>68</v>
      </c>
      <c r="F14" s="33">
        <f t="shared" ref="F14:AK14" si="1">SUM(F12:F13)</f>
        <v>115.2</v>
      </c>
      <c r="G14" s="11">
        <f t="shared" si="1"/>
        <v>115.6</v>
      </c>
      <c r="H14" s="11">
        <f t="shared" si="1"/>
        <v>126.1</v>
      </c>
      <c r="I14" s="11">
        <f t="shared" si="1"/>
        <v>155.89999999999998</v>
      </c>
      <c r="J14" s="33">
        <f t="shared" si="1"/>
        <v>125.5</v>
      </c>
      <c r="K14" s="11">
        <f t="shared" si="1"/>
        <v>145.4</v>
      </c>
      <c r="L14" s="11">
        <f t="shared" si="1"/>
        <v>138.39999999999998</v>
      </c>
      <c r="M14" s="11">
        <f t="shared" si="1"/>
        <v>75.799999999999983</v>
      </c>
      <c r="N14" s="33">
        <f t="shared" si="1"/>
        <v>126.9</v>
      </c>
      <c r="O14" s="11">
        <f t="shared" si="1"/>
        <v>128.4</v>
      </c>
      <c r="P14" s="11">
        <f t="shared" si="1"/>
        <v>148.5</v>
      </c>
      <c r="Q14" s="11">
        <f t="shared" si="1"/>
        <v>42.29999999999999</v>
      </c>
      <c r="R14" s="33">
        <f t="shared" si="1"/>
        <v>138.30000000000001</v>
      </c>
      <c r="S14" s="11">
        <f t="shared" si="1"/>
        <v>144.80000000000001</v>
      </c>
      <c r="T14" s="11">
        <f t="shared" si="1"/>
        <v>139.30000000000001</v>
      </c>
      <c r="U14" s="11">
        <f t="shared" si="1"/>
        <v>90.399999999999963</v>
      </c>
      <c r="V14" s="33">
        <f t="shared" si="1"/>
        <v>143.6</v>
      </c>
      <c r="W14" s="11">
        <f t="shared" si="1"/>
        <v>167.8</v>
      </c>
      <c r="X14" s="11">
        <f t="shared" si="1"/>
        <v>178.6</v>
      </c>
      <c r="Y14" s="11">
        <f t="shared" si="1"/>
        <v>186.60000000000002</v>
      </c>
      <c r="Z14" s="11">
        <f t="shared" si="1"/>
        <v>0</v>
      </c>
      <c r="AA14" s="11">
        <f t="shared" si="1"/>
        <v>204.8</v>
      </c>
      <c r="AB14" s="11">
        <f t="shared" si="1"/>
        <v>217.9</v>
      </c>
      <c r="AC14" s="11">
        <f t="shared" si="1"/>
        <v>0</v>
      </c>
      <c r="AD14" s="11">
        <f t="shared" si="1"/>
        <v>0</v>
      </c>
      <c r="AE14" s="11">
        <f t="shared" si="1"/>
        <v>0</v>
      </c>
      <c r="AF14" s="11">
        <f t="shared" si="1"/>
        <v>0</v>
      </c>
      <c r="AG14" s="11">
        <f t="shared" si="1"/>
        <v>0</v>
      </c>
      <c r="AH14" s="11">
        <f t="shared" si="1"/>
        <v>0</v>
      </c>
      <c r="AI14" s="11">
        <f t="shared" si="1"/>
        <v>0</v>
      </c>
      <c r="AJ14" s="11">
        <f t="shared" si="1"/>
        <v>0</v>
      </c>
      <c r="AK14" s="11">
        <f t="shared" si="1"/>
        <v>0</v>
      </c>
      <c r="AV14" s="11">
        <f t="shared" ref="AV14:BH14" si="2">SUM(AV12:AV13)</f>
        <v>372.2</v>
      </c>
      <c r="AW14" s="11">
        <f t="shared" si="2"/>
        <v>601.70000000000005</v>
      </c>
      <c r="AX14" s="11">
        <f t="shared" si="2"/>
        <v>783.2</v>
      </c>
      <c r="AY14" s="11">
        <f t="shared" si="2"/>
        <v>512.79999999999995</v>
      </c>
      <c r="AZ14" s="11">
        <f t="shared" si="2"/>
        <v>485.1</v>
      </c>
      <c r="BA14" s="11">
        <f t="shared" si="2"/>
        <v>446.1</v>
      </c>
      <c r="BB14" s="11">
        <f t="shared" si="2"/>
        <v>465.8</v>
      </c>
      <c r="BC14" s="11">
        <f t="shared" si="2"/>
        <v>481.6</v>
      </c>
      <c r="BD14" s="11">
        <f t="shared" si="2"/>
        <v>485.09999999999997</v>
      </c>
      <c r="BE14" s="11">
        <f t="shared" si="2"/>
        <v>556.1</v>
      </c>
      <c r="BF14" s="11">
        <f t="shared" si="2"/>
        <v>560.70000000000005</v>
      </c>
      <c r="BG14" s="11">
        <f t="shared" si="2"/>
        <v>579.6</v>
      </c>
      <c r="BH14" s="11">
        <f t="shared" si="2"/>
        <v>676.6</v>
      </c>
    </row>
    <row r="15" spans="1:62" x14ac:dyDescent="0.35">
      <c r="A15" s="24"/>
      <c r="B15" s="24" t="s">
        <v>69</v>
      </c>
      <c r="F15" s="34"/>
      <c r="G15" s="24">
        <f t="shared" ref="G15:AK15" si="3">G12/G14</f>
        <v>0.40657439446366783</v>
      </c>
      <c r="H15" s="24">
        <f t="shared" si="3"/>
        <v>0.43536875495638383</v>
      </c>
      <c r="I15" s="24">
        <f t="shared" si="3"/>
        <v>0.55163566388710716</v>
      </c>
      <c r="J15" s="24">
        <f t="shared" si="3"/>
        <v>0.49880478087649405</v>
      </c>
      <c r="K15" s="24">
        <f t="shared" si="3"/>
        <v>0.50687757909215958</v>
      </c>
      <c r="L15" s="24">
        <f t="shared" si="3"/>
        <v>0.5115606936416186</v>
      </c>
      <c r="M15" s="24">
        <f t="shared" si="3"/>
        <v>3.9577836411611948E-3</v>
      </c>
      <c r="N15" s="24">
        <f t="shared" si="3"/>
        <v>0.50118203309692666</v>
      </c>
      <c r="O15" s="24">
        <f t="shared" si="3"/>
        <v>0.48987538940809966</v>
      </c>
      <c r="P15" s="24">
        <f t="shared" si="3"/>
        <v>0.45521885521885519</v>
      </c>
      <c r="Q15" s="24">
        <f t="shared" si="3"/>
        <v>0.36406619385342792</v>
      </c>
      <c r="R15" s="24">
        <f t="shared" si="3"/>
        <v>0.40563991323210408</v>
      </c>
      <c r="S15" s="24">
        <f t="shared" si="3"/>
        <v>0.39157458563535913</v>
      </c>
      <c r="T15" s="24">
        <f t="shared" si="3"/>
        <v>0.36252692031586503</v>
      </c>
      <c r="U15" s="24">
        <f t="shared" si="3"/>
        <v>0.7809734513274339</v>
      </c>
      <c r="V15" s="24">
        <f t="shared" si="3"/>
        <v>0.46518105849582175</v>
      </c>
      <c r="W15" s="24">
        <f t="shared" si="3"/>
        <v>0.46007151370679378</v>
      </c>
      <c r="X15" s="24">
        <f t="shared" si="3"/>
        <v>0.48880179171332588</v>
      </c>
      <c r="Y15" s="24">
        <f t="shared" si="3"/>
        <v>0.47534833869239007</v>
      </c>
      <c r="Z15" s="24" t="e">
        <f t="shared" si="3"/>
        <v>#DIV/0!</v>
      </c>
      <c r="AA15" s="24">
        <f t="shared" si="3"/>
        <v>0.4990234375</v>
      </c>
      <c r="AB15" s="24">
        <f t="shared" si="3"/>
        <v>0.47911886186324004</v>
      </c>
      <c r="AC15" s="24" t="e">
        <f t="shared" si="3"/>
        <v>#DIV/0!</v>
      </c>
      <c r="AD15" s="24" t="e">
        <f t="shared" si="3"/>
        <v>#DIV/0!</v>
      </c>
      <c r="AE15" s="24" t="e">
        <f t="shared" si="3"/>
        <v>#DIV/0!</v>
      </c>
      <c r="AF15" s="24" t="e">
        <f t="shared" si="3"/>
        <v>#DIV/0!</v>
      </c>
      <c r="AG15" s="24" t="e">
        <f t="shared" si="3"/>
        <v>#DIV/0!</v>
      </c>
      <c r="AH15" s="24" t="e">
        <f t="shared" si="3"/>
        <v>#DIV/0!</v>
      </c>
      <c r="AI15" s="24" t="e">
        <f t="shared" si="3"/>
        <v>#DIV/0!</v>
      </c>
      <c r="AJ15" s="24" t="e">
        <f t="shared" si="3"/>
        <v>#DIV/0!</v>
      </c>
      <c r="AK15" s="24" t="e">
        <f t="shared" si="3"/>
        <v>#DIV/0!</v>
      </c>
      <c r="AV15" s="24">
        <f t="shared" ref="AV15:BH15" si="4">AV12/AV14</f>
        <v>0.66765180010746916</v>
      </c>
      <c r="AW15" s="24">
        <f t="shared" si="4"/>
        <v>0.3968755193618082</v>
      </c>
      <c r="AX15" s="24">
        <f t="shared" si="4"/>
        <v>0.33707865168539325</v>
      </c>
      <c r="AY15" s="24">
        <f t="shared" si="4"/>
        <v>0.45612324492979722</v>
      </c>
      <c r="AZ15" s="24">
        <f t="shared" si="4"/>
        <v>0.42754071325499898</v>
      </c>
      <c r="BA15" s="24">
        <f t="shared" si="4"/>
        <v>0.46962564447433308</v>
      </c>
      <c r="BB15" s="24">
        <f t="shared" si="4"/>
        <v>0.47445255474452552</v>
      </c>
      <c r="BC15" s="24">
        <f t="shared" si="4"/>
        <v>0.4107142857142857</v>
      </c>
      <c r="BD15" s="24">
        <f t="shared" si="4"/>
        <v>0.4137291280148423</v>
      </c>
      <c r="BE15" s="24">
        <f t="shared" si="4"/>
        <v>0.49019960438770005</v>
      </c>
      <c r="BF15" s="24">
        <f t="shared" si="4"/>
        <v>0.44355270197966823</v>
      </c>
      <c r="BG15" s="24">
        <f t="shared" si="4"/>
        <v>0.37008281573498963</v>
      </c>
      <c r="BH15" s="24">
        <f t="shared" si="4"/>
        <v>0.47295300029559562</v>
      </c>
    </row>
    <row r="16" spans="1:62" x14ac:dyDescent="0.35">
      <c r="A16" s="24"/>
      <c r="B16" s="24" t="s">
        <v>70</v>
      </c>
      <c r="F16" s="34"/>
      <c r="G16" s="24">
        <f t="shared" ref="G16:AK16" si="5">G13/G14</f>
        <v>0.59342560553633217</v>
      </c>
      <c r="H16" s="24">
        <f t="shared" si="5"/>
        <v>0.56463124504361628</v>
      </c>
      <c r="I16" s="24">
        <f t="shared" si="5"/>
        <v>0.44836433611289289</v>
      </c>
      <c r="J16" s="24">
        <f t="shared" si="5"/>
        <v>0.50119521912350595</v>
      </c>
      <c r="K16" s="24">
        <f t="shared" si="5"/>
        <v>0.49312242090784042</v>
      </c>
      <c r="L16" s="24">
        <f t="shared" si="5"/>
        <v>0.48843930635838156</v>
      </c>
      <c r="M16" s="24">
        <f t="shared" si="5"/>
        <v>0.99604221635883894</v>
      </c>
      <c r="N16" s="24">
        <f t="shared" si="5"/>
        <v>0.49881796690307323</v>
      </c>
      <c r="O16" s="24">
        <f t="shared" si="5"/>
        <v>0.51012461059190028</v>
      </c>
      <c r="P16" s="24">
        <f t="shared" si="5"/>
        <v>0.54478114478114481</v>
      </c>
      <c r="Q16" s="24">
        <f t="shared" si="5"/>
        <v>0.63593380614657202</v>
      </c>
      <c r="R16" s="24">
        <f t="shared" si="5"/>
        <v>0.59436008676789587</v>
      </c>
      <c r="S16" s="24">
        <f t="shared" si="5"/>
        <v>0.60842541436464082</v>
      </c>
      <c r="T16" s="24">
        <f t="shared" si="5"/>
        <v>0.63747307968413491</v>
      </c>
      <c r="U16" s="24">
        <f t="shared" si="5"/>
        <v>0.2190265486725661</v>
      </c>
      <c r="V16" s="24">
        <f t="shared" si="5"/>
        <v>0.5348189415041783</v>
      </c>
      <c r="W16" s="24">
        <f t="shared" si="5"/>
        <v>0.53992848629320611</v>
      </c>
      <c r="X16" s="24">
        <f t="shared" si="5"/>
        <v>0.51119820828667417</v>
      </c>
      <c r="Y16" s="24">
        <f t="shared" si="5"/>
        <v>0.52465166130760987</v>
      </c>
      <c r="Z16" s="24" t="e">
        <f t="shared" si="5"/>
        <v>#DIV/0!</v>
      </c>
      <c r="AA16" s="24">
        <f t="shared" si="5"/>
        <v>0.50097656249999989</v>
      </c>
      <c r="AB16" s="24">
        <f t="shared" si="5"/>
        <v>0.52088113813675996</v>
      </c>
      <c r="AC16" s="24" t="e">
        <f t="shared" si="5"/>
        <v>#DIV/0!</v>
      </c>
      <c r="AD16" s="24" t="e">
        <f t="shared" si="5"/>
        <v>#DIV/0!</v>
      </c>
      <c r="AE16" s="24" t="e">
        <f t="shared" si="5"/>
        <v>#DIV/0!</v>
      </c>
      <c r="AF16" s="24" t="e">
        <f t="shared" si="5"/>
        <v>#DIV/0!</v>
      </c>
      <c r="AG16" s="24" t="e">
        <f t="shared" si="5"/>
        <v>#DIV/0!</v>
      </c>
      <c r="AH16" s="24" t="e">
        <f t="shared" si="5"/>
        <v>#DIV/0!</v>
      </c>
      <c r="AI16" s="24" t="e">
        <f t="shared" si="5"/>
        <v>#DIV/0!</v>
      </c>
      <c r="AJ16" s="24" t="e">
        <f t="shared" si="5"/>
        <v>#DIV/0!</v>
      </c>
      <c r="AK16" s="24" t="e">
        <f t="shared" si="5"/>
        <v>#DIV/0!</v>
      </c>
      <c r="AV16" s="24">
        <f t="shared" ref="AV16:BH16" si="6">AV13/AV14</f>
        <v>0.33234819989253089</v>
      </c>
      <c r="AW16" s="24">
        <f t="shared" si="6"/>
        <v>0.60312448063819168</v>
      </c>
      <c r="AX16" s="24">
        <f t="shared" si="6"/>
        <v>0.66292134831460681</v>
      </c>
      <c r="AY16" s="24">
        <f t="shared" si="6"/>
        <v>0.54387675507020283</v>
      </c>
      <c r="AZ16" s="24">
        <f t="shared" si="6"/>
        <v>0.57245928674500102</v>
      </c>
      <c r="BA16" s="24">
        <f t="shared" si="6"/>
        <v>0.53037435552566681</v>
      </c>
      <c r="BB16" s="24">
        <f t="shared" si="6"/>
        <v>0.52554744525547448</v>
      </c>
      <c r="BC16" s="24">
        <f t="shared" si="6"/>
        <v>0.5892857142857143</v>
      </c>
      <c r="BD16" s="24">
        <f t="shared" si="6"/>
        <v>0.5862708719851577</v>
      </c>
      <c r="BE16" s="24">
        <f t="shared" si="6"/>
        <v>0.50980039561229995</v>
      </c>
      <c r="BF16" s="24">
        <f t="shared" si="6"/>
        <v>0.55644729802033166</v>
      </c>
      <c r="BG16" s="24">
        <f t="shared" si="6"/>
        <v>0.62991718426501042</v>
      </c>
      <c r="BH16" s="24">
        <f t="shared" si="6"/>
        <v>0.52704699970440438</v>
      </c>
    </row>
    <row r="17" spans="1:60" s="8" customFormat="1" x14ac:dyDescent="0.35">
      <c r="B17" s="7" t="s">
        <v>71</v>
      </c>
      <c r="F17" s="32"/>
      <c r="G17" s="15"/>
      <c r="H17" s="15"/>
      <c r="I17" s="15"/>
      <c r="J17" s="32"/>
      <c r="K17" s="15"/>
      <c r="L17" s="15"/>
      <c r="M17" s="15"/>
      <c r="N17" s="32"/>
      <c r="O17" s="15"/>
      <c r="P17" s="15"/>
      <c r="Q17" s="15"/>
      <c r="R17" s="32"/>
      <c r="S17" s="15"/>
      <c r="T17" s="15"/>
      <c r="U17" s="15"/>
      <c r="V17" s="32"/>
      <c r="W17" s="15"/>
      <c r="X17" s="15"/>
      <c r="Y17" s="15"/>
    </row>
    <row r="18" spans="1:60" x14ac:dyDescent="0.35">
      <c r="B18" t="s">
        <v>66</v>
      </c>
      <c r="F18" s="27">
        <v>0</v>
      </c>
      <c r="G18">
        <v>0</v>
      </c>
      <c r="H18">
        <v>0</v>
      </c>
      <c r="I18">
        <v>0</v>
      </c>
      <c r="J18" s="27">
        <v>0</v>
      </c>
      <c r="K18">
        <v>0</v>
      </c>
      <c r="L18">
        <v>0</v>
      </c>
      <c r="M18">
        <v>0</v>
      </c>
      <c r="N18" s="27">
        <v>0</v>
      </c>
      <c r="O18">
        <v>0</v>
      </c>
      <c r="P18">
        <v>0</v>
      </c>
      <c r="Q18">
        <v>0</v>
      </c>
      <c r="R18" s="27">
        <v>0</v>
      </c>
      <c r="S18">
        <v>0</v>
      </c>
      <c r="T18">
        <v>0</v>
      </c>
      <c r="U18">
        <f>AY18-T18-S18-R18</f>
        <v>209.7</v>
      </c>
      <c r="V18" s="27">
        <v>0</v>
      </c>
      <c r="W18">
        <v>0</v>
      </c>
      <c r="X18">
        <v>0</v>
      </c>
      <c r="Y18">
        <f>BH18-X18-W18-V18</f>
        <v>0</v>
      </c>
      <c r="AA18">
        <v>0</v>
      </c>
      <c r="AB18">
        <v>0</v>
      </c>
      <c r="AV18">
        <v>36.299999999999997</v>
      </c>
      <c r="AW18">
        <v>112.2</v>
      </c>
      <c r="AX18">
        <v>186</v>
      </c>
      <c r="AY18">
        <v>209.7</v>
      </c>
      <c r="AZ18">
        <v>196.4</v>
      </c>
      <c r="BA18">
        <v>144.69999999999999</v>
      </c>
      <c r="BB18">
        <v>127.1</v>
      </c>
      <c r="BC18">
        <v>149.9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s="2" customFormat="1" x14ac:dyDescent="0.35">
      <c r="B19" s="2" t="s">
        <v>67</v>
      </c>
      <c r="F19" s="29">
        <v>0</v>
      </c>
      <c r="G19" s="2">
        <v>0</v>
      </c>
      <c r="H19" s="2">
        <v>0</v>
      </c>
      <c r="I19" s="2">
        <v>0</v>
      </c>
      <c r="J19" s="29">
        <v>0</v>
      </c>
      <c r="K19" s="2">
        <v>0</v>
      </c>
      <c r="L19" s="2">
        <v>0</v>
      </c>
      <c r="M19" s="2">
        <v>0</v>
      </c>
      <c r="N19" s="29">
        <v>0</v>
      </c>
      <c r="O19" s="2">
        <v>0</v>
      </c>
      <c r="P19" s="2">
        <v>0</v>
      </c>
      <c r="Q19" s="2">
        <v>0</v>
      </c>
      <c r="R19" s="29">
        <v>0</v>
      </c>
      <c r="S19" s="2">
        <v>0</v>
      </c>
      <c r="T19" s="2">
        <v>0</v>
      </c>
      <c r="U19" s="2">
        <f>AY19-T19-S19-R19</f>
        <v>0</v>
      </c>
      <c r="V19" s="29">
        <v>0</v>
      </c>
      <c r="W19" s="2">
        <v>0</v>
      </c>
      <c r="X19" s="2">
        <v>0</v>
      </c>
      <c r="Y19">
        <f>BH19-X19-W19-V19</f>
        <v>0</v>
      </c>
      <c r="AA19" s="2">
        <v>0</v>
      </c>
      <c r="AB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</row>
    <row r="20" spans="1:60" x14ac:dyDescent="0.35">
      <c r="A20" s="11"/>
      <c r="B20" s="11" t="s">
        <v>72</v>
      </c>
      <c r="F20" s="33">
        <f t="shared" ref="F20:AK20" si="7">SUM(F18:F19)</f>
        <v>0</v>
      </c>
      <c r="G20" s="11">
        <f t="shared" si="7"/>
        <v>0</v>
      </c>
      <c r="H20" s="11">
        <f t="shared" si="7"/>
        <v>0</v>
      </c>
      <c r="I20" s="11">
        <f t="shared" si="7"/>
        <v>0</v>
      </c>
      <c r="J20" s="33">
        <f t="shared" si="7"/>
        <v>0</v>
      </c>
      <c r="K20" s="11">
        <f t="shared" si="7"/>
        <v>0</v>
      </c>
      <c r="L20" s="11">
        <f t="shared" si="7"/>
        <v>0</v>
      </c>
      <c r="M20" s="11">
        <f t="shared" si="7"/>
        <v>0</v>
      </c>
      <c r="N20" s="33">
        <f t="shared" si="7"/>
        <v>0</v>
      </c>
      <c r="O20" s="11">
        <f t="shared" si="7"/>
        <v>0</v>
      </c>
      <c r="P20" s="11">
        <f t="shared" si="7"/>
        <v>0</v>
      </c>
      <c r="Q20" s="11">
        <f t="shared" si="7"/>
        <v>0</v>
      </c>
      <c r="R20" s="33">
        <f t="shared" si="7"/>
        <v>0</v>
      </c>
      <c r="S20" s="11">
        <f t="shared" si="7"/>
        <v>0</v>
      </c>
      <c r="T20" s="11">
        <f t="shared" si="7"/>
        <v>0</v>
      </c>
      <c r="U20" s="11">
        <f t="shared" si="7"/>
        <v>209.7</v>
      </c>
      <c r="V20" s="33">
        <f t="shared" si="7"/>
        <v>0</v>
      </c>
      <c r="W20" s="11">
        <f t="shared" si="7"/>
        <v>0</v>
      </c>
      <c r="X20" s="11">
        <f t="shared" si="7"/>
        <v>0</v>
      </c>
      <c r="Y20" s="11">
        <f t="shared" si="7"/>
        <v>0</v>
      </c>
      <c r="Z20" s="11">
        <f t="shared" si="7"/>
        <v>0</v>
      </c>
      <c r="AA20" s="11">
        <f t="shared" si="7"/>
        <v>0</v>
      </c>
      <c r="AB20" s="11">
        <f t="shared" si="7"/>
        <v>0</v>
      </c>
      <c r="AC20" s="11">
        <f t="shared" si="7"/>
        <v>0</v>
      </c>
      <c r="AD20" s="11">
        <f t="shared" si="7"/>
        <v>0</v>
      </c>
      <c r="AE20" s="11">
        <f t="shared" si="7"/>
        <v>0</v>
      </c>
      <c r="AF20" s="11">
        <f t="shared" si="7"/>
        <v>0</v>
      </c>
      <c r="AG20" s="11">
        <f t="shared" si="7"/>
        <v>0</v>
      </c>
      <c r="AH20" s="11">
        <f t="shared" si="7"/>
        <v>0</v>
      </c>
      <c r="AI20" s="11">
        <f t="shared" si="7"/>
        <v>0</v>
      </c>
      <c r="AJ20" s="11">
        <f t="shared" si="7"/>
        <v>0</v>
      </c>
      <c r="AK20" s="11">
        <f t="shared" si="7"/>
        <v>0</v>
      </c>
      <c r="AV20" s="11">
        <f t="shared" ref="AV20:BH20" si="8">SUM(AV18:AV19)</f>
        <v>36.299999999999997</v>
      </c>
      <c r="AW20" s="11">
        <f t="shared" si="8"/>
        <v>112.2</v>
      </c>
      <c r="AX20" s="11">
        <f t="shared" si="8"/>
        <v>186</v>
      </c>
      <c r="AY20" s="11">
        <f t="shared" si="8"/>
        <v>209.7</v>
      </c>
      <c r="AZ20" s="11">
        <f t="shared" si="8"/>
        <v>196.4</v>
      </c>
      <c r="BA20" s="11">
        <f t="shared" si="8"/>
        <v>144.69999999999999</v>
      </c>
      <c r="BB20" s="11">
        <f t="shared" si="8"/>
        <v>127.1</v>
      </c>
      <c r="BC20" s="11">
        <f t="shared" si="8"/>
        <v>149.9</v>
      </c>
      <c r="BD20" s="11">
        <f t="shared" si="8"/>
        <v>0</v>
      </c>
      <c r="BE20" s="11">
        <f t="shared" si="8"/>
        <v>0</v>
      </c>
      <c r="BF20" s="11">
        <f t="shared" si="8"/>
        <v>0</v>
      </c>
      <c r="BG20" s="11">
        <f t="shared" si="8"/>
        <v>0</v>
      </c>
      <c r="BH20" s="11">
        <f t="shared" si="8"/>
        <v>0</v>
      </c>
    </row>
    <row r="21" spans="1:60" x14ac:dyDescent="0.35">
      <c r="A21" s="26"/>
      <c r="B21" s="24" t="s">
        <v>69</v>
      </c>
      <c r="F21" s="35"/>
      <c r="G21" s="26"/>
      <c r="H21" s="26"/>
      <c r="I21" s="26"/>
      <c r="J21" s="35"/>
      <c r="K21" s="26"/>
      <c r="L21" s="26"/>
      <c r="M21" s="26"/>
      <c r="N21" s="35"/>
      <c r="O21" s="26"/>
      <c r="P21" s="26"/>
      <c r="Q21" s="26"/>
      <c r="R21" s="35"/>
      <c r="S21" s="26"/>
      <c r="T21" s="26"/>
      <c r="U21" s="26"/>
      <c r="V21" s="35"/>
      <c r="W21" s="26"/>
      <c r="X21" s="26"/>
      <c r="Y21" s="26"/>
      <c r="AV21" s="26">
        <f t="shared" ref="AV21:BH21" si="9">AV18/AV20</f>
        <v>1</v>
      </c>
      <c r="AW21" s="26">
        <f t="shared" si="9"/>
        <v>1</v>
      </c>
      <c r="AX21" s="26">
        <f t="shared" si="9"/>
        <v>1</v>
      </c>
      <c r="AY21" s="26">
        <f t="shared" si="9"/>
        <v>1</v>
      </c>
      <c r="AZ21" s="26">
        <f t="shared" si="9"/>
        <v>1</v>
      </c>
      <c r="BA21" s="26">
        <f t="shared" si="9"/>
        <v>1</v>
      </c>
      <c r="BB21" s="26">
        <f t="shared" si="9"/>
        <v>1</v>
      </c>
      <c r="BC21" s="26">
        <f t="shared" si="9"/>
        <v>1</v>
      </c>
      <c r="BD21" s="26" t="e">
        <f t="shared" si="9"/>
        <v>#DIV/0!</v>
      </c>
      <c r="BE21" s="26" t="e">
        <f t="shared" si="9"/>
        <v>#DIV/0!</v>
      </c>
      <c r="BF21" s="26" t="e">
        <f t="shared" si="9"/>
        <v>#DIV/0!</v>
      </c>
      <c r="BG21" s="26" t="e">
        <f t="shared" si="9"/>
        <v>#DIV/0!</v>
      </c>
      <c r="BH21" s="26" t="e">
        <f t="shared" si="9"/>
        <v>#DIV/0!</v>
      </c>
    </row>
    <row r="22" spans="1:60" x14ac:dyDescent="0.35">
      <c r="A22" s="26"/>
      <c r="B22" s="24" t="s">
        <v>70</v>
      </c>
      <c r="F22" s="35"/>
      <c r="G22" s="26"/>
      <c r="H22" s="26"/>
      <c r="I22" s="26"/>
      <c r="J22" s="35"/>
      <c r="K22" s="26"/>
      <c r="L22" s="26"/>
      <c r="M22" s="26"/>
      <c r="N22" s="35"/>
      <c r="O22" s="26"/>
      <c r="P22" s="26"/>
      <c r="Q22" s="26"/>
      <c r="R22" s="35"/>
      <c r="S22" s="26"/>
      <c r="T22" s="26"/>
      <c r="U22" s="26"/>
      <c r="V22" s="35"/>
      <c r="W22" s="26"/>
      <c r="X22" s="26"/>
      <c r="Y22" s="26"/>
      <c r="AV22" s="26">
        <f t="shared" ref="AV22:BH22" si="10">AV19/AV20</f>
        <v>0</v>
      </c>
      <c r="AW22" s="26">
        <f t="shared" si="10"/>
        <v>0</v>
      </c>
      <c r="AX22" s="26">
        <f t="shared" si="10"/>
        <v>0</v>
      </c>
      <c r="AY22" s="26">
        <f t="shared" si="10"/>
        <v>0</v>
      </c>
      <c r="AZ22" s="26">
        <f t="shared" si="10"/>
        <v>0</v>
      </c>
      <c r="BA22" s="26">
        <f t="shared" si="10"/>
        <v>0</v>
      </c>
      <c r="BB22" s="26">
        <f t="shared" si="10"/>
        <v>0</v>
      </c>
      <c r="BC22" s="26">
        <f t="shared" si="10"/>
        <v>0</v>
      </c>
      <c r="BD22" s="26" t="e">
        <f t="shared" si="10"/>
        <v>#DIV/0!</v>
      </c>
      <c r="BE22" s="26" t="e">
        <f t="shared" si="10"/>
        <v>#DIV/0!</v>
      </c>
      <c r="BF22" s="26" t="e">
        <f t="shared" si="10"/>
        <v>#DIV/0!</v>
      </c>
      <c r="BG22" s="26" t="e">
        <f t="shared" si="10"/>
        <v>#DIV/0!</v>
      </c>
      <c r="BH22" s="26" t="e">
        <f t="shared" si="10"/>
        <v>#DIV/0!</v>
      </c>
    </row>
    <row r="23" spans="1:60" s="8" customFormat="1" x14ac:dyDescent="0.35">
      <c r="B23" s="25" t="s">
        <v>73</v>
      </c>
      <c r="F23" s="36"/>
      <c r="G23" s="18"/>
      <c r="H23" s="18"/>
      <c r="I23" s="18"/>
      <c r="J23" s="36"/>
      <c r="K23" s="18"/>
      <c r="L23" s="18"/>
      <c r="M23" s="18"/>
      <c r="N23" s="36"/>
      <c r="O23" s="18"/>
      <c r="P23" s="18"/>
      <c r="Q23" s="18"/>
      <c r="R23" s="36"/>
      <c r="S23" s="18"/>
      <c r="T23" s="18"/>
      <c r="U23" s="18"/>
      <c r="V23" s="36"/>
      <c r="W23" s="18"/>
      <c r="X23" s="18"/>
      <c r="Y23" s="18"/>
    </row>
    <row r="24" spans="1:60" x14ac:dyDescent="0.35">
      <c r="B24" t="s">
        <v>66</v>
      </c>
      <c r="F24" s="27">
        <v>0</v>
      </c>
      <c r="G24">
        <v>0</v>
      </c>
      <c r="H24">
        <v>0</v>
      </c>
      <c r="I24">
        <f>AY24-H24-G24-F24</f>
        <v>0</v>
      </c>
      <c r="J24" s="27">
        <v>0</v>
      </c>
      <c r="K24">
        <v>0</v>
      </c>
      <c r="L24">
        <v>0</v>
      </c>
      <c r="M24">
        <v>0</v>
      </c>
      <c r="N24" s="27">
        <v>0</v>
      </c>
      <c r="O24">
        <v>0</v>
      </c>
      <c r="P24">
        <v>0</v>
      </c>
      <c r="Q24">
        <f>BA24-P24-O24-N24</f>
        <v>0</v>
      </c>
      <c r="R24" s="27">
        <v>1.2</v>
      </c>
      <c r="S24">
        <v>1.3</v>
      </c>
      <c r="T24">
        <v>1.1000000000000001</v>
      </c>
      <c r="U24">
        <f>AY24-T24-S24-R24</f>
        <v>-3.6000000000000005</v>
      </c>
      <c r="V24" s="27">
        <v>1.1000000000000001</v>
      </c>
      <c r="W24">
        <v>1.6</v>
      </c>
      <c r="X24">
        <v>1.3</v>
      </c>
      <c r="Y24">
        <f>BH24-X24-W24-V24</f>
        <v>1.2000000000000002</v>
      </c>
      <c r="AA24">
        <v>1.5</v>
      </c>
      <c r="AB24">
        <v>2.1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4.9000000000000004</v>
      </c>
      <c r="BH24">
        <v>5.2</v>
      </c>
    </row>
    <row r="25" spans="1:60" s="2" customFormat="1" x14ac:dyDescent="0.35">
      <c r="B25" s="2" t="s">
        <v>67</v>
      </c>
      <c r="F25" s="29">
        <v>27.8</v>
      </c>
      <c r="G25" s="2">
        <v>35.6</v>
      </c>
      <c r="H25" s="2">
        <v>33.299999999999997</v>
      </c>
      <c r="I25" s="2">
        <f>AY25-H25-G25-F25</f>
        <v>24.899999999999995</v>
      </c>
      <c r="J25" s="29">
        <v>34.9</v>
      </c>
      <c r="K25" s="2">
        <v>42.5</v>
      </c>
      <c r="L25" s="2">
        <v>45.7</v>
      </c>
      <c r="M25" s="2">
        <f>AZ25-L25-K25-J25</f>
        <v>-41.6</v>
      </c>
      <c r="N25" s="29">
        <v>42</v>
      </c>
      <c r="O25" s="2">
        <v>42</v>
      </c>
      <c r="P25" s="2">
        <v>53.5</v>
      </c>
      <c r="Q25" s="2">
        <f>BA25-P25-O25-N25</f>
        <v>-71.2</v>
      </c>
      <c r="R25" s="29">
        <v>54.7</v>
      </c>
      <c r="S25" s="2">
        <v>59</v>
      </c>
      <c r="T25" s="2">
        <v>60.2</v>
      </c>
      <c r="U25" s="2">
        <f>AY25-T25-S25-R25</f>
        <v>-52.300000000000011</v>
      </c>
      <c r="V25" s="29">
        <v>51.5</v>
      </c>
      <c r="W25" s="2">
        <v>54.8</v>
      </c>
      <c r="X25" s="2">
        <v>48.7</v>
      </c>
      <c r="Y25">
        <f>BH25-X25-W25-V25</f>
        <v>61.500000000000014</v>
      </c>
      <c r="AA25" s="2">
        <v>50.6</v>
      </c>
      <c r="AB25" s="2">
        <v>54.6</v>
      </c>
      <c r="AV25" s="2">
        <v>0</v>
      </c>
      <c r="AW25" s="2">
        <v>0</v>
      </c>
      <c r="AX25" s="2">
        <v>0</v>
      </c>
      <c r="AY25" s="2">
        <v>121.6</v>
      </c>
      <c r="AZ25" s="2">
        <v>81.5</v>
      </c>
      <c r="BA25" s="2">
        <v>66.3</v>
      </c>
      <c r="BB25" s="2">
        <v>75.8</v>
      </c>
      <c r="BC25" s="2">
        <v>121.7</v>
      </c>
      <c r="BD25" s="2">
        <v>132.9</v>
      </c>
      <c r="BE25" s="2">
        <v>161.4</v>
      </c>
      <c r="BF25" s="2">
        <v>187</v>
      </c>
      <c r="BG25" s="2">
        <v>227</v>
      </c>
      <c r="BH25" s="2">
        <v>216.5</v>
      </c>
    </row>
    <row r="26" spans="1:60" x14ac:dyDescent="0.35">
      <c r="A26" s="11"/>
      <c r="B26" s="11" t="s">
        <v>74</v>
      </c>
      <c r="F26" s="33">
        <f t="shared" ref="F26:Y26" si="11">SUM(F24:F25)</f>
        <v>27.8</v>
      </c>
      <c r="G26" s="11">
        <f t="shared" si="11"/>
        <v>35.6</v>
      </c>
      <c r="H26" s="11">
        <f t="shared" si="11"/>
        <v>33.299999999999997</v>
      </c>
      <c r="I26" s="11">
        <f t="shared" si="11"/>
        <v>24.899999999999995</v>
      </c>
      <c r="J26" s="33">
        <f t="shared" si="11"/>
        <v>34.9</v>
      </c>
      <c r="K26" s="11">
        <f t="shared" si="11"/>
        <v>42.5</v>
      </c>
      <c r="L26" s="11">
        <f t="shared" si="11"/>
        <v>45.7</v>
      </c>
      <c r="M26" s="11">
        <f t="shared" si="11"/>
        <v>-41.6</v>
      </c>
      <c r="N26" s="33">
        <f t="shared" si="11"/>
        <v>42</v>
      </c>
      <c r="O26" s="11">
        <f t="shared" si="11"/>
        <v>42</v>
      </c>
      <c r="P26" s="11">
        <f t="shared" si="11"/>
        <v>53.5</v>
      </c>
      <c r="Q26" s="11">
        <f t="shared" si="11"/>
        <v>-71.2</v>
      </c>
      <c r="R26" s="33">
        <f t="shared" si="11"/>
        <v>55.900000000000006</v>
      </c>
      <c r="S26" s="11">
        <f t="shared" si="11"/>
        <v>60.3</v>
      </c>
      <c r="T26" s="11">
        <f t="shared" si="11"/>
        <v>61.300000000000004</v>
      </c>
      <c r="U26" s="11">
        <f t="shared" si="11"/>
        <v>-55.900000000000013</v>
      </c>
      <c r="V26" s="33">
        <f t="shared" si="11"/>
        <v>52.6</v>
      </c>
      <c r="W26" s="11">
        <f t="shared" si="11"/>
        <v>56.4</v>
      </c>
      <c r="X26" s="11">
        <f t="shared" si="11"/>
        <v>50</v>
      </c>
      <c r="Y26" s="11">
        <f t="shared" si="11"/>
        <v>62.700000000000017</v>
      </c>
      <c r="Z26" s="11">
        <f t="shared" ref="Z26:AK26" si="12">SUM(Z24:Z25)</f>
        <v>0</v>
      </c>
      <c r="AA26" s="11">
        <f t="shared" si="12"/>
        <v>52.1</v>
      </c>
      <c r="AB26" s="11">
        <f t="shared" si="12"/>
        <v>56.7</v>
      </c>
      <c r="AC26" s="11">
        <f t="shared" si="12"/>
        <v>0</v>
      </c>
      <c r="AD26" s="11">
        <f t="shared" si="12"/>
        <v>0</v>
      </c>
      <c r="AE26" s="11">
        <f t="shared" si="12"/>
        <v>0</v>
      </c>
      <c r="AF26" s="11">
        <f t="shared" si="12"/>
        <v>0</v>
      </c>
      <c r="AG26" s="11">
        <f t="shared" si="12"/>
        <v>0</v>
      </c>
      <c r="AH26" s="11">
        <f t="shared" si="12"/>
        <v>0</v>
      </c>
      <c r="AI26" s="11">
        <f t="shared" si="12"/>
        <v>0</v>
      </c>
      <c r="AJ26" s="11">
        <f t="shared" si="12"/>
        <v>0</v>
      </c>
      <c r="AK26" s="11">
        <f t="shared" si="12"/>
        <v>0</v>
      </c>
      <c r="AV26" s="11">
        <f>SUM(AV24:AV25)</f>
        <v>0</v>
      </c>
      <c r="AW26" s="11">
        <f>SUM(AW24:AW25)</f>
        <v>0</v>
      </c>
      <c r="AX26" s="11">
        <f>SUM(AX24:AX25)</f>
        <v>0</v>
      </c>
      <c r="AY26" s="11">
        <f>SUM(AY24:AY25)</f>
        <v>121.6</v>
      </c>
      <c r="AZ26" s="11">
        <f>SUM(AZ24:AZ25)</f>
        <v>81.5</v>
      </c>
      <c r="BA26" s="11">
        <v>66.3</v>
      </c>
      <c r="BB26" s="11">
        <v>75.8</v>
      </c>
      <c r="BC26" s="11">
        <v>121.7</v>
      </c>
      <c r="BD26" s="11">
        <f>SUM(BD24:BD25)</f>
        <v>132.9</v>
      </c>
      <c r="BE26" s="11">
        <f>SUM(BE24:BE25)</f>
        <v>161.4</v>
      </c>
      <c r="BF26" s="11">
        <f>SUM(BF24:BF25)</f>
        <v>187</v>
      </c>
      <c r="BG26" s="11">
        <f>SUM(BG24:BG25)</f>
        <v>231.9</v>
      </c>
      <c r="BH26" s="11">
        <f>SUM(BH24:BH25)</f>
        <v>221.7</v>
      </c>
    </row>
    <row r="27" spans="1:60" x14ac:dyDescent="0.35">
      <c r="A27" s="24"/>
      <c r="B27" s="24" t="s">
        <v>69</v>
      </c>
      <c r="F27" s="24">
        <f t="shared" ref="F27:Y27" si="13">F24/F26</f>
        <v>0</v>
      </c>
      <c r="G27" s="24">
        <f t="shared" si="13"/>
        <v>0</v>
      </c>
      <c r="H27" s="24">
        <f t="shared" si="13"/>
        <v>0</v>
      </c>
      <c r="I27" s="24">
        <f t="shared" si="13"/>
        <v>0</v>
      </c>
      <c r="J27" s="34">
        <f t="shared" si="13"/>
        <v>0</v>
      </c>
      <c r="K27" s="24">
        <f t="shared" si="13"/>
        <v>0</v>
      </c>
      <c r="L27" s="24">
        <f t="shared" si="13"/>
        <v>0</v>
      </c>
      <c r="M27" s="24">
        <f t="shared" si="13"/>
        <v>0</v>
      </c>
      <c r="N27" s="34">
        <f t="shared" si="13"/>
        <v>0</v>
      </c>
      <c r="O27" s="24">
        <f t="shared" si="13"/>
        <v>0</v>
      </c>
      <c r="P27" s="24">
        <f t="shared" si="13"/>
        <v>0</v>
      </c>
      <c r="Q27" s="24">
        <f t="shared" si="13"/>
        <v>0</v>
      </c>
      <c r="R27" s="34">
        <f t="shared" si="13"/>
        <v>2.1466905187835419E-2</v>
      </c>
      <c r="S27" s="24">
        <f t="shared" si="13"/>
        <v>2.1558872305140964E-2</v>
      </c>
      <c r="T27" s="24">
        <f t="shared" si="13"/>
        <v>1.7944535073409464E-2</v>
      </c>
      <c r="U27" s="24">
        <f t="shared" si="13"/>
        <v>6.4400715563506253E-2</v>
      </c>
      <c r="V27" s="24">
        <f t="shared" si="13"/>
        <v>2.0912547528517112E-2</v>
      </c>
      <c r="W27" s="24">
        <f t="shared" si="13"/>
        <v>2.8368794326241138E-2</v>
      </c>
      <c r="X27" s="24">
        <f t="shared" si="13"/>
        <v>2.6000000000000002E-2</v>
      </c>
      <c r="Y27" s="24">
        <f t="shared" si="13"/>
        <v>1.9138755980861243E-2</v>
      </c>
      <c r="Z27" s="24" t="e">
        <f t="shared" ref="Z27:AK27" si="14">Z24/Z26</f>
        <v>#DIV/0!</v>
      </c>
      <c r="AA27" s="24">
        <f t="shared" si="14"/>
        <v>2.8790786948176581E-2</v>
      </c>
      <c r="AB27" s="24">
        <f t="shared" si="14"/>
        <v>3.7037037037037035E-2</v>
      </c>
      <c r="AC27" s="24" t="e">
        <f t="shared" si="14"/>
        <v>#DIV/0!</v>
      </c>
      <c r="AD27" s="24" t="e">
        <f t="shared" si="14"/>
        <v>#DIV/0!</v>
      </c>
      <c r="AE27" s="24" t="e">
        <f t="shared" si="14"/>
        <v>#DIV/0!</v>
      </c>
      <c r="AF27" s="24" t="e">
        <f t="shared" si="14"/>
        <v>#DIV/0!</v>
      </c>
      <c r="AG27" s="24" t="e">
        <f t="shared" si="14"/>
        <v>#DIV/0!</v>
      </c>
      <c r="AH27" s="24" t="e">
        <f t="shared" si="14"/>
        <v>#DIV/0!</v>
      </c>
      <c r="AI27" s="24" t="e">
        <f t="shared" si="14"/>
        <v>#DIV/0!</v>
      </c>
      <c r="AJ27" s="24" t="e">
        <f t="shared" si="14"/>
        <v>#DIV/0!</v>
      </c>
      <c r="AK27" s="24" t="e">
        <f t="shared" si="14"/>
        <v>#DIV/0!</v>
      </c>
      <c r="AV27" s="24" t="e">
        <f t="shared" ref="AV27:BH27" si="15">AV24/AV26</f>
        <v>#DIV/0!</v>
      </c>
      <c r="AW27" s="24" t="e">
        <f t="shared" si="15"/>
        <v>#DIV/0!</v>
      </c>
      <c r="AX27" s="24" t="e">
        <f t="shared" si="15"/>
        <v>#DIV/0!</v>
      </c>
      <c r="AY27" s="24">
        <f t="shared" si="15"/>
        <v>0</v>
      </c>
      <c r="AZ27" s="24">
        <f t="shared" si="15"/>
        <v>0</v>
      </c>
      <c r="BA27" s="24">
        <f t="shared" si="15"/>
        <v>0</v>
      </c>
      <c r="BB27" s="24">
        <f t="shared" si="15"/>
        <v>0</v>
      </c>
      <c r="BC27" s="24">
        <f t="shared" si="15"/>
        <v>0</v>
      </c>
      <c r="BD27" s="24">
        <f t="shared" si="15"/>
        <v>0</v>
      </c>
      <c r="BE27" s="24">
        <f t="shared" si="15"/>
        <v>0</v>
      </c>
      <c r="BF27" s="24">
        <f t="shared" si="15"/>
        <v>0</v>
      </c>
      <c r="BG27" s="24">
        <f t="shared" si="15"/>
        <v>2.1129797326433809E-2</v>
      </c>
      <c r="BH27" s="24">
        <f t="shared" si="15"/>
        <v>2.3455119530897611E-2</v>
      </c>
    </row>
    <row r="28" spans="1:60" x14ac:dyDescent="0.35">
      <c r="A28" s="24"/>
      <c r="B28" s="24" t="s">
        <v>70</v>
      </c>
      <c r="F28" s="24">
        <f t="shared" ref="F28:Y28" si="16">F25/F26</f>
        <v>1</v>
      </c>
      <c r="G28" s="24">
        <f t="shared" si="16"/>
        <v>1</v>
      </c>
      <c r="H28" s="24">
        <f t="shared" si="16"/>
        <v>1</v>
      </c>
      <c r="I28" s="24">
        <f t="shared" si="16"/>
        <v>1</v>
      </c>
      <c r="J28" s="34">
        <f t="shared" si="16"/>
        <v>1</v>
      </c>
      <c r="K28" s="24">
        <f t="shared" si="16"/>
        <v>1</v>
      </c>
      <c r="L28" s="24">
        <f t="shared" si="16"/>
        <v>1</v>
      </c>
      <c r="M28" s="24">
        <f t="shared" si="16"/>
        <v>1</v>
      </c>
      <c r="N28" s="34">
        <f t="shared" si="16"/>
        <v>1</v>
      </c>
      <c r="O28" s="24">
        <f t="shared" si="16"/>
        <v>1</v>
      </c>
      <c r="P28" s="24">
        <f t="shared" si="16"/>
        <v>1</v>
      </c>
      <c r="Q28" s="24">
        <f t="shared" si="16"/>
        <v>1</v>
      </c>
      <c r="R28" s="34">
        <f t="shared" si="16"/>
        <v>0.97853309481216455</v>
      </c>
      <c r="S28" s="24">
        <f t="shared" si="16"/>
        <v>0.97844112769485914</v>
      </c>
      <c r="T28" s="24">
        <f t="shared" si="16"/>
        <v>0.98205546492659057</v>
      </c>
      <c r="U28" s="24">
        <f t="shared" si="16"/>
        <v>0.93559928443649376</v>
      </c>
      <c r="V28" s="24">
        <f t="shared" si="16"/>
        <v>0.97908745247148288</v>
      </c>
      <c r="W28" s="24">
        <f t="shared" si="16"/>
        <v>0.97163120567375882</v>
      </c>
      <c r="X28" s="24">
        <f t="shared" si="16"/>
        <v>0.97400000000000009</v>
      </c>
      <c r="Y28" s="24">
        <f t="shared" si="16"/>
        <v>0.98086124401913877</v>
      </c>
      <c r="Z28" s="24" t="e">
        <f t="shared" ref="Z28:AK28" si="17">Z25/Z26</f>
        <v>#DIV/0!</v>
      </c>
      <c r="AA28" s="24">
        <f t="shared" si="17"/>
        <v>0.97120921305182339</v>
      </c>
      <c r="AB28" s="24">
        <f t="shared" si="17"/>
        <v>0.96296296296296291</v>
      </c>
      <c r="AC28" s="24" t="e">
        <f t="shared" si="17"/>
        <v>#DIV/0!</v>
      </c>
      <c r="AD28" s="24" t="e">
        <f t="shared" si="17"/>
        <v>#DIV/0!</v>
      </c>
      <c r="AE28" s="24" t="e">
        <f t="shared" si="17"/>
        <v>#DIV/0!</v>
      </c>
      <c r="AF28" s="24" t="e">
        <f t="shared" si="17"/>
        <v>#DIV/0!</v>
      </c>
      <c r="AG28" s="24" t="e">
        <f t="shared" si="17"/>
        <v>#DIV/0!</v>
      </c>
      <c r="AH28" s="24" t="e">
        <f t="shared" si="17"/>
        <v>#DIV/0!</v>
      </c>
      <c r="AI28" s="24" t="e">
        <f t="shared" si="17"/>
        <v>#DIV/0!</v>
      </c>
      <c r="AJ28" s="24" t="e">
        <f t="shared" si="17"/>
        <v>#DIV/0!</v>
      </c>
      <c r="AK28" s="24" t="e">
        <f t="shared" si="17"/>
        <v>#DIV/0!</v>
      </c>
      <c r="AV28" s="24" t="e">
        <f t="shared" ref="AV28:BH28" si="18">AV25/AV26</f>
        <v>#DIV/0!</v>
      </c>
      <c r="AW28" s="24" t="e">
        <f t="shared" si="18"/>
        <v>#DIV/0!</v>
      </c>
      <c r="AX28" s="24" t="e">
        <f t="shared" si="18"/>
        <v>#DIV/0!</v>
      </c>
      <c r="AY28" s="24">
        <f t="shared" si="18"/>
        <v>1</v>
      </c>
      <c r="AZ28" s="24">
        <f t="shared" si="18"/>
        <v>1</v>
      </c>
      <c r="BA28" s="24">
        <f t="shared" si="18"/>
        <v>1</v>
      </c>
      <c r="BB28" s="24">
        <f t="shared" si="18"/>
        <v>1</v>
      </c>
      <c r="BC28" s="24">
        <f t="shared" si="18"/>
        <v>1</v>
      </c>
      <c r="BD28" s="24">
        <f t="shared" si="18"/>
        <v>1</v>
      </c>
      <c r="BE28" s="24">
        <f t="shared" si="18"/>
        <v>1</v>
      </c>
      <c r="BF28" s="24">
        <f t="shared" si="18"/>
        <v>1</v>
      </c>
      <c r="BG28" s="24">
        <f t="shared" si="18"/>
        <v>0.97887020267356617</v>
      </c>
      <c r="BH28" s="24">
        <f t="shared" si="18"/>
        <v>0.97654488046910248</v>
      </c>
    </row>
    <row r="29" spans="1:60" s="8" customFormat="1" x14ac:dyDescent="0.35">
      <c r="A29" s="7"/>
      <c r="B29" s="7" t="s">
        <v>75</v>
      </c>
      <c r="F29" s="37"/>
      <c r="G29" s="7"/>
      <c r="H29" s="7"/>
      <c r="I29" s="7"/>
      <c r="J29" s="37"/>
      <c r="K29" s="7"/>
      <c r="L29" s="7"/>
      <c r="M29" s="7"/>
      <c r="N29" s="37"/>
      <c r="O29" s="7"/>
      <c r="P29" s="7"/>
      <c r="Q29" s="7"/>
      <c r="R29" s="37"/>
      <c r="S29" s="7"/>
      <c r="T29" s="7"/>
      <c r="U29" s="7"/>
      <c r="V29" s="37"/>
      <c r="W29" s="7"/>
      <c r="X29" s="7"/>
      <c r="Y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</row>
    <row r="30" spans="1:60" x14ac:dyDescent="0.35">
      <c r="B30" t="s">
        <v>76</v>
      </c>
      <c r="F30">
        <f t="shared" ref="F30:T31" si="19">F12+F18+F24</f>
        <v>46</v>
      </c>
      <c r="G30">
        <f t="shared" si="19"/>
        <v>47</v>
      </c>
      <c r="H30">
        <f t="shared" si="19"/>
        <v>54.9</v>
      </c>
      <c r="I30">
        <f t="shared" si="19"/>
        <v>86</v>
      </c>
      <c r="J30" s="27">
        <f t="shared" si="19"/>
        <v>62.6</v>
      </c>
      <c r="K30">
        <f t="shared" si="19"/>
        <v>73.7</v>
      </c>
      <c r="L30">
        <f t="shared" si="19"/>
        <v>70.8</v>
      </c>
      <c r="M30">
        <f t="shared" si="19"/>
        <v>0.30000000000001847</v>
      </c>
      <c r="N30" s="27">
        <f t="shared" si="19"/>
        <v>63.6</v>
      </c>
      <c r="O30">
        <f t="shared" si="19"/>
        <v>62.9</v>
      </c>
      <c r="P30">
        <f t="shared" si="19"/>
        <v>67.599999999999994</v>
      </c>
      <c r="Q30">
        <f t="shared" si="19"/>
        <v>15.399999999999999</v>
      </c>
      <c r="R30" s="27">
        <f t="shared" si="19"/>
        <v>57.300000000000004</v>
      </c>
      <c r="S30">
        <f t="shared" si="19"/>
        <v>58</v>
      </c>
      <c r="T30">
        <f t="shared" si="19"/>
        <v>51.6</v>
      </c>
      <c r="U30">
        <f t="shared" ref="U30:Y31" si="20">AY30-T30-S30-R30</f>
        <v>276.7</v>
      </c>
      <c r="V30" s="27">
        <f t="shared" si="20"/>
        <v>17.500000000000028</v>
      </c>
      <c r="W30">
        <f t="shared" si="20"/>
        <v>8.3999999999999417</v>
      </c>
      <c r="X30">
        <f t="shared" si="20"/>
        <v>45.500000000000057</v>
      </c>
      <c r="Y30">
        <f t="shared" si="20"/>
        <v>276.30000000000007</v>
      </c>
      <c r="Z30">
        <f t="shared" ref="Z30:Z31" si="21">BD30-Y30-X30-W30</f>
        <v>-129.50000000000009</v>
      </c>
      <c r="AA30">
        <f t="shared" ref="AA30:AA31" si="22">BE30-Z30-Y30-X30</f>
        <v>80.300000000000011</v>
      </c>
      <c r="AB30">
        <f t="shared" ref="AB30:AB31" si="23">BF30-AA30-Z30-Y30</f>
        <v>21.600000000000023</v>
      </c>
      <c r="AC30">
        <f t="shared" ref="AC30:AC31" si="24">BG30-AB30-AA30-Z30</f>
        <v>247.00000000000006</v>
      </c>
      <c r="AD30">
        <f t="shared" ref="AD30:AD31" si="25">BH30-AC30-AB30-AA30</f>
        <v>-23.700000000000102</v>
      </c>
      <c r="AE30">
        <f t="shared" ref="AE30:AE31" si="26">BI30-AD30-AC30-AB30</f>
        <v>-244.89999999999998</v>
      </c>
      <c r="AF30">
        <f t="shared" ref="AF30:AF31" si="27">BJ30-AE30-AD30-AC30</f>
        <v>21.600000000000023</v>
      </c>
      <c r="AG30">
        <f t="shared" ref="AG30:AG31" si="28">BK30-AF30-AE30-AD30</f>
        <v>247.00000000000006</v>
      </c>
      <c r="AH30">
        <f t="shared" ref="AH30:AH31" si="29">BL30-AG30-AF30-AE30</f>
        <v>-23.700000000000102</v>
      </c>
      <c r="AI30">
        <f t="shared" ref="AI30:AI31" si="30">BM30-AH30-AG30-AF30</f>
        <v>-244.89999999999998</v>
      </c>
      <c r="AJ30">
        <f t="shared" ref="AJ30:AJ31" si="31">BN30-AI30-AH30-AG30</f>
        <v>21.600000000000023</v>
      </c>
      <c r="AK30">
        <f t="shared" ref="AK30:AK31" si="32">BO30-AJ30-AI30-AH30</f>
        <v>247.00000000000006</v>
      </c>
      <c r="AV30">
        <f t="shared" ref="AV30:BH30" si="33">AV12+AV18+AV24</f>
        <v>284.8</v>
      </c>
      <c r="AW30">
        <f t="shared" si="33"/>
        <v>351</v>
      </c>
      <c r="AX30">
        <f t="shared" si="33"/>
        <v>450</v>
      </c>
      <c r="AY30">
        <f t="shared" si="33"/>
        <v>443.6</v>
      </c>
      <c r="AZ30">
        <f t="shared" si="33"/>
        <v>403.8</v>
      </c>
      <c r="BA30">
        <f t="shared" si="33"/>
        <v>354.2</v>
      </c>
      <c r="BB30">
        <f t="shared" si="33"/>
        <v>348.1</v>
      </c>
      <c r="BC30">
        <f t="shared" si="33"/>
        <v>347.70000000000005</v>
      </c>
      <c r="BD30">
        <f t="shared" si="33"/>
        <v>200.7</v>
      </c>
      <c r="BE30">
        <f t="shared" si="33"/>
        <v>272.60000000000002</v>
      </c>
      <c r="BF30">
        <f t="shared" si="33"/>
        <v>248.7</v>
      </c>
      <c r="BG30">
        <f t="shared" si="33"/>
        <v>219.4</v>
      </c>
      <c r="BH30">
        <f t="shared" si="33"/>
        <v>325.2</v>
      </c>
    </row>
    <row r="31" spans="1:60" x14ac:dyDescent="0.35">
      <c r="A31" s="2"/>
      <c r="B31" s="2" t="s">
        <v>77</v>
      </c>
      <c r="F31" s="2">
        <f t="shared" si="19"/>
        <v>97</v>
      </c>
      <c r="G31" s="2">
        <f t="shared" si="19"/>
        <v>104.19999999999999</v>
      </c>
      <c r="H31" s="2">
        <f t="shared" si="19"/>
        <v>104.5</v>
      </c>
      <c r="I31" s="2">
        <f t="shared" si="19"/>
        <v>94.799999999999983</v>
      </c>
      <c r="J31" s="29">
        <f t="shared" si="19"/>
        <v>97.8</v>
      </c>
      <c r="K31" s="2">
        <f t="shared" si="19"/>
        <v>114.2</v>
      </c>
      <c r="L31" s="2">
        <f t="shared" si="19"/>
        <v>113.3</v>
      </c>
      <c r="M31" s="2">
        <f t="shared" si="19"/>
        <v>33.89999999999997</v>
      </c>
      <c r="N31" s="29">
        <f t="shared" si="19"/>
        <v>105.3</v>
      </c>
      <c r="O31" s="2">
        <f t="shared" si="19"/>
        <v>107.5</v>
      </c>
      <c r="P31" s="2">
        <f t="shared" si="19"/>
        <v>134.4</v>
      </c>
      <c r="Q31" s="2">
        <f t="shared" si="19"/>
        <v>-44.300000000000011</v>
      </c>
      <c r="R31" s="29">
        <f t="shared" si="19"/>
        <v>136.9</v>
      </c>
      <c r="S31" s="2">
        <f t="shared" si="19"/>
        <v>147.1</v>
      </c>
      <c r="T31" s="2">
        <f t="shared" si="19"/>
        <v>149</v>
      </c>
      <c r="U31" s="2">
        <f t="shared" si="20"/>
        <v>-32.5</v>
      </c>
      <c r="V31" s="29">
        <f t="shared" si="20"/>
        <v>95.6</v>
      </c>
      <c r="W31" s="2">
        <f t="shared" si="20"/>
        <v>90.799999999999983</v>
      </c>
      <c r="X31" s="2">
        <f t="shared" si="20"/>
        <v>166.70000000000005</v>
      </c>
      <c r="Y31" s="2">
        <f t="shared" si="20"/>
        <v>52.399999999999977</v>
      </c>
      <c r="Z31" s="2">
        <f t="shared" si="21"/>
        <v>107.39999999999995</v>
      </c>
      <c r="AA31" s="2">
        <f t="shared" si="22"/>
        <v>118.39999999999998</v>
      </c>
      <c r="AB31" s="2">
        <f t="shared" si="23"/>
        <v>220.80000000000007</v>
      </c>
      <c r="AC31" s="2">
        <f t="shared" si="24"/>
        <v>145.50000000000003</v>
      </c>
      <c r="AD31" s="2">
        <f t="shared" si="25"/>
        <v>88.399999999999977</v>
      </c>
      <c r="AE31" s="2">
        <f t="shared" si="26"/>
        <v>-454.70000000000005</v>
      </c>
      <c r="AF31" s="2">
        <f t="shared" si="27"/>
        <v>220.80000000000004</v>
      </c>
      <c r="AG31" s="2">
        <f t="shared" si="28"/>
        <v>145.50000000000003</v>
      </c>
      <c r="AH31" s="2">
        <f t="shared" si="29"/>
        <v>88.399999999999977</v>
      </c>
      <c r="AI31" s="2">
        <f t="shared" si="30"/>
        <v>-454.70000000000005</v>
      </c>
      <c r="AJ31" s="2">
        <f t="shared" si="31"/>
        <v>220.80000000000004</v>
      </c>
      <c r="AK31" s="2">
        <f t="shared" si="32"/>
        <v>145.50000000000003</v>
      </c>
      <c r="AV31" s="2">
        <f t="shared" ref="AV31:BH31" si="34">+AV25+AV19+AV13</f>
        <v>123.7</v>
      </c>
      <c r="AW31" s="2">
        <f t="shared" si="34"/>
        <v>362.9</v>
      </c>
      <c r="AX31" s="2">
        <f t="shared" si="34"/>
        <v>519.20000000000005</v>
      </c>
      <c r="AY31" s="2">
        <f t="shared" si="34"/>
        <v>400.5</v>
      </c>
      <c r="AZ31" s="2">
        <f t="shared" si="34"/>
        <v>359.2</v>
      </c>
      <c r="BA31" s="2">
        <f t="shared" si="34"/>
        <v>302.89999999999998</v>
      </c>
      <c r="BB31" s="2">
        <f t="shared" si="34"/>
        <v>320.60000000000002</v>
      </c>
      <c r="BC31" s="2">
        <f t="shared" si="34"/>
        <v>405.5</v>
      </c>
      <c r="BD31" s="2">
        <f t="shared" si="34"/>
        <v>417.29999999999995</v>
      </c>
      <c r="BE31" s="2">
        <f t="shared" si="34"/>
        <v>444.9</v>
      </c>
      <c r="BF31" s="2">
        <f t="shared" si="34"/>
        <v>499</v>
      </c>
      <c r="BG31" s="2">
        <f t="shared" si="34"/>
        <v>592.1</v>
      </c>
      <c r="BH31" s="2">
        <f t="shared" si="34"/>
        <v>573.1</v>
      </c>
    </row>
    <row r="32" spans="1:60" x14ac:dyDescent="0.35">
      <c r="A32" s="11"/>
      <c r="B32" s="11" t="s">
        <v>1166</v>
      </c>
      <c r="F32" s="11">
        <f t="shared" ref="F32:Y32" si="35">SUM(F30:F31)</f>
        <v>143</v>
      </c>
      <c r="G32" s="11">
        <f t="shared" si="35"/>
        <v>151.19999999999999</v>
      </c>
      <c r="H32" s="11">
        <f t="shared" si="35"/>
        <v>159.4</v>
      </c>
      <c r="I32" s="11">
        <f t="shared" si="35"/>
        <v>180.79999999999998</v>
      </c>
      <c r="J32" s="33">
        <f t="shared" si="35"/>
        <v>160.4</v>
      </c>
      <c r="K32" s="11">
        <f t="shared" si="35"/>
        <v>187.9</v>
      </c>
      <c r="L32" s="11">
        <f t="shared" si="35"/>
        <v>184.1</v>
      </c>
      <c r="M32" s="11">
        <f t="shared" si="35"/>
        <v>34.199999999999989</v>
      </c>
      <c r="N32" s="33">
        <f t="shared" si="35"/>
        <v>168.9</v>
      </c>
      <c r="O32" s="11">
        <f t="shared" si="35"/>
        <v>170.4</v>
      </c>
      <c r="P32" s="11">
        <f t="shared" si="35"/>
        <v>202</v>
      </c>
      <c r="Q32" s="11">
        <f t="shared" si="35"/>
        <v>-28.900000000000013</v>
      </c>
      <c r="R32" s="33">
        <f t="shared" si="35"/>
        <v>194.20000000000002</v>
      </c>
      <c r="S32" s="11">
        <f t="shared" si="35"/>
        <v>205.1</v>
      </c>
      <c r="T32" s="11">
        <f t="shared" si="35"/>
        <v>200.6</v>
      </c>
      <c r="U32" s="11">
        <f t="shared" si="35"/>
        <v>244.2</v>
      </c>
      <c r="V32" s="33">
        <f t="shared" si="35"/>
        <v>113.10000000000002</v>
      </c>
      <c r="W32" s="11">
        <f t="shared" si="35"/>
        <v>99.199999999999932</v>
      </c>
      <c r="X32" s="11">
        <f t="shared" si="35"/>
        <v>212.2000000000001</v>
      </c>
      <c r="Y32" s="11">
        <f t="shared" si="35"/>
        <v>328.70000000000005</v>
      </c>
      <c r="Z32" s="11">
        <f t="shared" ref="Z32:AK32" si="36">SUM(Z30:Z31)</f>
        <v>-22.100000000000136</v>
      </c>
      <c r="AA32" s="11">
        <f t="shared" si="36"/>
        <v>198.7</v>
      </c>
      <c r="AB32" s="11">
        <f t="shared" si="36"/>
        <v>242.40000000000009</v>
      </c>
      <c r="AC32" s="11">
        <f t="shared" si="36"/>
        <v>392.50000000000011</v>
      </c>
      <c r="AD32" s="11">
        <f t="shared" si="36"/>
        <v>64.699999999999875</v>
      </c>
      <c r="AE32" s="11">
        <f t="shared" si="36"/>
        <v>-699.6</v>
      </c>
      <c r="AF32" s="11">
        <f t="shared" si="36"/>
        <v>242.40000000000006</v>
      </c>
      <c r="AG32" s="11">
        <f t="shared" si="36"/>
        <v>392.50000000000011</v>
      </c>
      <c r="AH32" s="11">
        <f t="shared" si="36"/>
        <v>64.699999999999875</v>
      </c>
      <c r="AI32" s="11">
        <f t="shared" si="36"/>
        <v>-699.6</v>
      </c>
      <c r="AJ32" s="11">
        <f t="shared" si="36"/>
        <v>242.40000000000006</v>
      </c>
      <c r="AK32" s="11">
        <f t="shared" si="36"/>
        <v>392.50000000000011</v>
      </c>
      <c r="AV32" s="11">
        <f t="shared" ref="AV32:BH32" si="37">SUM(AV30:AV31)</f>
        <v>408.5</v>
      </c>
      <c r="AW32" s="11">
        <f t="shared" si="37"/>
        <v>713.9</v>
      </c>
      <c r="AX32" s="11">
        <f t="shared" si="37"/>
        <v>969.2</v>
      </c>
      <c r="AY32" s="11">
        <f t="shared" si="37"/>
        <v>844.1</v>
      </c>
      <c r="AZ32" s="11">
        <f t="shared" si="37"/>
        <v>763</v>
      </c>
      <c r="BA32" s="11">
        <f t="shared" si="37"/>
        <v>657.09999999999991</v>
      </c>
      <c r="BB32" s="11">
        <f t="shared" si="37"/>
        <v>668.7</v>
      </c>
      <c r="BC32" s="11">
        <f t="shared" si="37"/>
        <v>753.2</v>
      </c>
      <c r="BD32" s="11">
        <f t="shared" si="37"/>
        <v>618</v>
      </c>
      <c r="BE32" s="11">
        <f t="shared" si="37"/>
        <v>717.5</v>
      </c>
      <c r="BF32" s="11">
        <f t="shared" si="37"/>
        <v>747.7</v>
      </c>
      <c r="BG32" s="11">
        <f t="shared" si="37"/>
        <v>811.5</v>
      </c>
      <c r="BH32" s="11">
        <f t="shared" si="37"/>
        <v>898.3</v>
      </c>
    </row>
    <row r="33" spans="1:60" x14ac:dyDescent="0.35">
      <c r="A33" s="24"/>
      <c r="B33" s="24" t="s">
        <v>69</v>
      </c>
      <c r="F33" s="24">
        <f t="shared" ref="F33:Y33" si="38">F30/F32</f>
        <v>0.32167832167832167</v>
      </c>
      <c r="G33" s="24">
        <f t="shared" si="38"/>
        <v>0.31084656084656087</v>
      </c>
      <c r="H33" s="24">
        <f t="shared" si="38"/>
        <v>0.34441656210790461</v>
      </c>
      <c r="I33" s="24">
        <f t="shared" si="38"/>
        <v>0.47566371681415931</v>
      </c>
      <c r="J33" s="34">
        <f t="shared" si="38"/>
        <v>0.39027431421446385</v>
      </c>
      <c r="K33" s="24">
        <f t="shared" si="38"/>
        <v>0.39222990952634379</v>
      </c>
      <c r="L33" s="24">
        <f t="shared" si="38"/>
        <v>0.38457360130363932</v>
      </c>
      <c r="M33" s="24">
        <f t="shared" si="38"/>
        <v>8.771929824561946E-3</v>
      </c>
      <c r="N33" s="34">
        <f t="shared" si="38"/>
        <v>0.37655417406749553</v>
      </c>
      <c r="O33" s="24">
        <f t="shared" si="38"/>
        <v>0.369131455399061</v>
      </c>
      <c r="P33" s="24">
        <f t="shared" si="38"/>
        <v>0.33465346534653462</v>
      </c>
      <c r="Q33" s="24">
        <f t="shared" si="38"/>
        <v>-0.53287197231833883</v>
      </c>
      <c r="R33" s="34">
        <f t="shared" si="38"/>
        <v>0.29505664263645726</v>
      </c>
      <c r="S33" s="24">
        <f t="shared" si="38"/>
        <v>0.28278888347147735</v>
      </c>
      <c r="T33" s="24">
        <f t="shared" si="38"/>
        <v>0.25722831505483551</v>
      </c>
      <c r="U33" s="24">
        <f t="shared" si="38"/>
        <v>1.1330876330876332</v>
      </c>
      <c r="V33" s="24">
        <f t="shared" si="38"/>
        <v>0.15473032714412047</v>
      </c>
      <c r="W33" s="24">
        <f t="shared" si="38"/>
        <v>8.4677419354838177E-2</v>
      </c>
      <c r="X33" s="24">
        <f t="shared" si="38"/>
        <v>0.21442035815268631</v>
      </c>
      <c r="Y33" s="24">
        <f t="shared" si="38"/>
        <v>0.84058411925768184</v>
      </c>
      <c r="Z33" s="24">
        <f t="shared" ref="Z33:AK33" si="39">Z30/Z32</f>
        <v>5.859728506787298</v>
      </c>
      <c r="AA33" s="24">
        <f t="shared" si="39"/>
        <v>0.4041268243583292</v>
      </c>
      <c r="AB33" s="24">
        <f t="shared" si="39"/>
        <v>8.9108910891089174E-2</v>
      </c>
      <c r="AC33" s="24">
        <f t="shared" si="39"/>
        <v>0.62929936305732481</v>
      </c>
      <c r="AD33" s="24">
        <f t="shared" si="39"/>
        <v>-0.36630602782071325</v>
      </c>
      <c r="AE33" s="24">
        <f t="shared" si="39"/>
        <v>0.35005717552887361</v>
      </c>
      <c r="AF33" s="24">
        <f t="shared" si="39"/>
        <v>8.9108910891089174E-2</v>
      </c>
      <c r="AG33" s="24">
        <f t="shared" si="39"/>
        <v>0.62929936305732481</v>
      </c>
      <c r="AH33" s="24">
        <f t="shared" si="39"/>
        <v>-0.36630602782071325</v>
      </c>
      <c r="AI33" s="24">
        <f t="shared" si="39"/>
        <v>0.35005717552887361</v>
      </c>
      <c r="AJ33" s="24">
        <f t="shared" si="39"/>
        <v>8.9108910891089174E-2</v>
      </c>
      <c r="AK33" s="24">
        <f t="shared" si="39"/>
        <v>0.62929936305732481</v>
      </c>
      <c r="AV33" s="24">
        <f t="shared" ref="AV33:BH33" si="40">AV30/AV32</f>
        <v>0.69718482252141989</v>
      </c>
      <c r="AW33" s="24">
        <f t="shared" si="40"/>
        <v>0.49166549936965964</v>
      </c>
      <c r="AX33" s="24">
        <f t="shared" si="40"/>
        <v>0.46430045398266612</v>
      </c>
      <c r="AY33" s="24">
        <f t="shared" si="40"/>
        <v>0.52553015045610707</v>
      </c>
      <c r="AZ33" s="24">
        <f t="shared" si="40"/>
        <v>0.52922673656618613</v>
      </c>
      <c r="BA33" s="24">
        <f t="shared" si="40"/>
        <v>0.53903515446659567</v>
      </c>
      <c r="BB33" s="24">
        <f t="shared" si="40"/>
        <v>0.52056228503065649</v>
      </c>
      <c r="BC33" s="24">
        <f t="shared" si="40"/>
        <v>0.4616303770578864</v>
      </c>
      <c r="BD33" s="24">
        <f t="shared" si="40"/>
        <v>0.32475728155339806</v>
      </c>
      <c r="BE33" s="24">
        <f t="shared" si="40"/>
        <v>0.37993031358885021</v>
      </c>
      <c r="BF33" s="24">
        <f t="shared" si="40"/>
        <v>0.33262003477330476</v>
      </c>
      <c r="BG33" s="24">
        <f t="shared" si="40"/>
        <v>0.27036352433764632</v>
      </c>
      <c r="BH33" s="24">
        <f t="shared" si="40"/>
        <v>0.36201714349326508</v>
      </c>
    </row>
    <row r="34" spans="1:60" x14ac:dyDescent="0.35">
      <c r="A34" s="24"/>
      <c r="B34" s="24" t="s">
        <v>70</v>
      </c>
      <c r="F34" s="24">
        <f t="shared" ref="F34:Y34" si="41">F31/F32</f>
        <v>0.67832167832167833</v>
      </c>
      <c r="G34" s="24">
        <f t="shared" si="41"/>
        <v>0.68915343915343918</v>
      </c>
      <c r="H34" s="24">
        <f t="shared" si="41"/>
        <v>0.65558343789209539</v>
      </c>
      <c r="I34" s="24">
        <f t="shared" si="41"/>
        <v>0.52433628318584069</v>
      </c>
      <c r="J34" s="34">
        <f t="shared" si="41"/>
        <v>0.6097256857855361</v>
      </c>
      <c r="K34" s="24">
        <f t="shared" si="41"/>
        <v>0.60777009047365615</v>
      </c>
      <c r="L34" s="24">
        <f t="shared" si="41"/>
        <v>0.61542639869636073</v>
      </c>
      <c r="M34" s="24">
        <f t="shared" si="41"/>
        <v>0.99122807017543801</v>
      </c>
      <c r="N34" s="34">
        <f t="shared" si="41"/>
        <v>0.62344582593250442</v>
      </c>
      <c r="O34" s="24">
        <f t="shared" si="41"/>
        <v>0.630868544600939</v>
      </c>
      <c r="P34" s="24">
        <f t="shared" si="41"/>
        <v>0.66534653465346538</v>
      </c>
      <c r="Q34" s="24">
        <f t="shared" si="41"/>
        <v>1.5328719723183388</v>
      </c>
      <c r="R34" s="34">
        <f t="shared" si="41"/>
        <v>0.70494335736354274</v>
      </c>
      <c r="S34" s="24">
        <f t="shared" si="41"/>
        <v>0.71721111652852265</v>
      </c>
      <c r="T34" s="24">
        <f t="shared" si="41"/>
        <v>0.74277168494516455</v>
      </c>
      <c r="U34" s="24">
        <f t="shared" si="41"/>
        <v>-0.13308763308763311</v>
      </c>
      <c r="V34" s="24">
        <f t="shared" si="41"/>
        <v>0.84526967285587951</v>
      </c>
      <c r="W34" s="24">
        <f t="shared" si="41"/>
        <v>0.9153225806451617</v>
      </c>
      <c r="X34" s="24">
        <f t="shared" si="41"/>
        <v>0.78557964184731366</v>
      </c>
      <c r="Y34" s="24">
        <f t="shared" si="41"/>
        <v>0.15941588074231813</v>
      </c>
      <c r="Z34" s="24">
        <f t="shared" ref="Z34:AK34" si="42">Z31/Z32</f>
        <v>-4.859728506787298</v>
      </c>
      <c r="AA34" s="24">
        <f t="shared" si="42"/>
        <v>0.59587317564167075</v>
      </c>
      <c r="AB34" s="24">
        <f t="shared" si="42"/>
        <v>0.91089108910891081</v>
      </c>
      <c r="AC34" s="24">
        <f t="shared" si="42"/>
        <v>0.37070063694267513</v>
      </c>
      <c r="AD34" s="24">
        <f t="shared" si="42"/>
        <v>1.3663060278207133</v>
      </c>
      <c r="AE34" s="24">
        <f t="shared" si="42"/>
        <v>0.64994282447112639</v>
      </c>
      <c r="AF34" s="24">
        <f t="shared" si="42"/>
        <v>0.91089108910891081</v>
      </c>
      <c r="AG34" s="24">
        <f t="shared" si="42"/>
        <v>0.37070063694267513</v>
      </c>
      <c r="AH34" s="24">
        <f t="shared" si="42"/>
        <v>1.3663060278207133</v>
      </c>
      <c r="AI34" s="24">
        <f t="shared" si="42"/>
        <v>0.64994282447112639</v>
      </c>
      <c r="AJ34" s="24">
        <f t="shared" si="42"/>
        <v>0.91089108910891081</v>
      </c>
      <c r="AK34" s="24">
        <f t="shared" si="42"/>
        <v>0.37070063694267513</v>
      </c>
      <c r="AV34" s="24">
        <f t="shared" ref="AV34:BH34" si="43">AV31/AV32</f>
        <v>0.30281517747858017</v>
      </c>
      <c r="AW34" s="24">
        <f t="shared" si="43"/>
        <v>0.50833450063034036</v>
      </c>
      <c r="AX34" s="24">
        <f t="shared" si="43"/>
        <v>0.53569954601733394</v>
      </c>
      <c r="AY34" s="24">
        <f t="shared" si="43"/>
        <v>0.47446984954389287</v>
      </c>
      <c r="AZ34" s="24">
        <f t="shared" si="43"/>
        <v>0.47077326343381387</v>
      </c>
      <c r="BA34" s="24">
        <f t="shared" si="43"/>
        <v>0.46096484553340439</v>
      </c>
      <c r="BB34" s="24">
        <f t="shared" si="43"/>
        <v>0.47943771496934351</v>
      </c>
      <c r="BC34" s="24">
        <f t="shared" si="43"/>
        <v>0.53836962294211366</v>
      </c>
      <c r="BD34" s="24">
        <f t="shared" si="43"/>
        <v>0.67524271844660189</v>
      </c>
      <c r="BE34" s="24">
        <f t="shared" si="43"/>
        <v>0.62006968641114979</v>
      </c>
      <c r="BF34" s="24">
        <f t="shared" si="43"/>
        <v>0.66737996522669518</v>
      </c>
      <c r="BG34" s="24">
        <f t="shared" si="43"/>
        <v>0.72963647566235368</v>
      </c>
      <c r="BH34" s="24">
        <f t="shared" si="43"/>
        <v>0.63798285650673503</v>
      </c>
    </row>
    <row r="35" spans="1:60" s="8" customFormat="1" x14ac:dyDescent="0.35">
      <c r="B35" s="10" t="s">
        <v>83</v>
      </c>
      <c r="F35" s="38"/>
      <c r="G35" s="10"/>
      <c r="H35" s="10"/>
      <c r="I35" s="10"/>
      <c r="J35" s="38"/>
      <c r="K35" s="10"/>
      <c r="L35" s="10"/>
      <c r="M35" s="10"/>
      <c r="N35" s="38"/>
      <c r="O35" s="10"/>
      <c r="P35" s="10"/>
      <c r="Q35" s="10"/>
      <c r="R35" s="38"/>
      <c r="S35" s="10"/>
      <c r="T35" s="10"/>
      <c r="U35" s="10"/>
      <c r="V35" s="38"/>
      <c r="W35" s="10"/>
      <c r="X35" s="10"/>
      <c r="Y35" s="10"/>
    </row>
    <row r="36" spans="1:60" s="8" customFormat="1" x14ac:dyDescent="0.35">
      <c r="B36" s="7" t="s">
        <v>84</v>
      </c>
      <c r="F36" s="37"/>
      <c r="G36" s="7"/>
      <c r="H36" s="7"/>
      <c r="I36" s="7"/>
      <c r="J36" s="37"/>
      <c r="K36" s="7"/>
      <c r="L36" s="7"/>
      <c r="M36" s="7"/>
      <c r="N36" s="37"/>
      <c r="O36" s="7"/>
      <c r="P36" s="7"/>
      <c r="Q36" s="7"/>
      <c r="R36" s="37"/>
      <c r="S36" s="7"/>
      <c r="T36" s="7"/>
      <c r="U36" s="7"/>
      <c r="V36" s="37"/>
      <c r="W36" s="7"/>
      <c r="X36" s="7"/>
      <c r="Y36" s="7"/>
    </row>
    <row r="37" spans="1:60" x14ac:dyDescent="0.35">
      <c r="B37" t="s">
        <v>85</v>
      </c>
      <c r="F37" s="27">
        <v>76.8</v>
      </c>
      <c r="G37">
        <v>77.7</v>
      </c>
      <c r="H37">
        <v>90.8</v>
      </c>
      <c r="I37" t="e">
        <f>AY37-H37-G37-F37</f>
        <v>#VALUE!</v>
      </c>
      <c r="J37" s="27">
        <v>86.8</v>
      </c>
      <c r="K37">
        <v>96.3</v>
      </c>
      <c r="L37">
        <v>89.1</v>
      </c>
      <c r="M37" t="e">
        <f>AZ37-L37-K37-J37</f>
        <v>#VALUE!</v>
      </c>
      <c r="N37" s="27">
        <v>84.7</v>
      </c>
      <c r="O37">
        <v>90</v>
      </c>
      <c r="P37">
        <v>98.7</v>
      </c>
      <c r="Q37" t="e">
        <f>BA37-P37-O37-N37</f>
        <v>#VALUE!</v>
      </c>
      <c r="R37" s="27">
        <v>92.6</v>
      </c>
      <c r="S37">
        <v>91.8</v>
      </c>
      <c r="T37">
        <v>86.4</v>
      </c>
      <c r="U37">
        <f>BG37-T37-S37-R37</f>
        <v>88.899999999999949</v>
      </c>
      <c r="V37" s="27">
        <v>89.5</v>
      </c>
      <c r="W37">
        <v>104.2</v>
      </c>
      <c r="X37">
        <v>114.6</v>
      </c>
      <c r="Y37">
        <f>BH37-X37-W37-V37</f>
        <v>112.09999999999997</v>
      </c>
      <c r="AA37">
        <v>129.5</v>
      </c>
      <c r="AB37">
        <v>132.1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>
        <v>333.5</v>
      </c>
      <c r="BE37">
        <v>368.6</v>
      </c>
      <c r="BF37">
        <v>375.9</v>
      </c>
      <c r="BG37">
        <v>359.7</v>
      </c>
      <c r="BH37">
        <v>420.4</v>
      </c>
    </row>
    <row r="38" spans="1:60" x14ac:dyDescent="0.35">
      <c r="B38" t="s">
        <v>87</v>
      </c>
      <c r="F38" s="27">
        <v>21</v>
      </c>
      <c r="G38">
        <v>23.4</v>
      </c>
      <c r="H38">
        <v>22.3</v>
      </c>
      <c r="I38" t="e">
        <f>AY38-H38-G38-F38</f>
        <v>#VALUE!</v>
      </c>
      <c r="J38" s="27">
        <v>24.9</v>
      </c>
      <c r="K38">
        <v>28.4</v>
      </c>
      <c r="L38">
        <v>29.6</v>
      </c>
      <c r="M38" t="e">
        <f>AZ38-L38-K38-J38</f>
        <v>#VALUE!</v>
      </c>
      <c r="N38" s="27">
        <v>28</v>
      </c>
      <c r="O38">
        <v>24.9</v>
      </c>
      <c r="P38">
        <v>34.5</v>
      </c>
      <c r="Q38" t="e">
        <f>BA38-P38-O38-N38</f>
        <v>#VALUE!</v>
      </c>
      <c r="R38" s="27">
        <v>31.7</v>
      </c>
      <c r="S38">
        <v>35.799999999999997</v>
      </c>
      <c r="T38">
        <v>34.9</v>
      </c>
      <c r="U38">
        <f>BG38-T38-S38-R38</f>
        <v>49.099999999999994</v>
      </c>
      <c r="V38" s="27">
        <v>34.700000000000003</v>
      </c>
      <c r="W38">
        <v>36.1</v>
      </c>
      <c r="X38">
        <v>39.799999999999997</v>
      </c>
      <c r="Y38">
        <f>BH38-X38-W38-V38</f>
        <v>46.899999999999991</v>
      </c>
      <c r="AA38">
        <v>47.9</v>
      </c>
      <c r="AB38">
        <v>52.2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>
        <v>96</v>
      </c>
      <c r="BE38">
        <v>111.4</v>
      </c>
      <c r="BF38">
        <v>123.8</v>
      </c>
      <c r="BG38">
        <v>151.5</v>
      </c>
      <c r="BH38">
        <v>157.5</v>
      </c>
    </row>
    <row r="39" spans="1:60" s="2" customFormat="1" x14ac:dyDescent="0.35">
      <c r="B39" s="2" t="s">
        <v>88</v>
      </c>
      <c r="F39" s="29">
        <v>17.399999999999999</v>
      </c>
      <c r="G39" s="2">
        <v>14.5</v>
      </c>
      <c r="H39" s="2">
        <v>13</v>
      </c>
      <c r="I39" s="2" t="e">
        <f>AY39-H39-G39-F39</f>
        <v>#VALUE!</v>
      </c>
      <c r="J39" s="29">
        <v>13.8</v>
      </c>
      <c r="K39" s="2">
        <v>20.7</v>
      </c>
      <c r="L39" s="2">
        <v>19.7</v>
      </c>
      <c r="M39" s="2" t="e">
        <f>AZ39-L39-K39-J39</f>
        <v>#VALUE!</v>
      </c>
      <c r="N39" s="29">
        <v>14.2</v>
      </c>
      <c r="O39" s="2">
        <v>13.5</v>
      </c>
      <c r="P39" s="2">
        <v>15.3</v>
      </c>
      <c r="Q39" s="2" t="e">
        <f>BA39-P39-O39-N39</f>
        <v>#VALUE!</v>
      </c>
      <c r="R39" s="29">
        <v>14</v>
      </c>
      <c r="S39" s="2">
        <v>17.2</v>
      </c>
      <c r="T39" s="2">
        <v>18</v>
      </c>
      <c r="U39" s="2">
        <f>BG39-T39-S39-R39</f>
        <v>19.200000000000003</v>
      </c>
      <c r="V39" s="29">
        <v>19.399999999999999</v>
      </c>
      <c r="W39" s="2">
        <v>27.5</v>
      </c>
      <c r="X39" s="2">
        <v>24.2</v>
      </c>
      <c r="Y39" s="2">
        <f>BH39-X39-W39-V39</f>
        <v>27.6</v>
      </c>
      <c r="AA39" s="2">
        <v>27.4</v>
      </c>
      <c r="AB39" s="2">
        <v>33.6</v>
      </c>
      <c r="AV39" s="2" t="s">
        <v>86</v>
      </c>
      <c r="AW39" s="2" t="s">
        <v>86</v>
      </c>
      <c r="AX39" s="2" t="s">
        <v>86</v>
      </c>
      <c r="AY39" s="2" t="s">
        <v>86</v>
      </c>
      <c r="AZ39" s="2" t="s">
        <v>86</v>
      </c>
      <c r="BA39" s="2" t="s">
        <v>86</v>
      </c>
      <c r="BB39" s="2" t="s">
        <v>86</v>
      </c>
      <c r="BC39" s="2" t="s">
        <v>86</v>
      </c>
      <c r="BD39" s="2">
        <v>55.6</v>
      </c>
      <c r="BE39" s="2">
        <v>76.099999999999994</v>
      </c>
      <c r="BF39" s="2">
        <v>61</v>
      </c>
      <c r="BG39" s="2">
        <v>68.400000000000006</v>
      </c>
      <c r="BH39" s="2">
        <v>98.7</v>
      </c>
    </row>
    <row r="40" spans="1:60" x14ac:dyDescent="0.35">
      <c r="A40" s="11"/>
      <c r="B40" s="11" t="s">
        <v>68</v>
      </c>
      <c r="F40" s="33">
        <f t="shared" ref="F40:AK40" si="44">SUM(F37:F39)</f>
        <v>115.19999999999999</v>
      </c>
      <c r="G40" s="11">
        <f t="shared" si="44"/>
        <v>115.6</v>
      </c>
      <c r="H40" s="11">
        <f t="shared" si="44"/>
        <v>126.1</v>
      </c>
      <c r="I40" s="11" t="e">
        <f t="shared" si="44"/>
        <v>#VALUE!</v>
      </c>
      <c r="J40" s="33">
        <f t="shared" si="44"/>
        <v>125.49999999999999</v>
      </c>
      <c r="K40" s="11">
        <f t="shared" si="44"/>
        <v>145.39999999999998</v>
      </c>
      <c r="L40" s="11">
        <f t="shared" si="44"/>
        <v>138.39999999999998</v>
      </c>
      <c r="M40" s="11" t="e">
        <f t="shared" si="44"/>
        <v>#VALUE!</v>
      </c>
      <c r="N40" s="33">
        <f t="shared" si="44"/>
        <v>126.9</v>
      </c>
      <c r="O40" s="11">
        <f t="shared" si="44"/>
        <v>128.4</v>
      </c>
      <c r="P40" s="11">
        <f t="shared" si="44"/>
        <v>148.5</v>
      </c>
      <c r="Q40" s="11" t="e">
        <f t="shared" si="44"/>
        <v>#VALUE!</v>
      </c>
      <c r="R40" s="33">
        <f t="shared" si="44"/>
        <v>138.30000000000001</v>
      </c>
      <c r="S40" s="11">
        <f t="shared" si="44"/>
        <v>144.79999999999998</v>
      </c>
      <c r="T40" s="11">
        <f t="shared" si="44"/>
        <v>139.30000000000001</v>
      </c>
      <c r="U40" s="11">
        <f t="shared" si="44"/>
        <v>157.19999999999993</v>
      </c>
      <c r="V40" s="33">
        <f t="shared" si="44"/>
        <v>143.6</v>
      </c>
      <c r="W40" s="11">
        <f t="shared" si="44"/>
        <v>167.8</v>
      </c>
      <c r="X40" s="11">
        <f t="shared" si="44"/>
        <v>178.59999999999997</v>
      </c>
      <c r="Y40" s="11">
        <f t="shared" si="44"/>
        <v>186.59999999999994</v>
      </c>
      <c r="Z40" s="11">
        <f t="shared" si="44"/>
        <v>0</v>
      </c>
      <c r="AA40" s="11">
        <f t="shared" si="44"/>
        <v>204.8</v>
      </c>
      <c r="AB40" s="11">
        <f t="shared" si="44"/>
        <v>217.9</v>
      </c>
      <c r="AC40" s="11">
        <f t="shared" si="44"/>
        <v>0</v>
      </c>
      <c r="AD40" s="11">
        <f t="shared" si="44"/>
        <v>0</v>
      </c>
      <c r="AE40" s="11">
        <f t="shared" si="44"/>
        <v>0</v>
      </c>
      <c r="AF40" s="11">
        <f t="shared" si="44"/>
        <v>0</v>
      </c>
      <c r="AG40" s="11">
        <f t="shared" si="44"/>
        <v>0</v>
      </c>
      <c r="AH40" s="11">
        <f t="shared" si="44"/>
        <v>0</v>
      </c>
      <c r="AI40" s="11">
        <f t="shared" si="44"/>
        <v>0</v>
      </c>
      <c r="AJ40" s="11">
        <f t="shared" si="44"/>
        <v>0</v>
      </c>
      <c r="AK40" s="11">
        <f t="shared" si="44"/>
        <v>0</v>
      </c>
      <c r="AV40" s="11">
        <f>AV14</f>
        <v>372.2</v>
      </c>
      <c r="AW40" s="11">
        <f>AW14</f>
        <v>601.70000000000005</v>
      </c>
      <c r="AX40" s="11">
        <f>AX14</f>
        <v>783.2</v>
      </c>
      <c r="AY40" s="11">
        <f>AY14</f>
        <v>512.79999999999995</v>
      </c>
      <c r="AZ40" s="11">
        <f>AZ14</f>
        <v>485.1</v>
      </c>
      <c r="BA40" s="11">
        <f>BA14</f>
        <v>446.1</v>
      </c>
      <c r="BB40" s="11">
        <f>BB14</f>
        <v>465.8</v>
      </c>
      <c r="BC40" s="11">
        <f>BC14</f>
        <v>481.6</v>
      </c>
      <c r="BD40" s="11">
        <f>SUM(BD37:BD39)</f>
        <v>485.1</v>
      </c>
      <c r="BE40" s="11">
        <f>SUM(BE37:BE39)</f>
        <v>556.1</v>
      </c>
      <c r="BF40" s="11">
        <f>SUM(BF37:BF39)</f>
        <v>560.70000000000005</v>
      </c>
      <c r="BG40" s="11">
        <f>SUM(BG37:BG39)</f>
        <v>579.6</v>
      </c>
      <c r="BH40" s="11">
        <f>SUM(BH37:BH39)</f>
        <v>676.6</v>
      </c>
    </row>
    <row r="41" spans="1:60" s="8" customFormat="1" x14ac:dyDescent="0.35">
      <c r="B41" s="7" t="s">
        <v>89</v>
      </c>
      <c r="F41" s="37"/>
      <c r="G41" s="7"/>
      <c r="H41" s="7"/>
      <c r="I41" s="7"/>
      <c r="J41" s="37"/>
      <c r="K41" s="7"/>
      <c r="L41" s="7"/>
      <c r="M41" s="7"/>
      <c r="N41" s="37"/>
      <c r="O41" s="7"/>
      <c r="P41" s="7"/>
      <c r="Q41" s="7"/>
      <c r="R41" s="37"/>
      <c r="S41" s="7"/>
      <c r="T41" s="7"/>
      <c r="U41" s="7"/>
      <c r="V41" s="37"/>
      <c r="W41" s="7"/>
      <c r="X41" s="7"/>
      <c r="Y41" s="7"/>
    </row>
    <row r="42" spans="1:60" x14ac:dyDescent="0.35">
      <c r="B42" t="s">
        <v>85</v>
      </c>
      <c r="F42" s="27">
        <v>24.2</v>
      </c>
      <c r="G42">
        <v>28.9</v>
      </c>
      <c r="H42">
        <v>30</v>
      </c>
      <c r="I42" t="e">
        <f>AY42-H42-G42-F42</f>
        <v>#VALUE!</v>
      </c>
      <c r="J42" s="27">
        <v>30.1</v>
      </c>
      <c r="K42">
        <v>37.6</v>
      </c>
      <c r="L42">
        <v>37.1</v>
      </c>
      <c r="M42" t="e">
        <f>AZ42-L42-K42-J42</f>
        <v>#VALUE!</v>
      </c>
      <c r="N42" s="27">
        <v>39.4</v>
      </c>
      <c r="O42">
        <v>39.4</v>
      </c>
      <c r="P42">
        <v>46.6</v>
      </c>
      <c r="Q42" t="e">
        <f>BA42-P42-O42-N42</f>
        <v>#VALUE!</v>
      </c>
      <c r="R42" s="27">
        <v>49.6</v>
      </c>
      <c r="S42">
        <v>54.4</v>
      </c>
      <c r="T42">
        <v>57.3</v>
      </c>
      <c r="U42">
        <f>BG42-T42-S42-R42</f>
        <v>50.100000000000016</v>
      </c>
      <c r="V42" s="27">
        <v>50.1</v>
      </c>
      <c r="W42">
        <v>51.9</v>
      </c>
      <c r="X42">
        <v>43.5</v>
      </c>
      <c r="Y42">
        <f>BH42-X42-W42-V42</f>
        <v>57.800000000000004</v>
      </c>
      <c r="AA42" s="65">
        <v>49.1</v>
      </c>
      <c r="AB42" s="65">
        <v>53.4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>
        <v>113.5</v>
      </c>
      <c r="BE42">
        <v>138.80000000000001</v>
      </c>
      <c r="BF42">
        <v>170.5</v>
      </c>
      <c r="BG42">
        <v>211.4</v>
      </c>
      <c r="BH42">
        <v>203.3</v>
      </c>
    </row>
    <row r="43" spans="1:60" x14ac:dyDescent="0.35">
      <c r="B43" t="s">
        <v>87</v>
      </c>
      <c r="F43" s="27">
        <v>3.6</v>
      </c>
      <c r="G43">
        <v>6.6</v>
      </c>
      <c r="H43">
        <v>2.7</v>
      </c>
      <c r="I43" t="e">
        <f>AY43-H43-G43-F43</f>
        <v>#VALUE!</v>
      </c>
      <c r="J43" s="27">
        <v>4.5</v>
      </c>
      <c r="K43">
        <v>4.5</v>
      </c>
      <c r="L43">
        <v>8.3000000000000007</v>
      </c>
      <c r="M43" t="e">
        <f>AZ43-L43-K43-J43</f>
        <v>#VALUE!</v>
      </c>
      <c r="N43" s="27">
        <v>2.4</v>
      </c>
      <c r="O43">
        <v>2.5</v>
      </c>
      <c r="P43">
        <v>6.5</v>
      </c>
      <c r="Q43" t="e">
        <f>BA43-P43-O43-N43</f>
        <v>#VALUE!</v>
      </c>
      <c r="R43" s="27">
        <v>6.3</v>
      </c>
      <c r="S43">
        <v>5.5</v>
      </c>
      <c r="T43">
        <v>3.6</v>
      </c>
      <c r="U43">
        <f>BG43-T43-S43-R43</f>
        <v>2.9000000000000012</v>
      </c>
      <c r="V43" s="27">
        <v>1.8</v>
      </c>
      <c r="W43">
        <v>3.6</v>
      </c>
      <c r="X43">
        <v>5.9</v>
      </c>
      <c r="Y43">
        <f>BH43-X43-W43-V43</f>
        <v>4.3</v>
      </c>
      <c r="AA43" s="65">
        <v>2.4</v>
      </c>
      <c r="AB43" s="65">
        <v>2.1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>
        <v>18.3</v>
      </c>
      <c r="BE43">
        <v>21.1</v>
      </c>
      <c r="BF43">
        <v>15.7</v>
      </c>
      <c r="BG43">
        <v>18.3</v>
      </c>
      <c r="BH43">
        <v>15.6</v>
      </c>
    </row>
    <row r="44" spans="1:60" s="2" customFormat="1" x14ac:dyDescent="0.35">
      <c r="B44" s="2" t="s">
        <v>88</v>
      </c>
      <c r="F44" s="29">
        <v>0</v>
      </c>
      <c r="G44" s="2">
        <v>0.1</v>
      </c>
      <c r="H44" s="2">
        <v>0.6</v>
      </c>
      <c r="I44" s="2" t="e">
        <f>AY44-H44-G44-F44</f>
        <v>#VALUE!</v>
      </c>
      <c r="J44" s="29">
        <v>0.3</v>
      </c>
      <c r="K44" s="2">
        <v>0.4</v>
      </c>
      <c r="L44" s="2">
        <v>0.3</v>
      </c>
      <c r="M44" s="2" t="e">
        <f>AZ44-L44-K44-J44</f>
        <v>#VALUE!</v>
      </c>
      <c r="N44" s="29">
        <v>0.2</v>
      </c>
      <c r="O44" s="2">
        <v>0.1</v>
      </c>
      <c r="P44" s="2">
        <v>0.4</v>
      </c>
      <c r="Q44" s="2" t="e">
        <f>BA44-P44-O44-N44</f>
        <v>#VALUE!</v>
      </c>
      <c r="R44" s="29">
        <v>0</v>
      </c>
      <c r="S44" s="2">
        <v>0.4</v>
      </c>
      <c r="T44" s="2">
        <v>0.4</v>
      </c>
      <c r="U44" s="2">
        <f>BG44-T44-S44-R44</f>
        <v>1.4000000000000004</v>
      </c>
      <c r="V44" s="29">
        <v>0.7</v>
      </c>
      <c r="W44" s="2">
        <v>0.9</v>
      </c>
      <c r="X44" s="2">
        <v>0.6</v>
      </c>
      <c r="Y44" s="2">
        <f>BH44-X44-W44-V44</f>
        <v>0.59999999999999987</v>
      </c>
      <c r="AA44" s="2">
        <v>0.6</v>
      </c>
      <c r="AB44" s="2">
        <v>1.2</v>
      </c>
      <c r="AV44" s="2" t="s">
        <v>86</v>
      </c>
      <c r="AW44" s="2" t="s">
        <v>86</v>
      </c>
      <c r="AX44" s="2" t="s">
        <v>86</v>
      </c>
      <c r="AY44" s="2" t="s">
        <v>86</v>
      </c>
      <c r="AZ44" s="2" t="s">
        <v>86</v>
      </c>
      <c r="BA44" s="2" t="s">
        <v>86</v>
      </c>
      <c r="BB44" s="2" t="s">
        <v>86</v>
      </c>
      <c r="BC44" s="2" t="s">
        <v>86</v>
      </c>
      <c r="BD44" s="2">
        <v>1.1000000000000001</v>
      </c>
      <c r="BE44" s="2">
        <v>1.5</v>
      </c>
      <c r="BF44" s="2">
        <v>0.8</v>
      </c>
      <c r="BG44" s="2">
        <v>2.2000000000000002</v>
      </c>
      <c r="BH44" s="2">
        <v>2.8</v>
      </c>
    </row>
    <row r="45" spans="1:60" x14ac:dyDescent="0.35">
      <c r="A45" s="16"/>
      <c r="B45" s="16" t="s">
        <v>74</v>
      </c>
      <c r="F45" s="47">
        <f t="shared" ref="F45:AK45" si="45">SUM(F42:F44)</f>
        <v>27.8</v>
      </c>
      <c r="G45" s="16">
        <f t="shared" si="45"/>
        <v>35.6</v>
      </c>
      <c r="H45" s="16">
        <f t="shared" si="45"/>
        <v>33.300000000000004</v>
      </c>
      <c r="I45" s="16" t="e">
        <f t="shared" si="45"/>
        <v>#VALUE!</v>
      </c>
      <c r="J45" s="47">
        <f t="shared" si="45"/>
        <v>34.9</v>
      </c>
      <c r="K45" s="16">
        <f t="shared" si="45"/>
        <v>42.5</v>
      </c>
      <c r="L45" s="16">
        <f t="shared" si="45"/>
        <v>45.7</v>
      </c>
      <c r="M45" s="16" t="e">
        <f t="shared" si="45"/>
        <v>#VALUE!</v>
      </c>
      <c r="N45" s="47">
        <f t="shared" si="45"/>
        <v>42</v>
      </c>
      <c r="O45" s="16">
        <f t="shared" si="45"/>
        <v>42</v>
      </c>
      <c r="P45" s="16">
        <f t="shared" si="45"/>
        <v>53.5</v>
      </c>
      <c r="Q45" s="16" t="e">
        <f t="shared" si="45"/>
        <v>#VALUE!</v>
      </c>
      <c r="R45" s="47">
        <f t="shared" si="45"/>
        <v>55.9</v>
      </c>
      <c r="S45" s="16">
        <f t="shared" si="45"/>
        <v>60.3</v>
      </c>
      <c r="T45" s="16">
        <f t="shared" si="45"/>
        <v>61.3</v>
      </c>
      <c r="U45" s="16">
        <f t="shared" si="45"/>
        <v>54.400000000000013</v>
      </c>
      <c r="V45" s="47">
        <f t="shared" si="45"/>
        <v>52.6</v>
      </c>
      <c r="W45" s="16">
        <f t="shared" si="45"/>
        <v>56.4</v>
      </c>
      <c r="X45" s="16">
        <f t="shared" si="45"/>
        <v>50</v>
      </c>
      <c r="Y45" s="16">
        <f t="shared" si="45"/>
        <v>62.7</v>
      </c>
      <c r="Z45" s="16">
        <f t="shared" si="45"/>
        <v>0</v>
      </c>
      <c r="AA45" s="16">
        <f t="shared" si="45"/>
        <v>52.1</v>
      </c>
      <c r="AB45" s="16">
        <f t="shared" si="45"/>
        <v>56.7</v>
      </c>
      <c r="AC45" s="16">
        <f t="shared" si="45"/>
        <v>0</v>
      </c>
      <c r="AD45" s="16">
        <f t="shared" si="45"/>
        <v>0</v>
      </c>
      <c r="AE45" s="16">
        <f t="shared" si="45"/>
        <v>0</v>
      </c>
      <c r="AF45" s="16">
        <f t="shared" si="45"/>
        <v>0</v>
      </c>
      <c r="AG45" s="16">
        <f t="shared" si="45"/>
        <v>0</v>
      </c>
      <c r="AH45" s="16">
        <f t="shared" si="45"/>
        <v>0</v>
      </c>
      <c r="AI45" s="16">
        <f t="shared" si="45"/>
        <v>0</v>
      </c>
      <c r="AJ45" s="16">
        <f t="shared" si="45"/>
        <v>0</v>
      </c>
      <c r="AK45" s="16">
        <f t="shared" si="45"/>
        <v>0</v>
      </c>
      <c r="AV45" s="16">
        <f>AV26</f>
        <v>0</v>
      </c>
      <c r="AW45" s="16">
        <f>AW26</f>
        <v>0</v>
      </c>
      <c r="AX45" s="16">
        <f>AX26</f>
        <v>0</v>
      </c>
      <c r="AY45" s="16">
        <f>AY26</f>
        <v>121.6</v>
      </c>
      <c r="AZ45" s="16">
        <f>AZ26</f>
        <v>81.5</v>
      </c>
      <c r="BA45" s="16">
        <f>BA26</f>
        <v>66.3</v>
      </c>
      <c r="BB45" s="16">
        <f>BB26</f>
        <v>75.8</v>
      </c>
      <c r="BC45" s="16">
        <f>BC26</f>
        <v>121.7</v>
      </c>
      <c r="BD45" s="16">
        <f>SUM(BD42:BD44)</f>
        <v>132.9</v>
      </c>
      <c r="BE45" s="16">
        <f>SUM(BE42:BE44)</f>
        <v>161.4</v>
      </c>
      <c r="BF45" s="16">
        <f>SUM(BF42:BF44)</f>
        <v>187</v>
      </c>
      <c r="BG45" s="16">
        <f>SUM(BG42:BG44)</f>
        <v>231.9</v>
      </c>
      <c r="BH45" s="16">
        <f>SUM(BH42:BH44)</f>
        <v>221.70000000000002</v>
      </c>
    </row>
    <row r="46" spans="1:60" s="3" customFormat="1" x14ac:dyDescent="0.35">
      <c r="B46" s="5" t="s">
        <v>95</v>
      </c>
      <c r="F46" s="31"/>
      <c r="G46" s="5"/>
      <c r="H46" s="5"/>
      <c r="I46" s="5"/>
      <c r="J46" s="31"/>
      <c r="K46" s="5"/>
      <c r="L46" s="5"/>
      <c r="M46" s="5"/>
      <c r="N46" s="31"/>
      <c r="O46" s="5"/>
      <c r="P46" s="5"/>
      <c r="Q46" s="5"/>
      <c r="R46" s="31"/>
      <c r="S46" s="5"/>
      <c r="T46" s="5"/>
      <c r="U46" s="5"/>
      <c r="V46" s="31"/>
      <c r="W46" s="5"/>
      <c r="X46" s="5"/>
      <c r="Y46" s="5"/>
    </row>
    <row r="47" spans="1:60" x14ac:dyDescent="0.35">
      <c r="B47" t="s">
        <v>96</v>
      </c>
      <c r="F47" s="27">
        <v>46</v>
      </c>
      <c r="G47">
        <v>47</v>
      </c>
      <c r="H47">
        <v>54.9</v>
      </c>
      <c r="I47">
        <f>AY47-H47-G47-F47</f>
        <v>295.70000000000005</v>
      </c>
      <c r="J47" s="27">
        <v>62.6</v>
      </c>
      <c r="K47">
        <v>73.7</v>
      </c>
      <c r="L47">
        <v>70.8</v>
      </c>
      <c r="M47">
        <f>AZ47-L47-K47-J47</f>
        <v>183.70000000000002</v>
      </c>
      <c r="N47" s="27">
        <v>63.6</v>
      </c>
      <c r="O47">
        <v>62.9</v>
      </c>
      <c r="P47">
        <v>67.599999999999994</v>
      </c>
      <c r="Q47">
        <f>BA47-P47-O47-N47</f>
        <v>160.10000000000002</v>
      </c>
      <c r="R47" s="27">
        <v>57.3</v>
      </c>
      <c r="S47">
        <v>58</v>
      </c>
      <c r="T47">
        <v>51.6</v>
      </c>
      <c r="U47">
        <f>BG47-T47-S47-R47</f>
        <v>52.500000000000014</v>
      </c>
      <c r="V47" s="27">
        <v>67.900000000000006</v>
      </c>
      <c r="W47">
        <v>78.8</v>
      </c>
      <c r="X47">
        <v>88.6</v>
      </c>
      <c r="Y47">
        <f>BH47-X47-W47-V47</f>
        <v>89.9</v>
      </c>
      <c r="Z47">
        <v>91.6</v>
      </c>
      <c r="AA47">
        <v>103.7</v>
      </c>
      <c r="AB47">
        <v>106.5</v>
      </c>
      <c r="AV47">
        <v>284.8</v>
      </c>
      <c r="AW47">
        <v>351</v>
      </c>
      <c r="AX47">
        <v>450</v>
      </c>
      <c r="AY47">
        <v>443.6</v>
      </c>
      <c r="AZ47">
        <v>390.8</v>
      </c>
      <c r="BA47">
        <v>354.2</v>
      </c>
      <c r="BB47">
        <v>221.3</v>
      </c>
      <c r="BC47">
        <v>197.8</v>
      </c>
      <c r="BD47">
        <v>200.7</v>
      </c>
      <c r="BE47">
        <v>272.60000000000002</v>
      </c>
      <c r="BF47">
        <v>248.7</v>
      </c>
      <c r="BG47">
        <v>219.4</v>
      </c>
      <c r="BH47">
        <v>325.2</v>
      </c>
    </row>
    <row r="48" spans="1:60" s="2" customFormat="1" x14ac:dyDescent="0.35">
      <c r="B48" s="2" t="s">
        <v>97</v>
      </c>
      <c r="F48" s="29">
        <v>97</v>
      </c>
      <c r="G48" s="2">
        <v>104.2</v>
      </c>
      <c r="H48" s="2">
        <v>104.5</v>
      </c>
      <c r="I48" s="2">
        <f>AY48-H48-G48-F48</f>
        <v>94.800000000000011</v>
      </c>
      <c r="J48" s="29">
        <v>97.8</v>
      </c>
      <c r="K48" s="2">
        <v>114.2</v>
      </c>
      <c r="L48" s="2">
        <v>113.3</v>
      </c>
      <c r="M48" s="2">
        <f>AZ48-L48-K48-J48</f>
        <v>46.899999999999991</v>
      </c>
      <c r="N48" s="29">
        <v>105.3</v>
      </c>
      <c r="O48" s="2">
        <v>107.5</v>
      </c>
      <c r="P48" s="2">
        <v>134.4</v>
      </c>
      <c r="Q48" s="2">
        <f>BA48-P48-O48-N48</f>
        <v>-44.300000000000026</v>
      </c>
      <c r="R48" s="29">
        <v>136.9</v>
      </c>
      <c r="S48" s="2">
        <v>147.1</v>
      </c>
      <c r="T48" s="2">
        <v>149</v>
      </c>
      <c r="U48">
        <f>BG48-T48-S48-R48</f>
        <v>159.1</v>
      </c>
      <c r="V48" s="29">
        <v>128.30000000000001</v>
      </c>
      <c r="W48" s="2">
        <v>145.4</v>
      </c>
      <c r="X48" s="2">
        <v>140</v>
      </c>
      <c r="Y48" s="2">
        <f>BH48-X48-W48-V48</f>
        <v>159.40000000000003</v>
      </c>
      <c r="Z48" s="2">
        <v>140.19999999999999</v>
      </c>
      <c r="AA48" s="2">
        <v>153.19999999999999</v>
      </c>
      <c r="AB48" s="2">
        <v>168.1</v>
      </c>
      <c r="AV48" s="2">
        <v>123.7</v>
      </c>
      <c r="AW48" s="2">
        <v>362.9</v>
      </c>
      <c r="AX48" s="2">
        <v>519.20000000000005</v>
      </c>
      <c r="AY48" s="2">
        <v>400.5</v>
      </c>
      <c r="AZ48" s="2">
        <v>372.2</v>
      </c>
      <c r="BA48" s="2">
        <v>302.89999999999998</v>
      </c>
      <c r="BB48" s="2">
        <v>320.60000000000002</v>
      </c>
      <c r="BC48" s="2">
        <v>405.5</v>
      </c>
      <c r="BD48" s="2">
        <v>417.3</v>
      </c>
      <c r="BE48" s="2">
        <v>444.9</v>
      </c>
      <c r="BF48" s="2">
        <v>499</v>
      </c>
      <c r="BG48" s="2">
        <v>592.1</v>
      </c>
      <c r="BH48" s="2">
        <v>573.1</v>
      </c>
    </row>
    <row r="49" spans="1:60" x14ac:dyDescent="0.35">
      <c r="A49" s="11"/>
      <c r="B49" s="11" t="s">
        <v>90</v>
      </c>
      <c r="F49" s="33">
        <f t="shared" ref="F49:AK49" si="46">SUM(F47:F48)</f>
        <v>143</v>
      </c>
      <c r="G49" s="11">
        <f t="shared" si="46"/>
        <v>151.19999999999999</v>
      </c>
      <c r="H49" s="11">
        <f t="shared" si="46"/>
        <v>159.4</v>
      </c>
      <c r="I49" s="11">
        <f t="shared" si="46"/>
        <v>390.50000000000006</v>
      </c>
      <c r="J49" s="33">
        <f t="shared" si="46"/>
        <v>160.4</v>
      </c>
      <c r="K49" s="11">
        <f t="shared" si="46"/>
        <v>187.9</v>
      </c>
      <c r="L49" s="11">
        <f t="shared" si="46"/>
        <v>184.1</v>
      </c>
      <c r="M49" s="11">
        <f t="shared" si="46"/>
        <v>230.60000000000002</v>
      </c>
      <c r="N49" s="33">
        <f t="shared" si="46"/>
        <v>168.9</v>
      </c>
      <c r="O49" s="11">
        <f t="shared" si="46"/>
        <v>170.4</v>
      </c>
      <c r="P49" s="11">
        <f t="shared" si="46"/>
        <v>202</v>
      </c>
      <c r="Q49" s="11">
        <f t="shared" si="46"/>
        <v>115.8</v>
      </c>
      <c r="R49" s="33">
        <f t="shared" si="46"/>
        <v>194.2</v>
      </c>
      <c r="S49" s="11">
        <f t="shared" si="46"/>
        <v>205.1</v>
      </c>
      <c r="T49" s="11">
        <f t="shared" si="46"/>
        <v>200.6</v>
      </c>
      <c r="U49" s="11">
        <f t="shared" si="46"/>
        <v>211.60000000000002</v>
      </c>
      <c r="V49" s="33">
        <f t="shared" si="46"/>
        <v>196.20000000000002</v>
      </c>
      <c r="W49" s="11">
        <f t="shared" si="46"/>
        <v>224.2</v>
      </c>
      <c r="X49" s="11">
        <f t="shared" si="46"/>
        <v>228.6</v>
      </c>
      <c r="Y49" s="11">
        <f t="shared" si="46"/>
        <v>249.30000000000004</v>
      </c>
      <c r="Z49" s="11">
        <f t="shared" si="46"/>
        <v>231.79999999999998</v>
      </c>
      <c r="AA49" s="11">
        <f t="shared" si="46"/>
        <v>256.89999999999998</v>
      </c>
      <c r="AB49" s="11">
        <f t="shared" si="46"/>
        <v>274.60000000000002</v>
      </c>
      <c r="AC49" s="11">
        <f t="shared" si="46"/>
        <v>0</v>
      </c>
      <c r="AD49" s="11">
        <f t="shared" si="46"/>
        <v>0</v>
      </c>
      <c r="AE49" s="11">
        <f t="shared" si="46"/>
        <v>0</v>
      </c>
      <c r="AF49" s="11">
        <f t="shared" si="46"/>
        <v>0</v>
      </c>
      <c r="AG49" s="11">
        <f t="shared" si="46"/>
        <v>0</v>
      </c>
      <c r="AH49" s="11">
        <f t="shared" si="46"/>
        <v>0</v>
      </c>
      <c r="AI49" s="11">
        <f t="shared" si="46"/>
        <v>0</v>
      </c>
      <c r="AJ49" s="11">
        <f t="shared" si="46"/>
        <v>0</v>
      </c>
      <c r="AK49" s="11">
        <f t="shared" si="46"/>
        <v>0</v>
      </c>
      <c r="AV49" s="11">
        <f t="shared" ref="AV49:BH49" si="47">SUM(AV47:AV48)</f>
        <v>408.5</v>
      </c>
      <c r="AW49" s="11">
        <f t="shared" si="47"/>
        <v>713.9</v>
      </c>
      <c r="AX49" s="11">
        <f t="shared" si="47"/>
        <v>969.2</v>
      </c>
      <c r="AY49" s="11">
        <f t="shared" si="47"/>
        <v>844.1</v>
      </c>
      <c r="AZ49" s="11">
        <f t="shared" si="47"/>
        <v>763</v>
      </c>
      <c r="BA49" s="11">
        <f t="shared" si="47"/>
        <v>657.09999999999991</v>
      </c>
      <c r="BB49" s="11">
        <f t="shared" si="47"/>
        <v>541.90000000000009</v>
      </c>
      <c r="BC49" s="11">
        <f t="shared" si="47"/>
        <v>603.29999999999995</v>
      </c>
      <c r="BD49" s="11">
        <f t="shared" si="47"/>
        <v>618</v>
      </c>
      <c r="BE49" s="11">
        <f t="shared" si="47"/>
        <v>717.5</v>
      </c>
      <c r="BF49" s="11">
        <f t="shared" si="47"/>
        <v>747.7</v>
      </c>
      <c r="BG49" s="11">
        <f t="shared" si="47"/>
        <v>811.5</v>
      </c>
      <c r="BH49" s="11">
        <f t="shared" si="47"/>
        <v>898.3</v>
      </c>
    </row>
    <row r="50" spans="1:60" x14ac:dyDescent="0.35">
      <c r="B50" t="s">
        <v>98</v>
      </c>
      <c r="F50" s="27">
        <v>32.9</v>
      </c>
      <c r="G50">
        <v>33.200000000000003</v>
      </c>
      <c r="H50">
        <v>34.299999999999997</v>
      </c>
      <c r="I50">
        <f>AY50-H50-G50-F50</f>
        <v>234.79999999999998</v>
      </c>
      <c r="J50" s="27">
        <v>42</v>
      </c>
      <c r="K50">
        <v>50.6</v>
      </c>
      <c r="L50">
        <v>50.2</v>
      </c>
      <c r="M50">
        <f>AZ50-L50-K50-J50</f>
        <v>161.80000000000004</v>
      </c>
      <c r="N50" s="27">
        <v>46.2</v>
      </c>
      <c r="O50">
        <v>46.2</v>
      </c>
      <c r="P50">
        <v>50.5</v>
      </c>
      <c r="Q50">
        <f>BA50-P50-O50-N50</f>
        <v>123.60000000000001</v>
      </c>
      <c r="R50" s="27">
        <v>42.5</v>
      </c>
      <c r="S50">
        <v>41.3</v>
      </c>
      <c r="T50">
        <v>35.5</v>
      </c>
      <c r="U50">
        <f>BG50-T50-S50-R50</f>
        <v>36.899999999999991</v>
      </c>
      <c r="V50" s="27">
        <v>49.9</v>
      </c>
      <c r="W50">
        <v>56.2</v>
      </c>
      <c r="X50">
        <v>65.099999999999994</v>
      </c>
      <c r="Y50">
        <f>BH50-X50-W50-V50</f>
        <v>67.800000000000011</v>
      </c>
      <c r="Z50">
        <v>68.2</v>
      </c>
      <c r="AA50">
        <v>80</v>
      </c>
      <c r="AB50">
        <v>79</v>
      </c>
      <c r="AV50">
        <v>221.2</v>
      </c>
      <c r="AW50">
        <v>260.7</v>
      </c>
      <c r="AX50">
        <v>350.8</v>
      </c>
      <c r="AY50">
        <v>335.2</v>
      </c>
      <c r="AZ50">
        <v>304.60000000000002</v>
      </c>
      <c r="BA50">
        <v>266.5</v>
      </c>
      <c r="BB50">
        <v>162.1</v>
      </c>
      <c r="BC50">
        <v>138.6</v>
      </c>
      <c r="BD50">
        <v>137.80000000000001</v>
      </c>
      <c r="BE50">
        <v>192</v>
      </c>
      <c r="BF50">
        <v>182.5</v>
      </c>
      <c r="BG50">
        <v>156.19999999999999</v>
      </c>
      <c r="BH50">
        <v>239</v>
      </c>
    </row>
    <row r="51" spans="1:60" x14ac:dyDescent="0.35">
      <c r="A51" s="2"/>
      <c r="B51" s="2" t="s">
        <v>99</v>
      </c>
      <c r="F51" s="29">
        <v>69.3</v>
      </c>
      <c r="G51" s="2">
        <v>78.7</v>
      </c>
      <c r="H51" s="2">
        <v>81</v>
      </c>
      <c r="I51">
        <f>AY51-H51-G51-F51</f>
        <v>75.399999999999991</v>
      </c>
      <c r="J51" s="29">
        <v>73.5</v>
      </c>
      <c r="K51" s="2">
        <v>89.2</v>
      </c>
      <c r="L51" s="2">
        <v>85.3</v>
      </c>
      <c r="M51">
        <f>AZ51-L51-K51-J51</f>
        <v>30.999999999999986</v>
      </c>
      <c r="N51" s="29">
        <v>77.900000000000006</v>
      </c>
      <c r="O51" s="2">
        <v>78.2</v>
      </c>
      <c r="P51" s="2">
        <v>94.4</v>
      </c>
      <c r="Q51">
        <f>BA51-P51-O51-N51</f>
        <v>-21.700000000000003</v>
      </c>
      <c r="R51" s="29">
        <v>100.7</v>
      </c>
      <c r="S51" s="2">
        <v>111.8</v>
      </c>
      <c r="T51" s="2">
        <v>104.5</v>
      </c>
      <c r="U51">
        <f>BG51-T51-S51-R51</f>
        <v>113.19999999999997</v>
      </c>
      <c r="V51" s="29">
        <v>94.4</v>
      </c>
      <c r="W51" s="2">
        <v>110.2</v>
      </c>
      <c r="X51" s="2">
        <v>108.6</v>
      </c>
      <c r="Y51">
        <f>BH51-X51-W51-V51</f>
        <v>120.10000000000005</v>
      </c>
      <c r="Z51">
        <v>104.2</v>
      </c>
      <c r="AA51">
        <v>113</v>
      </c>
      <c r="AB51">
        <v>122.2</v>
      </c>
      <c r="AV51" s="2">
        <v>103</v>
      </c>
      <c r="AW51" s="2">
        <v>262</v>
      </c>
      <c r="AX51" s="2">
        <v>361.2</v>
      </c>
      <c r="AY51" s="2">
        <v>304.39999999999998</v>
      </c>
      <c r="AZ51" s="2">
        <v>279</v>
      </c>
      <c r="BA51" s="2">
        <v>228.8</v>
      </c>
      <c r="BB51" s="2">
        <v>259.3</v>
      </c>
      <c r="BC51" s="2">
        <v>307.10000000000002</v>
      </c>
      <c r="BD51" s="2">
        <v>310.5</v>
      </c>
      <c r="BE51" s="2">
        <v>335.5</v>
      </c>
      <c r="BF51" s="2">
        <v>362</v>
      </c>
      <c r="BG51" s="2">
        <v>430.2</v>
      </c>
      <c r="BH51" s="2">
        <v>433.3</v>
      </c>
    </row>
    <row r="52" spans="1:60" x14ac:dyDescent="0.35">
      <c r="A52" s="14"/>
      <c r="B52" s="14" t="s">
        <v>100</v>
      </c>
      <c r="F52" s="39">
        <f t="shared" ref="F52:Y52" si="48">SUM(F50:F51)</f>
        <v>102.19999999999999</v>
      </c>
      <c r="G52" s="14">
        <f t="shared" si="48"/>
        <v>111.9</v>
      </c>
      <c r="H52" s="14">
        <f t="shared" si="48"/>
        <v>115.3</v>
      </c>
      <c r="I52" s="14">
        <f t="shared" si="48"/>
        <v>310.2</v>
      </c>
      <c r="J52" s="39">
        <f t="shared" si="48"/>
        <v>115.5</v>
      </c>
      <c r="K52" s="14">
        <f t="shared" si="48"/>
        <v>139.80000000000001</v>
      </c>
      <c r="L52" s="14">
        <f t="shared" si="48"/>
        <v>135.5</v>
      </c>
      <c r="M52" s="14">
        <f t="shared" si="48"/>
        <v>192.8</v>
      </c>
      <c r="N52" s="39">
        <f t="shared" si="48"/>
        <v>124.10000000000001</v>
      </c>
      <c r="O52" s="14">
        <f t="shared" si="48"/>
        <v>124.4</v>
      </c>
      <c r="P52" s="14">
        <f t="shared" si="48"/>
        <v>144.9</v>
      </c>
      <c r="Q52" s="14">
        <f t="shared" si="48"/>
        <v>101.9</v>
      </c>
      <c r="R52" s="39">
        <f t="shared" si="48"/>
        <v>143.19999999999999</v>
      </c>
      <c r="S52" s="14">
        <f t="shared" si="48"/>
        <v>153.1</v>
      </c>
      <c r="T52" s="14">
        <f t="shared" si="48"/>
        <v>140</v>
      </c>
      <c r="U52" s="14">
        <f t="shared" si="48"/>
        <v>150.09999999999997</v>
      </c>
      <c r="V52" s="39">
        <f t="shared" si="48"/>
        <v>144.30000000000001</v>
      </c>
      <c r="W52" s="14">
        <f t="shared" si="48"/>
        <v>166.4</v>
      </c>
      <c r="X52" s="14">
        <f t="shared" si="48"/>
        <v>173.7</v>
      </c>
      <c r="Y52" s="14">
        <f t="shared" si="48"/>
        <v>187.90000000000006</v>
      </c>
      <c r="Z52" s="14">
        <f t="shared" ref="Z52:AK52" si="49">SUM(Z50:Z51)</f>
        <v>172.4</v>
      </c>
      <c r="AA52" s="14">
        <f t="shared" si="49"/>
        <v>193</v>
      </c>
      <c r="AB52" s="14">
        <f t="shared" si="49"/>
        <v>201.2</v>
      </c>
      <c r="AC52" s="14">
        <f t="shared" si="49"/>
        <v>0</v>
      </c>
      <c r="AD52" s="14">
        <f t="shared" si="49"/>
        <v>0</v>
      </c>
      <c r="AE52" s="14">
        <f t="shared" si="49"/>
        <v>0</v>
      </c>
      <c r="AF52" s="14">
        <f t="shared" si="49"/>
        <v>0</v>
      </c>
      <c r="AG52" s="14">
        <f t="shared" si="49"/>
        <v>0</v>
      </c>
      <c r="AH52" s="14">
        <f t="shared" si="49"/>
        <v>0</v>
      </c>
      <c r="AI52" s="14">
        <f t="shared" si="49"/>
        <v>0</v>
      </c>
      <c r="AJ52" s="14">
        <f t="shared" si="49"/>
        <v>0</v>
      </c>
      <c r="AK52" s="14">
        <f t="shared" si="49"/>
        <v>0</v>
      </c>
      <c r="AV52" s="14">
        <f t="shared" ref="AV52:BH52" si="50">SUM(AV50:AV51)</f>
        <v>324.2</v>
      </c>
      <c r="AW52" s="14">
        <f t="shared" si="50"/>
        <v>522.70000000000005</v>
      </c>
      <c r="AX52" s="14">
        <f t="shared" si="50"/>
        <v>712</v>
      </c>
      <c r="AY52" s="14">
        <f t="shared" si="50"/>
        <v>639.59999999999991</v>
      </c>
      <c r="AZ52" s="14">
        <f t="shared" si="50"/>
        <v>583.6</v>
      </c>
      <c r="BA52" s="14">
        <f t="shared" si="50"/>
        <v>495.3</v>
      </c>
      <c r="BB52" s="14">
        <f t="shared" si="50"/>
        <v>421.4</v>
      </c>
      <c r="BC52" s="14">
        <f t="shared" si="50"/>
        <v>445.70000000000005</v>
      </c>
      <c r="BD52" s="14">
        <f t="shared" si="50"/>
        <v>448.3</v>
      </c>
      <c r="BE52" s="14">
        <f t="shared" si="50"/>
        <v>527.5</v>
      </c>
      <c r="BF52" s="14">
        <f t="shared" si="50"/>
        <v>544.5</v>
      </c>
      <c r="BG52" s="14">
        <f t="shared" si="50"/>
        <v>586.4</v>
      </c>
      <c r="BH52" s="14">
        <f t="shared" si="50"/>
        <v>672.3</v>
      </c>
    </row>
    <row r="53" spans="1:60" x14ac:dyDescent="0.35">
      <c r="A53" s="11"/>
      <c r="B53" s="11" t="s">
        <v>101</v>
      </c>
      <c r="F53" s="33">
        <f t="shared" ref="F53:Y53" si="51">F49-F52</f>
        <v>40.800000000000011</v>
      </c>
      <c r="G53" s="11">
        <f t="shared" si="51"/>
        <v>39.299999999999983</v>
      </c>
      <c r="H53" s="11">
        <f t="shared" si="51"/>
        <v>44.100000000000009</v>
      </c>
      <c r="I53" s="11">
        <f t="shared" si="51"/>
        <v>80.300000000000068</v>
      </c>
      <c r="J53" s="33">
        <f t="shared" si="51"/>
        <v>44.900000000000006</v>
      </c>
      <c r="K53" s="11">
        <f t="shared" si="51"/>
        <v>48.099999999999994</v>
      </c>
      <c r="L53" s="11">
        <f t="shared" si="51"/>
        <v>48.599999999999994</v>
      </c>
      <c r="M53" s="11">
        <f t="shared" si="51"/>
        <v>37.800000000000011</v>
      </c>
      <c r="N53" s="33">
        <f t="shared" si="51"/>
        <v>44.8</v>
      </c>
      <c r="O53" s="11">
        <f t="shared" si="51"/>
        <v>46</v>
      </c>
      <c r="P53" s="11">
        <f t="shared" si="51"/>
        <v>57.099999999999994</v>
      </c>
      <c r="Q53" s="11">
        <f t="shared" si="51"/>
        <v>13.899999999999991</v>
      </c>
      <c r="R53" s="33">
        <f t="shared" si="51"/>
        <v>51</v>
      </c>
      <c r="S53" s="11">
        <f t="shared" si="51"/>
        <v>52</v>
      </c>
      <c r="T53" s="11">
        <f t="shared" si="51"/>
        <v>60.599999999999994</v>
      </c>
      <c r="U53" s="11">
        <f t="shared" si="51"/>
        <v>61.500000000000057</v>
      </c>
      <c r="V53" s="33">
        <f t="shared" si="51"/>
        <v>51.900000000000006</v>
      </c>
      <c r="W53" s="11">
        <f t="shared" si="51"/>
        <v>57.799999999999983</v>
      </c>
      <c r="X53" s="11">
        <f t="shared" si="51"/>
        <v>54.900000000000006</v>
      </c>
      <c r="Y53" s="11">
        <f t="shared" si="51"/>
        <v>61.399999999999977</v>
      </c>
      <c r="Z53" s="11">
        <f t="shared" ref="Z53:AK53" si="52">Z49-Z52</f>
        <v>59.399999999999977</v>
      </c>
      <c r="AA53" s="11">
        <f t="shared" si="52"/>
        <v>63.899999999999977</v>
      </c>
      <c r="AB53" s="11">
        <f t="shared" si="52"/>
        <v>73.400000000000034</v>
      </c>
      <c r="AC53" s="11">
        <f t="shared" si="52"/>
        <v>0</v>
      </c>
      <c r="AD53" s="11">
        <f t="shared" si="52"/>
        <v>0</v>
      </c>
      <c r="AE53" s="11">
        <f t="shared" si="52"/>
        <v>0</v>
      </c>
      <c r="AF53" s="11">
        <f t="shared" si="52"/>
        <v>0</v>
      </c>
      <c r="AG53" s="11">
        <f t="shared" si="52"/>
        <v>0</v>
      </c>
      <c r="AH53" s="11">
        <f t="shared" si="52"/>
        <v>0</v>
      </c>
      <c r="AI53" s="11">
        <f t="shared" si="52"/>
        <v>0</v>
      </c>
      <c r="AJ53" s="11">
        <f t="shared" si="52"/>
        <v>0</v>
      </c>
      <c r="AK53" s="11">
        <f t="shared" si="52"/>
        <v>0</v>
      </c>
      <c r="AV53" s="11">
        <f t="shared" ref="AV53:BH53" si="53">AV49-AV52</f>
        <v>84.300000000000011</v>
      </c>
      <c r="AW53" s="11">
        <f t="shared" si="53"/>
        <v>191.19999999999993</v>
      </c>
      <c r="AX53" s="11">
        <f t="shared" si="53"/>
        <v>257.20000000000005</v>
      </c>
      <c r="AY53" s="11">
        <f t="shared" si="53"/>
        <v>204.50000000000011</v>
      </c>
      <c r="AZ53" s="11">
        <f t="shared" si="53"/>
        <v>179.39999999999998</v>
      </c>
      <c r="BA53" s="11">
        <f t="shared" si="53"/>
        <v>161.7999999999999</v>
      </c>
      <c r="BB53" s="11">
        <f t="shared" si="53"/>
        <v>120.50000000000011</v>
      </c>
      <c r="BC53" s="11">
        <f t="shared" si="53"/>
        <v>157.59999999999991</v>
      </c>
      <c r="BD53" s="11">
        <f t="shared" si="53"/>
        <v>169.7</v>
      </c>
      <c r="BE53" s="11">
        <f t="shared" si="53"/>
        <v>190</v>
      </c>
      <c r="BF53" s="11">
        <f t="shared" si="53"/>
        <v>203.20000000000005</v>
      </c>
      <c r="BG53" s="11">
        <f t="shared" si="53"/>
        <v>225.10000000000002</v>
      </c>
      <c r="BH53" s="11">
        <f t="shared" si="53"/>
        <v>226</v>
      </c>
    </row>
    <row r="54" spans="1:60" s="8" customFormat="1" x14ac:dyDescent="0.35">
      <c r="B54" s="7" t="s">
        <v>102</v>
      </c>
      <c r="F54" s="37"/>
      <c r="G54" s="7"/>
      <c r="H54" s="7"/>
      <c r="I54" s="7"/>
      <c r="J54" s="37"/>
      <c r="K54" s="7"/>
      <c r="L54" s="7"/>
      <c r="M54" s="7"/>
      <c r="N54" s="37"/>
      <c r="O54" s="7"/>
      <c r="P54" s="7"/>
      <c r="Q54" s="7"/>
      <c r="R54" s="37"/>
      <c r="S54" s="7"/>
      <c r="T54" s="7"/>
      <c r="U54" s="7"/>
      <c r="V54" s="37"/>
      <c r="W54" s="7"/>
      <c r="X54" s="7"/>
      <c r="Y54" s="7"/>
    </row>
    <row r="55" spans="1:60" x14ac:dyDescent="0.35">
      <c r="B55" t="s">
        <v>103</v>
      </c>
      <c r="F55" s="27">
        <v>29.8</v>
      </c>
      <c r="G55">
        <v>30.1</v>
      </c>
      <c r="H55">
        <v>29.5</v>
      </c>
      <c r="I55">
        <f>AY55-H55-G55-F55</f>
        <v>83.40000000000002</v>
      </c>
      <c r="J55" s="27">
        <v>31.5</v>
      </c>
      <c r="K55">
        <v>33.700000000000003</v>
      </c>
      <c r="L55">
        <v>32.5</v>
      </c>
      <c r="M55">
        <f>AZ55-L55-K55-J55</f>
        <v>55.899999999999991</v>
      </c>
      <c r="N55" s="27">
        <v>34.9</v>
      </c>
      <c r="O55">
        <v>36</v>
      </c>
      <c r="P55">
        <v>36.299999999999997</v>
      </c>
      <c r="Q55">
        <f>BA55-P55-O55-N55</f>
        <v>43.499999999999993</v>
      </c>
      <c r="R55" s="27">
        <v>37.9</v>
      </c>
      <c r="S55">
        <v>38.200000000000003</v>
      </c>
      <c r="T55">
        <v>41.8</v>
      </c>
      <c r="U55">
        <f>BG55-T55-S55-R55</f>
        <v>42.29999999999999</v>
      </c>
      <c r="V55" s="27">
        <v>43.3</v>
      </c>
      <c r="W55">
        <v>44.5</v>
      </c>
      <c r="X55">
        <v>48.5</v>
      </c>
      <c r="Y55">
        <f>BH55-X55-W55-V55</f>
        <v>46.2</v>
      </c>
      <c r="Z55">
        <v>47.8</v>
      </c>
      <c r="AA55">
        <v>47.3</v>
      </c>
      <c r="AB55">
        <v>50.9</v>
      </c>
      <c r="AV55">
        <v>57.3</v>
      </c>
      <c r="AW55">
        <v>140.6</v>
      </c>
      <c r="AX55">
        <v>193.1</v>
      </c>
      <c r="AY55">
        <v>172.8</v>
      </c>
      <c r="AZ55">
        <v>153.6</v>
      </c>
      <c r="BA55">
        <v>150.69999999999999</v>
      </c>
      <c r="BB55">
        <v>114.6</v>
      </c>
      <c r="BC55">
        <v>127.3</v>
      </c>
      <c r="BD55">
        <v>119.8</v>
      </c>
      <c r="BE55">
        <v>130.80000000000001</v>
      </c>
      <c r="BF55">
        <v>144.5</v>
      </c>
      <c r="BG55">
        <v>160.19999999999999</v>
      </c>
      <c r="BH55">
        <v>182.5</v>
      </c>
    </row>
    <row r="56" spans="1:60" x14ac:dyDescent="0.35">
      <c r="B56" t="s">
        <v>104</v>
      </c>
      <c r="F56" s="27">
        <v>0</v>
      </c>
      <c r="G56">
        <v>0</v>
      </c>
      <c r="H56">
        <v>0</v>
      </c>
      <c r="I56">
        <f>AY56-H56-G56-F56</f>
        <v>-3.8</v>
      </c>
      <c r="J56" s="27">
        <v>1.2</v>
      </c>
      <c r="K56">
        <v>0.6</v>
      </c>
      <c r="L56">
        <v>0.1</v>
      </c>
      <c r="M56">
        <f>AZ56-L56-K56-J56</f>
        <v>-1.7</v>
      </c>
      <c r="N56" s="27">
        <v>0.4</v>
      </c>
      <c r="O56">
        <v>1</v>
      </c>
      <c r="P56">
        <v>0.1</v>
      </c>
      <c r="Q56">
        <f>BA56-P56-O56-N56</f>
        <v>-1.4</v>
      </c>
      <c r="R56" s="27">
        <v>0.2</v>
      </c>
      <c r="S56">
        <v>0.1</v>
      </c>
      <c r="T56">
        <v>0.3</v>
      </c>
      <c r="U56">
        <f>BG56-T56-S56-R56</f>
        <v>1.2</v>
      </c>
      <c r="V56" s="27">
        <v>0.3</v>
      </c>
      <c r="W56">
        <v>0.1</v>
      </c>
      <c r="X56">
        <v>0.2</v>
      </c>
      <c r="Y56">
        <f>BH56-X56-W56-V56</f>
        <v>9.9999999999999922E-2</v>
      </c>
      <c r="Z56">
        <v>0</v>
      </c>
      <c r="AA56">
        <v>0</v>
      </c>
      <c r="AB56">
        <v>0</v>
      </c>
      <c r="AV56">
        <v>3.1</v>
      </c>
      <c r="AW56">
        <v>12.5</v>
      </c>
      <c r="AX56">
        <v>-2.7</v>
      </c>
      <c r="AY56">
        <v>-3.8</v>
      </c>
      <c r="AZ56">
        <v>0.2</v>
      </c>
      <c r="BA56">
        <v>0.1</v>
      </c>
      <c r="BB56">
        <v>0</v>
      </c>
      <c r="BC56">
        <v>0</v>
      </c>
      <c r="BD56">
        <v>0</v>
      </c>
      <c r="BE56">
        <v>2.2999999999999998</v>
      </c>
      <c r="BF56">
        <v>1.7</v>
      </c>
      <c r="BG56">
        <v>1.8</v>
      </c>
      <c r="BH56">
        <v>0.7</v>
      </c>
    </row>
    <row r="57" spans="1:60" x14ac:dyDescent="0.35">
      <c r="B57" t="s">
        <v>105</v>
      </c>
      <c r="F57" s="27">
        <v>3.6</v>
      </c>
      <c r="G57">
        <v>3.6</v>
      </c>
      <c r="H57">
        <v>4.4000000000000004</v>
      </c>
      <c r="I57">
        <f>AY57-H57-G57-F57</f>
        <v>8.1</v>
      </c>
      <c r="J57" s="27">
        <v>3.9</v>
      </c>
      <c r="K57">
        <v>4.5</v>
      </c>
      <c r="L57">
        <v>4.5999999999999996</v>
      </c>
      <c r="M57">
        <f>AZ57-L57-K57-J57</f>
        <v>5.6000000000000014</v>
      </c>
      <c r="N57" s="27">
        <v>5.7</v>
      </c>
      <c r="O57">
        <v>6</v>
      </c>
      <c r="P57">
        <v>7.7</v>
      </c>
      <c r="Q57">
        <f>BA57-P57-O57-N57</f>
        <v>-3.2</v>
      </c>
      <c r="R57" s="27">
        <v>8</v>
      </c>
      <c r="S57">
        <v>10.199999999999999</v>
      </c>
      <c r="T57">
        <v>8</v>
      </c>
      <c r="U57">
        <f>BG57-T57-S57-R57</f>
        <v>9.0000000000000036</v>
      </c>
      <c r="V57" s="27">
        <v>9.1999999999999993</v>
      </c>
      <c r="W57">
        <v>9.1999999999999993</v>
      </c>
      <c r="X57">
        <v>9.6</v>
      </c>
      <c r="Y57">
        <f>BH57-X57-W57-V57</f>
        <v>10.600000000000001</v>
      </c>
      <c r="Z57">
        <v>10.199999999999999</v>
      </c>
      <c r="AA57">
        <v>9.9</v>
      </c>
      <c r="AB57">
        <v>10.3</v>
      </c>
      <c r="AV57">
        <v>2.2000000000000002</v>
      </c>
      <c r="AW57">
        <v>8.6</v>
      </c>
      <c r="AX57">
        <v>17.8</v>
      </c>
      <c r="AY57">
        <v>19.7</v>
      </c>
      <c r="AZ57">
        <v>18.600000000000001</v>
      </c>
      <c r="BA57">
        <v>16.2</v>
      </c>
      <c r="BB57">
        <v>13.9</v>
      </c>
      <c r="BC57">
        <v>17.8</v>
      </c>
      <c r="BD57">
        <v>15.6</v>
      </c>
      <c r="BE57">
        <v>18</v>
      </c>
      <c r="BF57">
        <v>27</v>
      </c>
      <c r="BG57">
        <v>35.200000000000003</v>
      </c>
      <c r="BH57">
        <v>38.6</v>
      </c>
    </row>
    <row r="58" spans="1:60" x14ac:dyDescent="0.35">
      <c r="B58" t="s">
        <v>106</v>
      </c>
      <c r="F58" s="27">
        <v>0</v>
      </c>
      <c r="G58">
        <v>0</v>
      </c>
      <c r="H58">
        <v>0</v>
      </c>
      <c r="I58">
        <f>AY58-H58-G58-F58</f>
        <v>0</v>
      </c>
      <c r="J58" s="27">
        <v>0</v>
      </c>
      <c r="K58">
        <v>0</v>
      </c>
      <c r="L58">
        <v>0</v>
      </c>
      <c r="M58">
        <f>AZ58-L58-K58-J58</f>
        <v>0</v>
      </c>
      <c r="N58" s="27">
        <v>0</v>
      </c>
      <c r="O58">
        <v>0</v>
      </c>
      <c r="P58">
        <v>0</v>
      </c>
      <c r="Q58">
        <f>BA58-P58-O58-N58</f>
        <v>0</v>
      </c>
      <c r="R58" s="27">
        <v>0</v>
      </c>
      <c r="S58">
        <v>0</v>
      </c>
      <c r="T58">
        <v>0</v>
      </c>
      <c r="U58">
        <f>BG58-T58-S58-R58</f>
        <v>0</v>
      </c>
      <c r="V58" s="27">
        <v>0</v>
      </c>
      <c r="W58">
        <v>0</v>
      </c>
      <c r="X58">
        <v>0</v>
      </c>
      <c r="Y58">
        <f>BH58-X58-W58-V58</f>
        <v>0</v>
      </c>
      <c r="Z58">
        <v>0</v>
      </c>
      <c r="AA58">
        <v>0</v>
      </c>
      <c r="AB58">
        <v>0</v>
      </c>
      <c r="AV58">
        <v>0</v>
      </c>
      <c r="AW58">
        <v>0</v>
      </c>
      <c r="AX58">
        <v>96.6</v>
      </c>
      <c r="AY58">
        <v>0</v>
      </c>
      <c r="AZ58">
        <v>0</v>
      </c>
      <c r="BA58">
        <v>0</v>
      </c>
      <c r="BB58">
        <v>0</v>
      </c>
      <c r="BC58">
        <v>24.2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 s="2"/>
      <c r="B59" s="2" t="s">
        <v>107</v>
      </c>
      <c r="F59" s="2">
        <v>0.4</v>
      </c>
      <c r="G59" s="2">
        <v>3</v>
      </c>
      <c r="H59" s="2">
        <v>0.1</v>
      </c>
      <c r="I59">
        <f>AY59-H59-G59-F59</f>
        <v>-5.9</v>
      </c>
      <c r="J59" s="29">
        <v>0.1</v>
      </c>
      <c r="K59" s="2">
        <v>0.3</v>
      </c>
      <c r="L59" s="2">
        <v>-0.1</v>
      </c>
      <c r="M59">
        <f>AZ59-L59-K59-J59</f>
        <v>1.4</v>
      </c>
      <c r="N59" s="29">
        <v>0.1</v>
      </c>
      <c r="O59" s="2">
        <v>0.1</v>
      </c>
      <c r="P59" s="2">
        <v>0.3</v>
      </c>
      <c r="Q59">
        <f>BA59-P59-O59-N59</f>
        <v>-1.2000000000000002</v>
      </c>
      <c r="R59" s="29">
        <v>0</v>
      </c>
      <c r="S59" s="2">
        <v>0.2</v>
      </c>
      <c r="T59" s="2">
        <v>0</v>
      </c>
      <c r="U59">
        <f>BG59-T59-S59-R59</f>
        <v>-0.2</v>
      </c>
      <c r="V59" s="2">
        <v>0.3</v>
      </c>
      <c r="W59" s="2">
        <v>5.9</v>
      </c>
      <c r="X59" s="2">
        <v>0.2</v>
      </c>
      <c r="Y59">
        <f>BH59-X59-W59-V59</f>
        <v>0.3999999999999993</v>
      </c>
      <c r="Z59">
        <v>0.9</v>
      </c>
      <c r="AA59">
        <v>0</v>
      </c>
      <c r="AB59">
        <v>0</v>
      </c>
      <c r="AV59" s="2">
        <v>-1.4</v>
      </c>
      <c r="AW59" s="2">
        <v>0</v>
      </c>
      <c r="AX59" s="2">
        <v>2.1</v>
      </c>
      <c r="AY59" s="2">
        <v>-2.4</v>
      </c>
      <c r="AZ59" s="2">
        <v>1.7</v>
      </c>
      <c r="BA59" s="2">
        <v>-0.7</v>
      </c>
      <c r="BB59" s="2">
        <v>10</v>
      </c>
      <c r="BC59" s="2">
        <v>0.3</v>
      </c>
      <c r="BD59" s="2">
        <v>3.8</v>
      </c>
      <c r="BE59" s="2">
        <v>0.9</v>
      </c>
      <c r="BF59" s="2">
        <v>0.7</v>
      </c>
      <c r="BG59" s="2">
        <v>0</v>
      </c>
      <c r="BH59" s="2">
        <v>6.8</v>
      </c>
    </row>
    <row r="60" spans="1:60" x14ac:dyDescent="0.35">
      <c r="A60" s="14"/>
      <c r="B60" s="14" t="s">
        <v>108</v>
      </c>
      <c r="F60" s="14">
        <f t="shared" ref="F60:Y60" si="54">SUM(F55:F59)</f>
        <v>33.799999999999997</v>
      </c>
      <c r="G60" s="14">
        <f t="shared" si="54"/>
        <v>36.700000000000003</v>
      </c>
      <c r="H60" s="14">
        <f t="shared" si="54"/>
        <v>34</v>
      </c>
      <c r="I60" s="14">
        <f t="shared" si="54"/>
        <v>81.800000000000011</v>
      </c>
      <c r="J60" s="39">
        <f t="shared" si="54"/>
        <v>36.700000000000003</v>
      </c>
      <c r="K60" s="14">
        <f t="shared" si="54"/>
        <v>39.1</v>
      </c>
      <c r="L60" s="14">
        <f t="shared" si="54"/>
        <v>37.1</v>
      </c>
      <c r="M60" s="14">
        <f t="shared" si="54"/>
        <v>61.199999999999989</v>
      </c>
      <c r="N60" s="39">
        <f t="shared" si="54"/>
        <v>41.1</v>
      </c>
      <c r="O60" s="14">
        <f t="shared" si="54"/>
        <v>43.1</v>
      </c>
      <c r="P60" s="14">
        <f t="shared" si="54"/>
        <v>44.4</v>
      </c>
      <c r="Q60" s="14">
        <f t="shared" si="54"/>
        <v>37.699999999999989</v>
      </c>
      <c r="R60" s="39">
        <f t="shared" si="54"/>
        <v>46.1</v>
      </c>
      <c r="S60" s="14">
        <f t="shared" si="54"/>
        <v>48.7</v>
      </c>
      <c r="T60" s="14">
        <f t="shared" si="54"/>
        <v>50.099999999999994</v>
      </c>
      <c r="U60" s="14">
        <f t="shared" si="54"/>
        <v>52.3</v>
      </c>
      <c r="V60" s="14">
        <f t="shared" si="54"/>
        <v>53.099999999999994</v>
      </c>
      <c r="W60" s="14">
        <f t="shared" si="54"/>
        <v>59.699999999999996</v>
      </c>
      <c r="X60" s="14">
        <f t="shared" si="54"/>
        <v>58.500000000000007</v>
      </c>
      <c r="Y60" s="14">
        <f t="shared" si="54"/>
        <v>57.300000000000004</v>
      </c>
      <c r="Z60" s="14">
        <f t="shared" ref="Z60:AK60" si="55">SUM(Z55:Z59)</f>
        <v>58.9</v>
      </c>
      <c r="AA60" s="14">
        <f t="shared" si="55"/>
        <v>57.199999999999996</v>
      </c>
      <c r="AB60" s="14">
        <f t="shared" si="55"/>
        <v>61.2</v>
      </c>
      <c r="AC60" s="14">
        <f t="shared" si="55"/>
        <v>0</v>
      </c>
      <c r="AD60" s="14">
        <f t="shared" si="55"/>
        <v>0</v>
      </c>
      <c r="AE60" s="14">
        <f t="shared" si="55"/>
        <v>0</v>
      </c>
      <c r="AF60" s="14">
        <f t="shared" si="55"/>
        <v>0</v>
      </c>
      <c r="AG60" s="14">
        <f t="shared" si="55"/>
        <v>0</v>
      </c>
      <c r="AH60" s="14">
        <f t="shared" si="55"/>
        <v>0</v>
      </c>
      <c r="AI60" s="14">
        <f t="shared" si="55"/>
        <v>0</v>
      </c>
      <c r="AJ60" s="14">
        <f t="shared" si="55"/>
        <v>0</v>
      </c>
      <c r="AK60" s="14">
        <f t="shared" si="55"/>
        <v>0</v>
      </c>
      <c r="AV60" s="14">
        <f t="shared" ref="AV60:BH60" si="56">SUM(AV55:AV59)</f>
        <v>61.2</v>
      </c>
      <c r="AW60" s="14">
        <f t="shared" si="56"/>
        <v>161.69999999999999</v>
      </c>
      <c r="AX60" s="14">
        <f t="shared" si="56"/>
        <v>306.90000000000003</v>
      </c>
      <c r="AY60" s="14">
        <f t="shared" si="56"/>
        <v>186.29999999999998</v>
      </c>
      <c r="AZ60" s="14">
        <f t="shared" si="56"/>
        <v>174.09999999999997</v>
      </c>
      <c r="BA60" s="14">
        <f t="shared" si="56"/>
        <v>166.29999999999998</v>
      </c>
      <c r="BB60" s="14">
        <f t="shared" si="56"/>
        <v>138.5</v>
      </c>
      <c r="BC60" s="14">
        <f t="shared" si="56"/>
        <v>169.6</v>
      </c>
      <c r="BD60" s="14">
        <f t="shared" si="56"/>
        <v>139.20000000000002</v>
      </c>
      <c r="BE60" s="14">
        <f t="shared" si="56"/>
        <v>152.00000000000003</v>
      </c>
      <c r="BF60" s="14">
        <f t="shared" si="56"/>
        <v>173.89999999999998</v>
      </c>
      <c r="BG60" s="14">
        <f t="shared" si="56"/>
        <v>197.2</v>
      </c>
      <c r="BH60" s="14">
        <f t="shared" si="56"/>
        <v>228.6</v>
      </c>
    </row>
    <row r="61" spans="1:60" x14ac:dyDescent="0.35">
      <c r="A61" s="11"/>
      <c r="B61" s="11" t="s">
        <v>80</v>
      </c>
      <c r="F61" s="33">
        <f t="shared" ref="F61:U61" si="57">F53-SUM(F55:F59)</f>
        <v>7.0000000000000142</v>
      </c>
      <c r="G61" s="11">
        <f t="shared" si="57"/>
        <v>2.5999999999999801</v>
      </c>
      <c r="H61" s="11">
        <f t="shared" si="57"/>
        <v>10.100000000000009</v>
      </c>
      <c r="I61" s="11">
        <f t="shared" si="57"/>
        <v>-1.4999999999999432</v>
      </c>
      <c r="J61" s="33">
        <f t="shared" si="57"/>
        <v>8.2000000000000028</v>
      </c>
      <c r="K61" s="11">
        <f t="shared" si="57"/>
        <v>8.9999999999999929</v>
      </c>
      <c r="L61" s="11">
        <f t="shared" si="57"/>
        <v>11.499999999999993</v>
      </c>
      <c r="M61" s="11">
        <f t="shared" si="57"/>
        <v>-23.399999999999977</v>
      </c>
      <c r="N61" s="33">
        <f t="shared" si="57"/>
        <v>3.6999999999999957</v>
      </c>
      <c r="O61" s="11">
        <f t="shared" si="57"/>
        <v>2.8999999999999986</v>
      </c>
      <c r="P61" s="11">
        <f t="shared" si="57"/>
        <v>12.699999999999996</v>
      </c>
      <c r="Q61" s="11">
        <f t="shared" si="57"/>
        <v>-23.799999999999997</v>
      </c>
      <c r="R61" s="33">
        <f t="shared" ref="R61:Y61" si="58">R53-R60</f>
        <v>4.8999999999999986</v>
      </c>
      <c r="S61" s="11">
        <f t="shared" si="58"/>
        <v>3.2999999999999972</v>
      </c>
      <c r="T61" s="11">
        <f t="shared" si="58"/>
        <v>10.5</v>
      </c>
      <c r="U61" s="11">
        <f t="shared" si="58"/>
        <v>9.2000000000000597</v>
      </c>
      <c r="V61" s="11">
        <f t="shared" si="58"/>
        <v>-1.1999999999999886</v>
      </c>
      <c r="W61" s="11">
        <f t="shared" si="58"/>
        <v>-1.9000000000000128</v>
      </c>
      <c r="X61" s="11">
        <f t="shared" si="58"/>
        <v>-3.6000000000000014</v>
      </c>
      <c r="Y61" s="11">
        <f t="shared" si="58"/>
        <v>4.099999999999973</v>
      </c>
      <c r="Z61" s="11">
        <f t="shared" ref="Z61:AK61" si="59">Z53-Z60</f>
        <v>0.49999999999997868</v>
      </c>
      <c r="AA61" s="11">
        <f t="shared" si="59"/>
        <v>6.6999999999999815</v>
      </c>
      <c r="AB61" s="11">
        <f t="shared" si="59"/>
        <v>12.200000000000031</v>
      </c>
      <c r="AC61" s="11">
        <f t="shared" si="59"/>
        <v>0</v>
      </c>
      <c r="AD61" s="11">
        <f t="shared" si="59"/>
        <v>0</v>
      </c>
      <c r="AE61" s="11">
        <f t="shared" si="59"/>
        <v>0</v>
      </c>
      <c r="AF61" s="11">
        <f t="shared" si="59"/>
        <v>0</v>
      </c>
      <c r="AG61" s="11">
        <f t="shared" si="59"/>
        <v>0</v>
      </c>
      <c r="AH61" s="11">
        <f t="shared" si="59"/>
        <v>0</v>
      </c>
      <c r="AI61" s="11">
        <f t="shared" si="59"/>
        <v>0</v>
      </c>
      <c r="AJ61" s="11">
        <f t="shared" si="59"/>
        <v>0</v>
      </c>
      <c r="AK61" s="11">
        <f t="shared" si="59"/>
        <v>0</v>
      </c>
      <c r="AV61" s="11">
        <f t="shared" ref="AV61:BH61" si="60">AV53-SUM(AV55:AV59)</f>
        <v>23.100000000000009</v>
      </c>
      <c r="AW61" s="11">
        <f t="shared" si="60"/>
        <v>29.499999999999943</v>
      </c>
      <c r="AX61" s="11">
        <f t="shared" si="60"/>
        <v>-49.699999999999989</v>
      </c>
      <c r="AY61" s="11">
        <f t="shared" si="60"/>
        <v>18.200000000000131</v>
      </c>
      <c r="AZ61" s="11">
        <f t="shared" si="60"/>
        <v>5.3000000000000114</v>
      </c>
      <c r="BA61" s="11">
        <f t="shared" si="60"/>
        <v>-4.5000000000000853</v>
      </c>
      <c r="BB61" s="11">
        <f t="shared" si="60"/>
        <v>-17.999999999999886</v>
      </c>
      <c r="BC61" s="11">
        <f t="shared" si="60"/>
        <v>-12.000000000000085</v>
      </c>
      <c r="BD61" s="11">
        <f t="shared" si="60"/>
        <v>30.499999999999972</v>
      </c>
      <c r="BE61" s="11">
        <f t="shared" si="60"/>
        <v>37.999999999999972</v>
      </c>
      <c r="BF61" s="11">
        <f t="shared" si="60"/>
        <v>29.300000000000068</v>
      </c>
      <c r="BG61" s="11">
        <f t="shared" si="60"/>
        <v>27.900000000000034</v>
      </c>
      <c r="BH61" s="11">
        <f t="shared" si="60"/>
        <v>-2.5999999999999943</v>
      </c>
    </row>
    <row r="62" spans="1:60" s="8" customFormat="1" x14ac:dyDescent="0.35">
      <c r="B62" s="7" t="s">
        <v>109</v>
      </c>
      <c r="F62" s="37"/>
      <c r="G62" s="7"/>
      <c r="H62" s="7"/>
      <c r="I62" s="7"/>
      <c r="J62" s="37"/>
      <c r="K62" s="7"/>
      <c r="L62" s="7"/>
      <c r="M62" s="7"/>
      <c r="N62" s="37"/>
      <c r="O62" s="7"/>
      <c r="P62" s="7"/>
      <c r="Q62" s="7"/>
      <c r="R62" s="37"/>
      <c r="S62" s="7"/>
      <c r="T62" s="7"/>
      <c r="U62" s="7"/>
      <c r="V62" s="37"/>
      <c r="W62" s="7"/>
      <c r="X62" s="7"/>
      <c r="Y62" s="7"/>
    </row>
    <row r="63" spans="1:60" x14ac:dyDescent="0.35">
      <c r="B63" t="s">
        <v>110</v>
      </c>
      <c r="F63" s="27">
        <v>-5.0999999999999996</v>
      </c>
      <c r="G63">
        <v>-5.7</v>
      </c>
      <c r="H63">
        <v>-5</v>
      </c>
      <c r="I63">
        <f>AY63-H63-G63-F63</f>
        <v>-30.4</v>
      </c>
      <c r="J63" s="27">
        <v>-5.5</v>
      </c>
      <c r="K63">
        <v>-5.3</v>
      </c>
      <c r="L63">
        <v>-5.4</v>
      </c>
      <c r="M63">
        <f>AZ63-L63-K63-J63</f>
        <v>-23.000000000000004</v>
      </c>
      <c r="N63" s="27">
        <v>-5.4</v>
      </c>
      <c r="O63">
        <v>-5.6</v>
      </c>
      <c r="P63">
        <v>-5.9</v>
      </c>
      <c r="Q63">
        <f>BA63-P63-O63-N63</f>
        <v>-19.100000000000001</v>
      </c>
      <c r="R63" s="27">
        <v>-5.9</v>
      </c>
      <c r="S63">
        <v>-5.7</v>
      </c>
      <c r="T63">
        <v>-5.9</v>
      </c>
      <c r="U63">
        <f>BG63-T63-S63-R63</f>
        <v>-5.9</v>
      </c>
      <c r="V63" s="27">
        <v>-5.9</v>
      </c>
      <c r="W63">
        <v>-2.9</v>
      </c>
      <c r="X63">
        <v>-4.0999999999999996</v>
      </c>
      <c r="Y63">
        <f>BH63-X63-W63-V63</f>
        <v>-4.7999999999999989</v>
      </c>
      <c r="Z63">
        <v>-5.3</v>
      </c>
      <c r="AA63">
        <v>-5.0999999999999996</v>
      </c>
      <c r="AB63">
        <v>-5.0999999999999996</v>
      </c>
      <c r="AV63">
        <v>-22.3</v>
      </c>
      <c r="AW63">
        <v>-51.1</v>
      </c>
      <c r="AX63">
        <v>-66.099999999999994</v>
      </c>
      <c r="AY63">
        <v>-46.2</v>
      </c>
      <c r="AZ63">
        <v>-39.200000000000003</v>
      </c>
      <c r="BA63">
        <v>-36</v>
      </c>
      <c r="BB63">
        <v>-34.700000000000003</v>
      </c>
      <c r="BC63">
        <v>-28.6</v>
      </c>
      <c r="BD63">
        <v>-20.8</v>
      </c>
      <c r="BE63">
        <v>-21.6</v>
      </c>
      <c r="BF63">
        <v>-22.8</v>
      </c>
      <c r="BG63">
        <v>-23.4</v>
      </c>
      <c r="BH63">
        <v>-17.7</v>
      </c>
    </row>
    <row r="64" spans="1:60" x14ac:dyDescent="0.35">
      <c r="B64" t="s">
        <v>111</v>
      </c>
      <c r="F64" s="27">
        <v>0</v>
      </c>
      <c r="G64">
        <v>0</v>
      </c>
      <c r="H64">
        <v>0</v>
      </c>
      <c r="I64">
        <f>AY64-H64-G64-F64</f>
        <v>0</v>
      </c>
      <c r="J64" s="27">
        <v>0</v>
      </c>
      <c r="K64">
        <v>0</v>
      </c>
      <c r="L64">
        <v>0</v>
      </c>
      <c r="M64">
        <f>AZ64-L64-K64-J64</f>
        <v>-39.1</v>
      </c>
      <c r="N64" s="27">
        <v>0</v>
      </c>
      <c r="O64">
        <v>0</v>
      </c>
      <c r="P64">
        <v>0</v>
      </c>
      <c r="Q64">
        <f>BA64-P64-O64-N64</f>
        <v>-3.4</v>
      </c>
      <c r="R64" s="27">
        <v>0</v>
      </c>
      <c r="S64">
        <v>0</v>
      </c>
      <c r="T64">
        <v>0</v>
      </c>
      <c r="U64">
        <f>BG64-T64-S64-R64</f>
        <v>0</v>
      </c>
      <c r="V64" s="27">
        <v>-13</v>
      </c>
      <c r="W64">
        <v>0</v>
      </c>
      <c r="X64">
        <v>0</v>
      </c>
      <c r="Y64">
        <f>BH64-X64-W64-V64</f>
        <v>0</v>
      </c>
      <c r="Z64">
        <v>0</v>
      </c>
      <c r="AA64">
        <v>0</v>
      </c>
      <c r="AB64">
        <v>0</v>
      </c>
      <c r="AV64">
        <v>0</v>
      </c>
      <c r="AW64">
        <v>0</v>
      </c>
      <c r="AX64">
        <v>0</v>
      </c>
      <c r="AY64">
        <v>0</v>
      </c>
      <c r="AZ64">
        <v>-39.1</v>
      </c>
      <c r="BA64">
        <v>-3.4</v>
      </c>
      <c r="BB64">
        <v>0.2</v>
      </c>
      <c r="BC64">
        <v>-17.3</v>
      </c>
      <c r="BD64">
        <v>0</v>
      </c>
      <c r="BE64">
        <v>0</v>
      </c>
      <c r="BF64">
        <v>0</v>
      </c>
      <c r="BG64">
        <v>0</v>
      </c>
      <c r="BH64">
        <v>-13</v>
      </c>
    </row>
    <row r="65" spans="1:60" s="2" customFormat="1" x14ac:dyDescent="0.35">
      <c r="B65" s="2" t="s">
        <v>112</v>
      </c>
      <c r="F65" s="29">
        <v>0.3</v>
      </c>
      <c r="G65" s="2">
        <v>-0.6</v>
      </c>
      <c r="H65" s="2">
        <v>-0.3</v>
      </c>
      <c r="I65" s="2">
        <f>AY65-H65-G65-F65</f>
        <v>0.19999999999999996</v>
      </c>
      <c r="J65" s="29">
        <v>-0.5</v>
      </c>
      <c r="K65" s="2">
        <v>0.1</v>
      </c>
      <c r="L65" s="2">
        <v>-0.7</v>
      </c>
      <c r="M65" s="2">
        <f>AZ65-L65-K65-J65</f>
        <v>2.2999999999999998</v>
      </c>
      <c r="N65" s="29">
        <v>-0.5</v>
      </c>
      <c r="O65" s="2">
        <v>0.3</v>
      </c>
      <c r="P65" s="2">
        <v>0.8</v>
      </c>
      <c r="Q65" s="2">
        <f>BA65-P65-O65-N65</f>
        <v>-1.3</v>
      </c>
      <c r="R65" s="29">
        <v>0.2</v>
      </c>
      <c r="S65" s="2">
        <v>0</v>
      </c>
      <c r="T65" s="2">
        <v>0</v>
      </c>
      <c r="U65">
        <f>BG65-T65-S65-R65</f>
        <v>-0.30000000000000004</v>
      </c>
      <c r="V65" s="29">
        <v>0.1</v>
      </c>
      <c r="W65" s="2">
        <v>0</v>
      </c>
      <c r="X65" s="2">
        <v>-1.1000000000000001</v>
      </c>
      <c r="Y65" s="2">
        <f>BH65-X65-W65-V65</f>
        <v>1.6</v>
      </c>
      <c r="Z65" s="2">
        <v>-0.3</v>
      </c>
      <c r="AA65" s="2">
        <v>0.2</v>
      </c>
      <c r="AB65" s="2">
        <v>-0.3</v>
      </c>
      <c r="AV65" s="2">
        <v>1.1000000000000001</v>
      </c>
      <c r="AW65" s="2">
        <v>0</v>
      </c>
      <c r="AX65" s="2">
        <v>1.3</v>
      </c>
      <c r="AY65" s="2">
        <v>-0.4</v>
      </c>
      <c r="AZ65" s="2">
        <v>1.2</v>
      </c>
      <c r="BA65" s="2">
        <v>-0.7</v>
      </c>
      <c r="BB65" s="2">
        <v>0.7</v>
      </c>
      <c r="BC65" s="2">
        <v>0.8</v>
      </c>
      <c r="BD65" s="2">
        <v>-1</v>
      </c>
      <c r="BE65" s="2">
        <v>-0.7</v>
      </c>
      <c r="BF65" s="2">
        <v>0.3</v>
      </c>
      <c r="BG65" s="2">
        <v>-0.1</v>
      </c>
      <c r="BH65" s="2">
        <v>0.6</v>
      </c>
    </row>
    <row r="66" spans="1:60" x14ac:dyDescent="0.35">
      <c r="A66" s="11"/>
      <c r="B66" s="11" t="s">
        <v>113</v>
      </c>
      <c r="F66" s="11">
        <f t="shared" ref="F66:AK66" si="61">SUM(F63:F65)</f>
        <v>-4.8</v>
      </c>
      <c r="G66" s="11">
        <f t="shared" si="61"/>
        <v>-6.3</v>
      </c>
      <c r="H66" s="11">
        <f t="shared" si="61"/>
        <v>-5.3</v>
      </c>
      <c r="I66" s="11">
        <f t="shared" si="61"/>
        <v>-30.2</v>
      </c>
      <c r="J66" s="33">
        <f t="shared" si="61"/>
        <v>-6</v>
      </c>
      <c r="K66" s="11">
        <f t="shared" si="61"/>
        <v>-5.2</v>
      </c>
      <c r="L66" s="11">
        <f t="shared" si="61"/>
        <v>-6.1000000000000005</v>
      </c>
      <c r="M66" s="11">
        <f t="shared" si="61"/>
        <v>-59.800000000000011</v>
      </c>
      <c r="N66" s="33">
        <f t="shared" si="61"/>
        <v>-5.9</v>
      </c>
      <c r="O66" s="11">
        <f t="shared" si="61"/>
        <v>-5.3</v>
      </c>
      <c r="P66" s="11">
        <f t="shared" si="61"/>
        <v>-5.1000000000000005</v>
      </c>
      <c r="Q66" s="11">
        <f t="shared" si="61"/>
        <v>-23.8</v>
      </c>
      <c r="R66" s="33">
        <f t="shared" si="61"/>
        <v>-5.7</v>
      </c>
      <c r="S66" s="11">
        <f t="shared" si="61"/>
        <v>-5.7</v>
      </c>
      <c r="T66" s="11">
        <f t="shared" si="61"/>
        <v>-5.9</v>
      </c>
      <c r="U66" s="11">
        <f t="shared" si="61"/>
        <v>-6.2</v>
      </c>
      <c r="V66" s="11">
        <f t="shared" si="61"/>
        <v>-18.799999999999997</v>
      </c>
      <c r="W66" s="11">
        <f t="shared" si="61"/>
        <v>-2.9</v>
      </c>
      <c r="X66" s="11">
        <f t="shared" si="61"/>
        <v>-5.1999999999999993</v>
      </c>
      <c r="Y66" s="11">
        <f t="shared" si="61"/>
        <v>-3.1999999999999988</v>
      </c>
      <c r="Z66" s="11">
        <f t="shared" si="61"/>
        <v>-5.6</v>
      </c>
      <c r="AA66" s="11">
        <f t="shared" si="61"/>
        <v>-4.8999999999999995</v>
      </c>
      <c r="AB66" s="11">
        <f t="shared" si="61"/>
        <v>-5.3999999999999995</v>
      </c>
      <c r="AC66" s="11">
        <f t="shared" si="61"/>
        <v>0</v>
      </c>
      <c r="AD66" s="11">
        <f t="shared" si="61"/>
        <v>0</v>
      </c>
      <c r="AE66" s="11">
        <f t="shared" si="61"/>
        <v>0</v>
      </c>
      <c r="AF66" s="11">
        <f t="shared" si="61"/>
        <v>0</v>
      </c>
      <c r="AG66" s="11">
        <f t="shared" si="61"/>
        <v>0</v>
      </c>
      <c r="AH66" s="11">
        <f t="shared" si="61"/>
        <v>0</v>
      </c>
      <c r="AI66" s="11">
        <f t="shared" si="61"/>
        <v>0</v>
      </c>
      <c r="AJ66" s="11">
        <f t="shared" si="61"/>
        <v>0</v>
      </c>
      <c r="AK66" s="11">
        <f t="shared" si="61"/>
        <v>0</v>
      </c>
      <c r="AV66" s="11">
        <f t="shared" ref="AV66:BH66" si="62">SUM(AV63:AV65)</f>
        <v>-21.2</v>
      </c>
      <c r="AW66" s="11">
        <f t="shared" si="62"/>
        <v>-51.1</v>
      </c>
      <c r="AX66" s="11">
        <f t="shared" si="62"/>
        <v>-64.8</v>
      </c>
      <c r="AY66" s="11">
        <f t="shared" si="62"/>
        <v>-46.6</v>
      </c>
      <c r="AZ66" s="11">
        <f t="shared" si="62"/>
        <v>-77.100000000000009</v>
      </c>
      <c r="BA66" s="11">
        <f t="shared" si="62"/>
        <v>-40.1</v>
      </c>
      <c r="BB66" s="11">
        <f t="shared" si="62"/>
        <v>-33.799999999999997</v>
      </c>
      <c r="BC66" s="11">
        <f t="shared" si="62"/>
        <v>-45.100000000000009</v>
      </c>
      <c r="BD66" s="11">
        <f t="shared" si="62"/>
        <v>-21.8</v>
      </c>
      <c r="BE66" s="11">
        <f t="shared" si="62"/>
        <v>-22.3</v>
      </c>
      <c r="BF66" s="11">
        <f t="shared" si="62"/>
        <v>-22.5</v>
      </c>
      <c r="BG66" s="11">
        <f t="shared" si="62"/>
        <v>-23.5</v>
      </c>
      <c r="BH66" s="11">
        <f t="shared" si="62"/>
        <v>-30.099999999999998</v>
      </c>
    </row>
    <row r="67" spans="1:60" s="8" customFormat="1" x14ac:dyDescent="0.35">
      <c r="B67" s="7" t="s">
        <v>114</v>
      </c>
      <c r="F67" s="37"/>
      <c r="G67" s="7"/>
      <c r="H67" s="7"/>
      <c r="I67" s="7"/>
      <c r="J67" s="37"/>
      <c r="K67" s="7"/>
      <c r="L67" s="7"/>
      <c r="M67" s="7"/>
      <c r="N67" s="37"/>
      <c r="O67" s="7"/>
      <c r="P67" s="7"/>
      <c r="Q67" s="7"/>
      <c r="R67" s="37"/>
      <c r="S67" s="7"/>
      <c r="T67" s="7"/>
      <c r="U67" s="7"/>
      <c r="V67" s="37"/>
      <c r="W67" s="7"/>
      <c r="X67" s="7"/>
      <c r="Y67" s="7"/>
    </row>
    <row r="68" spans="1:60" x14ac:dyDescent="0.35">
      <c r="A68" s="11"/>
      <c r="B68" s="11" t="s">
        <v>115</v>
      </c>
      <c r="F68" s="11">
        <f t="shared" ref="F68:Y68" si="63">F61+SUM(F63:F65)</f>
        <v>2.2000000000000144</v>
      </c>
      <c r="G68" s="11">
        <f t="shared" si="63"/>
        <v>-3.7000000000000197</v>
      </c>
      <c r="H68" s="11">
        <f t="shared" si="63"/>
        <v>4.8000000000000087</v>
      </c>
      <c r="I68" s="11">
        <f t="shared" si="63"/>
        <v>-31.699999999999942</v>
      </c>
      <c r="J68" s="33">
        <f t="shared" si="63"/>
        <v>2.2000000000000028</v>
      </c>
      <c r="K68" s="11">
        <f t="shared" si="63"/>
        <v>3.7999999999999927</v>
      </c>
      <c r="L68" s="11">
        <f t="shared" si="63"/>
        <v>5.3999999999999924</v>
      </c>
      <c r="M68" s="11">
        <f t="shared" si="63"/>
        <v>-83.199999999999989</v>
      </c>
      <c r="N68" s="33">
        <f t="shared" si="63"/>
        <v>-2.2000000000000046</v>
      </c>
      <c r="O68" s="11">
        <f t="shared" si="63"/>
        <v>-2.4000000000000012</v>
      </c>
      <c r="P68" s="11">
        <f t="shared" si="63"/>
        <v>7.5999999999999952</v>
      </c>
      <c r="Q68" s="11">
        <f t="shared" si="63"/>
        <v>-47.599999999999994</v>
      </c>
      <c r="R68" s="33">
        <f t="shared" si="63"/>
        <v>-0.8000000000000016</v>
      </c>
      <c r="S68" s="11">
        <f t="shared" si="63"/>
        <v>-2.400000000000003</v>
      </c>
      <c r="T68" s="11">
        <f t="shared" si="63"/>
        <v>4.5999999999999996</v>
      </c>
      <c r="U68" s="11">
        <f t="shared" si="63"/>
        <v>3.0000000000000595</v>
      </c>
      <c r="V68" s="11">
        <f t="shared" si="63"/>
        <v>-19.999999999999986</v>
      </c>
      <c r="W68" s="11">
        <f t="shared" si="63"/>
        <v>-4.8000000000000131</v>
      </c>
      <c r="X68" s="11">
        <f t="shared" si="63"/>
        <v>-8.8000000000000007</v>
      </c>
      <c r="Y68">
        <f>BH68-X68-W68-V68</f>
        <v>0.90000000000001279</v>
      </c>
      <c r="Z68" s="65">
        <v>-5.0999999999999996</v>
      </c>
      <c r="AA68" s="65">
        <v>1.8</v>
      </c>
      <c r="AB68" s="65">
        <v>6.8</v>
      </c>
      <c r="AV68" s="11">
        <f t="shared" ref="AV68:BH68" si="64">AV61+SUM(AV63:AV65)</f>
        <v>1.9000000000000092</v>
      </c>
      <c r="AW68" s="11">
        <f t="shared" si="64"/>
        <v>-21.600000000000058</v>
      </c>
      <c r="AX68" s="11">
        <f t="shared" si="64"/>
        <v>-114.49999999999999</v>
      </c>
      <c r="AY68" s="11">
        <f t="shared" si="64"/>
        <v>-28.399999999999871</v>
      </c>
      <c r="AZ68" s="11">
        <f t="shared" si="64"/>
        <v>-71.8</v>
      </c>
      <c r="BA68" s="11">
        <f t="shared" si="64"/>
        <v>-44.600000000000087</v>
      </c>
      <c r="BB68" s="11">
        <f t="shared" si="64"/>
        <v>-51.799999999999883</v>
      </c>
      <c r="BC68" s="11">
        <f t="shared" si="64"/>
        <v>-57.100000000000094</v>
      </c>
      <c r="BD68" s="11">
        <f t="shared" si="64"/>
        <v>8.6999999999999709</v>
      </c>
      <c r="BE68" s="11">
        <f t="shared" si="64"/>
        <v>15.699999999999971</v>
      </c>
      <c r="BF68" s="11">
        <f t="shared" si="64"/>
        <v>6.8000000000000682</v>
      </c>
      <c r="BG68" s="11">
        <f t="shared" si="64"/>
        <v>4.4000000000000341</v>
      </c>
      <c r="BH68" s="11">
        <f t="shared" si="64"/>
        <v>-32.699999999999989</v>
      </c>
    </row>
    <row r="69" spans="1:60" s="2" customFormat="1" x14ac:dyDescent="0.35">
      <c r="B69" s="2" t="s">
        <v>116</v>
      </c>
      <c r="F69" s="29">
        <v>0.9</v>
      </c>
      <c r="G69" s="2">
        <v>0.1</v>
      </c>
      <c r="H69" s="2">
        <v>3.4</v>
      </c>
      <c r="I69" s="2">
        <f>AY69-H69-G69-F69</f>
        <v>-3.3</v>
      </c>
      <c r="J69" s="29">
        <v>-1.5</v>
      </c>
      <c r="K69" s="2">
        <v>2.5</v>
      </c>
      <c r="L69" s="2">
        <v>2.8</v>
      </c>
      <c r="M69" s="2">
        <f>AZ69-L69-K69-J69</f>
        <v>0.10000000000000009</v>
      </c>
      <c r="N69" s="29">
        <v>-1.4</v>
      </c>
      <c r="O69" s="2">
        <v>-1.8</v>
      </c>
      <c r="P69" s="2">
        <v>5</v>
      </c>
      <c r="Q69" s="2">
        <f>BA69-P69-O69-N69</f>
        <v>-13.199999999999998</v>
      </c>
      <c r="R69" s="29">
        <v>-2.7</v>
      </c>
      <c r="S69" s="2">
        <v>-3.6</v>
      </c>
      <c r="T69" s="2">
        <v>5.7</v>
      </c>
      <c r="U69">
        <f>BG69-T69-S69-R69</f>
        <v>4.5</v>
      </c>
      <c r="V69" s="29">
        <v>-4.3</v>
      </c>
      <c r="W69" s="2">
        <v>0.5</v>
      </c>
      <c r="X69" s="2">
        <v>-0.8</v>
      </c>
      <c r="Y69" s="2">
        <f>BH69-X69-W69-V69</f>
        <v>6</v>
      </c>
      <c r="Z69" s="2">
        <v>0.7</v>
      </c>
      <c r="AA69" s="2">
        <v>2.4</v>
      </c>
      <c r="AB69" s="2">
        <v>3.8</v>
      </c>
      <c r="AV69" s="2">
        <v>-12.7</v>
      </c>
      <c r="AW69" s="2">
        <v>1.9</v>
      </c>
      <c r="AX69" s="2">
        <v>-1.6</v>
      </c>
      <c r="AY69" s="2">
        <v>1.1000000000000001</v>
      </c>
      <c r="AZ69" s="2">
        <v>3.9</v>
      </c>
      <c r="BA69" s="2">
        <v>-11.4</v>
      </c>
      <c r="BB69" s="2">
        <v>5.8</v>
      </c>
      <c r="BC69" s="2">
        <v>-10.199999999999999</v>
      </c>
      <c r="BD69" s="2">
        <v>4.5999999999999996</v>
      </c>
      <c r="BE69" s="2">
        <v>4.8</v>
      </c>
      <c r="BF69" s="2">
        <v>-73.5</v>
      </c>
      <c r="BG69" s="2">
        <v>3.9</v>
      </c>
      <c r="BH69" s="2">
        <v>1.4</v>
      </c>
    </row>
    <row r="70" spans="1:60" x14ac:dyDescent="0.35">
      <c r="A70" s="11"/>
      <c r="B70" s="11" t="s">
        <v>117</v>
      </c>
      <c r="F70" s="33">
        <f t="shared" ref="F70:AK70" si="65">F68-F69</f>
        <v>1.3000000000000145</v>
      </c>
      <c r="G70" s="11">
        <f t="shared" si="65"/>
        <v>-3.8000000000000198</v>
      </c>
      <c r="H70" s="11">
        <f t="shared" si="65"/>
        <v>1.4000000000000088</v>
      </c>
      <c r="I70" s="11">
        <f t="shared" si="65"/>
        <v>-28.399999999999942</v>
      </c>
      <c r="J70" s="33">
        <f t="shared" si="65"/>
        <v>3.7000000000000028</v>
      </c>
      <c r="K70" s="11">
        <f t="shared" si="65"/>
        <v>1.2999999999999927</v>
      </c>
      <c r="L70" s="11">
        <f t="shared" si="65"/>
        <v>2.5999999999999925</v>
      </c>
      <c r="M70" s="11">
        <f t="shared" si="65"/>
        <v>-83.299999999999983</v>
      </c>
      <c r="N70" s="33">
        <f t="shared" si="65"/>
        <v>-0.80000000000000471</v>
      </c>
      <c r="O70" s="11">
        <f t="shared" si="65"/>
        <v>-0.6000000000000012</v>
      </c>
      <c r="P70" s="11">
        <f t="shared" si="65"/>
        <v>2.5999999999999952</v>
      </c>
      <c r="Q70" s="11">
        <f t="shared" si="65"/>
        <v>-34.4</v>
      </c>
      <c r="R70" s="33">
        <f t="shared" si="65"/>
        <v>1.8999999999999986</v>
      </c>
      <c r="S70" s="11">
        <f t="shared" si="65"/>
        <v>1.1999999999999971</v>
      </c>
      <c r="T70" s="11">
        <f t="shared" si="65"/>
        <v>-1.1000000000000005</v>
      </c>
      <c r="U70" s="11">
        <f t="shared" si="65"/>
        <v>-1.4999999999999405</v>
      </c>
      <c r="V70" s="33">
        <f t="shared" si="65"/>
        <v>-15.699999999999985</v>
      </c>
      <c r="W70" s="11">
        <f t="shared" si="65"/>
        <v>-5.3000000000000131</v>
      </c>
      <c r="X70" s="11">
        <f t="shared" si="65"/>
        <v>-8</v>
      </c>
      <c r="Y70" s="11">
        <f t="shared" si="65"/>
        <v>-5.0999999999999872</v>
      </c>
      <c r="Z70" s="11">
        <f t="shared" si="65"/>
        <v>-5.8</v>
      </c>
      <c r="AA70" s="11">
        <f t="shared" si="65"/>
        <v>-0.59999999999999987</v>
      </c>
      <c r="AB70" s="11">
        <f t="shared" si="65"/>
        <v>3</v>
      </c>
      <c r="AC70" s="11">
        <f t="shared" si="65"/>
        <v>0</v>
      </c>
      <c r="AD70" s="11">
        <f t="shared" si="65"/>
        <v>0</v>
      </c>
      <c r="AE70" s="11">
        <f t="shared" si="65"/>
        <v>0</v>
      </c>
      <c r="AF70" s="11">
        <f t="shared" si="65"/>
        <v>0</v>
      </c>
      <c r="AG70" s="11">
        <f t="shared" si="65"/>
        <v>0</v>
      </c>
      <c r="AH70" s="11">
        <f t="shared" si="65"/>
        <v>0</v>
      </c>
      <c r="AI70" s="11">
        <f t="shared" si="65"/>
        <v>0</v>
      </c>
      <c r="AJ70" s="11">
        <f t="shared" si="65"/>
        <v>0</v>
      </c>
      <c r="AK70" s="11">
        <f t="shared" si="65"/>
        <v>0</v>
      </c>
      <c r="AV70" s="11">
        <f t="shared" ref="AV70:BH70" si="66">AV68-AV69</f>
        <v>14.600000000000009</v>
      </c>
      <c r="AW70" s="11">
        <f t="shared" si="66"/>
        <v>-23.500000000000057</v>
      </c>
      <c r="AX70" s="11">
        <f t="shared" si="66"/>
        <v>-112.89999999999999</v>
      </c>
      <c r="AY70" s="11">
        <f t="shared" si="66"/>
        <v>-29.499999999999872</v>
      </c>
      <c r="AZ70" s="11">
        <f t="shared" si="66"/>
        <v>-75.7</v>
      </c>
      <c r="BA70" s="11">
        <f t="shared" si="66"/>
        <v>-33.200000000000088</v>
      </c>
      <c r="BB70" s="11">
        <f t="shared" si="66"/>
        <v>-57.599999999999881</v>
      </c>
      <c r="BC70" s="11">
        <f t="shared" si="66"/>
        <v>-46.900000000000091</v>
      </c>
      <c r="BD70" s="11">
        <f t="shared" si="66"/>
        <v>4.0999999999999712</v>
      </c>
      <c r="BE70" s="11">
        <f t="shared" si="66"/>
        <v>10.89999999999997</v>
      </c>
      <c r="BF70" s="11">
        <f t="shared" si="66"/>
        <v>80.300000000000068</v>
      </c>
      <c r="BG70" s="11">
        <f t="shared" si="66"/>
        <v>0.50000000000003419</v>
      </c>
      <c r="BH70" s="11">
        <f t="shared" si="66"/>
        <v>-34.099999999999987</v>
      </c>
    </row>
    <row r="71" spans="1:60" s="8" customFormat="1" x14ac:dyDescent="0.35">
      <c r="B71" s="7" t="s">
        <v>118</v>
      </c>
      <c r="F71" s="37"/>
      <c r="G71" s="7"/>
      <c r="H71" s="7"/>
      <c r="I71" s="7"/>
      <c r="J71" s="37"/>
      <c r="K71" s="7"/>
      <c r="L71" s="7"/>
      <c r="M71" s="7"/>
      <c r="N71" s="37"/>
      <c r="O71" s="7"/>
      <c r="P71" s="7"/>
      <c r="Q71" s="7"/>
      <c r="R71" s="37"/>
      <c r="S71" s="7"/>
      <c r="T71" s="7"/>
      <c r="U71" s="7"/>
      <c r="V71" s="37"/>
      <c r="W71" s="7"/>
      <c r="X71" s="7"/>
      <c r="Y71" s="7"/>
    </row>
    <row r="72" spans="1:60" x14ac:dyDescent="0.35">
      <c r="B72" t="s">
        <v>119</v>
      </c>
      <c r="F72" s="27">
        <v>-3.9</v>
      </c>
      <c r="G72">
        <v>-5.7</v>
      </c>
      <c r="H72">
        <v>0.5</v>
      </c>
      <c r="I72">
        <f>AY72-H72-G72-F72</f>
        <v>0.29999999999999938</v>
      </c>
      <c r="J72" s="27">
        <v>-0.5</v>
      </c>
      <c r="K72">
        <v>2.9</v>
      </c>
      <c r="L72">
        <v>0</v>
      </c>
      <c r="M72">
        <f>AZ72-L72-K72-J72</f>
        <v>-3.5</v>
      </c>
      <c r="N72" s="27">
        <v>-0.4</v>
      </c>
      <c r="O72">
        <v>-0.4</v>
      </c>
      <c r="P72">
        <v>-0.2</v>
      </c>
      <c r="Q72">
        <f>BA72-P72-O72-N72</f>
        <v>76.500000000000014</v>
      </c>
      <c r="R72" s="27">
        <v>0</v>
      </c>
      <c r="S72">
        <v>-0.4</v>
      </c>
      <c r="T72">
        <v>-1</v>
      </c>
      <c r="U72">
        <f>BG72-T72-S72-R72</f>
        <v>-0.8999999999999998</v>
      </c>
      <c r="V72" s="27">
        <v>-0.3</v>
      </c>
      <c r="W72">
        <v>0</v>
      </c>
      <c r="X72">
        <v>0</v>
      </c>
      <c r="Y72">
        <f>BH72-X72-W72-V72</f>
        <v>0</v>
      </c>
      <c r="Z72">
        <v>0</v>
      </c>
      <c r="AA72">
        <v>0</v>
      </c>
      <c r="AB72">
        <v>0</v>
      </c>
      <c r="AV72">
        <v>-0.1</v>
      </c>
      <c r="AW72">
        <v>-0.7</v>
      </c>
      <c r="AX72">
        <v>-1.5</v>
      </c>
      <c r="AY72">
        <v>-8.8000000000000007</v>
      </c>
      <c r="AZ72">
        <v>-1.1000000000000001</v>
      </c>
      <c r="BA72">
        <v>75.5</v>
      </c>
      <c r="BB72">
        <v>-0.6</v>
      </c>
      <c r="BC72">
        <v>6.3</v>
      </c>
      <c r="BD72">
        <v>-9.4</v>
      </c>
      <c r="BE72">
        <v>1.9</v>
      </c>
      <c r="BF72">
        <v>-1.2</v>
      </c>
      <c r="BG72">
        <v>-2.2999999999999998</v>
      </c>
      <c r="BH72">
        <v>-0.3</v>
      </c>
    </row>
    <row r="73" spans="1:60" s="2" customFormat="1" x14ac:dyDescent="0.35">
      <c r="B73" s="2" t="s">
        <v>120</v>
      </c>
      <c r="F73" s="29">
        <v>0.4</v>
      </c>
      <c r="G73" s="2">
        <v>1.8</v>
      </c>
      <c r="H73" s="2">
        <v>-0.2</v>
      </c>
      <c r="I73" s="2">
        <f>AY73-H73-G73-F73</f>
        <v>-3.1</v>
      </c>
      <c r="J73" s="29">
        <v>-0.1</v>
      </c>
      <c r="K73" s="2">
        <v>0.1</v>
      </c>
      <c r="L73" s="2">
        <v>0</v>
      </c>
      <c r="M73" s="2">
        <f>AZ73-L73-K73-J73</f>
        <v>1.2</v>
      </c>
      <c r="N73" s="29">
        <v>0</v>
      </c>
      <c r="O73" s="2">
        <v>0.2</v>
      </c>
      <c r="P73" s="2">
        <v>0</v>
      </c>
      <c r="Q73" s="2">
        <f>BA73-P73-O73-N73</f>
        <v>22.3</v>
      </c>
      <c r="R73" s="29">
        <v>0</v>
      </c>
      <c r="S73" s="2">
        <v>0.1</v>
      </c>
      <c r="T73" s="2">
        <v>0.2</v>
      </c>
      <c r="U73">
        <f>BG73-T73-S73-R73</f>
        <v>-0.5</v>
      </c>
      <c r="V73" s="29">
        <v>0.1</v>
      </c>
      <c r="W73" s="2">
        <v>-0.9</v>
      </c>
      <c r="X73" s="2">
        <v>0</v>
      </c>
      <c r="Y73" s="2">
        <f>BH73-X73-W73-V73</f>
        <v>-0.39999999999999991</v>
      </c>
      <c r="Z73" s="2">
        <v>0</v>
      </c>
      <c r="AA73" s="2">
        <v>-0.2</v>
      </c>
      <c r="AB73" s="2">
        <v>0</v>
      </c>
      <c r="AV73" s="2">
        <v>0</v>
      </c>
      <c r="AW73" s="2">
        <v>0</v>
      </c>
      <c r="AX73" s="2">
        <v>0</v>
      </c>
      <c r="AY73" s="2">
        <v>-1.1000000000000001</v>
      </c>
      <c r="AZ73" s="2">
        <v>1.2</v>
      </c>
      <c r="BA73" s="2">
        <v>22.5</v>
      </c>
      <c r="BB73" s="2">
        <v>2.2999999999999998</v>
      </c>
      <c r="BC73" s="2">
        <v>2.1</v>
      </c>
      <c r="BD73" s="2">
        <v>-1.8</v>
      </c>
      <c r="BE73" s="2">
        <v>0.2</v>
      </c>
      <c r="BF73" s="2">
        <v>-0.3</v>
      </c>
      <c r="BG73" s="2">
        <v>-0.2</v>
      </c>
      <c r="BH73" s="2">
        <v>-1.2</v>
      </c>
    </row>
    <row r="74" spans="1:60" x14ac:dyDescent="0.35">
      <c r="A74" s="11"/>
      <c r="B74" s="11" t="s">
        <v>121</v>
      </c>
      <c r="F74" s="33">
        <f t="shared" ref="F74:Y74" si="67">F72+F73</f>
        <v>-3.5</v>
      </c>
      <c r="G74" s="11">
        <f t="shared" si="67"/>
        <v>-3.9000000000000004</v>
      </c>
      <c r="H74" s="11">
        <f t="shared" si="67"/>
        <v>0.3</v>
      </c>
      <c r="I74" s="11">
        <f t="shared" si="67"/>
        <v>-2.8000000000000007</v>
      </c>
      <c r="J74" s="33">
        <f t="shared" si="67"/>
        <v>-0.6</v>
      </c>
      <c r="K74" s="11">
        <f t="shared" si="67"/>
        <v>3</v>
      </c>
      <c r="L74" s="11">
        <f t="shared" si="67"/>
        <v>0</v>
      </c>
      <c r="M74" s="11">
        <f t="shared" si="67"/>
        <v>-2.2999999999999998</v>
      </c>
      <c r="N74" s="33">
        <f t="shared" si="67"/>
        <v>-0.4</v>
      </c>
      <c r="O74" s="11">
        <f t="shared" si="67"/>
        <v>-0.2</v>
      </c>
      <c r="P74" s="11">
        <f t="shared" si="67"/>
        <v>-0.2</v>
      </c>
      <c r="Q74" s="11">
        <f t="shared" si="67"/>
        <v>98.800000000000011</v>
      </c>
      <c r="R74" s="33">
        <f t="shared" si="67"/>
        <v>0</v>
      </c>
      <c r="S74" s="11">
        <f t="shared" si="67"/>
        <v>-0.30000000000000004</v>
      </c>
      <c r="T74" s="11">
        <f t="shared" si="67"/>
        <v>-0.8</v>
      </c>
      <c r="U74" s="11">
        <f t="shared" si="67"/>
        <v>-1.4</v>
      </c>
      <c r="V74" s="11">
        <f t="shared" ref="V74:Y74" si="68">V72-V73</f>
        <v>-0.4</v>
      </c>
      <c r="W74" s="11">
        <f t="shared" si="68"/>
        <v>0.9</v>
      </c>
      <c r="X74" s="11">
        <f t="shared" si="68"/>
        <v>0</v>
      </c>
      <c r="Y74" s="11">
        <f t="shared" si="68"/>
        <v>0.39999999999999991</v>
      </c>
      <c r="Z74" s="11">
        <f t="shared" ref="Z74" si="69">Z72-Z73</f>
        <v>0</v>
      </c>
      <c r="AA74" s="11">
        <f t="shared" ref="AA74" si="70">AA72-AA73</f>
        <v>0.2</v>
      </c>
      <c r="AB74" s="11">
        <f t="shared" ref="AB74" si="71">AB72-AB73</f>
        <v>0</v>
      </c>
      <c r="AC74" s="11">
        <f t="shared" ref="AC74" si="72">AC72-AC73</f>
        <v>0</v>
      </c>
      <c r="AD74" s="11">
        <f t="shared" ref="AD74" si="73">AD72-AD73</f>
        <v>0</v>
      </c>
      <c r="AE74" s="11">
        <f t="shared" ref="AE74" si="74">AE72-AE73</f>
        <v>0</v>
      </c>
      <c r="AF74" s="11">
        <f t="shared" ref="AF74" si="75">AF72-AF73</f>
        <v>0</v>
      </c>
      <c r="AG74" s="11">
        <f t="shared" ref="AG74" si="76">AG72-AG73</f>
        <v>0</v>
      </c>
      <c r="AH74" s="11">
        <f t="shared" ref="AH74" si="77">AH72-AH73</f>
        <v>0</v>
      </c>
      <c r="AI74" s="11">
        <f t="shared" ref="AI74" si="78">AI72-AI73</f>
        <v>0</v>
      </c>
      <c r="AJ74" s="11">
        <f t="shared" ref="AJ74" si="79">AJ72-AJ73</f>
        <v>0</v>
      </c>
      <c r="AK74" s="11">
        <f t="shared" ref="AK74" si="80">AK72-AK73</f>
        <v>0</v>
      </c>
      <c r="AV74" s="11">
        <f t="shared" ref="AV74:BH74" si="81">AV72-AV73</f>
        <v>-0.1</v>
      </c>
      <c r="AW74" s="11">
        <f t="shared" si="81"/>
        <v>-0.7</v>
      </c>
      <c r="AX74" s="11">
        <f t="shared" si="81"/>
        <v>-1.5</v>
      </c>
      <c r="AY74" s="11">
        <f t="shared" si="81"/>
        <v>-7.7000000000000011</v>
      </c>
      <c r="AZ74" s="11">
        <f t="shared" si="81"/>
        <v>-2.2999999999999998</v>
      </c>
      <c r="BA74" s="11">
        <f t="shared" si="81"/>
        <v>53</v>
      </c>
      <c r="BB74" s="11">
        <f t="shared" si="81"/>
        <v>-2.9</v>
      </c>
      <c r="BC74" s="11">
        <f t="shared" si="81"/>
        <v>4.1999999999999993</v>
      </c>
      <c r="BD74" s="11">
        <f t="shared" si="81"/>
        <v>-7.6000000000000005</v>
      </c>
      <c r="BE74" s="11">
        <f t="shared" si="81"/>
        <v>1.7</v>
      </c>
      <c r="BF74" s="11">
        <f t="shared" si="81"/>
        <v>-0.89999999999999991</v>
      </c>
      <c r="BG74" s="11">
        <f t="shared" si="81"/>
        <v>-2.0999999999999996</v>
      </c>
      <c r="BH74" s="11">
        <f t="shared" si="81"/>
        <v>0.89999999999999991</v>
      </c>
    </row>
    <row r="75" spans="1:60" s="8" customFormat="1" x14ac:dyDescent="0.35">
      <c r="B75" s="7" t="s">
        <v>122</v>
      </c>
      <c r="F75" s="37"/>
      <c r="G75" s="7"/>
      <c r="H75" s="7"/>
      <c r="I75" s="7"/>
      <c r="J75" s="37"/>
      <c r="K75" s="7"/>
      <c r="L75" s="7"/>
      <c r="M75" s="7"/>
      <c r="N75" s="37"/>
      <c r="O75" s="7"/>
      <c r="P75" s="7"/>
      <c r="Q75" s="7"/>
      <c r="R75" s="37"/>
      <c r="S75" s="7"/>
      <c r="T75" s="7"/>
      <c r="U75" s="7"/>
      <c r="V75" s="37"/>
      <c r="W75" s="7"/>
      <c r="X75" s="7"/>
      <c r="Y75" s="7"/>
    </row>
    <row r="76" spans="1:60" x14ac:dyDescent="0.35">
      <c r="A76" s="11"/>
      <c r="B76" s="11" t="s">
        <v>123</v>
      </c>
      <c r="F76" s="11">
        <f t="shared" ref="F76:V76" si="82">F70+F74</f>
        <v>-2.1999999999999855</v>
      </c>
      <c r="G76" s="11">
        <f t="shared" si="82"/>
        <v>-7.7000000000000206</v>
      </c>
      <c r="H76" s="11">
        <f t="shared" si="82"/>
        <v>1.7000000000000088</v>
      </c>
      <c r="I76" s="11">
        <f t="shared" si="82"/>
        <v>-31.199999999999942</v>
      </c>
      <c r="J76" s="33">
        <f t="shared" si="82"/>
        <v>3.1000000000000028</v>
      </c>
      <c r="K76" s="11">
        <f t="shared" si="82"/>
        <v>4.2999999999999927</v>
      </c>
      <c r="L76" s="11">
        <f t="shared" si="82"/>
        <v>2.5999999999999925</v>
      </c>
      <c r="M76" s="11">
        <f t="shared" si="82"/>
        <v>-85.59999999999998</v>
      </c>
      <c r="N76" s="33">
        <f t="shared" si="82"/>
        <v>-1.2000000000000046</v>
      </c>
      <c r="O76" s="11">
        <f t="shared" si="82"/>
        <v>-0.80000000000000115</v>
      </c>
      <c r="P76" s="11">
        <f t="shared" si="82"/>
        <v>2.399999999999995</v>
      </c>
      <c r="Q76" s="11">
        <f t="shared" si="82"/>
        <v>64.400000000000006</v>
      </c>
      <c r="R76" s="33">
        <f t="shared" si="82"/>
        <v>1.8999999999999986</v>
      </c>
      <c r="S76" s="11">
        <v>0.9</v>
      </c>
      <c r="T76" s="11">
        <v>-1.9</v>
      </c>
      <c r="U76">
        <f>BB76-T76-S76-R76</f>
        <v>-61.399999999999878</v>
      </c>
      <c r="V76" s="11">
        <f t="shared" ref="V76:AK76" si="83">V70+V74</f>
        <v>-16.099999999999984</v>
      </c>
      <c r="W76" s="11">
        <f t="shared" si="83"/>
        <v>-4.4000000000000128</v>
      </c>
      <c r="X76" s="11">
        <f t="shared" si="83"/>
        <v>-8</v>
      </c>
      <c r="Y76" s="11">
        <f t="shared" si="83"/>
        <v>-4.6999999999999869</v>
      </c>
      <c r="Z76" s="11">
        <f t="shared" si="83"/>
        <v>-5.8</v>
      </c>
      <c r="AA76" s="11">
        <f t="shared" si="83"/>
        <v>-0.39999999999999986</v>
      </c>
      <c r="AB76" s="11">
        <f t="shared" si="83"/>
        <v>3</v>
      </c>
      <c r="AC76" s="11">
        <f t="shared" si="83"/>
        <v>0</v>
      </c>
      <c r="AD76" s="11">
        <f t="shared" si="83"/>
        <v>0</v>
      </c>
      <c r="AE76" s="11">
        <f t="shared" si="83"/>
        <v>0</v>
      </c>
      <c r="AF76" s="11">
        <f t="shared" si="83"/>
        <v>0</v>
      </c>
      <c r="AG76" s="11">
        <f t="shared" si="83"/>
        <v>0</v>
      </c>
      <c r="AH76" s="11">
        <f t="shared" si="83"/>
        <v>0</v>
      </c>
      <c r="AI76" s="11">
        <f t="shared" si="83"/>
        <v>0</v>
      </c>
      <c r="AJ76" s="11">
        <f t="shared" si="83"/>
        <v>0</v>
      </c>
      <c r="AK76" s="11">
        <f t="shared" si="83"/>
        <v>0</v>
      </c>
      <c r="AV76" s="11">
        <f t="shared" ref="AV76:BH76" si="84">AV70+AV74</f>
        <v>14.500000000000009</v>
      </c>
      <c r="AW76" s="11">
        <f t="shared" si="84"/>
        <v>-24.200000000000056</v>
      </c>
      <c r="AX76" s="11">
        <f t="shared" si="84"/>
        <v>-114.39999999999999</v>
      </c>
      <c r="AY76" s="11">
        <f t="shared" si="84"/>
        <v>-37.199999999999875</v>
      </c>
      <c r="AZ76" s="11">
        <f t="shared" si="84"/>
        <v>-78</v>
      </c>
      <c r="BA76" s="11">
        <f t="shared" si="84"/>
        <v>19.799999999999912</v>
      </c>
      <c r="BB76" s="11">
        <f t="shared" si="84"/>
        <v>-60.499999999999879</v>
      </c>
      <c r="BC76" s="11">
        <f t="shared" si="84"/>
        <v>-42.700000000000088</v>
      </c>
      <c r="BD76" s="11">
        <f t="shared" si="84"/>
        <v>-3.5000000000000293</v>
      </c>
      <c r="BE76" s="11">
        <f t="shared" si="84"/>
        <v>12.599999999999969</v>
      </c>
      <c r="BF76" s="11">
        <f t="shared" si="84"/>
        <v>79.400000000000063</v>
      </c>
      <c r="BG76" s="11">
        <f t="shared" si="84"/>
        <v>-1.5999999999999654</v>
      </c>
      <c r="BH76" s="11">
        <f t="shared" si="84"/>
        <v>-33.199999999999989</v>
      </c>
    </row>
    <row r="77" spans="1:60" s="2" customFormat="1" x14ac:dyDescent="0.35">
      <c r="B77" s="2" t="s">
        <v>124</v>
      </c>
      <c r="F77" s="29">
        <v>0</v>
      </c>
      <c r="G77" s="2">
        <v>0</v>
      </c>
      <c r="H77" s="2">
        <v>0</v>
      </c>
      <c r="I77" s="2">
        <f>AY77-H77-G77-F77</f>
        <v>0</v>
      </c>
      <c r="J77" s="29">
        <v>0</v>
      </c>
      <c r="K77" s="2">
        <v>0.4</v>
      </c>
      <c r="L77" s="2">
        <v>0.1</v>
      </c>
      <c r="M77">
        <f>AZ77-L77-K77-J77</f>
        <v>-0.5</v>
      </c>
      <c r="N77" s="29">
        <v>0</v>
      </c>
      <c r="O77" s="2">
        <v>-0.1</v>
      </c>
      <c r="P77" s="2">
        <v>0</v>
      </c>
      <c r="Q77" s="2">
        <f>BA77-P77-O77-N77</f>
        <v>0.1</v>
      </c>
      <c r="R77" s="29">
        <v>0</v>
      </c>
      <c r="S77" s="2">
        <v>-0.2</v>
      </c>
      <c r="T77" s="2">
        <v>0.5</v>
      </c>
      <c r="U77">
        <f>BG77-T77-S77-R77</f>
        <v>0.10000000000000003</v>
      </c>
      <c r="V77" s="29">
        <v>0</v>
      </c>
      <c r="W77" s="2">
        <v>0.3</v>
      </c>
      <c r="X77" s="2">
        <v>0</v>
      </c>
      <c r="Y77">
        <f>BH77-X77-W77-V77</f>
        <v>3.4000000000000004</v>
      </c>
      <c r="Z77" s="2">
        <v>1.2</v>
      </c>
      <c r="AA77" s="2">
        <v>2.2999999999999998</v>
      </c>
      <c r="AB77" s="2">
        <v>4.5999999999999996</v>
      </c>
      <c r="BA77" s="2">
        <v>0</v>
      </c>
      <c r="BB77" s="2">
        <v>0</v>
      </c>
      <c r="BC77" s="2">
        <v>0</v>
      </c>
      <c r="BD77" s="2">
        <v>0</v>
      </c>
      <c r="BE77" s="2">
        <v>0.1</v>
      </c>
      <c r="BF77" s="2">
        <v>-0.2</v>
      </c>
      <c r="BG77" s="2">
        <v>0.4</v>
      </c>
      <c r="BH77" s="2">
        <v>3.7</v>
      </c>
    </row>
    <row r="78" spans="1:60" x14ac:dyDescent="0.35">
      <c r="A78" s="11"/>
      <c r="B78" s="11" t="s">
        <v>125</v>
      </c>
      <c r="F78" s="11">
        <f t="shared" ref="F78:AK78" si="85">F76-F77</f>
        <v>-2.1999999999999855</v>
      </c>
      <c r="G78" s="11">
        <f t="shared" si="85"/>
        <v>-7.7000000000000206</v>
      </c>
      <c r="H78" s="11">
        <f t="shared" si="85"/>
        <v>1.7000000000000088</v>
      </c>
      <c r="I78" s="11">
        <f t="shared" si="85"/>
        <v>-31.199999999999942</v>
      </c>
      <c r="J78" s="33">
        <f t="shared" si="85"/>
        <v>3.1000000000000028</v>
      </c>
      <c r="K78" s="11">
        <f t="shared" si="85"/>
        <v>3.8999999999999928</v>
      </c>
      <c r="L78" s="11">
        <f t="shared" si="85"/>
        <v>2.4999999999999925</v>
      </c>
      <c r="M78" s="11">
        <f t="shared" si="85"/>
        <v>-85.09999999999998</v>
      </c>
      <c r="N78" s="33">
        <f t="shared" si="85"/>
        <v>-1.2000000000000046</v>
      </c>
      <c r="O78" s="11">
        <f t="shared" si="85"/>
        <v>-0.70000000000000118</v>
      </c>
      <c r="P78" s="11">
        <f t="shared" si="85"/>
        <v>2.399999999999995</v>
      </c>
      <c r="Q78" s="11">
        <f t="shared" si="85"/>
        <v>64.300000000000011</v>
      </c>
      <c r="R78" s="33">
        <f t="shared" si="85"/>
        <v>1.8999999999999986</v>
      </c>
      <c r="S78" s="11">
        <f t="shared" si="85"/>
        <v>1.1000000000000001</v>
      </c>
      <c r="T78" s="11">
        <f t="shared" si="85"/>
        <v>-2.4</v>
      </c>
      <c r="U78" s="11">
        <f t="shared" si="85"/>
        <v>-61.499999999999879</v>
      </c>
      <c r="V78" s="33">
        <f t="shared" si="85"/>
        <v>-16.099999999999984</v>
      </c>
      <c r="W78" s="11">
        <f t="shared" si="85"/>
        <v>-4.7000000000000126</v>
      </c>
      <c r="X78" s="11">
        <f t="shared" si="85"/>
        <v>-8</v>
      </c>
      <c r="Y78" s="11">
        <f t="shared" si="85"/>
        <v>-8.0999999999999872</v>
      </c>
      <c r="Z78" s="11">
        <f t="shared" si="85"/>
        <v>-7</v>
      </c>
      <c r="AA78" s="11">
        <f t="shared" si="85"/>
        <v>-2.6999999999999997</v>
      </c>
      <c r="AB78" s="11">
        <f t="shared" si="85"/>
        <v>-1.5999999999999996</v>
      </c>
      <c r="AC78" s="11">
        <f t="shared" si="85"/>
        <v>0</v>
      </c>
      <c r="AD78" s="11">
        <f t="shared" si="85"/>
        <v>0</v>
      </c>
      <c r="AE78" s="11">
        <f t="shared" si="85"/>
        <v>0</v>
      </c>
      <c r="AF78" s="11">
        <f t="shared" si="85"/>
        <v>0</v>
      </c>
      <c r="AG78" s="11">
        <f t="shared" si="85"/>
        <v>0</v>
      </c>
      <c r="AH78" s="11">
        <f t="shared" si="85"/>
        <v>0</v>
      </c>
      <c r="AI78" s="11">
        <f t="shared" si="85"/>
        <v>0</v>
      </c>
      <c r="AJ78" s="11">
        <f t="shared" si="85"/>
        <v>0</v>
      </c>
      <c r="AK78" s="11">
        <f t="shared" si="85"/>
        <v>0</v>
      </c>
      <c r="AV78" s="11">
        <f t="shared" ref="AV78:BH78" si="86">AV76-AV77</f>
        <v>14.500000000000009</v>
      </c>
      <c r="AW78" s="11">
        <f t="shared" si="86"/>
        <v>-24.200000000000056</v>
      </c>
      <c r="AX78" s="11">
        <f t="shared" si="86"/>
        <v>-114.39999999999999</v>
      </c>
      <c r="AY78" s="11">
        <f t="shared" si="86"/>
        <v>-37.199999999999875</v>
      </c>
      <c r="AZ78" s="11">
        <f t="shared" si="86"/>
        <v>-78</v>
      </c>
      <c r="BA78" s="11">
        <f t="shared" si="86"/>
        <v>19.799999999999912</v>
      </c>
      <c r="BB78" s="11">
        <f t="shared" si="86"/>
        <v>-60.499999999999879</v>
      </c>
      <c r="BC78" s="11">
        <f t="shared" si="86"/>
        <v>-42.700000000000088</v>
      </c>
      <c r="BD78" s="11">
        <f t="shared" si="86"/>
        <v>-3.5000000000000293</v>
      </c>
      <c r="BE78" s="11">
        <f t="shared" si="86"/>
        <v>12.49999999999997</v>
      </c>
      <c r="BF78" s="11">
        <f t="shared" si="86"/>
        <v>79.600000000000065</v>
      </c>
      <c r="BG78" s="11">
        <f t="shared" si="86"/>
        <v>-1.9999999999999654</v>
      </c>
      <c r="BH78" s="11">
        <f t="shared" si="86"/>
        <v>-36.899999999999991</v>
      </c>
    </row>
    <row r="79" spans="1:60" s="60" customFormat="1" x14ac:dyDescent="0.35">
      <c r="B79" s="60" t="s">
        <v>189</v>
      </c>
      <c r="F79" s="63">
        <f>F78/F49</f>
        <v>-1.5384615384615283E-2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AV79" s="63">
        <f t="shared" ref="AV79:BH79" si="87">AV78/AV81</f>
        <v>0.87349397590361488</v>
      </c>
      <c r="AW79" s="63">
        <f t="shared" si="87"/>
        <v>-0.88321167883211893</v>
      </c>
      <c r="AX79" s="63">
        <f t="shared" si="87"/>
        <v>-2.4392324093816629</v>
      </c>
      <c r="AY79" s="63">
        <f t="shared" si="87"/>
        <v>-0.65492957746478653</v>
      </c>
      <c r="AZ79" s="63">
        <f t="shared" si="87"/>
        <v>-1.3541666666666667</v>
      </c>
      <c r="BA79" s="63">
        <f t="shared" si="87"/>
        <v>0.33730834752981109</v>
      </c>
      <c r="BB79" s="63">
        <f t="shared" si="87"/>
        <v>-0.98694942903751848</v>
      </c>
      <c r="BC79" s="63">
        <f t="shared" si="87"/>
        <v>-0.4770949720670401</v>
      </c>
      <c r="BD79" s="63">
        <f t="shared" si="87"/>
        <v>-3.3718689788054236E-2</v>
      </c>
      <c r="BE79" s="63">
        <f t="shared" si="87"/>
        <v>0.1179245283018865</v>
      </c>
      <c r="BF79" s="63">
        <f t="shared" si="87"/>
        <v>0.68917748917748978</v>
      </c>
      <c r="BG79" s="63">
        <f t="shared" si="87"/>
        <v>-1.6051364365970829E-2</v>
      </c>
      <c r="BH79" s="63">
        <f t="shared" si="87"/>
        <v>-0.29123914759273867</v>
      </c>
    </row>
    <row r="80" spans="1:60" s="62" customFormat="1" x14ac:dyDescent="0.35">
      <c r="B80" s="62" t="s">
        <v>126</v>
      </c>
      <c r="F80" s="61">
        <f>F78/F82</f>
        <v>-2.1215043394406802E-2</v>
      </c>
      <c r="G80" s="61">
        <f t="shared" ref="G80:AK80" si="88">G78/G82</f>
        <v>-7.42526518804245E-2</v>
      </c>
      <c r="H80" s="61">
        <f t="shared" si="88"/>
        <v>1.6361886429258989E-2</v>
      </c>
      <c r="I80" s="61">
        <f t="shared" si="88"/>
        <v>-0.54929577464788637</v>
      </c>
      <c r="J80" s="61">
        <f t="shared" si="88"/>
        <v>2.955195424213539E-2</v>
      </c>
      <c r="K80" s="61">
        <f t="shared" si="88"/>
        <v>3.6757775683317562E-2</v>
      </c>
      <c r="L80" s="61">
        <f t="shared" si="88"/>
        <v>2.3474178403755798E-2</v>
      </c>
      <c r="M80" s="61">
        <f t="shared" si="88"/>
        <v>-1.4774305555555551</v>
      </c>
      <c r="N80" s="61">
        <f t="shared" si="88"/>
        <v>-1.1194029850746311E-2</v>
      </c>
      <c r="O80" s="61">
        <f t="shared" si="88"/>
        <v>-6.463527239150519E-3</v>
      </c>
      <c r="P80" s="61">
        <f t="shared" si="88"/>
        <v>1.9496344435418318E-2</v>
      </c>
      <c r="Q80" s="61">
        <f t="shared" si="88"/>
        <v>0.71843575418994421</v>
      </c>
      <c r="R80" s="61">
        <f t="shared" si="88"/>
        <v>1.5310233682514092E-2</v>
      </c>
      <c r="S80" s="61">
        <f t="shared" si="88"/>
        <v>8.8211708099438652E-3</v>
      </c>
      <c r="T80" s="61">
        <f t="shared" si="88"/>
        <v>-1.9215372297838269E-2</v>
      </c>
      <c r="U80" s="61">
        <f t="shared" si="88"/>
        <v>-0.48046874999999906</v>
      </c>
      <c r="V80" s="61">
        <f t="shared" si="88"/>
        <v>-0.12787926926131837</v>
      </c>
      <c r="W80" s="61">
        <f t="shared" si="88"/>
        <v>-3.7183544303797569E-2</v>
      </c>
      <c r="X80" s="61">
        <f t="shared" si="88"/>
        <v>-6.2893081761006289E-2</v>
      </c>
      <c r="Y80" s="61">
        <f t="shared" si="88"/>
        <v>-6.3930544593527913E-2</v>
      </c>
      <c r="Z80" s="61">
        <f t="shared" si="88"/>
        <v>-5.4644808743169404E-2</v>
      </c>
      <c r="AA80" s="61">
        <f t="shared" si="88"/>
        <v>-2.0914020139426798E-2</v>
      </c>
      <c r="AB80" s="61">
        <f t="shared" si="88"/>
        <v>-1.2345679012345677E-2</v>
      </c>
      <c r="AC80" s="61" t="e">
        <f t="shared" si="88"/>
        <v>#DIV/0!</v>
      </c>
      <c r="AD80" s="61" t="e">
        <f t="shared" si="88"/>
        <v>#DIV/0!</v>
      </c>
      <c r="AE80" s="61" t="e">
        <f t="shared" si="88"/>
        <v>#DIV/0!</v>
      </c>
      <c r="AF80" s="61" t="e">
        <f t="shared" si="88"/>
        <v>#DIV/0!</v>
      </c>
      <c r="AG80" s="61" t="e">
        <f t="shared" si="88"/>
        <v>#DIV/0!</v>
      </c>
      <c r="AH80" s="61" t="e">
        <f t="shared" si="88"/>
        <v>#DIV/0!</v>
      </c>
      <c r="AI80" s="61" t="e">
        <f t="shared" si="88"/>
        <v>#DIV/0!</v>
      </c>
      <c r="AJ80" s="61" t="e">
        <f t="shared" si="88"/>
        <v>#DIV/0!</v>
      </c>
      <c r="AK80" s="61" t="e">
        <f t="shared" si="88"/>
        <v>#DIV/0!</v>
      </c>
      <c r="AV80" s="61">
        <f t="shared" ref="AV80:BH80" si="89">AV78/AV82</f>
        <v>0.85798816568047398</v>
      </c>
      <c r="AW80" s="61">
        <f t="shared" si="89"/>
        <v>-0.88321167883211893</v>
      </c>
      <c r="AX80" s="61">
        <f t="shared" si="89"/>
        <v>-2.4392324093816629</v>
      </c>
      <c r="AY80" s="61">
        <f t="shared" si="89"/>
        <v>-0.65492957746478653</v>
      </c>
      <c r="AZ80" s="61">
        <f t="shared" si="89"/>
        <v>-1.3541666666666667</v>
      </c>
      <c r="BA80" s="61">
        <f t="shared" si="89"/>
        <v>0.33730834752981109</v>
      </c>
      <c r="BB80" s="61">
        <f t="shared" si="89"/>
        <v>-0.98694942903751848</v>
      </c>
      <c r="BC80" s="61">
        <f t="shared" si="89"/>
        <v>-0.4770949720670401</v>
      </c>
      <c r="BD80" s="61">
        <f t="shared" si="89"/>
        <v>-3.2987747408105839E-2</v>
      </c>
      <c r="BE80" s="61">
        <f t="shared" si="89"/>
        <v>0.11446886446886419</v>
      </c>
      <c r="BF80" s="61">
        <f t="shared" si="89"/>
        <v>0.67059814658803762</v>
      </c>
      <c r="BG80" s="61">
        <f t="shared" si="89"/>
        <v>-1.5624999999999729E-2</v>
      </c>
      <c r="BH80" s="61">
        <f t="shared" si="89"/>
        <v>-0.29123914759273867</v>
      </c>
    </row>
    <row r="81" spans="1:60" s="61" customFormat="1" x14ac:dyDescent="0.35">
      <c r="B81" s="61" t="s">
        <v>127</v>
      </c>
      <c r="F81" s="61">
        <f>F78/F83</f>
        <v>-2.0813623462629948E-2</v>
      </c>
      <c r="G81" s="61">
        <f t="shared" ref="G81:AK81" si="90">G78/G83</f>
        <v>-7.42526518804245E-2</v>
      </c>
      <c r="H81" s="61">
        <f t="shared" si="90"/>
        <v>1.5977443609022639E-2</v>
      </c>
      <c r="J81" s="61">
        <f t="shared" si="90"/>
        <v>2.8756957328385926E-2</v>
      </c>
      <c r="K81" s="61">
        <f t="shared" si="90"/>
        <v>3.564899451553924E-2</v>
      </c>
      <c r="L81" s="61">
        <f t="shared" si="90"/>
        <v>2.2747952684258346E-2</v>
      </c>
      <c r="N81" s="61">
        <f t="shared" si="90"/>
        <v>-1.0899182561307945E-2</v>
      </c>
      <c r="O81" s="61">
        <f t="shared" si="90"/>
        <v>-6.463527239150519E-3</v>
      </c>
      <c r="P81" s="61">
        <f t="shared" si="90"/>
        <v>1.8987341772151858E-2</v>
      </c>
      <c r="R81" s="61">
        <f t="shared" si="90"/>
        <v>1.4878621769772895E-2</v>
      </c>
      <c r="S81" s="61">
        <f t="shared" si="90"/>
        <v>8.6139389193422081E-3</v>
      </c>
      <c r="T81" s="61">
        <f t="shared" si="90"/>
        <v>-1.9215372297838269E-2</v>
      </c>
      <c r="V81" s="61">
        <f t="shared" si="90"/>
        <v>-0.12787926926131837</v>
      </c>
      <c r="W81" s="61">
        <f t="shared" si="90"/>
        <v>-3.7183544303797569E-2</v>
      </c>
      <c r="X81" s="61">
        <f t="shared" si="90"/>
        <v>-6.2893081761006289E-2</v>
      </c>
      <c r="Z81" s="61">
        <f t="shared" si="90"/>
        <v>-5.4644808743169404E-2</v>
      </c>
      <c r="AA81" s="61" t="e">
        <f t="shared" si="90"/>
        <v>#DIV/0!</v>
      </c>
      <c r="AB81" s="61" t="e">
        <f t="shared" si="90"/>
        <v>#DIV/0!</v>
      </c>
      <c r="AC81" s="61" t="e">
        <f t="shared" si="90"/>
        <v>#DIV/0!</v>
      </c>
      <c r="AD81" s="61" t="e">
        <f t="shared" si="90"/>
        <v>#DIV/0!</v>
      </c>
      <c r="AE81" s="61" t="e">
        <f t="shared" si="90"/>
        <v>#DIV/0!</v>
      </c>
      <c r="AF81" s="61" t="e">
        <f t="shared" si="90"/>
        <v>#DIV/0!</v>
      </c>
      <c r="AG81" s="61" t="e">
        <f t="shared" si="90"/>
        <v>#DIV/0!</v>
      </c>
      <c r="AH81" s="61" t="e">
        <f t="shared" si="90"/>
        <v>#DIV/0!</v>
      </c>
      <c r="AI81" s="61" t="e">
        <f t="shared" si="90"/>
        <v>#DIV/0!</v>
      </c>
      <c r="AJ81" s="61" t="e">
        <f t="shared" si="90"/>
        <v>#DIV/0!</v>
      </c>
      <c r="AK81" s="61" t="e">
        <f t="shared" si="90"/>
        <v>#DIV/0!</v>
      </c>
      <c r="AV81" s="64">
        <v>16.600000000000001</v>
      </c>
      <c r="AW81" s="64">
        <v>27.4</v>
      </c>
      <c r="AX81" s="64">
        <v>46.9</v>
      </c>
      <c r="AY81" s="64">
        <v>56.8</v>
      </c>
      <c r="AZ81" s="64">
        <v>57.6</v>
      </c>
      <c r="BA81" s="64">
        <v>58.7</v>
      </c>
      <c r="BB81" s="61">
        <v>61.3</v>
      </c>
      <c r="BC81" s="61">
        <v>89.5</v>
      </c>
      <c r="BD81" s="61">
        <v>103.8</v>
      </c>
      <c r="BE81" s="61">
        <v>106</v>
      </c>
      <c r="BF81" s="61">
        <v>115.5</v>
      </c>
      <c r="BG81" s="61">
        <v>124.6</v>
      </c>
      <c r="BH81" s="61">
        <v>126.7</v>
      </c>
    </row>
    <row r="82" spans="1:60" x14ac:dyDescent="0.35">
      <c r="A82" s="11"/>
      <c r="B82" t="s">
        <v>128</v>
      </c>
      <c r="F82" s="27">
        <v>103.7</v>
      </c>
      <c r="G82">
        <v>103.7</v>
      </c>
      <c r="H82">
        <v>103.9</v>
      </c>
      <c r="I82">
        <f>AY82</f>
        <v>56.8</v>
      </c>
      <c r="J82" s="27">
        <v>104.9</v>
      </c>
      <c r="K82">
        <v>106.1</v>
      </c>
      <c r="L82">
        <v>106.5</v>
      </c>
      <c r="M82">
        <f>AZ82</f>
        <v>57.6</v>
      </c>
      <c r="N82" s="27">
        <v>107.2</v>
      </c>
      <c r="O82">
        <v>108.3</v>
      </c>
      <c r="P82">
        <v>123.1</v>
      </c>
      <c r="Q82">
        <f>BC82</f>
        <v>89.5</v>
      </c>
      <c r="R82" s="27">
        <v>124.1</v>
      </c>
      <c r="S82">
        <v>124.7</v>
      </c>
      <c r="T82">
        <v>124.9</v>
      </c>
      <c r="U82">
        <f>BG82</f>
        <v>128</v>
      </c>
      <c r="V82" s="27">
        <v>125.9</v>
      </c>
      <c r="W82">
        <v>126.4</v>
      </c>
      <c r="X82" s="11">
        <v>127.2</v>
      </c>
      <c r="Y82">
        <f>BH82</f>
        <v>126.7</v>
      </c>
      <c r="Z82">
        <v>128.1</v>
      </c>
      <c r="AA82">
        <v>129.1</v>
      </c>
      <c r="AB82">
        <v>129.6</v>
      </c>
      <c r="AV82">
        <v>16.899999999999999</v>
      </c>
      <c r="AW82">
        <v>27.4</v>
      </c>
      <c r="AX82">
        <v>46.9</v>
      </c>
      <c r="AY82">
        <v>56.8</v>
      </c>
      <c r="AZ82">
        <v>57.6</v>
      </c>
      <c r="BA82">
        <v>58.7</v>
      </c>
      <c r="BB82">
        <v>61.3</v>
      </c>
      <c r="BC82">
        <v>89.5</v>
      </c>
      <c r="BD82">
        <v>106.1</v>
      </c>
      <c r="BE82">
        <v>109.2</v>
      </c>
      <c r="BF82">
        <v>118.7</v>
      </c>
      <c r="BG82">
        <v>128</v>
      </c>
      <c r="BH82">
        <v>126.7</v>
      </c>
    </row>
    <row r="83" spans="1:60" x14ac:dyDescent="0.35">
      <c r="B83" t="s">
        <v>129</v>
      </c>
      <c r="F83" s="27">
        <v>105.7</v>
      </c>
      <c r="G83">
        <v>103.7</v>
      </c>
      <c r="H83">
        <v>106.4</v>
      </c>
      <c r="I83">
        <f>AY83</f>
        <v>0</v>
      </c>
      <c r="J83" s="27">
        <v>107.8</v>
      </c>
      <c r="K83">
        <v>109.4</v>
      </c>
      <c r="L83">
        <v>109.9</v>
      </c>
      <c r="M83">
        <f>AZ83</f>
        <v>0</v>
      </c>
      <c r="N83" s="27">
        <v>110.1</v>
      </c>
      <c r="O83">
        <v>108.3</v>
      </c>
      <c r="P83">
        <v>126.4</v>
      </c>
      <c r="Q83">
        <f>BC83</f>
        <v>0</v>
      </c>
      <c r="R83" s="27">
        <v>127.7</v>
      </c>
      <c r="S83">
        <v>127.7</v>
      </c>
      <c r="T83">
        <v>124.9</v>
      </c>
      <c r="U83">
        <f>BB83</f>
        <v>0</v>
      </c>
      <c r="V83" s="27">
        <v>125.9</v>
      </c>
      <c r="W83">
        <v>126.4</v>
      </c>
      <c r="X83">
        <v>127.2</v>
      </c>
      <c r="Y83">
        <f>BC83</f>
        <v>0</v>
      </c>
      <c r="Z83">
        <v>128.1</v>
      </c>
    </row>
    <row r="84" spans="1:60" s="3" customFormat="1" x14ac:dyDescent="0.35">
      <c r="A84" s="4"/>
      <c r="B84" s="5" t="s">
        <v>130</v>
      </c>
      <c r="F84" s="31"/>
      <c r="G84" s="5"/>
      <c r="H84" s="5"/>
      <c r="I84" s="5"/>
      <c r="J84" s="31"/>
      <c r="K84" s="5"/>
      <c r="L84" s="5"/>
      <c r="M84" s="5"/>
      <c r="N84" s="31"/>
      <c r="O84" s="5"/>
      <c r="P84" s="5"/>
      <c r="Q84" s="5"/>
      <c r="R84" s="31"/>
      <c r="S84" s="5"/>
      <c r="T84" s="5"/>
      <c r="U84" s="5"/>
      <c r="V84" s="31"/>
      <c r="W84" s="5" t="s">
        <v>131</v>
      </c>
      <c r="X84" s="5"/>
      <c r="Y84" s="5"/>
      <c r="AV84" s="4"/>
      <c r="AW84" s="4"/>
      <c r="AX84" s="4"/>
      <c r="AY84" s="4"/>
      <c r="AZ84" s="4"/>
      <c r="BA84" s="4"/>
      <c r="BB84" s="4"/>
      <c r="BC84" s="4" t="s">
        <v>131</v>
      </c>
      <c r="BD84" s="4"/>
      <c r="BE84" s="4"/>
      <c r="BF84" s="4"/>
      <c r="BG84" s="4"/>
      <c r="BH84" s="4"/>
    </row>
    <row r="85" spans="1:60" s="8" customFormat="1" x14ac:dyDescent="0.35">
      <c r="A85" s="9"/>
      <c r="B85" s="7" t="s">
        <v>132</v>
      </c>
      <c r="F85" s="37"/>
      <c r="G85" s="7"/>
      <c r="H85" s="7"/>
      <c r="I85" s="7"/>
      <c r="J85" s="37"/>
      <c r="K85" s="7"/>
      <c r="L85" s="7"/>
      <c r="M85" s="7"/>
      <c r="N85" s="37"/>
      <c r="O85" s="7"/>
      <c r="P85" s="7"/>
      <c r="Q85" s="7"/>
      <c r="R85" s="37"/>
      <c r="S85" s="7"/>
      <c r="T85" s="7"/>
      <c r="U85" s="7"/>
      <c r="V85" s="37"/>
      <c r="W85" s="7"/>
      <c r="X85" s="7"/>
      <c r="Y85" s="7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0" s="66" customFormat="1" x14ac:dyDescent="0.35">
      <c r="B86" s="66" t="s">
        <v>133</v>
      </c>
      <c r="F86" s="67"/>
      <c r="I86" s="66">
        <f t="shared" ref="I86:I93" si="91">AY86</f>
        <v>55.7</v>
      </c>
      <c r="J86" s="67">
        <v>178.4</v>
      </c>
      <c r="K86" s="66">
        <v>176.2</v>
      </c>
      <c r="L86" s="66">
        <v>181</v>
      </c>
      <c r="M86" s="66">
        <f t="shared" ref="M86:M93" si="92">AZ86</f>
        <v>33.5</v>
      </c>
      <c r="N86" s="67">
        <v>158.6</v>
      </c>
      <c r="O86" s="66">
        <v>397.2</v>
      </c>
      <c r="P86" s="66">
        <v>374.7</v>
      </c>
      <c r="Q86" s="66">
        <f t="shared" ref="Q86:Q93" si="93">BA86</f>
        <v>28.5</v>
      </c>
      <c r="R86" s="67">
        <v>383.6</v>
      </c>
      <c r="S86" s="66">
        <v>369.3</v>
      </c>
      <c r="T86" s="66">
        <v>369.9</v>
      </c>
      <c r="U86" s="66">
        <f>BB86</f>
        <v>69.099999999999994</v>
      </c>
      <c r="V86" s="67">
        <v>254.4</v>
      </c>
      <c r="W86" s="66">
        <v>142.4</v>
      </c>
      <c r="X86" s="66">
        <v>125.2</v>
      </c>
      <c r="Y86" s="66">
        <f>BH86</f>
        <v>81.3</v>
      </c>
      <c r="Z86" s="66">
        <v>46.7</v>
      </c>
      <c r="AA86" s="66">
        <v>48.2</v>
      </c>
      <c r="AB86" s="66">
        <v>42.2</v>
      </c>
      <c r="AV86" s="66">
        <v>10.8</v>
      </c>
      <c r="AW86" s="66">
        <v>69.599999999999994</v>
      </c>
      <c r="AX86" s="66">
        <v>49</v>
      </c>
      <c r="AY86" s="66">
        <v>55.7</v>
      </c>
      <c r="AZ86" s="66">
        <v>33.5</v>
      </c>
      <c r="BA86" s="66">
        <v>28.5</v>
      </c>
      <c r="BB86" s="66">
        <v>69.099999999999994</v>
      </c>
      <c r="BC86" s="66">
        <v>130.5</v>
      </c>
      <c r="BD86" s="66">
        <v>182.7</v>
      </c>
      <c r="BE86" s="66">
        <v>172.6</v>
      </c>
      <c r="BF86" s="66">
        <v>380.8</v>
      </c>
      <c r="BG86" s="66">
        <v>349.4</v>
      </c>
      <c r="BH86" s="66">
        <v>81.3</v>
      </c>
    </row>
    <row r="87" spans="1:60" s="66" customFormat="1" x14ac:dyDescent="0.35">
      <c r="B87" s="66" t="s">
        <v>134</v>
      </c>
      <c r="F87" s="67"/>
      <c r="I87" s="66">
        <f t="shared" si="91"/>
        <v>5</v>
      </c>
      <c r="J87" s="67">
        <v>0</v>
      </c>
      <c r="K87" s="66">
        <v>0</v>
      </c>
      <c r="L87" s="66">
        <v>0</v>
      </c>
      <c r="M87" s="66">
        <f t="shared" si="92"/>
        <v>5.4</v>
      </c>
      <c r="N87" s="67">
        <v>0</v>
      </c>
      <c r="O87" s="66">
        <v>0</v>
      </c>
      <c r="P87" s="66">
        <v>0.7</v>
      </c>
      <c r="Q87" s="66">
        <f t="shared" si="93"/>
        <v>0.7</v>
      </c>
      <c r="R87" s="67">
        <v>0</v>
      </c>
      <c r="S87" s="66">
        <v>0</v>
      </c>
      <c r="T87" s="66">
        <v>0</v>
      </c>
      <c r="U87" s="66">
        <v>0</v>
      </c>
      <c r="V87" s="67">
        <v>0</v>
      </c>
      <c r="W87" s="66">
        <v>0</v>
      </c>
      <c r="X87" s="66">
        <v>0</v>
      </c>
      <c r="Y87" s="66">
        <f>BH87</f>
        <v>0</v>
      </c>
      <c r="Z87" s="66">
        <v>0</v>
      </c>
      <c r="AA87" s="66">
        <v>0</v>
      </c>
      <c r="AB87" s="66">
        <v>0</v>
      </c>
      <c r="AV87" s="66">
        <v>8.5</v>
      </c>
      <c r="AW87" s="66">
        <v>1.1000000000000001</v>
      </c>
      <c r="AX87" s="66">
        <v>5.5</v>
      </c>
      <c r="AY87" s="66">
        <v>5</v>
      </c>
      <c r="AZ87" s="66">
        <v>5.4</v>
      </c>
      <c r="BA87" s="66">
        <v>0.7</v>
      </c>
      <c r="BB87" s="66">
        <v>0.5</v>
      </c>
      <c r="BC87" s="66">
        <v>0.4</v>
      </c>
      <c r="BD87" s="66">
        <v>0.3</v>
      </c>
      <c r="BE87" s="66">
        <v>0</v>
      </c>
      <c r="BF87" s="66">
        <v>0.7</v>
      </c>
      <c r="BG87" s="66" t="s">
        <v>86</v>
      </c>
      <c r="BH87" s="66">
        <v>0</v>
      </c>
    </row>
    <row r="88" spans="1:60" s="66" customFormat="1" x14ac:dyDescent="0.35">
      <c r="B88" s="66" t="s">
        <v>135</v>
      </c>
      <c r="F88" s="67"/>
      <c r="I88" s="66">
        <f t="shared" si="91"/>
        <v>265.8</v>
      </c>
      <c r="J88" s="67">
        <v>81.3</v>
      </c>
      <c r="K88" s="66">
        <v>67.8</v>
      </c>
      <c r="L88" s="66">
        <v>65.599999999999994</v>
      </c>
      <c r="M88" s="66">
        <f t="shared" si="92"/>
        <v>217.5</v>
      </c>
      <c r="N88" s="67">
        <v>78.3</v>
      </c>
      <c r="O88" s="66">
        <v>59.8</v>
      </c>
      <c r="P88" s="66">
        <v>83.9</v>
      </c>
      <c r="Q88" s="66">
        <f t="shared" si="93"/>
        <v>206.8</v>
      </c>
      <c r="R88" s="67">
        <v>85.7</v>
      </c>
      <c r="S88" s="66">
        <v>80</v>
      </c>
      <c r="T88" s="66">
        <v>85.4</v>
      </c>
      <c r="U88" s="66">
        <f t="shared" ref="U88:U94" si="94">BB88</f>
        <v>229.4</v>
      </c>
      <c r="V88" s="67">
        <v>65.900000000000006</v>
      </c>
      <c r="W88" s="66">
        <v>100.6</v>
      </c>
      <c r="X88" s="66">
        <v>83.7</v>
      </c>
      <c r="Y88" s="66">
        <f>BH88</f>
        <v>105.7</v>
      </c>
      <c r="Z88" s="66">
        <v>143.9</v>
      </c>
      <c r="AA88" s="66">
        <v>115.7</v>
      </c>
      <c r="AB88" s="66">
        <v>128.19999999999999</v>
      </c>
      <c r="AV88" s="66">
        <v>125.8</v>
      </c>
      <c r="AW88" s="66">
        <v>245.3</v>
      </c>
      <c r="AX88" s="66">
        <v>271.89999999999998</v>
      </c>
      <c r="AY88" s="66">
        <v>265.8</v>
      </c>
      <c r="AZ88" s="66">
        <v>217.5</v>
      </c>
      <c r="BA88" s="66">
        <v>206.8</v>
      </c>
      <c r="BB88" s="66">
        <v>229.4</v>
      </c>
      <c r="BC88" s="66">
        <v>74.2</v>
      </c>
      <c r="BD88" s="66">
        <v>64.599999999999994</v>
      </c>
      <c r="BE88" s="66">
        <v>85</v>
      </c>
      <c r="BF88" s="66">
        <v>95.3</v>
      </c>
      <c r="BG88" s="66">
        <v>93.9</v>
      </c>
      <c r="BH88" s="66">
        <v>105.7</v>
      </c>
    </row>
    <row r="89" spans="1:60" s="66" customFormat="1" x14ac:dyDescent="0.35">
      <c r="B89" s="66" t="s">
        <v>136</v>
      </c>
      <c r="F89" s="67"/>
      <c r="I89" s="66">
        <f t="shared" si="91"/>
        <v>74.599999999999994</v>
      </c>
      <c r="J89" s="67">
        <v>158</v>
      </c>
      <c r="K89" s="66">
        <v>169.1</v>
      </c>
      <c r="L89" s="66">
        <v>176.2</v>
      </c>
      <c r="M89" s="66">
        <f t="shared" si="92"/>
        <v>47.4</v>
      </c>
      <c r="N89" s="67">
        <v>181</v>
      </c>
      <c r="O89" s="66">
        <v>186.4</v>
      </c>
      <c r="P89" s="66">
        <v>192.7</v>
      </c>
      <c r="Q89" s="66">
        <f t="shared" si="93"/>
        <v>55.6</v>
      </c>
      <c r="R89" s="67">
        <v>178.9</v>
      </c>
      <c r="S89" s="66">
        <v>185</v>
      </c>
      <c r="T89" s="66">
        <v>189.3</v>
      </c>
      <c r="U89" s="66">
        <f t="shared" si="94"/>
        <v>55.4</v>
      </c>
      <c r="V89" s="67">
        <v>214.8</v>
      </c>
      <c r="W89" s="66">
        <v>214.4</v>
      </c>
      <c r="X89" s="66">
        <v>218.5</v>
      </c>
      <c r="Y89" s="66">
        <f>BH89</f>
        <v>222.8</v>
      </c>
      <c r="Z89" s="66">
        <v>209.9</v>
      </c>
      <c r="AA89" s="66">
        <v>222</v>
      </c>
      <c r="AB89" s="66">
        <v>223.7</v>
      </c>
      <c r="AV89" s="66">
        <v>25.9</v>
      </c>
      <c r="AW89" s="66">
        <v>76.599999999999994</v>
      </c>
      <c r="AX89" s="66">
        <v>94.3</v>
      </c>
      <c r="AY89" s="66">
        <v>74.599999999999994</v>
      </c>
      <c r="AZ89" s="66">
        <v>47.4</v>
      </c>
      <c r="BA89" s="66">
        <v>55.6</v>
      </c>
      <c r="BB89" s="66">
        <v>55.4</v>
      </c>
      <c r="BC89" s="66">
        <v>138.1</v>
      </c>
      <c r="BD89" s="66">
        <v>172.8</v>
      </c>
      <c r="BE89" s="66">
        <v>179.4</v>
      </c>
      <c r="BF89" s="66">
        <v>177</v>
      </c>
      <c r="BG89" s="66">
        <v>190.8</v>
      </c>
      <c r="BH89" s="66">
        <v>222.8</v>
      </c>
    </row>
    <row r="90" spans="1:60" s="66" customFormat="1" x14ac:dyDescent="0.35">
      <c r="B90" s="66" t="s">
        <v>137</v>
      </c>
      <c r="F90" s="67"/>
      <c r="I90" s="66">
        <f t="shared" si="91"/>
        <v>2.1</v>
      </c>
      <c r="J90" s="67">
        <v>69.2</v>
      </c>
      <c r="K90" s="66">
        <v>75.400000000000006</v>
      </c>
      <c r="L90" s="66">
        <v>68.2</v>
      </c>
      <c r="M90" s="66">
        <f t="shared" si="92"/>
        <v>1.7</v>
      </c>
      <c r="N90" s="67">
        <v>62.7</v>
      </c>
      <c r="O90" s="66">
        <v>66.900000000000006</v>
      </c>
      <c r="P90" s="66">
        <v>78.3</v>
      </c>
      <c r="Q90" s="66">
        <f t="shared" si="93"/>
        <v>4.5999999999999996</v>
      </c>
      <c r="R90" s="67">
        <v>85.7</v>
      </c>
      <c r="S90" s="66">
        <v>90.7</v>
      </c>
      <c r="T90" s="66">
        <v>90.9</v>
      </c>
      <c r="U90" s="66">
        <f t="shared" si="94"/>
        <v>4.5999999999999996</v>
      </c>
      <c r="V90" s="67">
        <v>107.1</v>
      </c>
      <c r="W90" s="66">
        <v>118.2</v>
      </c>
      <c r="X90" s="66">
        <v>120.3</v>
      </c>
      <c r="Y90" s="66">
        <f>BH90</f>
        <v>125.5</v>
      </c>
      <c r="Z90" s="66">
        <v>134</v>
      </c>
      <c r="AA90" s="66">
        <v>145.9</v>
      </c>
      <c r="AB90" s="66">
        <v>150.1</v>
      </c>
      <c r="AV90" s="66">
        <v>2.7</v>
      </c>
      <c r="AW90" s="66">
        <v>2.9</v>
      </c>
      <c r="AX90" s="66">
        <v>3.7</v>
      </c>
      <c r="AY90" s="66">
        <v>2.1</v>
      </c>
      <c r="AZ90" s="66">
        <v>1.7</v>
      </c>
      <c r="BA90" s="66">
        <v>4.5999999999999996</v>
      </c>
      <c r="BB90" s="66">
        <v>4.5999999999999996</v>
      </c>
      <c r="BC90" s="66">
        <v>49</v>
      </c>
      <c r="BD90" s="66">
        <v>46.8</v>
      </c>
      <c r="BE90" s="66">
        <v>61.1</v>
      </c>
      <c r="BF90" s="66">
        <v>81.2</v>
      </c>
      <c r="BG90" s="66">
        <v>91.7</v>
      </c>
      <c r="BH90" s="66">
        <v>125.5</v>
      </c>
    </row>
    <row r="91" spans="1:60" s="66" customFormat="1" x14ac:dyDescent="0.35">
      <c r="B91" s="66" t="s">
        <v>138</v>
      </c>
      <c r="F91" s="67"/>
      <c r="I91" s="66">
        <f t="shared" si="91"/>
        <v>10.4</v>
      </c>
      <c r="J91" s="67">
        <v>13.3</v>
      </c>
      <c r="K91" s="66">
        <v>10.3</v>
      </c>
      <c r="L91" s="66">
        <v>10.1</v>
      </c>
      <c r="M91" s="66">
        <f t="shared" si="92"/>
        <v>7.1</v>
      </c>
      <c r="N91" s="67">
        <v>14</v>
      </c>
      <c r="O91" s="66">
        <v>14.6</v>
      </c>
      <c r="P91" s="66">
        <v>17.899999999999999</v>
      </c>
      <c r="Q91" s="66">
        <f t="shared" si="93"/>
        <v>10.6</v>
      </c>
      <c r="R91" s="67">
        <v>13.5</v>
      </c>
      <c r="S91" s="66">
        <v>13.4</v>
      </c>
      <c r="T91" s="66">
        <v>11.7</v>
      </c>
      <c r="U91" s="66">
        <f t="shared" si="94"/>
        <v>8.9</v>
      </c>
      <c r="V91" s="67">
        <v>11.1</v>
      </c>
      <c r="W91" s="66">
        <v>12.2</v>
      </c>
      <c r="X91" s="66">
        <v>13.6</v>
      </c>
      <c r="Y91" s="66">
        <f>BH91</f>
        <v>11.6</v>
      </c>
      <c r="Z91" s="66">
        <v>14.3</v>
      </c>
      <c r="AA91" s="66">
        <v>12.8</v>
      </c>
      <c r="AB91" s="66">
        <v>18.3</v>
      </c>
      <c r="AV91" s="66">
        <v>7.1</v>
      </c>
      <c r="AW91" s="66">
        <v>12.7</v>
      </c>
      <c r="AX91" s="66">
        <v>17.399999999999999</v>
      </c>
      <c r="AY91" s="66">
        <v>10.4</v>
      </c>
      <c r="AZ91" s="66">
        <v>7.1</v>
      </c>
      <c r="BA91" s="66">
        <v>10.6</v>
      </c>
      <c r="BB91" s="66">
        <v>8.9</v>
      </c>
      <c r="BC91" s="66">
        <v>11.1</v>
      </c>
      <c r="BD91" s="66">
        <v>8.9</v>
      </c>
      <c r="BE91" s="66">
        <v>9.4</v>
      </c>
      <c r="BF91" s="66">
        <v>12</v>
      </c>
      <c r="BG91" s="66">
        <v>9.8000000000000007</v>
      </c>
      <c r="BH91" s="66">
        <v>11.6</v>
      </c>
    </row>
    <row r="92" spans="1:60" s="66" customFormat="1" x14ac:dyDescent="0.35">
      <c r="B92" s="66" t="s">
        <v>139</v>
      </c>
      <c r="F92" s="67"/>
      <c r="I92" s="66">
        <f t="shared" si="91"/>
        <v>16.7</v>
      </c>
      <c r="J92" s="67">
        <v>9.6</v>
      </c>
      <c r="K92" s="66">
        <v>11.9</v>
      </c>
      <c r="L92" s="66">
        <v>9.9</v>
      </c>
      <c r="M92" s="66">
        <f t="shared" si="92"/>
        <v>6.8</v>
      </c>
      <c r="N92" s="67">
        <v>14.5</v>
      </c>
      <c r="O92" s="66">
        <v>19.600000000000001</v>
      </c>
      <c r="P92" s="66">
        <v>22.6</v>
      </c>
      <c r="Q92" s="66">
        <f t="shared" si="93"/>
        <v>13.6</v>
      </c>
      <c r="R92" s="67">
        <v>21.2</v>
      </c>
      <c r="S92" s="66">
        <v>30.3</v>
      </c>
      <c r="T92" s="66">
        <v>25.4</v>
      </c>
      <c r="U92" s="66">
        <f t="shared" si="94"/>
        <v>5.2</v>
      </c>
      <c r="V92" s="67">
        <v>34.6</v>
      </c>
      <c r="W92" s="66">
        <v>36.5</v>
      </c>
      <c r="X92" s="66">
        <v>40</v>
      </c>
      <c r="Y92" s="66">
        <f>BH92</f>
        <v>35.4</v>
      </c>
      <c r="Z92" s="66">
        <v>39.299999999999997</v>
      </c>
      <c r="AA92" s="66">
        <v>43.2</v>
      </c>
      <c r="AB92" s="66">
        <v>41.9</v>
      </c>
      <c r="AV92" s="66">
        <v>2.9</v>
      </c>
      <c r="AW92" s="66">
        <v>3.1</v>
      </c>
      <c r="AX92" s="66">
        <v>7</v>
      </c>
      <c r="AY92" s="66">
        <v>16.7</v>
      </c>
      <c r="AZ92" s="66">
        <v>6.8</v>
      </c>
      <c r="BA92" s="66">
        <v>13.6</v>
      </c>
      <c r="BB92" s="66">
        <v>5.2</v>
      </c>
      <c r="BC92" s="66">
        <v>9.5</v>
      </c>
      <c r="BD92" s="66">
        <v>10.3</v>
      </c>
      <c r="BE92" s="66">
        <v>11.4</v>
      </c>
      <c r="BF92" s="66">
        <v>17.8</v>
      </c>
      <c r="BG92" s="66">
        <v>22.5</v>
      </c>
      <c r="BH92" s="66">
        <v>35.4</v>
      </c>
    </row>
    <row r="93" spans="1:60" s="68" customFormat="1" x14ac:dyDescent="0.35">
      <c r="B93" s="68" t="s">
        <v>140</v>
      </c>
      <c r="F93" s="69"/>
      <c r="I93" s="68">
        <f t="shared" si="91"/>
        <v>0</v>
      </c>
      <c r="J93" s="69">
        <v>7.3</v>
      </c>
      <c r="K93" s="68">
        <v>5.3</v>
      </c>
      <c r="L93" s="68">
        <v>4.5999999999999996</v>
      </c>
      <c r="M93" s="68">
        <f t="shared" si="92"/>
        <v>53.8</v>
      </c>
      <c r="N93" s="69">
        <v>1.2</v>
      </c>
      <c r="O93" s="68">
        <v>0.5</v>
      </c>
      <c r="P93" s="68">
        <v>0</v>
      </c>
      <c r="Q93" s="68">
        <f t="shared" si="93"/>
        <v>0</v>
      </c>
      <c r="R93" s="69">
        <v>0</v>
      </c>
      <c r="S93" s="68">
        <v>0</v>
      </c>
      <c r="T93" s="68">
        <v>0</v>
      </c>
      <c r="U93" s="68">
        <f t="shared" si="94"/>
        <v>0</v>
      </c>
      <c r="V93" s="69">
        <v>0</v>
      </c>
      <c r="W93" s="68">
        <v>0</v>
      </c>
      <c r="X93" s="68">
        <v>0</v>
      </c>
      <c r="Y93" s="66">
        <f>BH93</f>
        <v>0</v>
      </c>
      <c r="Z93" s="68">
        <v>0</v>
      </c>
      <c r="AA93" s="68">
        <v>0</v>
      </c>
      <c r="AB93" s="68">
        <v>0</v>
      </c>
      <c r="AV93" s="68">
        <v>0.5</v>
      </c>
      <c r="AW93" s="68">
        <v>9.6999999999999993</v>
      </c>
      <c r="AX93" s="68">
        <v>6.6</v>
      </c>
      <c r="AY93" s="68">
        <v>0</v>
      </c>
      <c r="AZ93" s="68">
        <v>53.8</v>
      </c>
      <c r="BA93" s="68">
        <v>0</v>
      </c>
      <c r="BB93" s="68">
        <v>0</v>
      </c>
      <c r="BC93" s="68">
        <v>58.6</v>
      </c>
      <c r="BD93" s="68">
        <v>8.3000000000000007</v>
      </c>
      <c r="BE93" s="68">
        <v>3.3</v>
      </c>
      <c r="BF93" s="68">
        <v>0</v>
      </c>
      <c r="BH93" s="68">
        <v>0</v>
      </c>
    </row>
    <row r="94" spans="1:60" s="66" customFormat="1" x14ac:dyDescent="0.35">
      <c r="B94" s="66" t="s">
        <v>141</v>
      </c>
      <c r="F94" s="67">
        <f t="shared" ref="F94:Y94" si="95">SUM(F86:F93)</f>
        <v>0</v>
      </c>
      <c r="G94" s="66">
        <f t="shared" si="95"/>
        <v>0</v>
      </c>
      <c r="H94" s="66">
        <f t="shared" si="95"/>
        <v>0</v>
      </c>
      <c r="I94" s="66">
        <f t="shared" si="95"/>
        <v>430.3</v>
      </c>
      <c r="J94" s="67">
        <f t="shared" si="95"/>
        <v>517.1</v>
      </c>
      <c r="K94" s="66">
        <f t="shared" si="95"/>
        <v>516</v>
      </c>
      <c r="L94" s="66">
        <f t="shared" si="95"/>
        <v>515.59999999999991</v>
      </c>
      <c r="M94" s="66">
        <f t="shared" si="95"/>
        <v>373.2</v>
      </c>
      <c r="N94" s="67">
        <f t="shared" si="95"/>
        <v>510.29999999999995</v>
      </c>
      <c r="O94" s="66">
        <f t="shared" si="95"/>
        <v>745</v>
      </c>
      <c r="P94" s="66">
        <f t="shared" si="95"/>
        <v>770.8</v>
      </c>
      <c r="Q94" s="66">
        <f t="shared" si="95"/>
        <v>320.40000000000009</v>
      </c>
      <c r="R94" s="67">
        <f t="shared" si="95"/>
        <v>768.60000000000014</v>
      </c>
      <c r="S94" s="66">
        <f t="shared" si="95"/>
        <v>768.69999999999993</v>
      </c>
      <c r="T94" s="66">
        <f t="shared" si="95"/>
        <v>772.59999999999991</v>
      </c>
      <c r="U94" s="66">
        <f t="shared" si="94"/>
        <v>373.09999999999997</v>
      </c>
      <c r="V94" s="67">
        <f t="shared" ref="V94:Y94" si="96">SUM(V86:V93)</f>
        <v>687.90000000000009</v>
      </c>
      <c r="W94" s="66">
        <f t="shared" si="96"/>
        <v>624.30000000000007</v>
      </c>
      <c r="X94" s="66">
        <f t="shared" si="96"/>
        <v>601.29999999999995</v>
      </c>
      <c r="Y94" s="66">
        <f t="shared" si="96"/>
        <v>582.29999999999995</v>
      </c>
      <c r="Z94" s="66">
        <f t="shared" ref="Z94" si="97">SUM(Z86:Z93)</f>
        <v>588.09999999999991</v>
      </c>
      <c r="AA94" s="66">
        <f t="shared" ref="AA94" si="98">SUM(AA86:AA93)</f>
        <v>587.79999999999995</v>
      </c>
      <c r="AB94" s="66">
        <f t="shared" ref="AB94" si="99">SUM(AB86:AB93)</f>
        <v>604.39999999999986</v>
      </c>
      <c r="AC94" s="66">
        <f t="shared" ref="AC94" si="100">SUM(AC86:AC93)</f>
        <v>0</v>
      </c>
      <c r="AD94" s="66">
        <f t="shared" ref="AD94" si="101">SUM(AD86:AD93)</f>
        <v>0</v>
      </c>
      <c r="AE94" s="66">
        <f t="shared" ref="AE94" si="102">SUM(AE86:AE93)</f>
        <v>0</v>
      </c>
      <c r="AF94" s="66">
        <f t="shared" ref="AF94" si="103">SUM(AF86:AF93)</f>
        <v>0</v>
      </c>
      <c r="AG94" s="66">
        <f t="shared" ref="AG94" si="104">SUM(AG86:AG93)</f>
        <v>0</v>
      </c>
      <c r="AH94" s="66">
        <f t="shared" ref="AH94" si="105">SUM(AH86:AH93)</f>
        <v>0</v>
      </c>
      <c r="AI94" s="66">
        <f t="shared" ref="AI94" si="106">SUM(AI86:AI93)</f>
        <v>0</v>
      </c>
      <c r="AJ94" s="66">
        <f t="shared" ref="AJ94" si="107">SUM(AJ86:AJ93)</f>
        <v>0</v>
      </c>
      <c r="AK94" s="66">
        <f t="shared" ref="AK94" si="108">SUM(AK86:AK93)</f>
        <v>0</v>
      </c>
      <c r="AV94" s="66">
        <f>SUM(AV86:AV93)</f>
        <v>184.2</v>
      </c>
      <c r="AW94" s="66">
        <f>SUM(AW86:AW93)</f>
        <v>421</v>
      </c>
      <c r="AX94" s="66">
        <f>SUM(AX86:AX93)</f>
        <v>455.4</v>
      </c>
      <c r="AY94" s="66">
        <f>SUM(AY86:AY93)</f>
        <v>430.3</v>
      </c>
      <c r="AZ94" s="66">
        <f>SUM(AZ86:AZ93)</f>
        <v>373.2</v>
      </c>
      <c r="BA94" s="66">
        <f>SUM(BA86:BA92)</f>
        <v>320.40000000000009</v>
      </c>
      <c r="BB94" s="66">
        <f>SUM(BB86:BB93)</f>
        <v>373.09999999999997</v>
      </c>
      <c r="BC94" s="66">
        <f>SUM(BC86:BC93)</f>
        <v>471.40000000000009</v>
      </c>
      <c r="BD94" s="66">
        <f>SUM(BD86:BD93)</f>
        <v>494.7</v>
      </c>
      <c r="BE94" s="66">
        <f>SUM(BE86:BE93)</f>
        <v>522.19999999999993</v>
      </c>
      <c r="BF94" s="66">
        <f>SUM(BF86:BF93)</f>
        <v>764.8</v>
      </c>
      <c r="BG94" s="66">
        <f>SUM(BG86:BG92)</f>
        <v>758.09999999999991</v>
      </c>
      <c r="BH94" s="66">
        <f>SUM(BH86:BH93)</f>
        <v>582.29999999999995</v>
      </c>
    </row>
    <row r="95" spans="1:60" s="70" customFormat="1" x14ac:dyDescent="0.35">
      <c r="B95" s="71" t="s">
        <v>142</v>
      </c>
      <c r="F95" s="72"/>
      <c r="G95" s="71"/>
      <c r="H95" s="71"/>
      <c r="I95" s="71"/>
      <c r="J95" s="72"/>
      <c r="K95" s="71"/>
      <c r="L95" s="71"/>
      <c r="M95" s="71"/>
      <c r="N95" s="72"/>
      <c r="O95" s="71"/>
      <c r="P95" s="71"/>
      <c r="Q95" s="71"/>
      <c r="R95" s="72"/>
      <c r="S95" s="71"/>
      <c r="T95" s="71"/>
      <c r="V95" s="72"/>
      <c r="W95" s="71"/>
      <c r="X95" s="71"/>
      <c r="Y95" s="71"/>
    </row>
    <row r="96" spans="1:60" s="66" customFormat="1" x14ac:dyDescent="0.35">
      <c r="B96" s="66" t="s">
        <v>143</v>
      </c>
      <c r="F96" s="67"/>
      <c r="I96" s="66">
        <f t="shared" ref="I96:I101" si="109">AY96</f>
        <v>84.8</v>
      </c>
      <c r="J96" s="67">
        <v>113.5</v>
      </c>
      <c r="K96" s="66">
        <v>115.5</v>
      </c>
      <c r="L96" s="66">
        <v>115.7</v>
      </c>
      <c r="M96" s="66">
        <f t="shared" ref="M96:M101" si="110">AZ96</f>
        <v>61.6</v>
      </c>
      <c r="N96" s="67">
        <v>119.6</v>
      </c>
      <c r="O96" s="66">
        <v>122.3</v>
      </c>
      <c r="P96" s="66">
        <v>136.1</v>
      </c>
      <c r="Q96" s="66">
        <f t="shared" ref="Q96:Q101" si="111">BA96</f>
        <v>56.2</v>
      </c>
      <c r="R96" s="67">
        <v>146.9</v>
      </c>
      <c r="S96" s="66">
        <v>145.5</v>
      </c>
      <c r="T96" s="66">
        <v>158.80000000000001</v>
      </c>
      <c r="U96" s="66">
        <f t="shared" ref="U96:U101" si="112">BB96</f>
        <v>49.8</v>
      </c>
      <c r="V96" s="67">
        <v>173.5</v>
      </c>
      <c r="W96" s="66">
        <v>212.2</v>
      </c>
      <c r="X96" s="66">
        <v>217.9</v>
      </c>
      <c r="Y96" s="66">
        <f>BH96</f>
        <v>213.1</v>
      </c>
      <c r="Z96" s="66">
        <v>213.6</v>
      </c>
      <c r="AA96" s="66">
        <v>218.6</v>
      </c>
      <c r="AB96" s="66">
        <v>227.3</v>
      </c>
      <c r="AV96" s="66">
        <v>28.4</v>
      </c>
      <c r="AW96" s="66">
        <v>72.5</v>
      </c>
      <c r="AX96" s="66">
        <v>85.6</v>
      </c>
      <c r="AY96" s="66">
        <v>84.8</v>
      </c>
      <c r="AZ96" s="66">
        <v>61.6</v>
      </c>
      <c r="BA96" s="66">
        <v>56.2</v>
      </c>
      <c r="BB96" s="66">
        <v>49.8</v>
      </c>
      <c r="BC96" s="66">
        <v>58</v>
      </c>
      <c r="BD96" s="66">
        <v>67.099999999999994</v>
      </c>
      <c r="BE96" s="66">
        <v>116.9</v>
      </c>
      <c r="BF96" s="66">
        <v>143.80000000000001</v>
      </c>
      <c r="BG96" s="66">
        <v>168.3</v>
      </c>
      <c r="BH96" s="66">
        <v>213.1</v>
      </c>
    </row>
    <row r="97" spans="1:60" s="66" customFormat="1" x14ac:dyDescent="0.35">
      <c r="B97" s="66" t="s">
        <v>144</v>
      </c>
      <c r="F97" s="67"/>
      <c r="I97" s="66">
        <f t="shared" si="109"/>
        <v>0</v>
      </c>
      <c r="J97" s="67">
        <v>38.1</v>
      </c>
      <c r="K97" s="66">
        <v>43.8</v>
      </c>
      <c r="L97" s="66">
        <v>44.8</v>
      </c>
      <c r="M97" s="66">
        <f t="shared" si="110"/>
        <v>0</v>
      </c>
      <c r="N97" s="67">
        <v>39.799999999999997</v>
      </c>
      <c r="O97" s="66">
        <v>38</v>
      </c>
      <c r="P97" s="66">
        <v>40.1</v>
      </c>
      <c r="Q97" s="66">
        <f t="shared" si="111"/>
        <v>0</v>
      </c>
      <c r="R97" s="67">
        <v>40.799999999999997</v>
      </c>
      <c r="S97" s="66">
        <v>40.1</v>
      </c>
      <c r="T97" s="66">
        <v>38.799999999999997</v>
      </c>
      <c r="U97" s="66">
        <f t="shared" si="112"/>
        <v>0</v>
      </c>
      <c r="V97" s="67">
        <v>39.6</v>
      </c>
      <c r="W97" s="66">
        <v>38.1</v>
      </c>
      <c r="X97" s="66">
        <v>41.7</v>
      </c>
      <c r="Y97" s="66">
        <f>BH97</f>
        <v>47.4</v>
      </c>
      <c r="Z97" s="66">
        <v>46.6</v>
      </c>
      <c r="AA97" s="66">
        <v>48.2</v>
      </c>
      <c r="AB97" s="66">
        <v>50.6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425.7</v>
      </c>
      <c r="BD97" s="66">
        <v>0</v>
      </c>
      <c r="BE97" s="66">
        <v>42.1</v>
      </c>
      <c r="BF97" s="66">
        <v>42.9</v>
      </c>
      <c r="BG97" s="66">
        <v>38.5</v>
      </c>
      <c r="BH97" s="66">
        <v>47.4</v>
      </c>
    </row>
    <row r="98" spans="1:60" s="66" customFormat="1" x14ac:dyDescent="0.35">
      <c r="B98" s="66" t="s">
        <v>145</v>
      </c>
      <c r="F98" s="67"/>
      <c r="I98" s="66">
        <f t="shared" si="109"/>
        <v>596.4</v>
      </c>
      <c r="J98" s="67">
        <v>459.4</v>
      </c>
      <c r="K98" s="66">
        <v>459.4</v>
      </c>
      <c r="L98" s="66">
        <v>458.1</v>
      </c>
      <c r="M98" s="66">
        <f t="shared" si="110"/>
        <v>483.4</v>
      </c>
      <c r="N98" s="67">
        <v>463.3</v>
      </c>
      <c r="O98" s="66">
        <v>465.5</v>
      </c>
      <c r="P98" s="66">
        <v>475.3</v>
      </c>
      <c r="Q98" s="66">
        <f t="shared" si="111"/>
        <v>483.4</v>
      </c>
      <c r="R98" s="67">
        <v>483.7</v>
      </c>
      <c r="S98" s="66">
        <v>483.7</v>
      </c>
      <c r="T98" s="66">
        <v>483.7</v>
      </c>
      <c r="U98" s="66">
        <f t="shared" si="112"/>
        <v>485.4</v>
      </c>
      <c r="V98" s="67">
        <v>522.9</v>
      </c>
      <c r="W98" s="66">
        <v>551.9</v>
      </c>
      <c r="X98" s="66">
        <v>551.79999999999995</v>
      </c>
      <c r="Y98" s="66">
        <f>BH98</f>
        <v>558.20000000000005</v>
      </c>
      <c r="Z98" s="66">
        <v>558.20000000000005</v>
      </c>
      <c r="AA98" s="66">
        <v>558.20000000000005</v>
      </c>
      <c r="AB98" s="66">
        <v>558.20000000000005</v>
      </c>
      <c r="AV98" s="66">
        <v>226.4</v>
      </c>
      <c r="AW98" s="66">
        <v>571.6</v>
      </c>
      <c r="AX98" s="66">
        <v>596.5</v>
      </c>
      <c r="AY98" s="66">
        <v>596.4</v>
      </c>
      <c r="AZ98" s="66">
        <v>483.4</v>
      </c>
      <c r="BA98" s="66">
        <v>483.4</v>
      </c>
      <c r="BB98" s="66">
        <v>485.4</v>
      </c>
      <c r="BC98" s="66">
        <v>22</v>
      </c>
      <c r="BD98" s="66">
        <v>425.7</v>
      </c>
      <c r="BE98" s="66">
        <v>455.6</v>
      </c>
      <c r="BF98" s="66">
        <v>483.9</v>
      </c>
      <c r="BG98" s="66">
        <v>493.9</v>
      </c>
      <c r="BH98" s="66">
        <v>558.20000000000005</v>
      </c>
    </row>
    <row r="99" spans="1:60" s="66" customFormat="1" x14ac:dyDescent="0.35">
      <c r="B99" s="66" t="s">
        <v>146</v>
      </c>
      <c r="F99" s="67"/>
      <c r="I99" s="66">
        <f t="shared" si="109"/>
        <v>69.900000000000006</v>
      </c>
      <c r="J99" s="67">
        <v>34.4</v>
      </c>
      <c r="K99" s="66">
        <v>32.4</v>
      </c>
      <c r="L99" s="66">
        <v>37.799999999999997</v>
      </c>
      <c r="M99" s="66">
        <f t="shared" si="110"/>
        <v>49.5</v>
      </c>
      <c r="N99" s="67">
        <v>41</v>
      </c>
      <c r="O99" s="66">
        <v>39.200000000000003</v>
      </c>
      <c r="P99" s="66">
        <v>42</v>
      </c>
      <c r="Q99" s="66">
        <f t="shared" si="111"/>
        <v>36.5</v>
      </c>
      <c r="R99" s="67">
        <v>41.6</v>
      </c>
      <c r="S99" s="66">
        <v>40.4</v>
      </c>
      <c r="T99" s="66">
        <v>39.299999999999997</v>
      </c>
      <c r="U99" s="66">
        <f t="shared" si="112"/>
        <v>32.6</v>
      </c>
      <c r="V99" s="67">
        <v>51.5</v>
      </c>
      <c r="W99" s="66">
        <v>64.900000000000006</v>
      </c>
      <c r="X99" s="66">
        <v>61.9</v>
      </c>
      <c r="Y99" s="66">
        <f>BH99</f>
        <v>55.2</v>
      </c>
      <c r="Z99" s="66">
        <v>53.6</v>
      </c>
      <c r="AA99" s="66">
        <v>52.2</v>
      </c>
      <c r="AB99" s="66">
        <v>50.7</v>
      </c>
      <c r="AV99" s="66">
        <v>89.1</v>
      </c>
      <c r="AW99" s="66">
        <v>124.6</v>
      </c>
      <c r="AX99" s="66">
        <v>106.1</v>
      </c>
      <c r="AY99" s="66">
        <v>69.900000000000006</v>
      </c>
      <c r="AZ99" s="66">
        <v>49.5</v>
      </c>
      <c r="BA99" s="66">
        <v>36.5</v>
      </c>
      <c r="BB99" s="66">
        <v>32.6</v>
      </c>
      <c r="BC99" s="66">
        <v>8.1</v>
      </c>
      <c r="BD99" s="66">
        <v>16.100000000000001</v>
      </c>
      <c r="BE99" s="66">
        <v>39.5</v>
      </c>
      <c r="BF99" s="66">
        <v>43</v>
      </c>
      <c r="BG99" s="66">
        <v>43.2</v>
      </c>
      <c r="BH99" s="66">
        <v>55.2</v>
      </c>
    </row>
    <row r="100" spans="1:60" s="66" customFormat="1" x14ac:dyDescent="0.35">
      <c r="B100" s="66" t="s">
        <v>147</v>
      </c>
      <c r="F100" s="67"/>
      <c r="I100" s="66">
        <f t="shared" si="109"/>
        <v>35.200000000000003</v>
      </c>
      <c r="J100" s="67">
        <v>6.4</v>
      </c>
      <c r="K100" s="66">
        <v>6.5</v>
      </c>
      <c r="L100" s="66">
        <v>6.3</v>
      </c>
      <c r="M100" s="66">
        <f t="shared" si="110"/>
        <v>26.5</v>
      </c>
      <c r="N100" s="67">
        <v>9.3000000000000007</v>
      </c>
      <c r="O100" s="66">
        <v>9.1999999999999993</v>
      </c>
      <c r="P100" s="66">
        <v>8.9</v>
      </c>
      <c r="Q100" s="66">
        <f t="shared" si="111"/>
        <v>6.8</v>
      </c>
      <c r="R100" s="67">
        <v>83.6</v>
      </c>
      <c r="S100" s="66">
        <v>83.9</v>
      </c>
      <c r="T100" s="66">
        <v>84.6</v>
      </c>
      <c r="U100" s="66">
        <f t="shared" si="112"/>
        <v>7.7</v>
      </c>
      <c r="V100" s="67">
        <v>90.1</v>
      </c>
      <c r="W100" s="66">
        <v>91.9</v>
      </c>
      <c r="X100" s="66">
        <v>93.5</v>
      </c>
      <c r="Y100" s="66">
        <f>BH100</f>
        <v>95</v>
      </c>
      <c r="Z100" s="66">
        <v>97</v>
      </c>
      <c r="AA100" s="66">
        <v>97.8</v>
      </c>
      <c r="AB100" s="66">
        <v>99.6</v>
      </c>
      <c r="AV100" s="66">
        <v>8</v>
      </c>
      <c r="AW100" s="66">
        <v>23.9</v>
      </c>
      <c r="AX100" s="66">
        <v>39.6</v>
      </c>
      <c r="AY100" s="66">
        <v>35.200000000000003</v>
      </c>
      <c r="AZ100" s="66">
        <v>26.5</v>
      </c>
      <c r="BA100" s="66">
        <v>6.8</v>
      </c>
      <c r="BB100" s="66">
        <v>7.7</v>
      </c>
      <c r="BC100" s="66">
        <v>38.799999999999997</v>
      </c>
      <c r="BD100" s="66">
        <v>6.5</v>
      </c>
      <c r="BE100" s="66">
        <v>9.6999999999999993</v>
      </c>
      <c r="BF100" s="66">
        <v>84.4</v>
      </c>
      <c r="BG100" s="66">
        <v>87.5</v>
      </c>
      <c r="BH100" s="66">
        <v>95</v>
      </c>
    </row>
    <row r="101" spans="1:60" s="68" customFormat="1" x14ac:dyDescent="0.35">
      <c r="B101" s="68" t="s">
        <v>148</v>
      </c>
      <c r="F101" s="69"/>
      <c r="I101" s="68">
        <f t="shared" si="109"/>
        <v>0</v>
      </c>
      <c r="J101" s="69">
        <v>0</v>
      </c>
      <c r="K101" s="68">
        <v>0</v>
      </c>
      <c r="L101" s="68">
        <v>0</v>
      </c>
      <c r="M101" s="68">
        <f t="shared" si="110"/>
        <v>137</v>
      </c>
      <c r="N101" s="69">
        <v>0</v>
      </c>
      <c r="O101" s="68">
        <v>0</v>
      </c>
      <c r="P101" s="68">
        <v>0</v>
      </c>
      <c r="Q101" s="68">
        <f t="shared" si="111"/>
        <v>0</v>
      </c>
      <c r="R101" s="69">
        <v>0</v>
      </c>
      <c r="S101" s="68">
        <v>0</v>
      </c>
      <c r="T101" s="68">
        <v>0</v>
      </c>
      <c r="U101" s="68">
        <f t="shared" si="112"/>
        <v>0</v>
      </c>
      <c r="V101" s="69">
        <v>0</v>
      </c>
      <c r="W101" s="68">
        <v>0</v>
      </c>
      <c r="X101" s="68">
        <v>0</v>
      </c>
      <c r="Y101" s="66">
        <f>BH101</f>
        <v>0</v>
      </c>
      <c r="Z101" s="68">
        <v>0</v>
      </c>
      <c r="AA101" s="68">
        <v>0</v>
      </c>
      <c r="AB101" s="68">
        <v>0</v>
      </c>
      <c r="AV101" s="68">
        <v>0</v>
      </c>
      <c r="AW101" s="68">
        <v>2.4</v>
      </c>
      <c r="AX101" s="68">
        <v>0.8</v>
      </c>
      <c r="AY101" s="68">
        <v>0</v>
      </c>
      <c r="AZ101" s="68">
        <v>137</v>
      </c>
      <c r="BA101" s="68">
        <v>0</v>
      </c>
      <c r="BB101" s="68">
        <v>0</v>
      </c>
      <c r="BC101" s="68">
        <v>0</v>
      </c>
      <c r="BE101" s="68">
        <v>0</v>
      </c>
      <c r="BF101" s="68">
        <v>0</v>
      </c>
      <c r="BG101" s="68">
        <v>0</v>
      </c>
      <c r="BH101" s="68">
        <v>0</v>
      </c>
    </row>
    <row r="102" spans="1:60" s="74" customFormat="1" x14ac:dyDescent="0.35">
      <c r="A102" s="73"/>
      <c r="B102" s="73" t="s">
        <v>149</v>
      </c>
      <c r="F102" s="73">
        <f t="shared" ref="F102:Y102" si="113">SUM(F96:F101)</f>
        <v>0</v>
      </c>
      <c r="G102" s="73">
        <f t="shared" si="113"/>
        <v>0</v>
      </c>
      <c r="H102" s="73">
        <f t="shared" si="113"/>
        <v>0</v>
      </c>
      <c r="I102" s="73">
        <f t="shared" si="113"/>
        <v>786.3</v>
      </c>
      <c r="J102" s="75">
        <f t="shared" si="113"/>
        <v>651.79999999999995</v>
      </c>
      <c r="K102" s="73">
        <f t="shared" si="113"/>
        <v>657.6</v>
      </c>
      <c r="L102" s="73">
        <f t="shared" si="113"/>
        <v>662.69999999999993</v>
      </c>
      <c r="M102" s="73">
        <f t="shared" si="113"/>
        <v>758</v>
      </c>
      <c r="N102" s="75">
        <f t="shared" si="113"/>
        <v>673</v>
      </c>
      <c r="O102" s="73">
        <f t="shared" si="113"/>
        <v>674.2</v>
      </c>
      <c r="P102" s="73">
        <f t="shared" si="113"/>
        <v>702.4</v>
      </c>
      <c r="Q102" s="73">
        <f t="shared" si="113"/>
        <v>582.9</v>
      </c>
      <c r="R102" s="75">
        <f t="shared" si="113"/>
        <v>796.6</v>
      </c>
      <c r="S102" s="73">
        <f t="shared" si="113"/>
        <v>793.59999999999991</v>
      </c>
      <c r="T102" s="73">
        <f t="shared" si="113"/>
        <v>805.19999999999993</v>
      </c>
      <c r="U102" s="73">
        <f t="shared" si="113"/>
        <v>575.5</v>
      </c>
      <c r="V102" s="73">
        <f t="shared" si="113"/>
        <v>877.6</v>
      </c>
      <c r="W102" s="73">
        <f t="shared" si="113"/>
        <v>958.99999999999989</v>
      </c>
      <c r="X102" s="73">
        <f t="shared" si="113"/>
        <v>966.8</v>
      </c>
      <c r="Y102" s="73">
        <f t="shared" si="113"/>
        <v>968.90000000000009</v>
      </c>
      <c r="Z102" s="73">
        <f t="shared" ref="Z102:AK102" si="114">SUM(Z96:Z101)</f>
        <v>969.00000000000011</v>
      </c>
      <c r="AA102" s="73">
        <f t="shared" si="114"/>
        <v>975</v>
      </c>
      <c r="AB102" s="73">
        <f t="shared" si="114"/>
        <v>986.4000000000002</v>
      </c>
      <c r="AC102" s="73">
        <f t="shared" si="114"/>
        <v>0</v>
      </c>
      <c r="AD102" s="73">
        <f t="shared" si="114"/>
        <v>0</v>
      </c>
      <c r="AE102" s="73">
        <f t="shared" si="114"/>
        <v>0</v>
      </c>
      <c r="AF102" s="73">
        <f t="shared" si="114"/>
        <v>0</v>
      </c>
      <c r="AG102" s="73">
        <f t="shared" si="114"/>
        <v>0</v>
      </c>
      <c r="AH102" s="73">
        <f t="shared" si="114"/>
        <v>0</v>
      </c>
      <c r="AI102" s="73">
        <f t="shared" si="114"/>
        <v>0</v>
      </c>
      <c r="AJ102" s="73">
        <f t="shared" si="114"/>
        <v>0</v>
      </c>
      <c r="AK102" s="73">
        <f t="shared" si="114"/>
        <v>0</v>
      </c>
      <c r="AV102" s="73">
        <f t="shared" ref="AV102:BH102" si="115">SUM(AV96:AV101)</f>
        <v>351.9</v>
      </c>
      <c r="AW102" s="73">
        <f t="shared" si="115"/>
        <v>795</v>
      </c>
      <c r="AX102" s="73">
        <f t="shared" si="115"/>
        <v>828.6</v>
      </c>
      <c r="AY102" s="73">
        <f t="shared" si="115"/>
        <v>786.3</v>
      </c>
      <c r="AZ102" s="73">
        <f t="shared" si="115"/>
        <v>758</v>
      </c>
      <c r="BA102" s="73">
        <f t="shared" si="115"/>
        <v>582.9</v>
      </c>
      <c r="BB102" s="73">
        <f t="shared" si="115"/>
        <v>575.5</v>
      </c>
      <c r="BC102" s="73">
        <f t="shared" si="115"/>
        <v>552.59999999999991</v>
      </c>
      <c r="BD102" s="73">
        <f t="shared" si="115"/>
        <v>515.4</v>
      </c>
      <c r="BE102" s="73">
        <f t="shared" si="115"/>
        <v>663.80000000000007</v>
      </c>
      <c r="BF102" s="73">
        <f t="shared" si="115"/>
        <v>798</v>
      </c>
      <c r="BG102" s="73">
        <f t="shared" si="115"/>
        <v>831.40000000000009</v>
      </c>
      <c r="BH102" s="73">
        <f t="shared" si="115"/>
        <v>968.90000000000009</v>
      </c>
    </row>
    <row r="103" spans="1:60" s="66" customFormat="1" x14ac:dyDescent="0.35">
      <c r="A103" s="76"/>
      <c r="B103" s="76" t="s">
        <v>150</v>
      </c>
      <c r="F103" s="76">
        <f t="shared" ref="F103:Y103" si="116">+F102+F94</f>
        <v>0</v>
      </c>
      <c r="G103" s="76">
        <f t="shared" si="116"/>
        <v>0</v>
      </c>
      <c r="H103" s="76">
        <f t="shared" si="116"/>
        <v>0</v>
      </c>
      <c r="I103" s="76">
        <f t="shared" si="116"/>
        <v>1216.5999999999999</v>
      </c>
      <c r="J103" s="77">
        <f t="shared" si="116"/>
        <v>1168.9000000000001</v>
      </c>
      <c r="K103" s="76">
        <f t="shared" si="116"/>
        <v>1173.5999999999999</v>
      </c>
      <c r="L103" s="76">
        <f t="shared" si="116"/>
        <v>1178.2999999999997</v>
      </c>
      <c r="M103" s="76">
        <f t="shared" si="116"/>
        <v>1131.2</v>
      </c>
      <c r="N103" s="77">
        <f t="shared" si="116"/>
        <v>1183.3</v>
      </c>
      <c r="O103" s="76">
        <f t="shared" si="116"/>
        <v>1419.2</v>
      </c>
      <c r="P103" s="76">
        <f t="shared" si="116"/>
        <v>1473.1999999999998</v>
      </c>
      <c r="Q103" s="76">
        <f t="shared" si="116"/>
        <v>903.30000000000007</v>
      </c>
      <c r="R103" s="77">
        <f t="shared" si="116"/>
        <v>1565.2000000000003</v>
      </c>
      <c r="S103" s="76">
        <f t="shared" si="116"/>
        <v>1562.2999999999997</v>
      </c>
      <c r="T103" s="76">
        <f t="shared" si="116"/>
        <v>1577.7999999999997</v>
      </c>
      <c r="U103" s="76">
        <f t="shared" si="116"/>
        <v>948.59999999999991</v>
      </c>
      <c r="V103" s="76">
        <f t="shared" si="116"/>
        <v>1565.5</v>
      </c>
      <c r="W103" s="76">
        <f t="shared" si="116"/>
        <v>1583.3</v>
      </c>
      <c r="X103" s="76">
        <f t="shared" si="116"/>
        <v>1568.1</v>
      </c>
      <c r="Y103" s="76">
        <f t="shared" si="116"/>
        <v>1551.2</v>
      </c>
      <c r="Z103" s="76">
        <f t="shared" ref="Z103:AK103" si="117">+Z102+Z94</f>
        <v>1557.1</v>
      </c>
      <c r="AA103" s="76">
        <f t="shared" si="117"/>
        <v>1562.8</v>
      </c>
      <c r="AB103" s="76">
        <f t="shared" si="117"/>
        <v>1590.8000000000002</v>
      </c>
      <c r="AC103" s="76">
        <f t="shared" si="117"/>
        <v>0</v>
      </c>
      <c r="AD103" s="76">
        <f t="shared" si="117"/>
        <v>0</v>
      </c>
      <c r="AE103" s="76">
        <f t="shared" si="117"/>
        <v>0</v>
      </c>
      <c r="AF103" s="76">
        <f t="shared" si="117"/>
        <v>0</v>
      </c>
      <c r="AG103" s="76">
        <f t="shared" si="117"/>
        <v>0</v>
      </c>
      <c r="AH103" s="76">
        <f t="shared" si="117"/>
        <v>0</v>
      </c>
      <c r="AI103" s="76">
        <f t="shared" si="117"/>
        <v>0</v>
      </c>
      <c r="AJ103" s="76">
        <f t="shared" si="117"/>
        <v>0</v>
      </c>
      <c r="AK103" s="76">
        <f t="shared" si="117"/>
        <v>0</v>
      </c>
      <c r="AV103" s="76">
        <f t="shared" ref="AV103:BH103" si="118">+AV102+AV94</f>
        <v>536.09999999999991</v>
      </c>
      <c r="AW103" s="76">
        <f t="shared" si="118"/>
        <v>1216</v>
      </c>
      <c r="AX103" s="76">
        <f t="shared" si="118"/>
        <v>1284</v>
      </c>
      <c r="AY103" s="76">
        <f t="shared" si="118"/>
        <v>1216.5999999999999</v>
      </c>
      <c r="AZ103" s="76">
        <f t="shared" si="118"/>
        <v>1131.2</v>
      </c>
      <c r="BA103" s="76">
        <f t="shared" si="118"/>
        <v>903.30000000000007</v>
      </c>
      <c r="BB103" s="76">
        <f t="shared" si="118"/>
        <v>948.59999999999991</v>
      </c>
      <c r="BC103" s="76">
        <f t="shared" si="118"/>
        <v>1024</v>
      </c>
      <c r="BD103" s="76">
        <f t="shared" si="118"/>
        <v>1010.0999999999999</v>
      </c>
      <c r="BE103" s="76">
        <f t="shared" si="118"/>
        <v>1186</v>
      </c>
      <c r="BF103" s="76">
        <f t="shared" si="118"/>
        <v>1562.8</v>
      </c>
      <c r="BG103" s="76">
        <f t="shared" si="118"/>
        <v>1589.5</v>
      </c>
      <c r="BH103" s="76">
        <f t="shared" si="118"/>
        <v>1551.2</v>
      </c>
    </row>
    <row r="104" spans="1:60" s="70" customFormat="1" x14ac:dyDescent="0.35">
      <c r="B104" s="71" t="s">
        <v>1165</v>
      </c>
      <c r="F104" s="72"/>
      <c r="G104" s="71"/>
      <c r="H104" s="71"/>
      <c r="I104" s="71"/>
      <c r="J104" s="72"/>
      <c r="K104" s="71"/>
      <c r="L104" s="71"/>
      <c r="M104" s="71"/>
      <c r="N104" s="72"/>
      <c r="O104" s="71"/>
      <c r="P104" s="71"/>
      <c r="Q104" s="71"/>
      <c r="R104" s="72"/>
      <c r="S104" s="71"/>
      <c r="T104" s="71"/>
      <c r="V104" s="72"/>
      <c r="W104" s="71"/>
      <c r="X104" s="71"/>
      <c r="Y104" s="71"/>
    </row>
    <row r="105" spans="1:60" s="66" customFormat="1" x14ac:dyDescent="0.35">
      <c r="B105" s="66" t="s">
        <v>152</v>
      </c>
      <c r="F105" s="67"/>
      <c r="I105" s="66">
        <f t="shared" ref="I105:I110" si="119">AY105</f>
        <v>61.9</v>
      </c>
      <c r="J105" s="67">
        <v>47.4</v>
      </c>
      <c r="K105" s="66">
        <v>52.7</v>
      </c>
      <c r="L105" s="66">
        <v>42.4</v>
      </c>
      <c r="M105" s="66">
        <f t="shared" ref="M105:M115" si="120">AZ105</f>
        <v>44.6</v>
      </c>
      <c r="N105" s="67">
        <v>44.3</v>
      </c>
      <c r="O105" s="66">
        <v>44.9</v>
      </c>
      <c r="P105" s="66">
        <v>54.7</v>
      </c>
      <c r="Q105" s="66">
        <f t="shared" ref="Q105:Q115" si="121">BA105</f>
        <v>48.3</v>
      </c>
      <c r="R105" s="67">
        <v>51.9</v>
      </c>
      <c r="S105" s="66">
        <v>59.9</v>
      </c>
      <c r="T105" s="66">
        <v>43.6</v>
      </c>
      <c r="U105" s="66">
        <f t="shared" ref="U105:U115" si="122">BB105</f>
        <v>52.7</v>
      </c>
      <c r="V105" s="67">
        <v>51.7</v>
      </c>
      <c r="W105" s="66">
        <v>58.2</v>
      </c>
      <c r="X105" s="66">
        <v>53.5</v>
      </c>
      <c r="Y105" s="66">
        <f>BH105</f>
        <v>57.3</v>
      </c>
      <c r="Z105" s="66">
        <v>54.9</v>
      </c>
      <c r="AA105" s="66">
        <v>58.4</v>
      </c>
      <c r="AB105" s="66">
        <v>57.4</v>
      </c>
      <c r="AV105" s="66">
        <v>45.6</v>
      </c>
      <c r="AW105" s="66">
        <v>48.8</v>
      </c>
      <c r="AX105" s="66">
        <v>83.6</v>
      </c>
      <c r="AY105" s="66">
        <v>61.9</v>
      </c>
      <c r="AZ105" s="66">
        <v>44.6</v>
      </c>
      <c r="BA105" s="66">
        <v>48.3</v>
      </c>
      <c r="BB105" s="66">
        <v>52.7</v>
      </c>
      <c r="BC105" s="66">
        <v>34.700000000000003</v>
      </c>
      <c r="BD105" s="66">
        <v>46.6</v>
      </c>
      <c r="BE105" s="66">
        <v>53.8</v>
      </c>
      <c r="BF105" s="66">
        <v>55.4</v>
      </c>
      <c r="BG105" s="66">
        <v>50.4</v>
      </c>
      <c r="BH105" s="66">
        <v>57.3</v>
      </c>
    </row>
    <row r="106" spans="1:60" s="66" customFormat="1" x14ac:dyDescent="0.35">
      <c r="B106" s="66" t="s">
        <v>153</v>
      </c>
      <c r="F106" s="67"/>
      <c r="I106" s="66">
        <f t="shared" si="119"/>
        <v>46.2</v>
      </c>
      <c r="J106" s="67">
        <v>36.6</v>
      </c>
      <c r="K106" s="66">
        <v>39.200000000000003</v>
      </c>
      <c r="L106" s="66">
        <v>39</v>
      </c>
      <c r="M106" s="66">
        <f t="shared" si="120"/>
        <v>32.4</v>
      </c>
      <c r="N106" s="67">
        <v>28.4</v>
      </c>
      <c r="O106" s="66">
        <v>28.5</v>
      </c>
      <c r="P106" s="66">
        <v>28.8</v>
      </c>
      <c r="Q106" s="66">
        <f t="shared" si="121"/>
        <v>33.1</v>
      </c>
      <c r="R106" s="67">
        <v>32</v>
      </c>
      <c r="S106" s="66">
        <v>27.2</v>
      </c>
      <c r="T106" s="66">
        <v>28.7</v>
      </c>
      <c r="U106" s="66">
        <f t="shared" si="122"/>
        <v>50</v>
      </c>
      <c r="V106" s="67">
        <v>34.200000000000003</v>
      </c>
      <c r="W106" s="66">
        <v>36</v>
      </c>
      <c r="X106" s="66">
        <v>29.5</v>
      </c>
      <c r="Y106" s="66">
        <f>BH106</f>
        <v>33.799999999999997</v>
      </c>
      <c r="Z106" s="66">
        <v>35.9</v>
      </c>
      <c r="AA106" s="66">
        <v>41</v>
      </c>
      <c r="AB106" s="66">
        <v>40.299999999999997</v>
      </c>
      <c r="AV106" s="66">
        <v>21.4</v>
      </c>
      <c r="AW106" s="66">
        <v>50.7</v>
      </c>
      <c r="AX106" s="66">
        <v>46.4</v>
      </c>
      <c r="AY106" s="66">
        <v>46.2</v>
      </c>
      <c r="AZ106" s="66">
        <v>32.4</v>
      </c>
      <c r="BA106" s="66">
        <v>33.1</v>
      </c>
      <c r="BB106" s="66">
        <v>50</v>
      </c>
      <c r="BC106" s="66">
        <v>40.9</v>
      </c>
      <c r="BD106" s="66">
        <v>38.1</v>
      </c>
      <c r="BE106" s="66">
        <v>32.700000000000003</v>
      </c>
      <c r="BF106" s="66">
        <v>34.700000000000003</v>
      </c>
      <c r="BG106" s="66">
        <v>27.2</v>
      </c>
      <c r="BH106" s="66">
        <v>33.799999999999997</v>
      </c>
    </row>
    <row r="107" spans="1:60" s="66" customFormat="1" x14ac:dyDescent="0.35">
      <c r="B107" s="66" t="s">
        <v>154</v>
      </c>
      <c r="F107" s="67"/>
      <c r="I107" s="66">
        <f t="shared" si="119"/>
        <v>44.9</v>
      </c>
      <c r="J107" s="67">
        <v>37.200000000000003</v>
      </c>
      <c r="K107" s="66">
        <v>32.1</v>
      </c>
      <c r="L107" s="66">
        <v>36.200000000000003</v>
      </c>
      <c r="M107" s="66">
        <f t="shared" si="120"/>
        <v>41.1</v>
      </c>
      <c r="N107" s="67">
        <v>40.9</v>
      </c>
      <c r="O107" s="66">
        <v>38.799999999999997</v>
      </c>
      <c r="P107" s="66">
        <v>45.4</v>
      </c>
      <c r="Q107" s="66">
        <f t="shared" si="121"/>
        <v>36.799999999999997</v>
      </c>
      <c r="R107" s="67">
        <v>54.2</v>
      </c>
      <c r="S107" s="66">
        <v>46.2</v>
      </c>
      <c r="T107" s="66">
        <v>51.3</v>
      </c>
      <c r="U107" s="66">
        <f t="shared" si="122"/>
        <v>39.1</v>
      </c>
      <c r="V107" s="67">
        <v>56.7</v>
      </c>
      <c r="W107" s="66">
        <v>50.1</v>
      </c>
      <c r="X107" s="66">
        <v>54.5</v>
      </c>
      <c r="Y107" s="66">
        <f>BH107</f>
        <v>52.2</v>
      </c>
      <c r="Z107" s="66">
        <v>56.2</v>
      </c>
      <c r="AA107" s="66">
        <v>54</v>
      </c>
      <c r="AB107" s="66">
        <v>55.2</v>
      </c>
      <c r="AV107" s="66">
        <v>21.7</v>
      </c>
      <c r="AW107" s="66">
        <v>39.799999999999997</v>
      </c>
      <c r="AX107" s="66">
        <v>47.8</v>
      </c>
      <c r="AY107" s="66">
        <v>44.9</v>
      </c>
      <c r="AZ107" s="66">
        <v>41.1</v>
      </c>
      <c r="BA107" s="66">
        <v>36.799999999999997</v>
      </c>
      <c r="BB107" s="66">
        <v>39.1</v>
      </c>
      <c r="BC107" s="66">
        <v>30.2</v>
      </c>
      <c r="BD107" s="66">
        <v>33.5</v>
      </c>
      <c r="BE107" s="66">
        <v>37.1</v>
      </c>
      <c r="BF107" s="66">
        <v>48.1</v>
      </c>
      <c r="BG107" s="66">
        <v>47.3</v>
      </c>
      <c r="BH107" s="66">
        <v>52.2</v>
      </c>
    </row>
    <row r="108" spans="1:60" s="66" customFormat="1" x14ac:dyDescent="0.35">
      <c r="B108" s="66" t="s">
        <v>155</v>
      </c>
      <c r="F108" s="67"/>
      <c r="I108" s="66">
        <f t="shared" si="119"/>
        <v>5.2</v>
      </c>
      <c r="J108" s="67">
        <v>6.5</v>
      </c>
      <c r="K108" s="66">
        <v>1.6</v>
      </c>
      <c r="L108" s="66">
        <v>6.5</v>
      </c>
      <c r="M108" s="66">
        <f t="shared" si="120"/>
        <v>5.6</v>
      </c>
      <c r="N108" s="67">
        <v>6.4</v>
      </c>
      <c r="O108" s="66">
        <v>1.6</v>
      </c>
      <c r="P108" s="66">
        <v>6.4</v>
      </c>
      <c r="Q108" s="66">
        <f t="shared" si="121"/>
        <v>3.9</v>
      </c>
      <c r="R108" s="67">
        <v>6.4</v>
      </c>
      <c r="S108" s="66">
        <v>1.5</v>
      </c>
      <c r="T108" s="66">
        <v>6.4</v>
      </c>
      <c r="U108" s="66">
        <f t="shared" si="122"/>
        <v>3.6</v>
      </c>
      <c r="V108" s="67">
        <v>0.2</v>
      </c>
      <c r="W108" s="66">
        <v>0.3</v>
      </c>
      <c r="X108" s="66">
        <v>0.3</v>
      </c>
      <c r="Y108" s="66">
        <f>BH108</f>
        <v>1.5</v>
      </c>
      <c r="Z108" s="66">
        <v>1.5</v>
      </c>
      <c r="AA108" s="66">
        <v>1.5</v>
      </c>
      <c r="AB108" s="66">
        <v>1.8</v>
      </c>
      <c r="AV108" s="66">
        <v>0</v>
      </c>
      <c r="AW108" s="66">
        <v>5.0999999999999996</v>
      </c>
      <c r="AX108" s="66">
        <v>6.3</v>
      </c>
      <c r="AY108" s="66">
        <v>5.2</v>
      </c>
      <c r="AZ108" s="66">
        <v>5.6</v>
      </c>
      <c r="BA108" s="66">
        <v>3.9</v>
      </c>
      <c r="BB108" s="66">
        <v>3.6</v>
      </c>
      <c r="BC108" s="66">
        <v>1.7</v>
      </c>
      <c r="BD108" s="66">
        <v>1.6</v>
      </c>
      <c r="BE108" s="66">
        <v>1.6</v>
      </c>
      <c r="BF108" s="66">
        <v>1.5</v>
      </c>
      <c r="BG108" s="66">
        <v>1.5</v>
      </c>
      <c r="BH108" s="66">
        <v>1.5</v>
      </c>
    </row>
    <row r="109" spans="1:60" s="66" customFormat="1" x14ac:dyDescent="0.35">
      <c r="B109" s="66" t="s">
        <v>156</v>
      </c>
      <c r="F109" s="67"/>
      <c r="I109" s="66">
        <f t="shared" si="119"/>
        <v>52.5</v>
      </c>
      <c r="J109" s="67">
        <v>39.700000000000003</v>
      </c>
      <c r="K109" s="66">
        <v>38.799999999999997</v>
      </c>
      <c r="L109" s="66">
        <v>34</v>
      </c>
      <c r="M109" s="66">
        <f t="shared" si="120"/>
        <v>49.6</v>
      </c>
      <c r="N109" s="67">
        <v>38.299999999999997</v>
      </c>
      <c r="O109" s="66">
        <v>34.4</v>
      </c>
      <c r="P109" s="66">
        <v>36.299999999999997</v>
      </c>
      <c r="Q109" s="66">
        <f t="shared" si="121"/>
        <v>42.3</v>
      </c>
      <c r="R109" s="67">
        <v>41.1</v>
      </c>
      <c r="S109" s="66">
        <v>43.5</v>
      </c>
      <c r="T109" s="66">
        <v>57.7</v>
      </c>
      <c r="U109" s="66">
        <f t="shared" si="122"/>
        <v>41.8</v>
      </c>
      <c r="V109" s="67">
        <v>49.7</v>
      </c>
      <c r="W109" s="66">
        <v>59.2</v>
      </c>
      <c r="X109" s="66">
        <v>48.9</v>
      </c>
      <c r="Y109" s="66">
        <f>BH109</f>
        <v>62.1</v>
      </c>
      <c r="Z109" s="66">
        <v>65.2</v>
      </c>
      <c r="AA109" s="66">
        <v>73.099999999999994</v>
      </c>
      <c r="AB109" s="66">
        <v>79.400000000000006</v>
      </c>
      <c r="AV109" s="66">
        <v>17.2</v>
      </c>
      <c r="AW109" s="66">
        <v>36.200000000000003</v>
      </c>
      <c r="AX109" s="66">
        <v>43.7</v>
      </c>
      <c r="AY109" s="66">
        <v>52.5</v>
      </c>
      <c r="AZ109" s="66">
        <v>49.6</v>
      </c>
      <c r="BA109" s="66">
        <v>42.3</v>
      </c>
      <c r="BB109" s="66">
        <v>41.8</v>
      </c>
      <c r="BC109" s="66">
        <v>42.8</v>
      </c>
      <c r="BD109" s="66">
        <v>34.9</v>
      </c>
      <c r="BE109" s="66">
        <v>34.299999999999997</v>
      </c>
      <c r="BF109" s="66">
        <v>34</v>
      </c>
      <c r="BG109" s="66">
        <v>58.1</v>
      </c>
      <c r="BH109" s="66">
        <v>62.1</v>
      </c>
    </row>
    <row r="110" spans="1:60" s="66" customFormat="1" x14ac:dyDescent="0.35">
      <c r="B110" s="66" t="s">
        <v>157</v>
      </c>
      <c r="F110" s="67"/>
      <c r="I110" s="66">
        <f t="shared" si="119"/>
        <v>28.4</v>
      </c>
      <c r="J110" s="67">
        <v>0</v>
      </c>
      <c r="K110" s="66">
        <v>0</v>
      </c>
      <c r="L110" s="66">
        <v>0</v>
      </c>
      <c r="M110" s="66">
        <f t="shared" si="120"/>
        <v>30.3</v>
      </c>
      <c r="N110" s="67">
        <v>0</v>
      </c>
      <c r="O110" s="66">
        <v>0</v>
      </c>
      <c r="P110" s="66">
        <v>0</v>
      </c>
      <c r="Q110" s="66">
        <f t="shared" si="121"/>
        <v>0</v>
      </c>
      <c r="R110" s="67">
        <v>0</v>
      </c>
      <c r="S110" s="66">
        <v>0</v>
      </c>
      <c r="T110" s="66">
        <v>0</v>
      </c>
      <c r="U110" s="66">
        <f t="shared" si="122"/>
        <v>0</v>
      </c>
      <c r="V110" s="67">
        <v>0</v>
      </c>
      <c r="W110" s="66">
        <v>0</v>
      </c>
      <c r="X110" s="66">
        <v>0</v>
      </c>
      <c r="Y110" s="66">
        <f>BH110</f>
        <v>0</v>
      </c>
      <c r="Z110" s="66">
        <v>11.1</v>
      </c>
      <c r="AA110" s="66">
        <v>11.6</v>
      </c>
      <c r="AB110" s="66">
        <v>12.1</v>
      </c>
      <c r="AV110" s="66">
        <v>0</v>
      </c>
      <c r="AW110" s="66">
        <v>8.5</v>
      </c>
      <c r="AX110" s="66">
        <v>28.9</v>
      </c>
      <c r="AY110" s="66">
        <v>28.4</v>
      </c>
      <c r="AZ110" s="66">
        <v>30.3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G110" s="66">
        <v>0</v>
      </c>
      <c r="BH110" s="66">
        <v>0</v>
      </c>
    </row>
    <row r="111" spans="1:60" s="66" customFormat="1" x14ac:dyDescent="0.35">
      <c r="B111" s="66" t="s">
        <v>158</v>
      </c>
      <c r="F111" s="67"/>
      <c r="I111" s="66">
        <v>0</v>
      </c>
      <c r="J111" s="67">
        <v>13.3</v>
      </c>
      <c r="K111" s="66">
        <v>12.1</v>
      </c>
      <c r="L111" s="66">
        <v>10.9</v>
      </c>
      <c r="M111" s="66">
        <f t="shared" si="120"/>
        <v>0</v>
      </c>
      <c r="N111" s="67">
        <v>8.6999999999999993</v>
      </c>
      <c r="O111" s="66">
        <v>8.3000000000000007</v>
      </c>
      <c r="P111" s="66">
        <v>8.9</v>
      </c>
      <c r="Q111" s="66">
        <f t="shared" si="121"/>
        <v>0</v>
      </c>
      <c r="R111" s="67">
        <v>8.9</v>
      </c>
      <c r="S111" s="66">
        <v>9.3000000000000007</v>
      </c>
      <c r="T111" s="66">
        <v>9.1999999999999993</v>
      </c>
      <c r="U111" s="66">
        <f t="shared" si="122"/>
        <v>6.7</v>
      </c>
      <c r="V111" s="67">
        <v>10.5</v>
      </c>
      <c r="W111" s="66">
        <v>10.6</v>
      </c>
      <c r="X111" s="66">
        <v>10.7</v>
      </c>
      <c r="Y111" s="66">
        <f>BH111</f>
        <v>10.8</v>
      </c>
      <c r="Z111" s="66">
        <v>19.3</v>
      </c>
      <c r="AA111" s="66">
        <v>10.4</v>
      </c>
      <c r="AB111" s="66">
        <v>15.9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6.7</v>
      </c>
      <c r="BC111" s="66" t="s">
        <v>86</v>
      </c>
      <c r="BD111" s="66" t="s">
        <v>86</v>
      </c>
      <c r="BE111" s="66">
        <v>9.9</v>
      </c>
      <c r="BF111" s="66">
        <v>8.9</v>
      </c>
      <c r="BG111" s="66">
        <v>10.1</v>
      </c>
      <c r="BH111" s="66">
        <v>10.8</v>
      </c>
    </row>
    <row r="112" spans="1:60" s="66" customFormat="1" x14ac:dyDescent="0.35">
      <c r="B112" s="66" t="s">
        <v>159</v>
      </c>
      <c r="F112" s="67"/>
      <c r="I112" s="66">
        <f>AY112</f>
        <v>8.1</v>
      </c>
      <c r="J112" s="67">
        <v>9.3000000000000007</v>
      </c>
      <c r="K112" s="66">
        <v>8.9</v>
      </c>
      <c r="L112" s="66">
        <v>8.9</v>
      </c>
      <c r="M112" s="66">
        <f t="shared" si="120"/>
        <v>6.8</v>
      </c>
      <c r="N112" s="67">
        <v>10.1</v>
      </c>
      <c r="O112" s="66">
        <v>10.5</v>
      </c>
      <c r="P112" s="66">
        <v>16.2</v>
      </c>
      <c r="Q112" s="66">
        <f t="shared" si="121"/>
        <v>5.0999999999999996</v>
      </c>
      <c r="R112" s="67">
        <v>13</v>
      </c>
      <c r="S112" s="66">
        <v>11.8</v>
      </c>
      <c r="T112" s="66">
        <v>10.6</v>
      </c>
      <c r="U112" s="66">
        <f t="shared" si="122"/>
        <v>1</v>
      </c>
      <c r="V112" s="67">
        <v>9.1999999999999993</v>
      </c>
      <c r="W112" s="66">
        <v>12.5</v>
      </c>
      <c r="X112" s="66">
        <v>15.2</v>
      </c>
      <c r="Y112" s="66">
        <f>BH112</f>
        <v>15.6</v>
      </c>
      <c r="Z112" s="66">
        <v>0.9</v>
      </c>
      <c r="AA112" s="66">
        <v>0.9</v>
      </c>
      <c r="AB112" s="66">
        <v>0.9</v>
      </c>
      <c r="AV112" s="66">
        <f>1.7+8.1</f>
        <v>9.7999999999999989</v>
      </c>
      <c r="AW112" s="66">
        <v>16.8</v>
      </c>
      <c r="AX112" s="66">
        <v>15.9</v>
      </c>
      <c r="AY112" s="66">
        <v>8.1</v>
      </c>
      <c r="AZ112" s="66">
        <v>6.8</v>
      </c>
      <c r="BA112" s="66">
        <v>5.0999999999999996</v>
      </c>
      <c r="BB112" s="66">
        <v>1</v>
      </c>
      <c r="BC112" s="66">
        <v>9.4</v>
      </c>
      <c r="BD112" s="66">
        <v>4.7</v>
      </c>
      <c r="BE112" s="66">
        <v>10</v>
      </c>
      <c r="BF112" s="66">
        <v>11.9</v>
      </c>
      <c r="BG112" s="66">
        <v>25.7</v>
      </c>
      <c r="BH112" s="66">
        <v>15.6</v>
      </c>
    </row>
    <row r="113" spans="1:60" s="66" customFormat="1" x14ac:dyDescent="0.35">
      <c r="B113" s="66" t="s">
        <v>160</v>
      </c>
      <c r="F113" s="67"/>
      <c r="I113" s="66">
        <f>AY113</f>
        <v>1</v>
      </c>
      <c r="J113" s="67">
        <v>0</v>
      </c>
      <c r="K113" s="66">
        <v>0</v>
      </c>
      <c r="L113" s="66">
        <v>0</v>
      </c>
      <c r="M113" s="66">
        <f t="shared" si="120"/>
        <v>1</v>
      </c>
      <c r="N113" s="67">
        <v>0</v>
      </c>
      <c r="O113" s="66">
        <v>0</v>
      </c>
      <c r="P113" s="66">
        <v>0</v>
      </c>
      <c r="Q113" s="66">
        <f t="shared" si="121"/>
        <v>1</v>
      </c>
      <c r="R113" s="67">
        <v>0</v>
      </c>
      <c r="S113" s="66">
        <v>0</v>
      </c>
      <c r="T113" s="66">
        <v>0</v>
      </c>
      <c r="U113" s="66">
        <f t="shared" si="122"/>
        <v>0</v>
      </c>
      <c r="V113" s="67">
        <v>0</v>
      </c>
      <c r="W113" s="66">
        <v>0</v>
      </c>
      <c r="X113" s="66">
        <v>0</v>
      </c>
      <c r="Y113" s="66">
        <f>BH113</f>
        <v>0</v>
      </c>
      <c r="Z113" s="66">
        <v>0</v>
      </c>
      <c r="AA113" s="66">
        <v>0</v>
      </c>
      <c r="AB113" s="66">
        <v>0</v>
      </c>
      <c r="AV113" s="66">
        <v>0</v>
      </c>
      <c r="AW113" s="66">
        <v>1</v>
      </c>
      <c r="AX113" s="66">
        <v>1</v>
      </c>
      <c r="AY113" s="66">
        <v>1</v>
      </c>
      <c r="AZ113" s="66">
        <v>1</v>
      </c>
      <c r="BA113" s="66">
        <v>1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</row>
    <row r="114" spans="1:60" s="66" customFormat="1" x14ac:dyDescent="0.35">
      <c r="B114" s="66" t="s">
        <v>161</v>
      </c>
      <c r="F114" s="67"/>
      <c r="I114" s="66">
        <f>AY114</f>
        <v>0.3</v>
      </c>
      <c r="J114" s="67">
        <v>0</v>
      </c>
      <c r="K114" s="66">
        <v>0</v>
      </c>
      <c r="L114" s="66">
        <v>0</v>
      </c>
      <c r="M114" s="66">
        <f t="shared" si="120"/>
        <v>0.1</v>
      </c>
      <c r="N114" s="67">
        <v>0</v>
      </c>
      <c r="O114" s="66">
        <v>0</v>
      </c>
      <c r="P114" s="66">
        <v>0</v>
      </c>
      <c r="Q114" s="66">
        <f t="shared" si="121"/>
        <v>0</v>
      </c>
      <c r="R114" s="67">
        <v>0</v>
      </c>
      <c r="S114" s="66">
        <v>0</v>
      </c>
      <c r="T114" s="66">
        <v>0</v>
      </c>
      <c r="U114" s="66">
        <f t="shared" si="122"/>
        <v>0</v>
      </c>
      <c r="V114" s="67">
        <v>0</v>
      </c>
      <c r="W114" s="66">
        <v>0</v>
      </c>
      <c r="X114" s="66">
        <v>0</v>
      </c>
      <c r="Y114" s="66">
        <f>BH114</f>
        <v>0</v>
      </c>
      <c r="Z114" s="66">
        <v>0</v>
      </c>
      <c r="AA114" s="66">
        <v>0</v>
      </c>
      <c r="AB114" s="66">
        <v>0</v>
      </c>
      <c r="AV114" s="66">
        <v>0.6</v>
      </c>
      <c r="AW114" s="66">
        <v>0.6</v>
      </c>
      <c r="AX114" s="66">
        <v>0.5</v>
      </c>
      <c r="AY114" s="66">
        <v>0.3</v>
      </c>
      <c r="AZ114" s="66">
        <v>0.1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</row>
    <row r="115" spans="1:60" s="68" customFormat="1" x14ac:dyDescent="0.35">
      <c r="B115" s="68" t="s">
        <v>162</v>
      </c>
      <c r="F115" s="69"/>
      <c r="I115" s="68">
        <f>AY115</f>
        <v>2.5</v>
      </c>
      <c r="J115" s="69">
        <v>5.3</v>
      </c>
      <c r="K115" s="68">
        <v>3.5</v>
      </c>
      <c r="L115" s="68">
        <v>3.6</v>
      </c>
      <c r="M115" s="68">
        <f t="shared" si="120"/>
        <v>14.6</v>
      </c>
      <c r="N115" s="69">
        <v>3</v>
      </c>
      <c r="O115" s="68">
        <v>3</v>
      </c>
      <c r="P115" s="68">
        <v>3</v>
      </c>
      <c r="Q115" s="68">
        <f t="shared" si="121"/>
        <v>1.9</v>
      </c>
      <c r="R115" s="69">
        <v>2.7</v>
      </c>
      <c r="S115" s="68">
        <v>2.7</v>
      </c>
      <c r="T115" s="68">
        <v>3.1</v>
      </c>
      <c r="U115" s="68">
        <f t="shared" si="122"/>
        <v>1.6</v>
      </c>
      <c r="V115" s="69">
        <v>1.1000000000000001</v>
      </c>
      <c r="W115" s="68">
        <v>0.9</v>
      </c>
      <c r="X115" s="68">
        <v>0.9</v>
      </c>
      <c r="Y115" s="66">
        <f>BH115</f>
        <v>0.9</v>
      </c>
      <c r="Z115" s="68">
        <v>0</v>
      </c>
      <c r="AA115" s="68">
        <v>0</v>
      </c>
      <c r="AB115" s="68">
        <v>0</v>
      </c>
      <c r="AV115" s="68">
        <v>2.1</v>
      </c>
      <c r="AW115" s="68">
        <v>6.3</v>
      </c>
      <c r="AX115" s="68">
        <v>4.9000000000000004</v>
      </c>
      <c r="AY115" s="68">
        <v>2.5</v>
      </c>
      <c r="AZ115" s="68">
        <v>14.6</v>
      </c>
      <c r="BA115" s="68">
        <v>1.9</v>
      </c>
      <c r="BB115" s="68">
        <v>1.6</v>
      </c>
      <c r="BC115" s="68">
        <v>29.2</v>
      </c>
      <c r="BD115" s="68">
        <v>5.3</v>
      </c>
      <c r="BE115" s="68">
        <v>3.3</v>
      </c>
      <c r="BF115" s="68">
        <v>3.1</v>
      </c>
      <c r="BG115" s="68">
        <v>0.8</v>
      </c>
      <c r="BH115" s="68">
        <v>0.9</v>
      </c>
    </row>
    <row r="116" spans="1:60" s="66" customFormat="1" x14ac:dyDescent="0.35">
      <c r="A116" s="76"/>
      <c r="B116" s="76" t="s">
        <v>163</v>
      </c>
      <c r="F116" s="76">
        <f t="shared" ref="F116:AK116" si="123">SUM(F105:F115)</f>
        <v>0</v>
      </c>
      <c r="G116" s="76">
        <f t="shared" si="123"/>
        <v>0</v>
      </c>
      <c r="H116" s="76">
        <f t="shared" si="123"/>
        <v>0</v>
      </c>
      <c r="I116" s="76">
        <f t="shared" si="123"/>
        <v>251</v>
      </c>
      <c r="J116" s="77">
        <f t="shared" si="123"/>
        <v>195.30000000000004</v>
      </c>
      <c r="K116" s="76">
        <f t="shared" si="123"/>
        <v>188.89999999999998</v>
      </c>
      <c r="L116" s="76">
        <f t="shared" si="123"/>
        <v>181.50000000000003</v>
      </c>
      <c r="M116" s="76">
        <f t="shared" si="123"/>
        <v>226.1</v>
      </c>
      <c r="N116" s="77">
        <f t="shared" si="123"/>
        <v>180.1</v>
      </c>
      <c r="O116" s="76">
        <f t="shared" si="123"/>
        <v>170</v>
      </c>
      <c r="P116" s="76">
        <f t="shared" si="123"/>
        <v>199.70000000000002</v>
      </c>
      <c r="Q116" s="76">
        <f t="shared" si="123"/>
        <v>172.4</v>
      </c>
      <c r="R116" s="77">
        <f t="shared" si="123"/>
        <v>210.20000000000002</v>
      </c>
      <c r="S116" s="76">
        <f t="shared" si="123"/>
        <v>202.10000000000002</v>
      </c>
      <c r="T116" s="76">
        <f t="shared" si="123"/>
        <v>210.59999999999997</v>
      </c>
      <c r="U116" s="76">
        <f t="shared" si="123"/>
        <v>196.49999999999997</v>
      </c>
      <c r="V116" s="77">
        <f t="shared" si="123"/>
        <v>213.29999999999998</v>
      </c>
      <c r="W116" s="76">
        <f t="shared" si="123"/>
        <v>227.8</v>
      </c>
      <c r="X116" s="76">
        <f t="shared" si="123"/>
        <v>213.5</v>
      </c>
      <c r="Y116" s="76">
        <f t="shared" si="123"/>
        <v>234.20000000000002</v>
      </c>
      <c r="Z116" s="76">
        <f t="shared" si="123"/>
        <v>245</v>
      </c>
      <c r="AA116" s="76">
        <f t="shared" si="123"/>
        <v>250.9</v>
      </c>
      <c r="AB116" s="76">
        <f t="shared" si="123"/>
        <v>262.99999999999994</v>
      </c>
      <c r="AC116" s="76">
        <f t="shared" si="123"/>
        <v>0</v>
      </c>
      <c r="AD116" s="76">
        <f t="shared" si="123"/>
        <v>0</v>
      </c>
      <c r="AE116" s="76">
        <f t="shared" si="123"/>
        <v>0</v>
      </c>
      <c r="AF116" s="76">
        <f t="shared" si="123"/>
        <v>0</v>
      </c>
      <c r="AG116" s="76">
        <f t="shared" si="123"/>
        <v>0</v>
      </c>
      <c r="AH116" s="76">
        <f t="shared" si="123"/>
        <v>0</v>
      </c>
      <c r="AI116" s="76">
        <f t="shared" si="123"/>
        <v>0</v>
      </c>
      <c r="AJ116" s="76">
        <f t="shared" si="123"/>
        <v>0</v>
      </c>
      <c r="AK116" s="76">
        <f t="shared" si="123"/>
        <v>0</v>
      </c>
      <c r="AV116" s="76">
        <f t="shared" ref="AV116:BH116" si="124">SUM(AV105:AV115)</f>
        <v>118.39999999999999</v>
      </c>
      <c r="AW116" s="76">
        <f t="shared" si="124"/>
        <v>213.80000000000004</v>
      </c>
      <c r="AX116" s="76">
        <f t="shared" si="124"/>
        <v>278.99999999999994</v>
      </c>
      <c r="AY116" s="76">
        <f t="shared" si="124"/>
        <v>251</v>
      </c>
      <c r="AZ116" s="76">
        <f t="shared" si="124"/>
        <v>226.1</v>
      </c>
      <c r="BA116" s="76">
        <f t="shared" si="124"/>
        <v>172.4</v>
      </c>
      <c r="BB116" s="76">
        <f t="shared" si="124"/>
        <v>196.49999999999997</v>
      </c>
      <c r="BC116" s="76">
        <f t="shared" si="124"/>
        <v>188.9</v>
      </c>
      <c r="BD116" s="76">
        <f t="shared" si="124"/>
        <v>164.7</v>
      </c>
      <c r="BE116" s="76">
        <f t="shared" si="124"/>
        <v>182.70000000000002</v>
      </c>
      <c r="BF116" s="76">
        <f t="shared" si="124"/>
        <v>197.6</v>
      </c>
      <c r="BG116" s="76">
        <f t="shared" si="124"/>
        <v>221.1</v>
      </c>
      <c r="BH116" s="76">
        <f t="shared" si="124"/>
        <v>234.20000000000002</v>
      </c>
    </row>
    <row r="117" spans="1:60" s="70" customFormat="1" x14ac:dyDescent="0.35">
      <c r="B117" s="71" t="s">
        <v>164</v>
      </c>
      <c r="F117" s="72"/>
      <c r="G117" s="71"/>
      <c r="H117" s="71"/>
      <c r="I117" s="71"/>
      <c r="J117" s="72"/>
      <c r="K117" s="71"/>
      <c r="L117" s="71"/>
      <c r="M117" s="71"/>
      <c r="N117" s="72"/>
      <c r="O117" s="71"/>
      <c r="P117" s="71"/>
      <c r="Q117" s="71"/>
      <c r="R117" s="72"/>
      <c r="S117" s="71"/>
      <c r="T117" s="71"/>
      <c r="V117" s="72"/>
      <c r="W117" s="71"/>
      <c r="X117" s="71"/>
      <c r="Y117" s="71"/>
    </row>
    <row r="118" spans="1:60" s="66" customFormat="1" x14ac:dyDescent="0.35">
      <c r="B118" s="66" t="s">
        <v>165</v>
      </c>
      <c r="F118" s="67"/>
      <c r="I118" s="66">
        <f>AY118</f>
        <v>528.79999999999995</v>
      </c>
      <c r="J118" s="67">
        <v>294.39999999999998</v>
      </c>
      <c r="K118" s="66">
        <v>294.60000000000002</v>
      </c>
      <c r="L118" s="66">
        <v>294.8</v>
      </c>
      <c r="M118" s="66">
        <f t="shared" ref="M118:M123" si="125">AZ118</f>
        <v>614.4</v>
      </c>
      <c r="N118" s="67">
        <v>295.3</v>
      </c>
      <c r="O118" s="66">
        <v>295.89999999999998</v>
      </c>
      <c r="P118" s="66">
        <v>300.3</v>
      </c>
      <c r="Q118" s="66">
        <f t="shared" ref="Q118:Q123" si="126">BA118</f>
        <v>444.1</v>
      </c>
      <c r="R118" s="67">
        <v>300.3</v>
      </c>
      <c r="S118" s="66">
        <v>300.3</v>
      </c>
      <c r="T118" s="66">
        <v>296.5</v>
      </c>
      <c r="U118" s="66">
        <f t="shared" ref="U118:U123" si="127">BB118</f>
        <v>431</v>
      </c>
      <c r="V118" s="67">
        <v>295</v>
      </c>
      <c r="W118" s="66">
        <v>293.8</v>
      </c>
      <c r="X118" s="66">
        <v>292.60000000000002</v>
      </c>
      <c r="Y118" s="66">
        <f>BH118</f>
        <v>250.2</v>
      </c>
      <c r="Z118" s="66">
        <v>250.3</v>
      </c>
      <c r="AA118" s="66">
        <v>232.1</v>
      </c>
      <c r="AB118" s="78">
        <v>234.2</v>
      </c>
      <c r="AV118" s="66">
        <v>225</v>
      </c>
      <c r="AW118" s="66">
        <v>630.79999999999995</v>
      </c>
      <c r="AX118" s="66">
        <v>629.70000000000005</v>
      </c>
      <c r="AY118" s="66">
        <v>528.79999999999995</v>
      </c>
      <c r="AZ118" s="66">
        <v>614.4</v>
      </c>
      <c r="BA118" s="66">
        <v>444.1</v>
      </c>
      <c r="BB118" s="66">
        <v>431</v>
      </c>
      <c r="BC118" s="66">
        <v>293.5</v>
      </c>
      <c r="BD118" s="66">
        <v>294.2</v>
      </c>
      <c r="BE118" s="66">
        <v>295.10000000000002</v>
      </c>
      <c r="BF118" s="66">
        <v>301</v>
      </c>
      <c r="BG118" s="66">
        <v>296.7</v>
      </c>
      <c r="BH118" s="66">
        <v>250.2</v>
      </c>
    </row>
    <row r="119" spans="1:60" s="66" customFormat="1" x14ac:dyDescent="0.35">
      <c r="B119" s="66" t="s">
        <v>166</v>
      </c>
      <c r="F119" s="67"/>
      <c r="I119" s="66">
        <f>AY119</f>
        <v>14.5</v>
      </c>
      <c r="J119" s="67">
        <v>0</v>
      </c>
      <c r="K119" s="66">
        <v>0</v>
      </c>
      <c r="L119" s="66">
        <v>0</v>
      </c>
      <c r="M119" s="66">
        <f t="shared" si="125"/>
        <v>41</v>
      </c>
      <c r="N119" s="67">
        <v>0</v>
      </c>
      <c r="O119" s="66">
        <v>0</v>
      </c>
      <c r="P119" s="66">
        <v>0</v>
      </c>
      <c r="Q119" s="66">
        <f t="shared" si="126"/>
        <v>0</v>
      </c>
      <c r="R119" s="67">
        <v>0</v>
      </c>
      <c r="S119" s="66">
        <v>0</v>
      </c>
      <c r="T119" s="66">
        <v>0</v>
      </c>
      <c r="U119" s="66">
        <f t="shared" si="127"/>
        <v>0</v>
      </c>
      <c r="V119" s="67">
        <v>0</v>
      </c>
      <c r="W119" s="66">
        <v>0</v>
      </c>
      <c r="X119" s="66">
        <v>0</v>
      </c>
      <c r="Y119" s="66">
        <f>BH119</f>
        <v>0</v>
      </c>
      <c r="Z119" s="66">
        <v>0</v>
      </c>
      <c r="AA119" s="66">
        <v>0</v>
      </c>
      <c r="AB119" s="78">
        <v>0</v>
      </c>
      <c r="AV119" s="66">
        <v>0</v>
      </c>
      <c r="AW119" s="66">
        <v>22.8</v>
      </c>
      <c r="AX119" s="66">
        <v>18.7</v>
      </c>
      <c r="AY119" s="66">
        <v>14.5</v>
      </c>
      <c r="AZ119" s="66">
        <v>41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</row>
    <row r="120" spans="1:60" s="66" customFormat="1" x14ac:dyDescent="0.35">
      <c r="B120" s="66" t="s">
        <v>167</v>
      </c>
      <c r="F120" s="67"/>
      <c r="I120" s="66">
        <v>0</v>
      </c>
      <c r="J120" s="67">
        <v>31.3</v>
      </c>
      <c r="K120" s="66">
        <v>37.799999999999997</v>
      </c>
      <c r="L120" s="66">
        <v>39.5</v>
      </c>
      <c r="M120" s="66">
        <f t="shared" si="125"/>
        <v>0.9</v>
      </c>
      <c r="N120" s="67">
        <v>36</v>
      </c>
      <c r="O120" s="66">
        <v>37.6</v>
      </c>
      <c r="P120" s="66">
        <v>35.700000000000003</v>
      </c>
      <c r="Q120" s="66">
        <f t="shared" si="126"/>
        <v>10.5</v>
      </c>
      <c r="R120" s="67">
        <v>36.4</v>
      </c>
      <c r="S120" s="66">
        <v>35.299999999999997</v>
      </c>
      <c r="T120" s="66">
        <v>34</v>
      </c>
      <c r="U120" s="66">
        <f t="shared" si="127"/>
        <v>17.3</v>
      </c>
      <c r="V120" s="67">
        <v>33.299999999999997</v>
      </c>
      <c r="W120" s="66">
        <v>31.5</v>
      </c>
      <c r="X120" s="66">
        <v>35.299999999999997</v>
      </c>
      <c r="Y120" s="66">
        <f>BH120</f>
        <v>40.799999999999997</v>
      </c>
      <c r="Z120" s="66">
        <v>40</v>
      </c>
      <c r="AA120" s="66">
        <v>41</v>
      </c>
      <c r="AB120" s="78">
        <v>43</v>
      </c>
      <c r="AV120" s="66">
        <v>1.1000000000000001</v>
      </c>
      <c r="AW120" s="66">
        <v>0.7</v>
      </c>
      <c r="AX120" s="66">
        <v>0.4</v>
      </c>
      <c r="AY120" s="66">
        <v>0.1</v>
      </c>
      <c r="AZ120" s="66">
        <v>0.9</v>
      </c>
      <c r="BA120" s="66">
        <v>10.5</v>
      </c>
      <c r="BB120" s="66">
        <v>17.3</v>
      </c>
      <c r="BC120" s="66" t="s">
        <v>86</v>
      </c>
      <c r="BD120" s="66" t="s">
        <v>86</v>
      </c>
      <c r="BE120" s="66">
        <v>37.6</v>
      </c>
      <c r="BF120" s="66">
        <v>38.6</v>
      </c>
      <c r="BG120" s="66">
        <v>32.700000000000003</v>
      </c>
      <c r="BH120" s="66">
        <v>40.799999999999997</v>
      </c>
    </row>
    <row r="121" spans="1:60" s="66" customFormat="1" x14ac:dyDescent="0.35">
      <c r="B121" s="66" t="s">
        <v>157</v>
      </c>
      <c r="F121" s="67"/>
      <c r="I121" s="66">
        <f>AY121</f>
        <v>0.7</v>
      </c>
      <c r="J121" s="67">
        <v>0</v>
      </c>
      <c r="K121" s="66">
        <v>0</v>
      </c>
      <c r="L121" s="66">
        <v>0</v>
      </c>
      <c r="M121" s="66">
        <f t="shared" si="125"/>
        <v>0</v>
      </c>
      <c r="N121" s="67">
        <v>0</v>
      </c>
      <c r="O121" s="66">
        <v>0</v>
      </c>
      <c r="P121" s="66">
        <v>0</v>
      </c>
      <c r="Q121" s="66">
        <f t="shared" si="126"/>
        <v>0</v>
      </c>
      <c r="R121" s="67">
        <v>0</v>
      </c>
      <c r="S121" s="66">
        <v>0</v>
      </c>
      <c r="T121" s="66">
        <v>0</v>
      </c>
      <c r="U121" s="66">
        <f t="shared" si="127"/>
        <v>0</v>
      </c>
      <c r="V121" s="67">
        <v>0</v>
      </c>
      <c r="W121" s="66">
        <v>0</v>
      </c>
      <c r="X121" s="66">
        <v>0</v>
      </c>
      <c r="Y121" s="66">
        <f>BH121</f>
        <v>0</v>
      </c>
      <c r="Z121" s="66">
        <v>0</v>
      </c>
      <c r="AA121" s="66">
        <v>0</v>
      </c>
      <c r="AB121" s="78">
        <v>0</v>
      </c>
      <c r="AV121" s="66">
        <v>11.7</v>
      </c>
      <c r="AW121" s="66">
        <v>2.5</v>
      </c>
      <c r="AX121" s="66">
        <v>0</v>
      </c>
      <c r="AY121" s="66">
        <v>0.7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</row>
    <row r="122" spans="1:60" s="66" customFormat="1" x14ac:dyDescent="0.35">
      <c r="B122" s="66" t="s">
        <v>168</v>
      </c>
      <c r="F122" s="67"/>
      <c r="I122" s="66">
        <f>AY122</f>
        <v>25.5</v>
      </c>
      <c r="J122" s="67">
        <v>73.5</v>
      </c>
      <c r="K122" s="66">
        <v>74.599999999999994</v>
      </c>
      <c r="L122" s="66">
        <v>77.5</v>
      </c>
      <c r="M122" s="66">
        <f t="shared" si="125"/>
        <v>24</v>
      </c>
      <c r="N122" s="67">
        <v>73.900000000000006</v>
      </c>
      <c r="O122" s="66">
        <v>78.7</v>
      </c>
      <c r="P122" s="66">
        <v>84.7</v>
      </c>
      <c r="Q122" s="66">
        <f t="shared" si="126"/>
        <v>18</v>
      </c>
      <c r="R122" s="67">
        <v>72</v>
      </c>
      <c r="S122" s="66">
        <v>71.599999999999994</v>
      </c>
      <c r="T122" s="66">
        <v>77.3</v>
      </c>
      <c r="U122" s="66">
        <f t="shared" si="127"/>
        <v>23.7</v>
      </c>
      <c r="V122" s="67">
        <v>73.900000000000006</v>
      </c>
      <c r="W122" s="66">
        <v>82.9</v>
      </c>
      <c r="X122" s="66">
        <v>82.1</v>
      </c>
      <c r="Y122" s="66">
        <f>BH122</f>
        <v>77.400000000000006</v>
      </c>
      <c r="Z122" s="66">
        <v>76.8</v>
      </c>
      <c r="AA122" s="66">
        <v>77.400000000000006</v>
      </c>
      <c r="AB122" s="78">
        <v>76.8</v>
      </c>
      <c r="AV122" s="66">
        <v>8.6</v>
      </c>
      <c r="AW122" s="66">
        <v>32.299999999999997</v>
      </c>
      <c r="AX122" s="66">
        <v>31.8</v>
      </c>
      <c r="AY122" s="66">
        <v>25.5</v>
      </c>
      <c r="AZ122" s="66">
        <v>24</v>
      </c>
      <c r="BA122" s="66">
        <v>18</v>
      </c>
      <c r="BB122" s="66">
        <v>23.7</v>
      </c>
      <c r="BC122" s="66">
        <v>24.1</v>
      </c>
      <c r="BD122" s="66">
        <v>25.5</v>
      </c>
      <c r="BE122" s="66">
        <v>78.7</v>
      </c>
      <c r="BF122" s="66">
        <v>83</v>
      </c>
      <c r="BG122" s="66">
        <v>76.2</v>
      </c>
      <c r="BH122" s="66">
        <v>77.400000000000006</v>
      </c>
    </row>
    <row r="123" spans="1:60" s="68" customFormat="1" x14ac:dyDescent="0.35">
      <c r="B123" s="68" t="s">
        <v>169</v>
      </c>
      <c r="F123" s="69"/>
      <c r="I123" s="68">
        <f>AY123</f>
        <v>0.2</v>
      </c>
      <c r="J123" s="69">
        <v>6.5</v>
      </c>
      <c r="K123" s="68">
        <v>2.8</v>
      </c>
      <c r="L123" s="68">
        <v>2.8</v>
      </c>
      <c r="M123" s="68">
        <f t="shared" si="125"/>
        <v>0.5</v>
      </c>
      <c r="N123" s="69">
        <v>2.8</v>
      </c>
      <c r="O123" s="68">
        <v>2.8</v>
      </c>
      <c r="P123" s="68">
        <v>2.6</v>
      </c>
      <c r="Q123" s="68">
        <f t="shared" si="126"/>
        <v>4.0999999999999996</v>
      </c>
      <c r="R123" s="69">
        <v>2.5</v>
      </c>
      <c r="S123" s="68">
        <v>2.5</v>
      </c>
      <c r="T123" s="68">
        <v>2.5</v>
      </c>
      <c r="U123" s="68">
        <f t="shared" si="127"/>
        <v>3.7</v>
      </c>
      <c r="V123" s="69">
        <v>2.5</v>
      </c>
      <c r="W123" s="68">
        <v>1.4</v>
      </c>
      <c r="X123" s="68">
        <v>1.4</v>
      </c>
      <c r="Y123" s="66">
        <f>BH123</f>
        <v>1.4</v>
      </c>
      <c r="Z123" s="68">
        <v>1.4</v>
      </c>
      <c r="AA123" s="68">
        <v>1.1000000000000001</v>
      </c>
      <c r="AB123" s="79">
        <v>1.1000000000000001</v>
      </c>
      <c r="AV123" s="68">
        <v>1.4</v>
      </c>
      <c r="AW123" s="68">
        <v>0.5</v>
      </c>
      <c r="AX123" s="68">
        <v>0.3</v>
      </c>
      <c r="AY123" s="68">
        <v>0.2</v>
      </c>
      <c r="AZ123" s="68">
        <v>0.5</v>
      </c>
      <c r="BA123" s="68">
        <v>4.0999999999999996</v>
      </c>
      <c r="BB123" s="68">
        <v>3.7</v>
      </c>
      <c r="BC123" s="68">
        <v>6</v>
      </c>
      <c r="BD123" s="68">
        <v>6.4</v>
      </c>
      <c r="BE123" s="68">
        <v>2.8</v>
      </c>
      <c r="BF123" s="68">
        <v>2.5</v>
      </c>
      <c r="BG123" s="68">
        <v>2.5</v>
      </c>
      <c r="BH123" s="68">
        <v>1.4</v>
      </c>
    </row>
    <row r="124" spans="1:60" s="74" customFormat="1" x14ac:dyDescent="0.35">
      <c r="A124" s="73"/>
      <c r="B124" s="73" t="s">
        <v>170</v>
      </c>
      <c r="F124" s="73">
        <f t="shared" ref="F124:Y124" si="128">SUM(F118:F123)</f>
        <v>0</v>
      </c>
      <c r="G124" s="73">
        <f t="shared" si="128"/>
        <v>0</v>
      </c>
      <c r="H124" s="73">
        <f t="shared" si="128"/>
        <v>0</v>
      </c>
      <c r="I124" s="73">
        <f t="shared" si="128"/>
        <v>569.70000000000005</v>
      </c>
      <c r="J124" s="75">
        <f t="shared" si="128"/>
        <v>405.7</v>
      </c>
      <c r="K124" s="73">
        <f t="shared" si="128"/>
        <v>409.8</v>
      </c>
      <c r="L124" s="73">
        <f t="shared" si="128"/>
        <v>414.6</v>
      </c>
      <c r="M124" s="73">
        <f t="shared" si="128"/>
        <v>680.8</v>
      </c>
      <c r="N124" s="75">
        <f t="shared" si="128"/>
        <v>408.00000000000006</v>
      </c>
      <c r="O124" s="73">
        <f t="shared" si="128"/>
        <v>415</v>
      </c>
      <c r="P124" s="73">
        <f t="shared" si="128"/>
        <v>423.3</v>
      </c>
      <c r="Q124" s="73">
        <f t="shared" si="128"/>
        <v>476.70000000000005</v>
      </c>
      <c r="R124" s="75">
        <f t="shared" si="128"/>
        <v>411.2</v>
      </c>
      <c r="S124" s="73">
        <f t="shared" si="128"/>
        <v>409.70000000000005</v>
      </c>
      <c r="T124" s="73">
        <f t="shared" si="128"/>
        <v>410.3</v>
      </c>
      <c r="U124" s="73">
        <f t="shared" si="128"/>
        <v>475.7</v>
      </c>
      <c r="V124" s="73">
        <f t="shared" si="128"/>
        <v>404.70000000000005</v>
      </c>
      <c r="W124" s="73">
        <f t="shared" si="128"/>
        <v>409.6</v>
      </c>
      <c r="X124" s="73">
        <f t="shared" si="128"/>
        <v>411.4</v>
      </c>
      <c r="Y124" s="73">
        <f t="shared" si="128"/>
        <v>369.79999999999995</v>
      </c>
      <c r="Z124" s="73">
        <f t="shared" ref="Z124:AK124" si="129">SUM(Z118:Z123)</f>
        <v>368.5</v>
      </c>
      <c r="AA124" s="73">
        <f t="shared" si="129"/>
        <v>351.6</v>
      </c>
      <c r="AB124" s="73">
        <f t="shared" si="129"/>
        <v>355.1</v>
      </c>
      <c r="AC124" s="73">
        <f t="shared" si="129"/>
        <v>0</v>
      </c>
      <c r="AD124" s="73">
        <f t="shared" si="129"/>
        <v>0</v>
      </c>
      <c r="AE124" s="73">
        <f t="shared" si="129"/>
        <v>0</v>
      </c>
      <c r="AF124" s="73">
        <f t="shared" si="129"/>
        <v>0</v>
      </c>
      <c r="AG124" s="73">
        <f t="shared" si="129"/>
        <v>0</v>
      </c>
      <c r="AH124" s="73">
        <f t="shared" si="129"/>
        <v>0</v>
      </c>
      <c r="AI124" s="73">
        <f t="shared" si="129"/>
        <v>0</v>
      </c>
      <c r="AJ124" s="73">
        <f t="shared" si="129"/>
        <v>0</v>
      </c>
      <c r="AK124" s="73">
        <f t="shared" si="129"/>
        <v>0</v>
      </c>
      <c r="AV124" s="73">
        <f t="shared" ref="AV124:BH124" si="130">SUM(AV118:AV123)</f>
        <v>247.79999999999998</v>
      </c>
      <c r="AW124" s="73">
        <f t="shared" si="130"/>
        <v>689.59999999999991</v>
      </c>
      <c r="AX124" s="73">
        <f t="shared" si="130"/>
        <v>680.9</v>
      </c>
      <c r="AY124" s="73">
        <f t="shared" si="130"/>
        <v>569.80000000000007</v>
      </c>
      <c r="AZ124" s="73">
        <f t="shared" si="130"/>
        <v>680.8</v>
      </c>
      <c r="BA124" s="73">
        <f t="shared" si="130"/>
        <v>476.70000000000005</v>
      </c>
      <c r="BB124" s="73">
        <f t="shared" si="130"/>
        <v>475.7</v>
      </c>
      <c r="BC124" s="73">
        <f t="shared" si="130"/>
        <v>323.60000000000002</v>
      </c>
      <c r="BD124" s="73">
        <f t="shared" si="130"/>
        <v>326.09999999999997</v>
      </c>
      <c r="BE124" s="73">
        <f t="shared" si="130"/>
        <v>414.20000000000005</v>
      </c>
      <c r="BF124" s="73">
        <f t="shared" si="130"/>
        <v>425.1</v>
      </c>
      <c r="BG124" s="73">
        <f t="shared" si="130"/>
        <v>408.09999999999997</v>
      </c>
      <c r="BH124" s="73">
        <f t="shared" si="130"/>
        <v>369.79999999999995</v>
      </c>
    </row>
    <row r="125" spans="1:60" s="66" customFormat="1" x14ac:dyDescent="0.35">
      <c r="A125" s="76"/>
      <c r="B125" s="76" t="s">
        <v>171</v>
      </c>
      <c r="F125" s="76">
        <f t="shared" ref="F125:Y125" si="131">+F124+F116</f>
        <v>0</v>
      </c>
      <c r="G125" s="76">
        <f t="shared" si="131"/>
        <v>0</v>
      </c>
      <c r="H125" s="76">
        <f t="shared" si="131"/>
        <v>0</v>
      </c>
      <c r="I125" s="76">
        <f t="shared" si="131"/>
        <v>820.7</v>
      </c>
      <c r="J125" s="77">
        <f t="shared" si="131"/>
        <v>601</v>
      </c>
      <c r="K125" s="76">
        <f t="shared" si="131"/>
        <v>598.70000000000005</v>
      </c>
      <c r="L125" s="76">
        <f t="shared" si="131"/>
        <v>596.1</v>
      </c>
      <c r="M125" s="76">
        <f t="shared" si="131"/>
        <v>906.9</v>
      </c>
      <c r="N125" s="77">
        <f t="shared" si="131"/>
        <v>588.1</v>
      </c>
      <c r="O125" s="76">
        <f t="shared" si="131"/>
        <v>585</v>
      </c>
      <c r="P125" s="76">
        <f t="shared" si="131"/>
        <v>623</v>
      </c>
      <c r="Q125" s="76">
        <f t="shared" si="131"/>
        <v>649.1</v>
      </c>
      <c r="R125" s="77">
        <f t="shared" si="131"/>
        <v>621.4</v>
      </c>
      <c r="S125" s="76">
        <f t="shared" si="131"/>
        <v>611.80000000000007</v>
      </c>
      <c r="T125" s="76">
        <f t="shared" si="131"/>
        <v>620.9</v>
      </c>
      <c r="U125" s="76">
        <f t="shared" si="131"/>
        <v>672.19999999999993</v>
      </c>
      <c r="V125" s="76">
        <f t="shared" si="131"/>
        <v>618</v>
      </c>
      <c r="W125" s="76">
        <f t="shared" si="131"/>
        <v>637.40000000000009</v>
      </c>
      <c r="X125" s="76">
        <f t="shared" si="131"/>
        <v>624.9</v>
      </c>
      <c r="Y125" s="76">
        <f t="shared" si="131"/>
        <v>604</v>
      </c>
      <c r="Z125" s="76">
        <f t="shared" ref="Z125:AK125" si="132">+Z124+Z116</f>
        <v>613.5</v>
      </c>
      <c r="AA125" s="76">
        <f t="shared" si="132"/>
        <v>602.5</v>
      </c>
      <c r="AB125" s="76">
        <f t="shared" si="132"/>
        <v>618.09999999999991</v>
      </c>
      <c r="AC125" s="76">
        <f t="shared" si="132"/>
        <v>0</v>
      </c>
      <c r="AD125" s="76">
        <f t="shared" si="132"/>
        <v>0</v>
      </c>
      <c r="AE125" s="76">
        <f t="shared" si="132"/>
        <v>0</v>
      </c>
      <c r="AF125" s="76">
        <f t="shared" si="132"/>
        <v>0</v>
      </c>
      <c r="AG125" s="76">
        <f t="shared" si="132"/>
        <v>0</v>
      </c>
      <c r="AH125" s="76">
        <f t="shared" si="132"/>
        <v>0</v>
      </c>
      <c r="AI125" s="76">
        <f t="shared" si="132"/>
        <v>0</v>
      </c>
      <c r="AJ125" s="76">
        <f t="shared" si="132"/>
        <v>0</v>
      </c>
      <c r="AK125" s="76">
        <f t="shared" si="132"/>
        <v>0</v>
      </c>
      <c r="AV125" s="76">
        <f t="shared" ref="AV125:BH125" si="133">+AV124+AV116</f>
        <v>366.2</v>
      </c>
      <c r="AW125" s="76">
        <f t="shared" si="133"/>
        <v>903.4</v>
      </c>
      <c r="AX125" s="76">
        <f t="shared" si="133"/>
        <v>959.89999999999986</v>
      </c>
      <c r="AY125" s="76">
        <f t="shared" si="133"/>
        <v>820.80000000000007</v>
      </c>
      <c r="AZ125" s="76">
        <f t="shared" si="133"/>
        <v>906.9</v>
      </c>
      <c r="BA125" s="76">
        <f t="shared" si="133"/>
        <v>649.1</v>
      </c>
      <c r="BB125" s="76">
        <f t="shared" si="133"/>
        <v>672.19999999999993</v>
      </c>
      <c r="BC125" s="76">
        <f t="shared" si="133"/>
        <v>512.5</v>
      </c>
      <c r="BD125" s="76">
        <f t="shared" si="133"/>
        <v>490.79999999999995</v>
      </c>
      <c r="BE125" s="76">
        <f t="shared" si="133"/>
        <v>596.90000000000009</v>
      </c>
      <c r="BF125" s="76">
        <f t="shared" si="133"/>
        <v>622.70000000000005</v>
      </c>
      <c r="BG125" s="76">
        <f t="shared" si="133"/>
        <v>629.19999999999993</v>
      </c>
      <c r="BH125" s="76">
        <f t="shared" si="133"/>
        <v>604</v>
      </c>
    </row>
    <row r="126" spans="1:60" s="70" customFormat="1" x14ac:dyDescent="0.35">
      <c r="B126" s="71" t="s">
        <v>172</v>
      </c>
      <c r="F126" s="72"/>
      <c r="G126" s="71"/>
      <c r="H126" s="71"/>
      <c r="I126" s="71"/>
      <c r="J126" s="72"/>
      <c r="K126" s="71"/>
      <c r="L126" s="71"/>
      <c r="M126" s="71"/>
      <c r="N126" s="72"/>
      <c r="O126" s="71"/>
      <c r="P126" s="71"/>
      <c r="Q126" s="71"/>
      <c r="R126" s="72"/>
      <c r="S126" s="71"/>
      <c r="T126" s="71"/>
      <c r="V126" s="72"/>
      <c r="W126" s="71"/>
      <c r="X126" s="71"/>
      <c r="Y126" s="71"/>
    </row>
    <row r="127" spans="1:60" s="66" customFormat="1" x14ac:dyDescent="0.35">
      <c r="B127" s="66" t="s">
        <v>173</v>
      </c>
      <c r="F127" s="67"/>
      <c r="I127" s="66">
        <f>AY127</f>
        <v>0</v>
      </c>
      <c r="J127" s="67">
        <v>15</v>
      </c>
      <c r="K127" s="66">
        <v>15.4</v>
      </c>
      <c r="L127" s="66">
        <v>15.5</v>
      </c>
      <c r="M127" s="66">
        <f>AZ127</f>
        <v>0</v>
      </c>
      <c r="N127" s="67">
        <v>15</v>
      </c>
      <c r="O127" s="66">
        <v>14.9</v>
      </c>
      <c r="P127" s="66">
        <v>14.9</v>
      </c>
      <c r="Q127" s="66">
        <f>BA127</f>
        <v>0</v>
      </c>
      <c r="R127" s="67">
        <v>14.8</v>
      </c>
      <c r="S127" s="66">
        <v>14.6</v>
      </c>
      <c r="T127" s="66">
        <v>15.1</v>
      </c>
      <c r="U127" s="66">
        <f>BB127</f>
        <v>0</v>
      </c>
      <c r="V127" s="66">
        <f>BC127</f>
        <v>0</v>
      </c>
      <c r="W127" s="66">
        <v>7.8</v>
      </c>
      <c r="X127" s="66">
        <v>7.8</v>
      </c>
      <c r="Y127" s="66">
        <f>BH127</f>
        <v>11.2</v>
      </c>
      <c r="Z127" s="66">
        <v>12.4</v>
      </c>
      <c r="AA127" s="66">
        <v>14.7</v>
      </c>
      <c r="AB127" s="66">
        <v>19.3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15</v>
      </c>
      <c r="BF127" s="66">
        <v>14.8</v>
      </c>
      <c r="BG127" s="66">
        <v>15.2</v>
      </c>
      <c r="BH127" s="66">
        <v>11.2</v>
      </c>
    </row>
    <row r="128" spans="1:60" s="70" customFormat="1" x14ac:dyDescent="0.35">
      <c r="B128" s="71" t="s">
        <v>174</v>
      </c>
      <c r="F128" s="72"/>
      <c r="G128" s="71"/>
      <c r="H128" s="71"/>
      <c r="I128" s="71"/>
      <c r="J128" s="72"/>
      <c r="K128" s="71"/>
      <c r="L128" s="71"/>
      <c r="M128" s="71"/>
      <c r="N128" s="72"/>
      <c r="O128" s="71"/>
      <c r="P128" s="71"/>
      <c r="Q128" s="71"/>
      <c r="R128" s="72"/>
      <c r="S128" s="71"/>
      <c r="T128" s="71"/>
      <c r="V128" s="72"/>
      <c r="W128" s="71"/>
      <c r="X128" s="71"/>
      <c r="Y128" s="71"/>
    </row>
    <row r="129" spans="1:60" s="66" customFormat="1" x14ac:dyDescent="0.35">
      <c r="B129" s="66" t="s">
        <v>175</v>
      </c>
      <c r="F129" s="67"/>
      <c r="I129" s="66">
        <f>AY129</f>
        <v>0</v>
      </c>
      <c r="J129" s="67">
        <v>0</v>
      </c>
      <c r="K129" s="66">
        <v>0</v>
      </c>
      <c r="L129" s="66">
        <v>0</v>
      </c>
      <c r="M129" s="66">
        <f>AZ129</f>
        <v>0</v>
      </c>
      <c r="N129" s="67">
        <v>0</v>
      </c>
      <c r="O129" s="66">
        <v>0</v>
      </c>
      <c r="P129" s="66">
        <v>0</v>
      </c>
      <c r="Q129" s="66">
        <f>BA129</f>
        <v>0</v>
      </c>
      <c r="R129" s="67">
        <v>0</v>
      </c>
      <c r="S129" s="66">
        <v>0</v>
      </c>
      <c r="T129" s="66">
        <v>0</v>
      </c>
      <c r="U129" s="66">
        <f t="shared" ref="U129:U135" si="134">BB129</f>
        <v>0</v>
      </c>
      <c r="V129" s="67">
        <v>0</v>
      </c>
      <c r="W129" s="66">
        <v>0</v>
      </c>
      <c r="X129" s="66">
        <v>0</v>
      </c>
      <c r="Y129" s="66">
        <f>BH129</f>
        <v>0</v>
      </c>
      <c r="Z129" s="66">
        <v>0</v>
      </c>
      <c r="AA129" s="66">
        <v>0</v>
      </c>
      <c r="AB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</row>
    <row r="130" spans="1:60" s="66" customFormat="1" x14ac:dyDescent="0.35">
      <c r="B130" s="66" t="s">
        <v>176</v>
      </c>
      <c r="F130" s="67"/>
      <c r="I130" s="66">
        <f>AY130</f>
        <v>0</v>
      </c>
      <c r="J130" s="67">
        <v>0</v>
      </c>
      <c r="K130" s="66">
        <v>0</v>
      </c>
      <c r="L130" s="66">
        <v>0</v>
      </c>
      <c r="M130" s="66">
        <f>AZ130</f>
        <v>0</v>
      </c>
      <c r="N130" s="67">
        <v>0</v>
      </c>
      <c r="O130" s="66">
        <v>0</v>
      </c>
      <c r="P130" s="66">
        <v>0</v>
      </c>
      <c r="Q130" s="66">
        <f>BA130</f>
        <v>0</v>
      </c>
      <c r="R130" s="67">
        <v>0</v>
      </c>
      <c r="S130" s="66">
        <v>0</v>
      </c>
      <c r="T130" s="66">
        <v>0</v>
      </c>
      <c r="U130" s="66">
        <f t="shared" si="134"/>
        <v>0</v>
      </c>
      <c r="V130" s="67">
        <v>0</v>
      </c>
      <c r="W130" s="66">
        <v>0</v>
      </c>
      <c r="X130" s="66">
        <v>0</v>
      </c>
      <c r="Y130" s="66">
        <f>BH130</f>
        <v>0</v>
      </c>
      <c r="Z130" s="66">
        <v>0</v>
      </c>
      <c r="AA130" s="66">
        <v>0</v>
      </c>
      <c r="AB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</row>
    <row r="131" spans="1:60" s="66" customFormat="1" x14ac:dyDescent="0.35">
      <c r="B131" s="66" t="s">
        <v>177</v>
      </c>
      <c r="F131" s="67"/>
      <c r="I131" s="66">
        <f>AY131</f>
        <v>856</v>
      </c>
      <c r="J131" s="67">
        <v>1275</v>
      </c>
      <c r="K131" s="66">
        <v>1277.8</v>
      </c>
      <c r="L131" s="66">
        <v>1282.7</v>
      </c>
      <c r="M131" s="66">
        <f>AZ131</f>
        <v>863.4</v>
      </c>
      <c r="N131" s="67">
        <v>1292.5999999999999</v>
      </c>
      <c r="O131" s="66">
        <v>1537.9</v>
      </c>
      <c r="P131" s="66">
        <v>1545.4</v>
      </c>
      <c r="Q131" s="66">
        <f>BA131</f>
        <v>873.2</v>
      </c>
      <c r="R131" s="67">
        <v>1557.9</v>
      </c>
      <c r="S131" s="66">
        <v>1563.1</v>
      </c>
      <c r="T131" s="66">
        <v>1572.3</v>
      </c>
      <c r="U131" s="66">
        <f t="shared" si="134"/>
        <v>956.2</v>
      </c>
      <c r="V131" s="67">
        <v>1582</v>
      </c>
      <c r="W131" s="66">
        <v>1593.1</v>
      </c>
      <c r="X131" s="66">
        <v>1602.1</v>
      </c>
      <c r="Y131" s="66">
        <f>BH131</f>
        <v>1608.4</v>
      </c>
      <c r="Z131" s="66">
        <v>1610</v>
      </c>
      <c r="AA131" s="66">
        <v>1623.7</v>
      </c>
      <c r="AB131" s="66">
        <v>1633.5</v>
      </c>
      <c r="AV131" s="66">
        <v>553.5</v>
      </c>
      <c r="AW131" s="66">
        <v>720.6</v>
      </c>
      <c r="AX131" s="66">
        <v>847.1</v>
      </c>
      <c r="AY131" s="66">
        <v>856</v>
      </c>
      <c r="AZ131" s="66">
        <v>863.4</v>
      </c>
      <c r="BA131" s="66">
        <v>873.2</v>
      </c>
      <c r="BB131" s="66">
        <v>956.2</v>
      </c>
      <c r="BC131" s="66">
        <v>1233.7</v>
      </c>
      <c r="BD131" s="66">
        <v>1244.5</v>
      </c>
      <c r="BE131" s="66">
        <v>1286.5</v>
      </c>
      <c r="BF131" s="66">
        <v>1556.3</v>
      </c>
      <c r="BG131" s="66">
        <v>1578.9</v>
      </c>
      <c r="BH131" s="66">
        <v>1608.4</v>
      </c>
    </row>
    <row r="132" spans="1:60" s="66" customFormat="1" x14ac:dyDescent="0.35">
      <c r="B132" s="66" t="s">
        <v>178</v>
      </c>
      <c r="F132" s="67"/>
      <c r="I132" s="66">
        <f>AY132</f>
        <v>-0.8</v>
      </c>
      <c r="J132" s="67">
        <v>-0.7</v>
      </c>
      <c r="K132" s="66">
        <v>-0.8</v>
      </c>
      <c r="L132" s="66">
        <v>-1</v>
      </c>
      <c r="M132" s="66">
        <f>AZ132</f>
        <v>-1.7</v>
      </c>
      <c r="N132" s="67">
        <v>-0.2</v>
      </c>
      <c r="O132" s="66">
        <v>-0.5</v>
      </c>
      <c r="P132" s="66">
        <v>0.4</v>
      </c>
      <c r="Q132" s="66">
        <f>BA132</f>
        <v>-1.4</v>
      </c>
      <c r="R132" s="67">
        <v>1.6</v>
      </c>
      <c r="S132" s="66">
        <v>2.2000000000000002</v>
      </c>
      <c r="T132" s="66">
        <v>1.3</v>
      </c>
      <c r="U132" s="66">
        <f t="shared" si="134"/>
        <v>-1.7</v>
      </c>
      <c r="V132" s="67">
        <v>0.6</v>
      </c>
      <c r="W132" s="66">
        <v>0</v>
      </c>
      <c r="X132" s="66">
        <v>-3.7</v>
      </c>
      <c r="Y132" s="66">
        <f>BH132</f>
        <v>-0.8</v>
      </c>
      <c r="Z132" s="66">
        <v>-0.5</v>
      </c>
      <c r="AA132" s="66">
        <v>2.9</v>
      </c>
      <c r="AB132" s="66">
        <v>2.5</v>
      </c>
      <c r="AV132" s="66">
        <v>0</v>
      </c>
      <c r="AW132" s="66">
        <v>-0.2</v>
      </c>
      <c r="AX132" s="66">
        <v>-0.8</v>
      </c>
      <c r="AY132" s="66">
        <v>-0.8</v>
      </c>
      <c r="AZ132" s="66">
        <v>-1.7</v>
      </c>
      <c r="BA132" s="66">
        <v>-1.4</v>
      </c>
      <c r="BB132" s="66">
        <v>-1.7</v>
      </c>
      <c r="BC132" s="66">
        <v>-1.4</v>
      </c>
      <c r="BD132" s="66">
        <v>-0.7</v>
      </c>
      <c r="BE132" s="66">
        <v>-0.4</v>
      </c>
      <c r="BF132" s="66">
        <v>1.4</v>
      </c>
      <c r="BG132" s="66">
        <v>0.6</v>
      </c>
      <c r="BH132" s="66">
        <v>-0.8</v>
      </c>
    </row>
    <row r="133" spans="1:60" s="68" customFormat="1" x14ac:dyDescent="0.35">
      <c r="B133" s="68" t="s">
        <v>179</v>
      </c>
      <c r="F133" s="69"/>
      <c r="I133" s="68">
        <f>AY133</f>
        <v>-559.4</v>
      </c>
      <c r="J133" s="69">
        <v>-721.4</v>
      </c>
      <c r="K133" s="68">
        <v>-717.5</v>
      </c>
      <c r="L133" s="68">
        <v>-715</v>
      </c>
      <c r="M133" s="68">
        <f>AZ133</f>
        <v>-637.4</v>
      </c>
      <c r="N133" s="69">
        <v>-712.2</v>
      </c>
      <c r="O133" s="68">
        <v>-712.9</v>
      </c>
      <c r="P133" s="68">
        <v>-710.5</v>
      </c>
      <c r="Q133" s="68">
        <f>BA133</f>
        <v>-617.6</v>
      </c>
      <c r="R133" s="69">
        <v>-630.5</v>
      </c>
      <c r="S133" s="68">
        <v>-629.4</v>
      </c>
      <c r="T133" s="68">
        <v>-631.79999999999995</v>
      </c>
      <c r="U133" s="68">
        <f t="shared" si="134"/>
        <v>-678.1</v>
      </c>
      <c r="V133" s="69">
        <v>-650.29999999999995</v>
      </c>
      <c r="W133" s="68">
        <v>-655</v>
      </c>
      <c r="X133" s="68">
        <v>-663</v>
      </c>
      <c r="Y133" s="66">
        <f>BH133</f>
        <v>-671.3</v>
      </c>
      <c r="Z133" s="68">
        <v>-678.3</v>
      </c>
      <c r="AA133" s="68">
        <v>-681</v>
      </c>
      <c r="AB133" s="68">
        <v>-682.6</v>
      </c>
      <c r="AV133" s="68">
        <v>-383.6</v>
      </c>
      <c r="AW133" s="68">
        <v>-407.8</v>
      </c>
      <c r="AX133" s="68">
        <v>-522.20000000000005</v>
      </c>
      <c r="AY133" s="68">
        <v>-559.4</v>
      </c>
      <c r="AZ133" s="68">
        <v>-637.4</v>
      </c>
      <c r="BA133" s="68">
        <v>-617.6</v>
      </c>
      <c r="BB133" s="68">
        <v>-678.1</v>
      </c>
      <c r="BC133" s="68">
        <v>-720.8</v>
      </c>
      <c r="BD133" s="68">
        <v>-724.5</v>
      </c>
      <c r="BE133" s="68">
        <v>-712</v>
      </c>
      <c r="BF133" s="68">
        <v>-632.4</v>
      </c>
      <c r="BG133" s="68">
        <v>-634.4</v>
      </c>
      <c r="BH133" s="68">
        <v>-671.3</v>
      </c>
    </row>
    <row r="134" spans="1:60" s="74" customFormat="1" x14ac:dyDescent="0.35">
      <c r="B134" s="74" t="s">
        <v>180</v>
      </c>
      <c r="F134" s="80">
        <f t="shared" ref="F134:Y134" si="135">SUM(F129:F133)</f>
        <v>0</v>
      </c>
      <c r="G134" s="74">
        <f t="shared" si="135"/>
        <v>0</v>
      </c>
      <c r="H134" s="74">
        <f t="shared" si="135"/>
        <v>0</v>
      </c>
      <c r="I134" s="74">
        <f t="shared" si="135"/>
        <v>295.80000000000007</v>
      </c>
      <c r="J134" s="80">
        <f t="shared" si="135"/>
        <v>552.9</v>
      </c>
      <c r="K134" s="74">
        <f t="shared" si="135"/>
        <v>559.5</v>
      </c>
      <c r="L134" s="74">
        <f t="shared" si="135"/>
        <v>566.70000000000005</v>
      </c>
      <c r="M134" s="74">
        <f t="shared" si="135"/>
        <v>224.29999999999995</v>
      </c>
      <c r="N134" s="80">
        <f t="shared" si="135"/>
        <v>580.19999999999982</v>
      </c>
      <c r="O134" s="74">
        <f t="shared" si="135"/>
        <v>824.50000000000011</v>
      </c>
      <c r="P134" s="74">
        <f t="shared" si="135"/>
        <v>835.30000000000018</v>
      </c>
      <c r="Q134" s="74">
        <f t="shared" si="135"/>
        <v>254.20000000000005</v>
      </c>
      <c r="R134" s="80">
        <f t="shared" si="135"/>
        <v>929</v>
      </c>
      <c r="S134" s="74">
        <f t="shared" si="135"/>
        <v>935.9</v>
      </c>
      <c r="T134" s="74">
        <f t="shared" si="135"/>
        <v>941.8</v>
      </c>
      <c r="U134" s="74">
        <f t="shared" si="134"/>
        <v>276.39999999999998</v>
      </c>
      <c r="V134" s="80">
        <f t="shared" ref="V134:Y134" si="136">SUM(V129:V133)</f>
        <v>932.3</v>
      </c>
      <c r="W134" s="74">
        <f t="shared" si="136"/>
        <v>938.09999999999991</v>
      </c>
      <c r="X134" s="74">
        <f t="shared" si="136"/>
        <v>935.39999999999986</v>
      </c>
      <c r="Y134" s="74">
        <f t="shared" si="136"/>
        <v>936.30000000000018</v>
      </c>
      <c r="Z134" s="74">
        <f t="shared" ref="Z134" si="137">SUM(Z129:Z133)</f>
        <v>931.2</v>
      </c>
      <c r="AA134" s="74">
        <f t="shared" ref="AA134" si="138">SUM(AA129:AA133)</f>
        <v>945.60000000000014</v>
      </c>
      <c r="AB134" s="74">
        <f t="shared" ref="AB134" si="139">SUM(AB129:AB133)</f>
        <v>953.4</v>
      </c>
      <c r="AC134" s="74">
        <f t="shared" ref="AC134" si="140">SUM(AC129:AC133)</f>
        <v>0</v>
      </c>
      <c r="AD134" s="74">
        <f t="shared" ref="AD134" si="141">SUM(AD129:AD133)</f>
        <v>0</v>
      </c>
      <c r="AE134" s="74">
        <f t="shared" ref="AE134" si="142">SUM(AE129:AE133)</f>
        <v>0</v>
      </c>
      <c r="AF134" s="74">
        <f t="shared" ref="AF134" si="143">SUM(AF129:AF133)</f>
        <v>0</v>
      </c>
      <c r="AG134" s="74">
        <f t="shared" ref="AG134" si="144">SUM(AG129:AG133)</f>
        <v>0</v>
      </c>
      <c r="AH134" s="74">
        <f t="shared" ref="AH134" si="145">SUM(AH129:AH133)</f>
        <v>0</v>
      </c>
      <c r="AI134" s="74">
        <f t="shared" ref="AI134" si="146">SUM(AI129:AI133)</f>
        <v>0</v>
      </c>
      <c r="AJ134" s="74">
        <f t="shared" ref="AJ134" si="147">SUM(AJ129:AJ133)</f>
        <v>0</v>
      </c>
      <c r="AK134" s="74">
        <f t="shared" ref="AK134" si="148">SUM(AK129:AK133)</f>
        <v>0</v>
      </c>
      <c r="AV134" s="74">
        <f t="shared" ref="AV134:BH134" si="149">SUM(AV129:AV133)</f>
        <v>169.89999999999998</v>
      </c>
      <c r="AW134" s="74">
        <f t="shared" si="149"/>
        <v>312.59999999999997</v>
      </c>
      <c r="AX134" s="74">
        <f t="shared" si="149"/>
        <v>324.10000000000002</v>
      </c>
      <c r="AY134" s="74">
        <f t="shared" si="149"/>
        <v>295.80000000000007</v>
      </c>
      <c r="AZ134" s="74">
        <f t="shared" si="149"/>
        <v>224.29999999999995</v>
      </c>
      <c r="BA134" s="74">
        <f t="shared" si="149"/>
        <v>254.20000000000005</v>
      </c>
      <c r="BB134" s="74">
        <f t="shared" si="149"/>
        <v>276.39999999999998</v>
      </c>
      <c r="BC134" s="74">
        <f t="shared" si="149"/>
        <v>511.5</v>
      </c>
      <c r="BD134" s="74">
        <f t="shared" si="149"/>
        <v>519.29999999999995</v>
      </c>
      <c r="BE134" s="74">
        <f t="shared" si="149"/>
        <v>574.09999999999991</v>
      </c>
      <c r="BF134" s="74">
        <f t="shared" si="149"/>
        <v>925.30000000000007</v>
      </c>
      <c r="BG134" s="74">
        <f t="shared" si="149"/>
        <v>945.1</v>
      </c>
      <c r="BH134" s="74">
        <f t="shared" si="149"/>
        <v>936.30000000000018</v>
      </c>
    </row>
    <row r="135" spans="1:60" s="66" customFormat="1" x14ac:dyDescent="0.35">
      <c r="B135" s="66" t="s">
        <v>181</v>
      </c>
      <c r="F135" s="67">
        <f t="shared" ref="F135:Y135" si="150">F134+F125+F127</f>
        <v>0</v>
      </c>
      <c r="G135" s="66">
        <f t="shared" si="150"/>
        <v>0</v>
      </c>
      <c r="H135" s="66">
        <f t="shared" si="150"/>
        <v>0</v>
      </c>
      <c r="I135" s="66">
        <f t="shared" si="150"/>
        <v>1116.5</v>
      </c>
      <c r="J135" s="67">
        <f t="shared" si="150"/>
        <v>1168.9000000000001</v>
      </c>
      <c r="K135" s="66">
        <f t="shared" si="150"/>
        <v>1173.6000000000001</v>
      </c>
      <c r="L135" s="66">
        <f t="shared" si="150"/>
        <v>1178.3000000000002</v>
      </c>
      <c r="M135" s="66">
        <f t="shared" si="150"/>
        <v>1131.1999999999998</v>
      </c>
      <c r="N135" s="67">
        <f t="shared" si="150"/>
        <v>1183.2999999999997</v>
      </c>
      <c r="O135" s="66">
        <f t="shared" si="150"/>
        <v>1424.4</v>
      </c>
      <c r="P135" s="66">
        <f t="shared" si="150"/>
        <v>1473.2000000000003</v>
      </c>
      <c r="Q135" s="66">
        <f t="shared" si="150"/>
        <v>903.30000000000007</v>
      </c>
      <c r="R135" s="67">
        <f t="shared" si="150"/>
        <v>1565.2</v>
      </c>
      <c r="S135" s="66">
        <f t="shared" si="150"/>
        <v>1562.3</v>
      </c>
      <c r="T135" s="66">
        <f t="shared" si="150"/>
        <v>1577.7999999999997</v>
      </c>
      <c r="U135" s="66">
        <f t="shared" si="134"/>
        <v>948.59999999999991</v>
      </c>
      <c r="V135" s="67">
        <f t="shared" ref="V135:Y135" si="151">V134+V125+V127</f>
        <v>1550.3</v>
      </c>
      <c r="W135" s="66">
        <f t="shared" si="151"/>
        <v>1583.3</v>
      </c>
      <c r="X135" s="66">
        <f t="shared" si="151"/>
        <v>1568.0999999999997</v>
      </c>
      <c r="Y135" s="66">
        <f t="shared" si="151"/>
        <v>1551.5000000000002</v>
      </c>
      <c r="Z135" s="66">
        <f t="shared" ref="Z135" si="152">Z134+Z125+Z127</f>
        <v>1557.1000000000001</v>
      </c>
      <c r="AA135" s="66">
        <f t="shared" ref="AA135" si="153">AA134+AA125+AA127</f>
        <v>1562.8000000000002</v>
      </c>
      <c r="AB135" s="66">
        <f t="shared" ref="AB135" si="154">AB134+AB125+AB127</f>
        <v>1590.8</v>
      </c>
      <c r="AC135" s="66">
        <f t="shared" ref="AC135" si="155">AC134+AC125+AC127</f>
        <v>0</v>
      </c>
      <c r="AD135" s="66">
        <f t="shared" ref="AD135" si="156">AD134+AD125+AD127</f>
        <v>0</v>
      </c>
      <c r="AE135" s="66">
        <f t="shared" ref="AE135" si="157">AE134+AE125+AE127</f>
        <v>0</v>
      </c>
      <c r="AF135" s="66">
        <f t="shared" ref="AF135" si="158">AF134+AF125+AF127</f>
        <v>0</v>
      </c>
      <c r="AG135" s="66">
        <f t="shared" ref="AG135" si="159">AG134+AG125+AG127</f>
        <v>0</v>
      </c>
      <c r="AH135" s="66">
        <f t="shared" ref="AH135" si="160">AH134+AH125+AH127</f>
        <v>0</v>
      </c>
      <c r="AI135" s="66">
        <f t="shared" ref="AI135" si="161">AI134+AI125+AI127</f>
        <v>0</v>
      </c>
      <c r="AJ135" s="66">
        <f t="shared" ref="AJ135" si="162">AJ134+AJ125+AJ127</f>
        <v>0</v>
      </c>
      <c r="AK135" s="66">
        <f t="shared" ref="AK135" si="163">AK134+AK125+AK127</f>
        <v>0</v>
      </c>
      <c r="AV135" s="66">
        <f t="shared" ref="AV135:BH135" si="164">AV134+AV127+AV125</f>
        <v>536.09999999999991</v>
      </c>
      <c r="AW135" s="66">
        <f t="shared" si="164"/>
        <v>1216</v>
      </c>
      <c r="AX135" s="66">
        <f t="shared" si="164"/>
        <v>1284</v>
      </c>
      <c r="AY135" s="66">
        <f t="shared" si="164"/>
        <v>1116.6000000000001</v>
      </c>
      <c r="AZ135" s="66">
        <f t="shared" si="164"/>
        <v>1131.1999999999998</v>
      </c>
      <c r="BA135" s="66">
        <f t="shared" si="164"/>
        <v>903.30000000000007</v>
      </c>
      <c r="BB135" s="66">
        <f t="shared" si="164"/>
        <v>948.59999999999991</v>
      </c>
      <c r="BC135" s="66">
        <f t="shared" si="164"/>
        <v>1024</v>
      </c>
      <c r="BD135" s="66">
        <f t="shared" si="164"/>
        <v>1010.0999999999999</v>
      </c>
      <c r="BE135" s="66">
        <f t="shared" si="164"/>
        <v>1186</v>
      </c>
      <c r="BF135" s="66">
        <f t="shared" si="164"/>
        <v>1562.8000000000002</v>
      </c>
      <c r="BG135" s="66">
        <f t="shared" si="164"/>
        <v>1589.5</v>
      </c>
      <c r="BH135" s="66">
        <f t="shared" si="164"/>
        <v>1551.5000000000002</v>
      </c>
    </row>
    <row r="136" spans="1:60" s="3" customFormat="1" x14ac:dyDescent="0.35">
      <c r="A136" s="4"/>
      <c r="B136" s="5" t="s">
        <v>182</v>
      </c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35">
      <c r="B137" t="s">
        <v>183</v>
      </c>
      <c r="F137" s="27">
        <v>6.5</v>
      </c>
      <c r="G137">
        <f>1.4</f>
        <v>1.4</v>
      </c>
      <c r="H137">
        <f>15.4</f>
        <v>15.4</v>
      </c>
      <c r="I137">
        <f>AY137</f>
        <v>21.9</v>
      </c>
      <c r="J137" s="27">
        <v>16</v>
      </c>
      <c r="K137">
        <f>20</f>
        <v>20</v>
      </c>
      <c r="L137">
        <f>30.2</f>
        <v>30.2</v>
      </c>
      <c r="M137">
        <f>AZ137</f>
        <v>2.5</v>
      </c>
      <c r="N137" s="27">
        <v>4</v>
      </c>
      <c r="O137">
        <f>10.8</f>
        <v>10.8</v>
      </c>
      <c r="P137">
        <f>19.1</f>
        <v>19.100000000000001</v>
      </c>
      <c r="Q137">
        <f>BA137</f>
        <v>-29.7</v>
      </c>
      <c r="R137" s="27">
        <v>22.7</v>
      </c>
      <c r="S137">
        <f>22</f>
        <v>22</v>
      </c>
      <c r="T137">
        <f>34.6</f>
        <v>34.6</v>
      </c>
      <c r="U137">
        <f>BB137</f>
        <v>-14.6</v>
      </c>
      <c r="V137" s="27">
        <v>-7.9</v>
      </c>
      <c r="W137">
        <f>-29.5</f>
        <v>-29.5</v>
      </c>
      <c r="X137">
        <f>-32.3</f>
        <v>-32.299999999999997</v>
      </c>
      <c r="Y137">
        <f>BC137</f>
        <v>-26.9</v>
      </c>
      <c r="Z137">
        <v>-25.7</v>
      </c>
      <c r="AA137">
        <v>-2.1</v>
      </c>
      <c r="AB137">
        <v>-2.2000000000000002</v>
      </c>
      <c r="AV137">
        <v>28.3</v>
      </c>
      <c r="AW137">
        <v>5.2</v>
      </c>
      <c r="AX137">
        <v>52.3</v>
      </c>
      <c r="AY137">
        <v>21.9</v>
      </c>
      <c r="AZ137">
        <v>2.5</v>
      </c>
      <c r="BA137">
        <v>-29.7</v>
      </c>
      <c r="BB137">
        <v>-14.6</v>
      </c>
      <c r="BC137">
        <v>-26.9</v>
      </c>
      <c r="BD137">
        <v>18.100000000000001</v>
      </c>
      <c r="BE137">
        <v>28.9</v>
      </c>
      <c r="BF137">
        <v>44.7</v>
      </c>
      <c r="BG137">
        <v>35.299999999999997</v>
      </c>
      <c r="BH137">
        <v>-25.6</v>
      </c>
    </row>
    <row r="138" spans="1:60" s="2" customFormat="1" x14ac:dyDescent="0.35">
      <c r="B138" s="2" t="s">
        <v>184</v>
      </c>
      <c r="F138" s="29">
        <v>-6.7</v>
      </c>
      <c r="G138" s="2">
        <f>-11</f>
        <v>-11</v>
      </c>
      <c r="H138" s="2">
        <f>-17.9</f>
        <v>-17.899999999999999</v>
      </c>
      <c r="I138" s="2">
        <f>AY138</f>
        <v>-13.3</v>
      </c>
      <c r="J138" s="29">
        <v>-4</v>
      </c>
      <c r="K138" s="2">
        <f>-9.8</f>
        <v>-9.8000000000000007</v>
      </c>
      <c r="L138" s="2">
        <f>-17.9</f>
        <v>-17.899999999999999</v>
      </c>
      <c r="M138" s="2">
        <f>AZ138</f>
        <v>-11.6</v>
      </c>
      <c r="N138" s="29">
        <v>-6.4</v>
      </c>
      <c r="O138" s="2">
        <f>+-14.1</f>
        <v>-14.1</v>
      </c>
      <c r="P138" s="2">
        <f>-23</f>
        <v>-23</v>
      </c>
      <c r="Q138" s="2">
        <f>BA138</f>
        <v>-11.3</v>
      </c>
      <c r="R138" s="29">
        <v>-9.6</v>
      </c>
      <c r="S138" s="2">
        <f>-20.5</f>
        <v>-20.5</v>
      </c>
      <c r="T138" s="2">
        <f>-33.4</f>
        <v>-33.4</v>
      </c>
      <c r="U138" s="2">
        <f>BB138</f>
        <v>-9</v>
      </c>
      <c r="V138" s="29">
        <v>-10.8</v>
      </c>
      <c r="W138" s="2">
        <f>-21.9</f>
        <v>-21.9</v>
      </c>
      <c r="X138" s="2">
        <f>-34.8</f>
        <v>-34.799999999999997</v>
      </c>
      <c r="Y138" s="2">
        <f>BC138</f>
        <v>-26.1</v>
      </c>
      <c r="Z138" s="2">
        <v>-7.7</v>
      </c>
      <c r="AA138" s="2">
        <v>-18.899999999999999</v>
      </c>
      <c r="AB138" s="2">
        <v>-33.1</v>
      </c>
      <c r="AV138" s="2">
        <v>-2.2999999999999998</v>
      </c>
      <c r="AW138" s="2">
        <v>-7.5</v>
      </c>
      <c r="AX138" s="2">
        <v>-16.600000000000001</v>
      </c>
      <c r="AY138" s="2">
        <v>-13.3</v>
      </c>
      <c r="AZ138" s="2">
        <v>-11.6</v>
      </c>
      <c r="BA138" s="2">
        <v>-11.3</v>
      </c>
      <c r="BB138" s="2">
        <v>-9</v>
      </c>
      <c r="BC138" s="2">
        <v>-26.1</v>
      </c>
      <c r="BD138" s="2">
        <v>-22.6</v>
      </c>
      <c r="BE138" s="2">
        <v>-26.3</v>
      </c>
      <c r="BF138" s="2">
        <v>-35.9</v>
      </c>
      <c r="BG138" s="2">
        <v>-46.5</v>
      </c>
      <c r="BH138" s="2">
        <v>-45.4</v>
      </c>
    </row>
    <row r="139" spans="1:60" x14ac:dyDescent="0.35">
      <c r="B139" t="s">
        <v>185</v>
      </c>
      <c r="F139" s="27">
        <f t="shared" ref="F139:AK139" si="165">SUM(F137:F138)</f>
        <v>-0.20000000000000018</v>
      </c>
      <c r="G139">
        <f t="shared" si="165"/>
        <v>-9.6</v>
      </c>
      <c r="H139">
        <f t="shared" si="165"/>
        <v>-2.4999999999999982</v>
      </c>
      <c r="I139">
        <f t="shared" si="165"/>
        <v>8.5999999999999979</v>
      </c>
      <c r="J139" s="27">
        <f t="shared" si="165"/>
        <v>12</v>
      </c>
      <c r="K139">
        <f t="shared" si="165"/>
        <v>10.199999999999999</v>
      </c>
      <c r="L139">
        <f t="shared" si="165"/>
        <v>12.3</v>
      </c>
      <c r="M139">
        <f t="shared" si="165"/>
        <v>-9.1</v>
      </c>
      <c r="N139" s="27">
        <f t="shared" si="165"/>
        <v>-2.4000000000000004</v>
      </c>
      <c r="O139">
        <f t="shared" si="165"/>
        <v>-3.2999999999999989</v>
      </c>
      <c r="P139">
        <f t="shared" si="165"/>
        <v>-3.8999999999999986</v>
      </c>
      <c r="Q139">
        <f t="shared" si="165"/>
        <v>-41</v>
      </c>
      <c r="R139" s="27">
        <f t="shared" si="165"/>
        <v>13.1</v>
      </c>
      <c r="S139">
        <f t="shared" si="165"/>
        <v>1.5</v>
      </c>
      <c r="T139">
        <f t="shared" si="165"/>
        <v>1.2000000000000028</v>
      </c>
      <c r="U139">
        <f t="shared" si="165"/>
        <v>-23.6</v>
      </c>
      <c r="V139" s="27">
        <f t="shared" si="165"/>
        <v>-18.700000000000003</v>
      </c>
      <c r="W139">
        <f t="shared" si="165"/>
        <v>-51.4</v>
      </c>
      <c r="X139">
        <f t="shared" si="165"/>
        <v>-67.099999999999994</v>
      </c>
      <c r="Y139">
        <f t="shared" si="165"/>
        <v>-53</v>
      </c>
      <c r="Z139">
        <f t="shared" si="165"/>
        <v>-33.4</v>
      </c>
      <c r="AA139">
        <f t="shared" si="165"/>
        <v>-21</v>
      </c>
      <c r="AB139">
        <f t="shared" si="165"/>
        <v>-35.300000000000004</v>
      </c>
      <c r="AC139">
        <f t="shared" si="165"/>
        <v>0</v>
      </c>
      <c r="AD139">
        <f t="shared" si="165"/>
        <v>0</v>
      </c>
      <c r="AE139">
        <f t="shared" si="165"/>
        <v>0</v>
      </c>
      <c r="AF139">
        <f t="shared" si="165"/>
        <v>0</v>
      </c>
      <c r="AG139">
        <f t="shared" si="165"/>
        <v>0</v>
      </c>
      <c r="AH139">
        <f t="shared" si="165"/>
        <v>0</v>
      </c>
      <c r="AI139">
        <f t="shared" si="165"/>
        <v>0</v>
      </c>
      <c r="AJ139">
        <f t="shared" si="165"/>
        <v>0</v>
      </c>
      <c r="AK139">
        <f t="shared" si="165"/>
        <v>0</v>
      </c>
      <c r="AV139">
        <f t="shared" ref="AV139:BH139" si="166">SUM(AV137:AV138)</f>
        <v>26</v>
      </c>
      <c r="AW139">
        <f t="shared" si="166"/>
        <v>-2.2999999999999998</v>
      </c>
      <c r="AX139">
        <f t="shared" si="166"/>
        <v>35.699999999999996</v>
      </c>
      <c r="AY139">
        <f t="shared" si="166"/>
        <v>8.5999999999999979</v>
      </c>
      <c r="AZ139">
        <f t="shared" si="166"/>
        <v>-9.1</v>
      </c>
      <c r="BA139">
        <f t="shared" si="166"/>
        <v>-41</v>
      </c>
      <c r="BB139">
        <f t="shared" si="166"/>
        <v>-23.6</v>
      </c>
      <c r="BC139">
        <f t="shared" si="166"/>
        <v>-53</v>
      </c>
      <c r="BD139">
        <f t="shared" si="166"/>
        <v>-4.5</v>
      </c>
      <c r="BE139">
        <f t="shared" si="166"/>
        <v>2.5999999999999979</v>
      </c>
      <c r="BF139">
        <f t="shared" si="166"/>
        <v>8.8000000000000043</v>
      </c>
      <c r="BG139">
        <f t="shared" si="166"/>
        <v>-11.200000000000003</v>
      </c>
      <c r="BH139">
        <f t="shared" si="166"/>
        <v>-71</v>
      </c>
    </row>
    <row r="141" spans="1:60" x14ac:dyDescent="0.35">
      <c r="B141" t="s">
        <v>1161</v>
      </c>
      <c r="V141">
        <v>2.9</v>
      </c>
      <c r="W141">
        <v>2.9</v>
      </c>
      <c r="X141">
        <v>6.1</v>
      </c>
      <c r="Z141">
        <v>2.9</v>
      </c>
      <c r="AA141">
        <v>2.9</v>
      </c>
      <c r="AB141">
        <v>6.5</v>
      </c>
    </row>
    <row r="142" spans="1:60" x14ac:dyDescent="0.35">
      <c r="B142" t="s">
        <v>1162</v>
      </c>
      <c r="V142">
        <v>7</v>
      </c>
      <c r="W142">
        <v>13.3</v>
      </c>
      <c r="X142">
        <v>19.899999999999999</v>
      </c>
      <c r="Z142">
        <v>6.6</v>
      </c>
      <c r="AA142">
        <v>12.6</v>
      </c>
      <c r="AB142">
        <v>19</v>
      </c>
    </row>
    <row r="143" spans="1:60" x14ac:dyDescent="0.35">
      <c r="B143" t="s">
        <v>1163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</row>
    <row r="144" spans="1:60" x14ac:dyDescent="0.35">
      <c r="B144" t="s">
        <v>1164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</row>
  </sheetData>
  <hyperlinks>
    <hyperlink ref="B23" r:id="rId1" xr:uid="{074B063A-5197-4256-BEEF-7B566E72E501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workbookViewId="0">
      <selection activeCell="M31" sqref="M31"/>
    </sheetView>
  </sheetViews>
  <sheetFormatPr defaultRowHeight="14.5" x14ac:dyDescent="0.35"/>
  <cols>
    <col min="1" max="1" width="36.7265625" customWidth="1"/>
  </cols>
  <sheetData>
    <row r="1" spans="1:25" x14ac:dyDescent="0.3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</row>
    <row r="2" spans="1:25" x14ac:dyDescent="0.35">
      <c r="A2" s="1" t="s">
        <v>227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t="s">
        <v>249</v>
      </c>
      <c r="X2" t="s">
        <v>250</v>
      </c>
      <c r="Y2" t="s">
        <v>251</v>
      </c>
    </row>
    <row r="3" spans="1:25" x14ac:dyDescent="0.35">
      <c r="A3" s="1" t="s">
        <v>252</v>
      </c>
      <c r="B3" t="s">
        <v>253</v>
      </c>
      <c r="C3" t="s">
        <v>228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257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  <c r="V3" t="s">
        <v>271</v>
      </c>
      <c r="W3" t="s">
        <v>272</v>
      </c>
      <c r="X3" t="s">
        <v>273</v>
      </c>
      <c r="Y3" t="s">
        <v>274</v>
      </c>
    </row>
    <row r="4" spans="1:25" x14ac:dyDescent="0.35">
      <c r="A4" s="1" t="s">
        <v>275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282</v>
      </c>
      <c r="J4" t="s">
        <v>283</v>
      </c>
      <c r="K4" t="s">
        <v>284</v>
      </c>
      <c r="L4" t="s">
        <v>285</v>
      </c>
      <c r="M4" t="s">
        <v>286</v>
      </c>
      <c r="N4" t="s">
        <v>282</v>
      </c>
      <c r="O4" t="s">
        <v>287</v>
      </c>
      <c r="P4" t="s">
        <v>288</v>
      </c>
      <c r="Q4" t="s">
        <v>289</v>
      </c>
      <c r="R4" t="s">
        <v>290</v>
      </c>
      <c r="S4" t="s">
        <v>257</v>
      </c>
      <c r="T4" t="s">
        <v>291</v>
      </c>
      <c r="U4" t="s">
        <v>292</v>
      </c>
      <c r="V4" t="s">
        <v>293</v>
      </c>
      <c r="W4" t="s">
        <v>294</v>
      </c>
      <c r="X4" t="s">
        <v>295</v>
      </c>
      <c r="Y4" t="s">
        <v>296</v>
      </c>
    </row>
    <row r="5" spans="1:25" x14ac:dyDescent="0.35">
      <c r="A5" s="1" t="s">
        <v>297</v>
      </c>
      <c r="B5" t="s">
        <v>298</v>
      </c>
      <c r="C5" t="s">
        <v>299</v>
      </c>
      <c r="D5" t="s">
        <v>300</v>
      </c>
      <c r="E5" t="s">
        <v>301</v>
      </c>
      <c r="F5" t="s">
        <v>302</v>
      </c>
      <c r="G5" t="s">
        <v>303</v>
      </c>
      <c r="H5" t="s">
        <v>304</v>
      </c>
      <c r="I5" t="s">
        <v>305</v>
      </c>
      <c r="J5" t="s">
        <v>306</v>
      </c>
      <c r="K5" t="s">
        <v>306</v>
      </c>
      <c r="L5" t="s">
        <v>307</v>
      </c>
      <c r="M5" t="s">
        <v>308</v>
      </c>
      <c r="N5" t="s">
        <v>309</v>
      </c>
      <c r="O5" t="s">
        <v>310</v>
      </c>
      <c r="P5" t="s">
        <v>311</v>
      </c>
      <c r="Q5" t="s">
        <v>312</v>
      </c>
      <c r="R5" t="s">
        <v>313</v>
      </c>
      <c r="S5" t="s">
        <v>314</v>
      </c>
      <c r="T5" t="s">
        <v>315</v>
      </c>
      <c r="U5" t="s">
        <v>316</v>
      </c>
      <c r="V5" t="s">
        <v>317</v>
      </c>
      <c r="W5" t="s">
        <v>318</v>
      </c>
      <c r="X5" t="s">
        <v>319</v>
      </c>
      <c r="Y5" t="s">
        <v>320</v>
      </c>
    </row>
    <row r="6" spans="1:25" x14ac:dyDescent="0.35">
      <c r="A6" s="1" t="s">
        <v>102</v>
      </c>
      <c r="B6" t="s">
        <v>321</v>
      </c>
      <c r="C6" t="s">
        <v>322</v>
      </c>
      <c r="D6" t="s">
        <v>286</v>
      </c>
      <c r="E6" t="s">
        <v>323</v>
      </c>
      <c r="F6" t="s">
        <v>324</v>
      </c>
      <c r="G6" t="s">
        <v>325</v>
      </c>
      <c r="H6" t="s">
        <v>326</v>
      </c>
      <c r="I6" t="s">
        <v>281</v>
      </c>
      <c r="J6" t="s">
        <v>327</v>
      </c>
      <c r="K6" t="s">
        <v>328</v>
      </c>
      <c r="L6" t="s">
        <v>329</v>
      </c>
      <c r="M6" t="s">
        <v>330</v>
      </c>
      <c r="N6" t="s">
        <v>331</v>
      </c>
      <c r="O6" t="s">
        <v>257</v>
      </c>
      <c r="P6" t="s">
        <v>332</v>
      </c>
      <c r="Q6" t="s">
        <v>333</v>
      </c>
      <c r="R6" t="s">
        <v>334</v>
      </c>
      <c r="S6" t="s">
        <v>293</v>
      </c>
      <c r="T6" t="s">
        <v>323</v>
      </c>
      <c r="U6" t="s">
        <v>335</v>
      </c>
      <c r="V6" t="s">
        <v>256</v>
      </c>
      <c r="W6" t="s">
        <v>336</v>
      </c>
      <c r="X6" t="s">
        <v>337</v>
      </c>
      <c r="Y6" t="s">
        <v>338</v>
      </c>
    </row>
    <row r="7" spans="1:25" x14ac:dyDescent="0.35">
      <c r="A7" s="1" t="s">
        <v>339</v>
      </c>
      <c r="B7" t="s">
        <v>340</v>
      </c>
      <c r="C7" t="s">
        <v>340</v>
      </c>
      <c r="D7" t="s">
        <v>340</v>
      </c>
      <c r="E7" t="s">
        <v>340</v>
      </c>
      <c r="F7" t="s">
        <v>340</v>
      </c>
      <c r="G7" t="s">
        <v>340</v>
      </c>
      <c r="H7" t="s">
        <v>340</v>
      </c>
      <c r="I7" t="s">
        <v>340</v>
      </c>
      <c r="J7" t="s">
        <v>340</v>
      </c>
      <c r="K7" t="s">
        <v>340</v>
      </c>
      <c r="L7" t="s">
        <v>341</v>
      </c>
      <c r="M7" t="s">
        <v>342</v>
      </c>
      <c r="N7" t="s">
        <v>342</v>
      </c>
      <c r="O7" t="s">
        <v>343</v>
      </c>
      <c r="P7" t="s">
        <v>344</v>
      </c>
      <c r="Q7" t="s">
        <v>345</v>
      </c>
      <c r="R7" t="s">
        <v>346</v>
      </c>
      <c r="S7" t="s">
        <v>347</v>
      </c>
      <c r="T7" t="s">
        <v>348</v>
      </c>
      <c r="U7" t="s">
        <v>344</v>
      </c>
      <c r="V7" t="s">
        <v>347</v>
      </c>
      <c r="W7" t="s">
        <v>344</v>
      </c>
      <c r="X7" t="s">
        <v>253</v>
      </c>
      <c r="Y7" t="s">
        <v>349</v>
      </c>
    </row>
    <row r="8" spans="1:25" x14ac:dyDescent="0.35">
      <c r="A8" s="1" t="s">
        <v>350</v>
      </c>
      <c r="B8" t="s">
        <v>351</v>
      </c>
      <c r="C8" t="s">
        <v>352</v>
      </c>
      <c r="D8" t="s">
        <v>283</v>
      </c>
      <c r="E8" t="s">
        <v>324</v>
      </c>
      <c r="F8" t="s">
        <v>353</v>
      </c>
      <c r="G8" t="s">
        <v>354</v>
      </c>
      <c r="H8" t="s">
        <v>326</v>
      </c>
      <c r="I8" t="s">
        <v>355</v>
      </c>
      <c r="J8" t="s">
        <v>356</v>
      </c>
      <c r="K8" t="s">
        <v>283</v>
      </c>
      <c r="L8" t="s">
        <v>228</v>
      </c>
      <c r="M8" t="s">
        <v>325</v>
      </c>
      <c r="N8" t="s">
        <v>356</v>
      </c>
      <c r="O8" t="s">
        <v>357</v>
      </c>
      <c r="P8" t="s">
        <v>358</v>
      </c>
      <c r="Q8" t="s">
        <v>358</v>
      </c>
      <c r="R8" t="s">
        <v>359</v>
      </c>
      <c r="S8" t="s">
        <v>329</v>
      </c>
      <c r="T8" t="s">
        <v>360</v>
      </c>
      <c r="U8" t="s">
        <v>361</v>
      </c>
      <c r="V8" t="s">
        <v>362</v>
      </c>
      <c r="W8" t="s">
        <v>363</v>
      </c>
      <c r="X8" t="s">
        <v>364</v>
      </c>
      <c r="Y8" t="s">
        <v>365</v>
      </c>
    </row>
    <row r="9" spans="1:25" x14ac:dyDescent="0.35">
      <c r="A9" s="1" t="s">
        <v>366</v>
      </c>
      <c r="B9" t="s">
        <v>340</v>
      </c>
      <c r="C9" t="s">
        <v>352</v>
      </c>
      <c r="D9" t="s">
        <v>283</v>
      </c>
      <c r="E9" t="s">
        <v>324</v>
      </c>
      <c r="F9" t="s">
        <v>340</v>
      </c>
      <c r="G9" t="s">
        <v>325</v>
      </c>
      <c r="H9" t="s">
        <v>340</v>
      </c>
      <c r="I9" t="s">
        <v>340</v>
      </c>
      <c r="J9" t="s">
        <v>356</v>
      </c>
      <c r="K9" t="s">
        <v>283</v>
      </c>
      <c r="L9" t="s">
        <v>367</v>
      </c>
      <c r="M9" t="s">
        <v>354</v>
      </c>
      <c r="N9" t="s">
        <v>280</v>
      </c>
      <c r="O9" t="s">
        <v>324</v>
      </c>
      <c r="P9" t="s">
        <v>368</v>
      </c>
      <c r="Q9" t="s">
        <v>254</v>
      </c>
      <c r="R9" t="s">
        <v>369</v>
      </c>
      <c r="S9" t="s">
        <v>323</v>
      </c>
      <c r="T9" t="s">
        <v>370</v>
      </c>
      <c r="U9" t="s">
        <v>361</v>
      </c>
      <c r="V9" t="s">
        <v>371</v>
      </c>
      <c r="W9" t="s">
        <v>372</v>
      </c>
      <c r="X9" t="s">
        <v>340</v>
      </c>
      <c r="Y9" t="s">
        <v>340</v>
      </c>
    </row>
    <row r="10" spans="1:25" x14ac:dyDescent="0.35">
      <c r="A10" s="1" t="s">
        <v>373</v>
      </c>
      <c r="B10" t="s">
        <v>340</v>
      </c>
      <c r="C10" t="s">
        <v>340</v>
      </c>
      <c r="D10" t="s">
        <v>340</v>
      </c>
      <c r="E10" t="s">
        <v>340</v>
      </c>
      <c r="F10" t="s">
        <v>340</v>
      </c>
      <c r="G10" t="s">
        <v>340</v>
      </c>
      <c r="H10" t="s">
        <v>340</v>
      </c>
      <c r="I10" t="s">
        <v>340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</row>
    <row r="11" spans="1:25" x14ac:dyDescent="0.35">
      <c r="A11" s="1" t="s">
        <v>374</v>
      </c>
      <c r="B11" t="s">
        <v>341</v>
      </c>
      <c r="C11" t="s">
        <v>375</v>
      </c>
      <c r="D11" t="s">
        <v>376</v>
      </c>
      <c r="E11" t="s">
        <v>349</v>
      </c>
      <c r="F11" t="s">
        <v>377</v>
      </c>
      <c r="G11" t="s">
        <v>376</v>
      </c>
      <c r="H11" t="s">
        <v>340</v>
      </c>
      <c r="I11" t="s">
        <v>378</v>
      </c>
      <c r="J11" t="s">
        <v>379</v>
      </c>
      <c r="K11" t="s">
        <v>375</v>
      </c>
      <c r="L11" t="s">
        <v>380</v>
      </c>
      <c r="M11" t="s">
        <v>381</v>
      </c>
      <c r="N11" t="s">
        <v>382</v>
      </c>
      <c r="O11" t="s">
        <v>376</v>
      </c>
      <c r="P11" t="s">
        <v>383</v>
      </c>
      <c r="Q11" t="s">
        <v>384</v>
      </c>
      <c r="R11" t="s">
        <v>352</v>
      </c>
      <c r="S11" t="s">
        <v>375</v>
      </c>
      <c r="T11" t="s">
        <v>385</v>
      </c>
      <c r="U11" t="s">
        <v>340</v>
      </c>
      <c r="V11" t="s">
        <v>386</v>
      </c>
      <c r="W11" t="s">
        <v>375</v>
      </c>
      <c r="X11" t="s">
        <v>340</v>
      </c>
      <c r="Y11" t="s">
        <v>340</v>
      </c>
    </row>
    <row r="12" spans="1:25" x14ac:dyDescent="0.35">
      <c r="A12" s="1" t="s">
        <v>387</v>
      </c>
      <c r="B12" t="s">
        <v>277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394</v>
      </c>
      <c r="J12" t="s">
        <v>395</v>
      </c>
      <c r="K12" t="s">
        <v>396</v>
      </c>
      <c r="L12" t="s">
        <v>397</v>
      </c>
      <c r="M12" t="s">
        <v>398</v>
      </c>
      <c r="N12" t="s">
        <v>399</v>
      </c>
      <c r="O12" t="s">
        <v>400</v>
      </c>
      <c r="P12" t="s">
        <v>401</v>
      </c>
      <c r="Q12" t="s">
        <v>402</v>
      </c>
      <c r="R12" t="s">
        <v>403</v>
      </c>
      <c r="S12" t="s">
        <v>404</v>
      </c>
      <c r="T12" t="s">
        <v>405</v>
      </c>
      <c r="U12" t="s">
        <v>406</v>
      </c>
      <c r="V12" t="s">
        <v>407</v>
      </c>
      <c r="W12" t="s">
        <v>408</v>
      </c>
      <c r="X12" t="s">
        <v>409</v>
      </c>
      <c r="Y12" t="s">
        <v>410</v>
      </c>
    </row>
    <row r="13" spans="1:25" x14ac:dyDescent="0.35">
      <c r="A13" s="1" t="s">
        <v>411</v>
      </c>
      <c r="B13" t="s">
        <v>340</v>
      </c>
      <c r="C13" t="s">
        <v>340</v>
      </c>
      <c r="D13" t="s">
        <v>340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  <c r="J13" t="s">
        <v>340</v>
      </c>
      <c r="K13" t="s">
        <v>340</v>
      </c>
      <c r="L13" t="s">
        <v>340</v>
      </c>
      <c r="M13" t="s">
        <v>412</v>
      </c>
      <c r="N13" t="s">
        <v>412</v>
      </c>
      <c r="O13" t="s">
        <v>412</v>
      </c>
      <c r="P13" t="s">
        <v>412</v>
      </c>
      <c r="Q13" t="s">
        <v>412</v>
      </c>
      <c r="R13" t="s">
        <v>412</v>
      </c>
      <c r="S13" t="s">
        <v>340</v>
      </c>
      <c r="T13" t="s">
        <v>340</v>
      </c>
      <c r="U13" t="s">
        <v>341</v>
      </c>
      <c r="V13" t="s">
        <v>341</v>
      </c>
      <c r="W13" t="s">
        <v>342</v>
      </c>
      <c r="X13" t="s">
        <v>341</v>
      </c>
      <c r="Y13" t="s">
        <v>412</v>
      </c>
    </row>
    <row r="14" spans="1:25" x14ac:dyDescent="0.35">
      <c r="A14" s="1" t="s">
        <v>413</v>
      </c>
      <c r="B14" t="s">
        <v>340</v>
      </c>
      <c r="C14" t="s">
        <v>340</v>
      </c>
      <c r="D14" t="s">
        <v>340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  <c r="M14" t="s">
        <v>414</v>
      </c>
      <c r="N14" t="s">
        <v>379</v>
      </c>
      <c r="O14" t="s">
        <v>415</v>
      </c>
      <c r="P14" t="s">
        <v>279</v>
      </c>
      <c r="Q14" t="s">
        <v>286</v>
      </c>
      <c r="R14" t="s">
        <v>416</v>
      </c>
      <c r="S14" t="s">
        <v>381</v>
      </c>
      <c r="T14" t="s">
        <v>349</v>
      </c>
      <c r="U14" t="s">
        <v>377</v>
      </c>
      <c r="V14" t="s">
        <v>379</v>
      </c>
      <c r="W14" t="s">
        <v>417</v>
      </c>
      <c r="X14" t="s">
        <v>417</v>
      </c>
      <c r="Y14" t="s">
        <v>417</v>
      </c>
    </row>
    <row r="15" spans="1:25" x14ac:dyDescent="0.35">
      <c r="A15" s="1" t="s">
        <v>418</v>
      </c>
      <c r="B15" t="s">
        <v>341</v>
      </c>
      <c r="C15" t="s">
        <v>375</v>
      </c>
      <c r="D15" t="s">
        <v>376</v>
      </c>
      <c r="E15" t="s">
        <v>322</v>
      </c>
      <c r="F15" t="s">
        <v>343</v>
      </c>
      <c r="G15" t="s">
        <v>343</v>
      </c>
      <c r="H15" t="s">
        <v>419</v>
      </c>
      <c r="I15" t="s">
        <v>420</v>
      </c>
      <c r="J15" t="s">
        <v>419</v>
      </c>
      <c r="K15" t="s">
        <v>386</v>
      </c>
      <c r="L15" t="s">
        <v>420</v>
      </c>
      <c r="M15" t="s">
        <v>343</v>
      </c>
      <c r="N15" t="s">
        <v>351</v>
      </c>
      <c r="O15" t="s">
        <v>280</v>
      </c>
      <c r="P15" t="s">
        <v>285</v>
      </c>
      <c r="Q15" t="s">
        <v>325</v>
      </c>
      <c r="R15" t="s">
        <v>421</v>
      </c>
      <c r="S15" t="s">
        <v>422</v>
      </c>
      <c r="T15" t="s">
        <v>322</v>
      </c>
      <c r="U15" t="s">
        <v>322</v>
      </c>
      <c r="V15" t="s">
        <v>344</v>
      </c>
      <c r="W15" t="s">
        <v>349</v>
      </c>
      <c r="X15" t="s">
        <v>423</v>
      </c>
      <c r="Y15" t="s">
        <v>349</v>
      </c>
    </row>
    <row r="16" spans="1:25" x14ac:dyDescent="0.35">
      <c r="A16" s="1" t="s">
        <v>424</v>
      </c>
      <c r="B16" t="s">
        <v>425</v>
      </c>
      <c r="C16" t="s">
        <v>346</v>
      </c>
      <c r="D16" t="s">
        <v>356</v>
      </c>
      <c r="E16" t="s">
        <v>426</v>
      </c>
      <c r="F16" t="s">
        <v>427</v>
      </c>
      <c r="G16" t="s">
        <v>344</v>
      </c>
      <c r="H16" t="s">
        <v>414</v>
      </c>
      <c r="I16" t="s">
        <v>428</v>
      </c>
      <c r="J16" t="s">
        <v>429</v>
      </c>
      <c r="K16" t="s">
        <v>430</v>
      </c>
      <c r="L16" t="s">
        <v>431</v>
      </c>
      <c r="M16" t="s">
        <v>432</v>
      </c>
      <c r="N16" t="s">
        <v>433</v>
      </c>
      <c r="O16" t="s">
        <v>326</v>
      </c>
      <c r="P16" t="s">
        <v>420</v>
      </c>
      <c r="Q16" t="s">
        <v>434</v>
      </c>
      <c r="R16" t="s">
        <v>352</v>
      </c>
      <c r="S16" t="s">
        <v>435</v>
      </c>
      <c r="T16" t="s">
        <v>436</v>
      </c>
      <c r="U16" t="s">
        <v>341</v>
      </c>
      <c r="V16" t="s">
        <v>277</v>
      </c>
      <c r="W16" t="s">
        <v>437</v>
      </c>
      <c r="X16" t="s">
        <v>286</v>
      </c>
      <c r="Y16" t="s">
        <v>438</v>
      </c>
    </row>
    <row r="17" spans="1:25" x14ac:dyDescent="0.35">
      <c r="A17" s="1" t="s">
        <v>439</v>
      </c>
      <c r="B17" t="s">
        <v>440</v>
      </c>
      <c r="C17" t="s">
        <v>441</v>
      </c>
      <c r="D17" t="s">
        <v>442</v>
      </c>
      <c r="E17" t="s">
        <v>443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451</v>
      </c>
      <c r="N17" t="s">
        <v>452</v>
      </c>
      <c r="O17" t="s">
        <v>453</v>
      </c>
      <c r="P17" t="s">
        <v>454</v>
      </c>
      <c r="Q17" t="s">
        <v>455</v>
      </c>
      <c r="R17" t="s">
        <v>456</v>
      </c>
      <c r="S17" t="s">
        <v>457</v>
      </c>
      <c r="T17" t="s">
        <v>458</v>
      </c>
      <c r="U17" t="s">
        <v>459</v>
      </c>
      <c r="V17" t="s">
        <v>460</v>
      </c>
      <c r="W17" t="s">
        <v>461</v>
      </c>
      <c r="X17" t="s">
        <v>462</v>
      </c>
      <c r="Y17" t="s">
        <v>463</v>
      </c>
    </row>
    <row r="18" spans="1:25" x14ac:dyDescent="0.35">
      <c r="A18" s="1" t="s">
        <v>80</v>
      </c>
      <c r="B18" t="s">
        <v>376</v>
      </c>
      <c r="C18" t="s">
        <v>344</v>
      </c>
      <c r="D18" t="s">
        <v>228</v>
      </c>
      <c r="E18" t="s">
        <v>464</v>
      </c>
      <c r="F18" t="s">
        <v>465</v>
      </c>
      <c r="G18" t="s">
        <v>379</v>
      </c>
      <c r="H18" t="s">
        <v>419</v>
      </c>
      <c r="I18" t="s">
        <v>428</v>
      </c>
      <c r="J18" t="s">
        <v>466</v>
      </c>
      <c r="K18" t="s">
        <v>467</v>
      </c>
      <c r="L18" t="s">
        <v>468</v>
      </c>
      <c r="M18" t="s">
        <v>469</v>
      </c>
      <c r="N18" t="s">
        <v>322</v>
      </c>
      <c r="O18" t="s">
        <v>470</v>
      </c>
      <c r="P18" t="s">
        <v>471</v>
      </c>
      <c r="Q18" t="s">
        <v>284</v>
      </c>
      <c r="R18" t="s">
        <v>345</v>
      </c>
      <c r="S18" t="s">
        <v>472</v>
      </c>
      <c r="T18" t="s">
        <v>473</v>
      </c>
      <c r="U18" t="s">
        <v>474</v>
      </c>
      <c r="V18" t="s">
        <v>475</v>
      </c>
      <c r="W18" t="s">
        <v>433</v>
      </c>
      <c r="X18" t="s">
        <v>377</v>
      </c>
      <c r="Y18" t="s">
        <v>470</v>
      </c>
    </row>
    <row r="19" spans="1:25" x14ac:dyDescent="0.35">
      <c r="A19" s="1" t="s">
        <v>476</v>
      </c>
      <c r="B19" t="s">
        <v>477</v>
      </c>
      <c r="C19" t="s">
        <v>478</v>
      </c>
      <c r="D19" t="s">
        <v>479</v>
      </c>
      <c r="E19" t="s">
        <v>480</v>
      </c>
      <c r="F19" t="s">
        <v>481</v>
      </c>
      <c r="G19" t="s">
        <v>482</v>
      </c>
      <c r="H19" t="s">
        <v>483</v>
      </c>
      <c r="I19" t="s">
        <v>447</v>
      </c>
      <c r="J19" t="s">
        <v>484</v>
      </c>
      <c r="K19" t="s">
        <v>485</v>
      </c>
      <c r="L19" t="s">
        <v>486</v>
      </c>
      <c r="M19" t="s">
        <v>487</v>
      </c>
      <c r="N19" t="s">
        <v>488</v>
      </c>
      <c r="O19" t="s">
        <v>489</v>
      </c>
      <c r="P19" t="s">
        <v>490</v>
      </c>
      <c r="Q19" t="s">
        <v>491</v>
      </c>
      <c r="R19" t="s">
        <v>492</v>
      </c>
      <c r="S19" t="s">
        <v>493</v>
      </c>
      <c r="T19" t="s">
        <v>494</v>
      </c>
      <c r="U19" t="s">
        <v>495</v>
      </c>
      <c r="V19" t="s">
        <v>496</v>
      </c>
      <c r="W19" t="s">
        <v>497</v>
      </c>
      <c r="X19" t="s">
        <v>498</v>
      </c>
      <c r="Y19" t="s">
        <v>499</v>
      </c>
    </row>
    <row r="20" spans="1:25" x14ac:dyDescent="0.35">
      <c r="A20" s="1" t="s">
        <v>500</v>
      </c>
      <c r="B20" t="s">
        <v>501</v>
      </c>
      <c r="C20" t="s">
        <v>501</v>
      </c>
      <c r="D20" t="s">
        <v>412</v>
      </c>
      <c r="E20" t="s">
        <v>382</v>
      </c>
      <c r="F20" t="s">
        <v>341</v>
      </c>
      <c r="G20" t="s">
        <v>502</v>
      </c>
      <c r="H20" t="s">
        <v>378</v>
      </c>
      <c r="I20" t="s">
        <v>503</v>
      </c>
      <c r="J20" t="s">
        <v>501</v>
      </c>
      <c r="K20" t="s">
        <v>378</v>
      </c>
      <c r="L20" t="s">
        <v>504</v>
      </c>
      <c r="M20" t="s">
        <v>504</v>
      </c>
      <c r="N20" t="s">
        <v>432</v>
      </c>
      <c r="O20" t="s">
        <v>471</v>
      </c>
      <c r="P20" t="s">
        <v>505</v>
      </c>
      <c r="Q20" t="s">
        <v>506</v>
      </c>
      <c r="R20" t="s">
        <v>507</v>
      </c>
      <c r="S20" t="s">
        <v>508</v>
      </c>
      <c r="T20" t="s">
        <v>509</v>
      </c>
      <c r="U20" t="s">
        <v>510</v>
      </c>
      <c r="V20" t="s">
        <v>385</v>
      </c>
      <c r="W20" t="s">
        <v>385</v>
      </c>
      <c r="X20" t="s">
        <v>511</v>
      </c>
      <c r="Y20" t="s">
        <v>512</v>
      </c>
    </row>
    <row r="21" spans="1:25" x14ac:dyDescent="0.35">
      <c r="A21" s="1" t="s">
        <v>513</v>
      </c>
      <c r="B21" t="s">
        <v>414</v>
      </c>
      <c r="C21" t="s">
        <v>428</v>
      </c>
      <c r="D21" t="s">
        <v>228</v>
      </c>
      <c r="E21" t="s">
        <v>514</v>
      </c>
      <c r="F21" t="s">
        <v>515</v>
      </c>
      <c r="G21" t="s">
        <v>348</v>
      </c>
      <c r="H21" t="s">
        <v>436</v>
      </c>
      <c r="I21" t="s">
        <v>428</v>
      </c>
      <c r="J21" t="s">
        <v>516</v>
      </c>
      <c r="K21" t="s">
        <v>469</v>
      </c>
      <c r="L21" t="s">
        <v>517</v>
      </c>
      <c r="M21" t="s">
        <v>518</v>
      </c>
      <c r="N21" t="s">
        <v>342</v>
      </c>
      <c r="O21" t="s">
        <v>385</v>
      </c>
      <c r="P21" t="s">
        <v>519</v>
      </c>
      <c r="Q21" t="s">
        <v>520</v>
      </c>
      <c r="R21" t="s">
        <v>464</v>
      </c>
      <c r="S21" t="s">
        <v>510</v>
      </c>
      <c r="T21" t="s">
        <v>521</v>
      </c>
      <c r="U21" t="s">
        <v>522</v>
      </c>
      <c r="V21" t="s">
        <v>343</v>
      </c>
      <c r="W21" t="s">
        <v>347</v>
      </c>
      <c r="X21" t="s">
        <v>419</v>
      </c>
      <c r="Y21" t="s">
        <v>386</v>
      </c>
    </row>
    <row r="22" spans="1:25" x14ac:dyDescent="0.35">
      <c r="A22" s="1" t="s">
        <v>523</v>
      </c>
      <c r="B22" t="s">
        <v>524</v>
      </c>
      <c r="C22" t="s">
        <v>525</v>
      </c>
      <c r="D22" t="s">
        <v>526</v>
      </c>
      <c r="E22" t="s">
        <v>527</v>
      </c>
      <c r="F22" t="s">
        <v>528</v>
      </c>
      <c r="G22" t="s">
        <v>529</v>
      </c>
      <c r="H22" t="s">
        <v>530</v>
      </c>
      <c r="I22" t="s">
        <v>531</v>
      </c>
      <c r="J22" t="s">
        <v>532</v>
      </c>
      <c r="K22" t="s">
        <v>533</v>
      </c>
      <c r="L22" t="s">
        <v>534</v>
      </c>
      <c r="M22" t="s">
        <v>535</v>
      </c>
      <c r="N22" t="s">
        <v>536</v>
      </c>
      <c r="O22" t="s">
        <v>537</v>
      </c>
      <c r="P22" t="s">
        <v>538</v>
      </c>
      <c r="Q22" t="s">
        <v>539</v>
      </c>
      <c r="R22" t="s">
        <v>540</v>
      </c>
      <c r="S22" t="s">
        <v>541</v>
      </c>
      <c r="T22" t="s">
        <v>542</v>
      </c>
      <c r="U22" t="s">
        <v>543</v>
      </c>
      <c r="V22" t="s">
        <v>544</v>
      </c>
      <c r="W22" t="s">
        <v>545</v>
      </c>
      <c r="X22" t="s">
        <v>546</v>
      </c>
      <c r="Y22" t="s">
        <v>547</v>
      </c>
    </row>
    <row r="23" spans="1:25" x14ac:dyDescent="0.35">
      <c r="A23" s="1" t="s">
        <v>548</v>
      </c>
      <c r="B23" t="s">
        <v>549</v>
      </c>
      <c r="C23" t="s">
        <v>419</v>
      </c>
      <c r="D23" t="s">
        <v>345</v>
      </c>
      <c r="E23" t="s">
        <v>550</v>
      </c>
      <c r="F23" t="s">
        <v>414</v>
      </c>
      <c r="G23" t="s">
        <v>503</v>
      </c>
      <c r="H23" t="s">
        <v>551</v>
      </c>
      <c r="I23" t="s">
        <v>436</v>
      </c>
      <c r="J23" t="s">
        <v>321</v>
      </c>
      <c r="K23" t="s">
        <v>341</v>
      </c>
      <c r="L23" t="s">
        <v>501</v>
      </c>
      <c r="M23" t="s">
        <v>341</v>
      </c>
      <c r="N23" t="s">
        <v>552</v>
      </c>
      <c r="O23" t="s">
        <v>342</v>
      </c>
      <c r="P23" t="s">
        <v>378</v>
      </c>
      <c r="Q23" t="s">
        <v>341</v>
      </c>
      <c r="R23" t="s">
        <v>436</v>
      </c>
      <c r="S23" t="s">
        <v>553</v>
      </c>
      <c r="T23" t="s">
        <v>420</v>
      </c>
      <c r="U23" t="s">
        <v>502</v>
      </c>
      <c r="V23" t="s">
        <v>436</v>
      </c>
      <c r="W23" t="s">
        <v>436</v>
      </c>
      <c r="X23" t="s">
        <v>554</v>
      </c>
      <c r="Y23" t="s">
        <v>386</v>
      </c>
    </row>
    <row r="24" spans="1:25" x14ac:dyDescent="0.35">
      <c r="A24" s="1" t="s">
        <v>555</v>
      </c>
      <c r="B24" t="s">
        <v>436</v>
      </c>
      <c r="C24" t="s">
        <v>414</v>
      </c>
      <c r="D24" t="s">
        <v>284</v>
      </c>
      <c r="E24" t="s">
        <v>506</v>
      </c>
      <c r="F24" t="s">
        <v>556</v>
      </c>
      <c r="G24" t="s">
        <v>414</v>
      </c>
      <c r="H24" t="s">
        <v>436</v>
      </c>
      <c r="I24" t="s">
        <v>386</v>
      </c>
      <c r="J24" t="s">
        <v>557</v>
      </c>
      <c r="K24" t="s">
        <v>558</v>
      </c>
      <c r="L24" t="s">
        <v>559</v>
      </c>
      <c r="M24" t="s">
        <v>560</v>
      </c>
      <c r="N24" t="s">
        <v>321</v>
      </c>
      <c r="O24" t="s">
        <v>512</v>
      </c>
      <c r="P24" t="s">
        <v>561</v>
      </c>
      <c r="Q24" t="s">
        <v>518</v>
      </c>
      <c r="R24" t="s">
        <v>562</v>
      </c>
      <c r="S24" t="s">
        <v>345</v>
      </c>
      <c r="T24" t="s">
        <v>563</v>
      </c>
      <c r="U24" t="s">
        <v>564</v>
      </c>
      <c r="V24" t="s">
        <v>382</v>
      </c>
      <c r="W24" t="s">
        <v>351</v>
      </c>
      <c r="X24" t="s">
        <v>565</v>
      </c>
      <c r="Y24" t="s">
        <v>378</v>
      </c>
    </row>
    <row r="25" spans="1:25" x14ac:dyDescent="0.35">
      <c r="A25" s="1" t="s">
        <v>566</v>
      </c>
      <c r="B25" t="s">
        <v>567</v>
      </c>
      <c r="C25" t="s">
        <v>568</v>
      </c>
      <c r="D25" t="s">
        <v>569</v>
      </c>
      <c r="E25" t="s">
        <v>570</v>
      </c>
      <c r="F25" t="s">
        <v>571</v>
      </c>
      <c r="G25" t="s">
        <v>572</v>
      </c>
      <c r="H25" t="s">
        <v>573</v>
      </c>
      <c r="I25" t="s">
        <v>574</v>
      </c>
      <c r="J25" t="s">
        <v>575</v>
      </c>
      <c r="K25" t="s">
        <v>576</v>
      </c>
      <c r="L25" t="s">
        <v>577</v>
      </c>
      <c r="M25" t="s">
        <v>578</v>
      </c>
      <c r="N25" t="s">
        <v>579</v>
      </c>
      <c r="O25" t="s">
        <v>580</v>
      </c>
      <c r="P25" t="s">
        <v>581</v>
      </c>
      <c r="Q25" t="s">
        <v>582</v>
      </c>
      <c r="R25" t="s">
        <v>583</v>
      </c>
      <c r="S25" t="s">
        <v>584</v>
      </c>
      <c r="T25" t="s">
        <v>585</v>
      </c>
      <c r="U25" t="s">
        <v>586</v>
      </c>
      <c r="V25" t="s">
        <v>587</v>
      </c>
      <c r="W25" t="s">
        <v>588</v>
      </c>
      <c r="X25" t="s">
        <v>589</v>
      </c>
      <c r="Y25" t="s">
        <v>590</v>
      </c>
    </row>
    <row r="26" spans="1:25" x14ac:dyDescent="0.35">
      <c r="A26" s="1" t="s">
        <v>591</v>
      </c>
      <c r="B26" t="s">
        <v>592</v>
      </c>
      <c r="C26" t="s">
        <v>593</v>
      </c>
      <c r="D26" t="s">
        <v>594</v>
      </c>
      <c r="E26" t="s">
        <v>595</v>
      </c>
      <c r="F26" t="s">
        <v>596</v>
      </c>
      <c r="G26" t="s">
        <v>597</v>
      </c>
      <c r="H26" t="s">
        <v>598</v>
      </c>
      <c r="I26" t="s">
        <v>599</v>
      </c>
      <c r="J26" t="s">
        <v>600</v>
      </c>
      <c r="K26" t="s">
        <v>601</v>
      </c>
      <c r="L26" t="s">
        <v>602</v>
      </c>
      <c r="M26" t="s">
        <v>603</v>
      </c>
      <c r="N26" t="s">
        <v>604</v>
      </c>
      <c r="O26" t="s">
        <v>605</v>
      </c>
      <c r="P26" t="s">
        <v>606</v>
      </c>
      <c r="Q26" t="s">
        <v>607</v>
      </c>
      <c r="R26" t="s">
        <v>608</v>
      </c>
      <c r="S26" t="s">
        <v>609</v>
      </c>
      <c r="T26" t="s">
        <v>610</v>
      </c>
      <c r="U26" t="s">
        <v>611</v>
      </c>
      <c r="V26" t="s">
        <v>612</v>
      </c>
      <c r="W26" t="s">
        <v>613</v>
      </c>
      <c r="X26" t="s">
        <v>614</v>
      </c>
      <c r="Y26" t="s">
        <v>615</v>
      </c>
    </row>
    <row r="27" spans="1:25" x14ac:dyDescent="0.35">
      <c r="A27" s="1" t="s">
        <v>616</v>
      </c>
      <c r="B27" t="s">
        <v>617</v>
      </c>
      <c r="C27" t="s">
        <v>618</v>
      </c>
      <c r="D27" t="s">
        <v>619</v>
      </c>
      <c r="E27" t="s">
        <v>595</v>
      </c>
      <c r="F27" t="s">
        <v>596</v>
      </c>
      <c r="G27" t="s">
        <v>620</v>
      </c>
      <c r="H27" t="s">
        <v>598</v>
      </c>
      <c r="I27" t="s">
        <v>599</v>
      </c>
      <c r="J27" t="s">
        <v>600</v>
      </c>
      <c r="K27" t="s">
        <v>601</v>
      </c>
      <c r="L27" t="s">
        <v>602</v>
      </c>
      <c r="M27" t="s">
        <v>603</v>
      </c>
      <c r="N27" t="s">
        <v>621</v>
      </c>
      <c r="O27" t="s">
        <v>605</v>
      </c>
      <c r="P27" t="s">
        <v>606</v>
      </c>
      <c r="Q27" t="s">
        <v>607</v>
      </c>
      <c r="R27" t="s">
        <v>608</v>
      </c>
      <c r="S27" t="s">
        <v>609</v>
      </c>
      <c r="T27" t="s">
        <v>610</v>
      </c>
      <c r="U27" t="s">
        <v>611</v>
      </c>
      <c r="V27" t="s">
        <v>612</v>
      </c>
      <c r="W27" t="s">
        <v>622</v>
      </c>
      <c r="X27" t="s">
        <v>623</v>
      </c>
      <c r="Y27" t="s">
        <v>615</v>
      </c>
    </row>
    <row r="28" spans="1:25" x14ac:dyDescent="0.35">
      <c r="A28" s="1" t="s">
        <v>624</v>
      </c>
      <c r="B28" t="s">
        <v>375</v>
      </c>
      <c r="C28" t="s">
        <v>375</v>
      </c>
      <c r="D28" t="s">
        <v>386</v>
      </c>
      <c r="E28" t="s">
        <v>436</v>
      </c>
      <c r="F28" t="s">
        <v>436</v>
      </c>
      <c r="G28" t="s">
        <v>436</v>
      </c>
      <c r="H28" t="s">
        <v>419</v>
      </c>
      <c r="I28" t="s">
        <v>419</v>
      </c>
      <c r="J28" t="s">
        <v>419</v>
      </c>
      <c r="K28" t="s">
        <v>419</v>
      </c>
      <c r="L28" t="s">
        <v>343</v>
      </c>
      <c r="M28" t="s">
        <v>351</v>
      </c>
      <c r="N28" t="s">
        <v>428</v>
      </c>
      <c r="O28" t="s">
        <v>253</v>
      </c>
      <c r="P28" t="s">
        <v>625</v>
      </c>
      <c r="Q28" t="s">
        <v>626</v>
      </c>
      <c r="R28" t="s">
        <v>285</v>
      </c>
      <c r="S28" t="s">
        <v>627</v>
      </c>
      <c r="T28" t="s">
        <v>331</v>
      </c>
      <c r="U28" t="s">
        <v>628</v>
      </c>
      <c r="V28" t="s">
        <v>370</v>
      </c>
      <c r="W28" t="s">
        <v>629</v>
      </c>
      <c r="X28" t="s">
        <v>278</v>
      </c>
      <c r="Y28" t="s">
        <v>630</v>
      </c>
    </row>
    <row r="29" spans="1:25" x14ac:dyDescent="0.35">
      <c r="A29" s="1" t="s">
        <v>631</v>
      </c>
      <c r="B29" t="s">
        <v>375</v>
      </c>
      <c r="C29" t="s">
        <v>386</v>
      </c>
      <c r="D29" t="s">
        <v>436</v>
      </c>
      <c r="E29" t="s">
        <v>436</v>
      </c>
      <c r="F29" t="s">
        <v>436</v>
      </c>
      <c r="G29" t="s">
        <v>419</v>
      </c>
      <c r="H29" t="s">
        <v>420</v>
      </c>
      <c r="I29" t="s">
        <v>420</v>
      </c>
      <c r="J29" t="s">
        <v>419</v>
      </c>
      <c r="K29" t="s">
        <v>419</v>
      </c>
      <c r="L29" t="s">
        <v>343</v>
      </c>
      <c r="M29" t="s">
        <v>351</v>
      </c>
      <c r="N29" t="s">
        <v>428</v>
      </c>
      <c r="O29" t="s">
        <v>253</v>
      </c>
      <c r="P29" t="s">
        <v>625</v>
      </c>
      <c r="Q29" t="s">
        <v>626</v>
      </c>
      <c r="R29" t="s">
        <v>285</v>
      </c>
      <c r="S29" t="s">
        <v>627</v>
      </c>
      <c r="T29" t="s">
        <v>331</v>
      </c>
      <c r="U29" t="s">
        <v>628</v>
      </c>
      <c r="V29" t="s">
        <v>629</v>
      </c>
      <c r="W29" t="s">
        <v>632</v>
      </c>
      <c r="X29" t="s">
        <v>633</v>
      </c>
      <c r="Y29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1.36328125" customWidth="1"/>
    <col min="2" max="18" width="10.6328125" customWidth="1"/>
  </cols>
  <sheetData>
    <row r="1" spans="1:18" x14ac:dyDescent="0.35">
      <c r="A1" t="str">
        <f>Info!B2</f>
        <v>KTOS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634</v>
      </c>
    </row>
    <row r="2" spans="1:18" x14ac:dyDescent="0.35">
      <c r="A2" s="1" t="s">
        <v>635</v>
      </c>
      <c r="B2" t="s">
        <v>636</v>
      </c>
      <c r="C2" t="s">
        <v>637</v>
      </c>
      <c r="D2" t="s">
        <v>638</v>
      </c>
      <c r="E2" t="s">
        <v>639</v>
      </c>
      <c r="F2" t="s">
        <v>640</v>
      </c>
      <c r="G2" t="s">
        <v>641</v>
      </c>
      <c r="H2" t="s">
        <v>642</v>
      </c>
      <c r="I2" t="s">
        <v>643</v>
      </c>
      <c r="J2" t="s">
        <v>644</v>
      </c>
      <c r="K2" t="s">
        <v>645</v>
      </c>
      <c r="L2" t="s">
        <v>646</v>
      </c>
      <c r="M2" t="s">
        <v>647</v>
      </c>
      <c r="N2" t="s">
        <v>648</v>
      </c>
      <c r="O2" t="s">
        <v>649</v>
      </c>
      <c r="P2" t="s">
        <v>650</v>
      </c>
      <c r="Q2" t="s">
        <v>651</v>
      </c>
      <c r="R2" t="s">
        <v>652</v>
      </c>
    </row>
    <row r="3" spans="1:18" x14ac:dyDescent="0.35">
      <c r="A3" s="1" t="s">
        <v>653</v>
      </c>
      <c r="B3" t="s">
        <v>654</v>
      </c>
      <c r="C3" t="s">
        <v>655</v>
      </c>
      <c r="D3" t="s">
        <v>602</v>
      </c>
      <c r="E3" t="s">
        <v>603</v>
      </c>
      <c r="F3" t="s">
        <v>604</v>
      </c>
      <c r="G3" t="s">
        <v>605</v>
      </c>
      <c r="H3" t="s">
        <v>606</v>
      </c>
      <c r="I3" t="s">
        <v>607</v>
      </c>
      <c r="J3" t="s">
        <v>608</v>
      </c>
      <c r="K3" t="s">
        <v>609</v>
      </c>
      <c r="L3" t="s">
        <v>610</v>
      </c>
      <c r="M3" t="s">
        <v>611</v>
      </c>
      <c r="N3" t="s">
        <v>612</v>
      </c>
      <c r="O3" t="s">
        <v>613</v>
      </c>
      <c r="P3" t="s">
        <v>614</v>
      </c>
      <c r="Q3" t="s">
        <v>656</v>
      </c>
      <c r="R3" t="s">
        <v>657</v>
      </c>
    </row>
    <row r="4" spans="1:18" x14ac:dyDescent="0.35">
      <c r="A4" s="1" t="s">
        <v>658</v>
      </c>
      <c r="B4" t="s">
        <v>659</v>
      </c>
      <c r="C4" t="s">
        <v>657</v>
      </c>
      <c r="D4" t="s">
        <v>660</v>
      </c>
      <c r="E4" t="s">
        <v>592</v>
      </c>
      <c r="F4" t="s">
        <v>661</v>
      </c>
      <c r="G4" t="s">
        <v>662</v>
      </c>
      <c r="H4" t="s">
        <v>663</v>
      </c>
      <c r="I4" t="s">
        <v>664</v>
      </c>
      <c r="J4" t="s">
        <v>665</v>
      </c>
      <c r="K4" t="s">
        <v>607</v>
      </c>
      <c r="L4" t="s">
        <v>666</v>
      </c>
      <c r="M4" t="s">
        <v>667</v>
      </c>
      <c r="N4" t="s">
        <v>668</v>
      </c>
      <c r="O4" t="s">
        <v>669</v>
      </c>
      <c r="P4" t="s">
        <v>670</v>
      </c>
      <c r="Q4" t="s">
        <v>671</v>
      </c>
      <c r="R4" t="s">
        <v>672</v>
      </c>
    </row>
    <row r="5" spans="1:18" x14ac:dyDescent="0.35">
      <c r="A5" s="1" t="s">
        <v>673</v>
      </c>
      <c r="B5" t="s">
        <v>340</v>
      </c>
      <c r="C5" t="s">
        <v>340</v>
      </c>
      <c r="D5" t="s">
        <v>340</v>
      </c>
      <c r="E5" t="s">
        <v>340</v>
      </c>
      <c r="F5" t="s">
        <v>340</v>
      </c>
      <c r="G5" t="s">
        <v>340</v>
      </c>
      <c r="H5" t="s">
        <v>340</v>
      </c>
      <c r="I5" t="s">
        <v>340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</row>
    <row r="6" spans="1:18" x14ac:dyDescent="0.35">
      <c r="A6" s="1" t="s">
        <v>674</v>
      </c>
      <c r="B6" t="s">
        <v>675</v>
      </c>
      <c r="C6" t="s">
        <v>613</v>
      </c>
      <c r="D6" t="s">
        <v>676</v>
      </c>
      <c r="E6" t="s">
        <v>669</v>
      </c>
      <c r="F6" t="s">
        <v>677</v>
      </c>
      <c r="G6" t="s">
        <v>678</v>
      </c>
      <c r="H6" t="s">
        <v>679</v>
      </c>
      <c r="I6" t="s">
        <v>680</v>
      </c>
      <c r="J6" t="s">
        <v>681</v>
      </c>
      <c r="K6" t="s">
        <v>682</v>
      </c>
      <c r="L6" t="s">
        <v>683</v>
      </c>
      <c r="M6" t="s">
        <v>684</v>
      </c>
      <c r="N6" t="s">
        <v>685</v>
      </c>
      <c r="O6" t="s">
        <v>681</v>
      </c>
      <c r="P6" t="s">
        <v>686</v>
      </c>
      <c r="Q6" t="s">
        <v>687</v>
      </c>
      <c r="R6" t="s">
        <v>688</v>
      </c>
    </row>
    <row r="7" spans="1:18" x14ac:dyDescent="0.35">
      <c r="A7" s="1" t="s">
        <v>689</v>
      </c>
      <c r="B7" t="s">
        <v>690</v>
      </c>
      <c r="C7" t="s">
        <v>691</v>
      </c>
      <c r="D7" t="s">
        <v>692</v>
      </c>
      <c r="E7" t="s">
        <v>693</v>
      </c>
      <c r="F7" t="s">
        <v>694</v>
      </c>
      <c r="G7" t="s">
        <v>695</v>
      </c>
      <c r="H7" t="s">
        <v>696</v>
      </c>
      <c r="I7" t="s">
        <v>697</v>
      </c>
      <c r="J7" t="s">
        <v>698</v>
      </c>
      <c r="K7" t="s">
        <v>699</v>
      </c>
      <c r="L7" t="s">
        <v>700</v>
      </c>
      <c r="M7" t="s">
        <v>701</v>
      </c>
      <c r="N7" t="s">
        <v>702</v>
      </c>
      <c r="O7" t="s">
        <v>703</v>
      </c>
      <c r="P7" t="s">
        <v>704</v>
      </c>
      <c r="Q7" t="s">
        <v>705</v>
      </c>
      <c r="R7" t="s">
        <v>706</v>
      </c>
    </row>
    <row r="8" spans="1:18" x14ac:dyDescent="0.35">
      <c r="A8" s="1" t="s">
        <v>707</v>
      </c>
      <c r="B8" t="s">
        <v>419</v>
      </c>
      <c r="C8" t="s">
        <v>419</v>
      </c>
      <c r="D8" t="s">
        <v>343</v>
      </c>
      <c r="E8" t="s">
        <v>351</v>
      </c>
      <c r="F8" t="s">
        <v>428</v>
      </c>
      <c r="G8" t="s">
        <v>253</v>
      </c>
      <c r="H8" t="s">
        <v>625</v>
      </c>
      <c r="I8" t="s">
        <v>626</v>
      </c>
      <c r="J8" t="s">
        <v>285</v>
      </c>
      <c r="K8" t="s">
        <v>627</v>
      </c>
      <c r="L8" t="s">
        <v>331</v>
      </c>
      <c r="M8" t="s">
        <v>628</v>
      </c>
      <c r="N8" t="s">
        <v>370</v>
      </c>
      <c r="O8" t="s">
        <v>629</v>
      </c>
      <c r="P8" t="s">
        <v>278</v>
      </c>
      <c r="Q8" t="s">
        <v>630</v>
      </c>
      <c r="R8" t="s">
        <v>708</v>
      </c>
    </row>
    <row r="9" spans="1:18" x14ac:dyDescent="0.35">
      <c r="A9" s="1" t="s">
        <v>709</v>
      </c>
      <c r="B9" t="s">
        <v>710</v>
      </c>
      <c r="C9" t="s">
        <v>711</v>
      </c>
      <c r="D9" t="s">
        <v>712</v>
      </c>
      <c r="E9" t="s">
        <v>713</v>
      </c>
      <c r="F9" t="s">
        <v>714</v>
      </c>
      <c r="G9" t="s">
        <v>715</v>
      </c>
      <c r="H9" t="s">
        <v>716</v>
      </c>
      <c r="I9" t="s">
        <v>717</v>
      </c>
      <c r="J9" t="s">
        <v>718</v>
      </c>
      <c r="K9" t="s">
        <v>719</v>
      </c>
      <c r="L9" t="s">
        <v>720</v>
      </c>
      <c r="M9" t="s">
        <v>721</v>
      </c>
      <c r="N9" t="s">
        <v>722</v>
      </c>
      <c r="O9" t="s">
        <v>723</v>
      </c>
      <c r="P9" t="s">
        <v>724</v>
      </c>
      <c r="Q9" t="s">
        <v>725</v>
      </c>
      <c r="R9" t="s">
        <v>726</v>
      </c>
    </row>
    <row r="10" spans="1:18" x14ac:dyDescent="0.35">
      <c r="A10" s="1" t="s">
        <v>727</v>
      </c>
      <c r="B10" t="s">
        <v>728</v>
      </c>
      <c r="C10" t="s">
        <v>728</v>
      </c>
      <c r="D10" t="s">
        <v>729</v>
      </c>
      <c r="E10" t="s">
        <v>730</v>
      </c>
      <c r="F10" t="s">
        <v>731</v>
      </c>
      <c r="G10" t="s">
        <v>732</v>
      </c>
      <c r="H10" t="s">
        <v>728</v>
      </c>
      <c r="I10" t="s">
        <v>733</v>
      </c>
      <c r="J10" t="s">
        <v>734</v>
      </c>
      <c r="K10" t="s">
        <v>735</v>
      </c>
      <c r="L10" t="s">
        <v>728</v>
      </c>
      <c r="M10" t="s">
        <v>736</v>
      </c>
      <c r="N10" t="s">
        <v>737</v>
      </c>
      <c r="O10" t="s">
        <v>738</v>
      </c>
      <c r="P10" t="s">
        <v>739</v>
      </c>
      <c r="Q10" t="s">
        <v>740</v>
      </c>
      <c r="R10" t="s">
        <v>741</v>
      </c>
    </row>
    <row r="11" spans="1:18" x14ac:dyDescent="0.35">
      <c r="A11" s="1" t="s">
        <v>742</v>
      </c>
      <c r="B11" t="s">
        <v>340</v>
      </c>
      <c r="C11" t="s">
        <v>340</v>
      </c>
      <c r="D11" t="s">
        <v>340</v>
      </c>
      <c r="E11" t="s">
        <v>340</v>
      </c>
      <c r="F11" t="s">
        <v>340</v>
      </c>
      <c r="G11" t="s">
        <v>340</v>
      </c>
      <c r="H11" t="s">
        <v>340</v>
      </c>
      <c r="I11" t="s">
        <v>340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</row>
    <row r="12" spans="1:18" x14ac:dyDescent="0.35">
      <c r="A12" s="1" t="s">
        <v>743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  <c r="J12" t="s">
        <v>244</v>
      </c>
      <c r="K12" t="s">
        <v>245</v>
      </c>
      <c r="L12" t="s">
        <v>246</v>
      </c>
      <c r="M12" t="s">
        <v>247</v>
      </c>
      <c r="N12" t="s">
        <v>248</v>
      </c>
      <c r="O12" t="s">
        <v>249</v>
      </c>
      <c r="P12" t="s">
        <v>250</v>
      </c>
      <c r="Q12" t="s">
        <v>251</v>
      </c>
      <c r="R12" t="s">
        <v>744</v>
      </c>
    </row>
    <row r="13" spans="1:18" x14ac:dyDescent="0.35">
      <c r="A13" s="1" t="s">
        <v>745</v>
      </c>
      <c r="B13" t="s">
        <v>746</v>
      </c>
      <c r="C13" t="s">
        <v>747</v>
      </c>
      <c r="D13" t="s">
        <v>748</v>
      </c>
      <c r="E13" t="s">
        <v>749</v>
      </c>
      <c r="F13" t="s">
        <v>750</v>
      </c>
      <c r="G13" t="s">
        <v>751</v>
      </c>
      <c r="H13" t="s">
        <v>752</v>
      </c>
      <c r="I13" t="s">
        <v>753</v>
      </c>
      <c r="J13" t="s">
        <v>754</v>
      </c>
      <c r="K13" t="s">
        <v>755</v>
      </c>
      <c r="L13" t="s">
        <v>756</v>
      </c>
      <c r="M13" t="s">
        <v>757</v>
      </c>
      <c r="N13" t="s">
        <v>758</v>
      </c>
      <c r="O13" t="s">
        <v>759</v>
      </c>
      <c r="P13" t="s">
        <v>760</v>
      </c>
      <c r="Q13" t="s">
        <v>761</v>
      </c>
      <c r="R13" t="s">
        <v>762</v>
      </c>
    </row>
    <row r="14" spans="1:18" x14ac:dyDescent="0.35">
      <c r="A14" s="1" t="s">
        <v>763</v>
      </c>
      <c r="B14" t="s">
        <v>419</v>
      </c>
      <c r="C14" t="s">
        <v>386</v>
      </c>
      <c r="D14" t="s">
        <v>420</v>
      </c>
      <c r="E14" t="s">
        <v>343</v>
      </c>
      <c r="F14" t="s">
        <v>351</v>
      </c>
      <c r="G14" t="s">
        <v>280</v>
      </c>
      <c r="H14" t="s">
        <v>285</v>
      </c>
      <c r="I14" t="s">
        <v>325</v>
      </c>
      <c r="J14" t="s">
        <v>421</v>
      </c>
      <c r="K14" t="s">
        <v>422</v>
      </c>
      <c r="L14" t="s">
        <v>322</v>
      </c>
      <c r="M14" t="s">
        <v>322</v>
      </c>
      <c r="N14" t="s">
        <v>344</v>
      </c>
      <c r="O14" t="s">
        <v>349</v>
      </c>
      <c r="P14" t="s">
        <v>423</v>
      </c>
      <c r="Q14" t="s">
        <v>349</v>
      </c>
      <c r="R14" t="s">
        <v>421</v>
      </c>
    </row>
    <row r="15" spans="1:18" x14ac:dyDescent="0.35">
      <c r="A15" s="1" t="s">
        <v>764</v>
      </c>
      <c r="B15" t="s">
        <v>557</v>
      </c>
      <c r="C15" t="s">
        <v>558</v>
      </c>
      <c r="D15" t="s">
        <v>559</v>
      </c>
      <c r="E15" t="s">
        <v>560</v>
      </c>
      <c r="F15" t="s">
        <v>321</v>
      </c>
      <c r="G15" t="s">
        <v>512</v>
      </c>
      <c r="H15" t="s">
        <v>561</v>
      </c>
      <c r="I15" t="s">
        <v>518</v>
      </c>
      <c r="J15" t="s">
        <v>562</v>
      </c>
      <c r="K15" t="s">
        <v>345</v>
      </c>
      <c r="L15" t="s">
        <v>563</v>
      </c>
      <c r="M15" t="s">
        <v>564</v>
      </c>
      <c r="N15" t="s">
        <v>382</v>
      </c>
      <c r="O15" t="s">
        <v>351</v>
      </c>
      <c r="P15" t="s">
        <v>565</v>
      </c>
      <c r="Q15" t="s">
        <v>378</v>
      </c>
      <c r="R15" t="s">
        <v>466</v>
      </c>
    </row>
    <row r="16" spans="1:18" x14ac:dyDescent="0.35">
      <c r="A16" s="1" t="s">
        <v>765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771</v>
      </c>
      <c r="H16" t="s">
        <v>772</v>
      </c>
      <c r="I16" t="s">
        <v>773</v>
      </c>
      <c r="J16" t="s">
        <v>774</v>
      </c>
      <c r="K16" t="s">
        <v>775</v>
      </c>
      <c r="L16" t="s">
        <v>776</v>
      </c>
      <c r="M16" t="s">
        <v>777</v>
      </c>
      <c r="N16" t="s">
        <v>778</v>
      </c>
      <c r="O16" t="s">
        <v>779</v>
      </c>
      <c r="P16" t="s">
        <v>780</v>
      </c>
      <c r="Q16" t="s">
        <v>781</v>
      </c>
      <c r="R16" t="s">
        <v>782</v>
      </c>
    </row>
    <row r="17" spans="1:18" x14ac:dyDescent="0.35">
      <c r="A17" s="1" t="s">
        <v>783</v>
      </c>
      <c r="B17" t="s">
        <v>784</v>
      </c>
      <c r="C17" t="s">
        <v>785</v>
      </c>
      <c r="D17" t="s">
        <v>786</v>
      </c>
      <c r="E17" t="s">
        <v>787</v>
      </c>
      <c r="F17" t="s">
        <v>788</v>
      </c>
      <c r="G17" t="s">
        <v>756</v>
      </c>
      <c r="H17" t="s">
        <v>789</v>
      </c>
      <c r="I17" t="s">
        <v>790</v>
      </c>
      <c r="J17" t="s">
        <v>791</v>
      </c>
      <c r="K17" t="s">
        <v>792</v>
      </c>
      <c r="L17" t="s">
        <v>793</v>
      </c>
      <c r="M17" t="s">
        <v>794</v>
      </c>
      <c r="N17" t="s">
        <v>795</v>
      </c>
      <c r="O17" t="s">
        <v>796</v>
      </c>
      <c r="P17" t="s">
        <v>797</v>
      </c>
      <c r="Q17" t="s">
        <v>798</v>
      </c>
      <c r="R17" t="s">
        <v>799</v>
      </c>
    </row>
    <row r="18" spans="1:18" x14ac:dyDescent="0.35">
      <c r="A18" s="1" t="s">
        <v>800</v>
      </c>
      <c r="B18" t="s">
        <v>382</v>
      </c>
      <c r="C18" t="s">
        <v>322</v>
      </c>
      <c r="D18" t="s">
        <v>349</v>
      </c>
      <c r="E18" t="s">
        <v>801</v>
      </c>
      <c r="F18" t="s">
        <v>279</v>
      </c>
      <c r="G18" t="s">
        <v>231</v>
      </c>
      <c r="H18" t="s">
        <v>802</v>
      </c>
      <c r="I18" t="s">
        <v>290</v>
      </c>
      <c r="J18" t="s">
        <v>803</v>
      </c>
      <c r="K18" t="s">
        <v>804</v>
      </c>
      <c r="L18" t="s">
        <v>802</v>
      </c>
      <c r="M18" t="s">
        <v>805</v>
      </c>
      <c r="N18" t="s">
        <v>806</v>
      </c>
      <c r="O18" t="s">
        <v>807</v>
      </c>
      <c r="P18" t="s">
        <v>808</v>
      </c>
      <c r="Q18" t="s">
        <v>809</v>
      </c>
      <c r="R18" t="s">
        <v>810</v>
      </c>
    </row>
    <row r="19" spans="1:18" x14ac:dyDescent="0.35">
      <c r="A19" s="1" t="s">
        <v>811</v>
      </c>
      <c r="B19" t="s">
        <v>340</v>
      </c>
      <c r="C19" t="s">
        <v>812</v>
      </c>
      <c r="D19" t="s">
        <v>326</v>
      </c>
      <c r="E19" t="s">
        <v>228</v>
      </c>
      <c r="F19" t="s">
        <v>813</v>
      </c>
      <c r="G19" t="s">
        <v>814</v>
      </c>
      <c r="H19" t="s">
        <v>815</v>
      </c>
      <c r="I19" t="s">
        <v>816</v>
      </c>
      <c r="J19" t="s">
        <v>817</v>
      </c>
      <c r="K19" t="s">
        <v>818</v>
      </c>
      <c r="L19" t="s">
        <v>819</v>
      </c>
      <c r="M19" t="s">
        <v>820</v>
      </c>
      <c r="N19" t="s">
        <v>820</v>
      </c>
      <c r="O19" t="s">
        <v>821</v>
      </c>
      <c r="P19" t="s">
        <v>807</v>
      </c>
      <c r="Q19" t="s">
        <v>822</v>
      </c>
      <c r="R19" t="s">
        <v>236</v>
      </c>
    </row>
    <row r="20" spans="1:18" x14ac:dyDescent="0.35">
      <c r="A20" s="1" t="s">
        <v>823</v>
      </c>
      <c r="B20" t="s">
        <v>232</v>
      </c>
      <c r="C20" t="s">
        <v>824</v>
      </c>
      <c r="D20" t="s">
        <v>803</v>
      </c>
      <c r="E20" t="s">
        <v>630</v>
      </c>
      <c r="F20" t="s">
        <v>293</v>
      </c>
      <c r="G20" t="s">
        <v>258</v>
      </c>
      <c r="H20" t="s">
        <v>263</v>
      </c>
      <c r="I20" t="s">
        <v>825</v>
      </c>
      <c r="J20" t="s">
        <v>826</v>
      </c>
      <c r="K20" t="s">
        <v>827</v>
      </c>
      <c r="L20" t="s">
        <v>828</v>
      </c>
      <c r="M20" t="s">
        <v>829</v>
      </c>
      <c r="N20" t="s">
        <v>830</v>
      </c>
      <c r="O20" t="s">
        <v>831</v>
      </c>
      <c r="P20" t="s">
        <v>832</v>
      </c>
      <c r="Q20" t="s">
        <v>833</v>
      </c>
      <c r="R20" t="s">
        <v>834</v>
      </c>
    </row>
    <row r="21" spans="1:18" x14ac:dyDescent="0.35">
      <c r="A21" s="1" t="s">
        <v>835</v>
      </c>
      <c r="B21" t="s">
        <v>836</v>
      </c>
      <c r="C21" t="s">
        <v>837</v>
      </c>
      <c r="D21" t="s">
        <v>838</v>
      </c>
      <c r="E21" t="s">
        <v>839</v>
      </c>
      <c r="F21" t="s">
        <v>840</v>
      </c>
      <c r="G21" t="s">
        <v>841</v>
      </c>
      <c r="H21" t="s">
        <v>842</v>
      </c>
      <c r="I21" t="s">
        <v>792</v>
      </c>
      <c r="J21" t="s">
        <v>843</v>
      </c>
      <c r="K21" t="s">
        <v>844</v>
      </c>
      <c r="L21" t="s">
        <v>769</v>
      </c>
      <c r="M21" t="s">
        <v>843</v>
      </c>
      <c r="N21" t="s">
        <v>845</v>
      </c>
      <c r="O21" t="s">
        <v>846</v>
      </c>
      <c r="P21" t="s">
        <v>847</v>
      </c>
      <c r="Q21" t="s">
        <v>848</v>
      </c>
      <c r="R21" t="s">
        <v>849</v>
      </c>
    </row>
    <row r="22" spans="1:18" x14ac:dyDescent="0.35">
      <c r="A22" s="1" t="s">
        <v>850</v>
      </c>
      <c r="B22" t="s">
        <v>851</v>
      </c>
      <c r="C22" t="s">
        <v>789</v>
      </c>
      <c r="D22" t="s">
        <v>852</v>
      </c>
      <c r="E22" t="s">
        <v>853</v>
      </c>
      <c r="F22" t="s">
        <v>854</v>
      </c>
      <c r="G22" t="s">
        <v>855</v>
      </c>
      <c r="H22" t="s">
        <v>773</v>
      </c>
      <c r="I22" t="s">
        <v>856</v>
      </c>
      <c r="J22" t="s">
        <v>857</v>
      </c>
      <c r="K22" t="s">
        <v>758</v>
      </c>
      <c r="L22" t="s">
        <v>858</v>
      </c>
      <c r="M22" t="s">
        <v>859</v>
      </c>
      <c r="N22" t="s">
        <v>860</v>
      </c>
      <c r="O22" t="s">
        <v>761</v>
      </c>
      <c r="P22" t="s">
        <v>861</v>
      </c>
      <c r="Q22" t="s">
        <v>862</v>
      </c>
      <c r="R22" t="s">
        <v>755</v>
      </c>
    </row>
    <row r="23" spans="1:18" x14ac:dyDescent="0.35">
      <c r="A23" s="1" t="s">
        <v>863</v>
      </c>
      <c r="B23" t="s">
        <v>864</v>
      </c>
      <c r="C23" t="s">
        <v>865</v>
      </c>
      <c r="D23" t="s">
        <v>866</v>
      </c>
      <c r="E23" t="s">
        <v>867</v>
      </c>
      <c r="F23" t="s">
        <v>868</v>
      </c>
      <c r="G23" t="s">
        <v>869</v>
      </c>
      <c r="H23" t="s">
        <v>870</v>
      </c>
      <c r="I23" t="s">
        <v>871</v>
      </c>
      <c r="J23" t="s">
        <v>872</v>
      </c>
      <c r="K23" t="s">
        <v>873</v>
      </c>
      <c r="L23" t="s">
        <v>874</v>
      </c>
      <c r="M23" t="s">
        <v>875</v>
      </c>
      <c r="N23" t="s">
        <v>755</v>
      </c>
      <c r="O23" t="s">
        <v>860</v>
      </c>
      <c r="P23" t="s">
        <v>876</v>
      </c>
      <c r="Q23" t="s">
        <v>798</v>
      </c>
      <c r="R23" t="s">
        <v>877</v>
      </c>
    </row>
    <row r="24" spans="1:18" x14ac:dyDescent="0.35">
      <c r="A24" s="1" t="s">
        <v>878</v>
      </c>
      <c r="B24" t="s">
        <v>879</v>
      </c>
      <c r="C24" t="s">
        <v>879</v>
      </c>
      <c r="D24" t="s">
        <v>879</v>
      </c>
      <c r="E24" t="s">
        <v>879</v>
      </c>
      <c r="F24" t="s">
        <v>879</v>
      </c>
      <c r="G24" t="s">
        <v>879</v>
      </c>
      <c r="H24" t="s">
        <v>879</v>
      </c>
      <c r="I24" t="s">
        <v>879</v>
      </c>
      <c r="J24" t="s">
        <v>879</v>
      </c>
      <c r="K24" t="s">
        <v>879</v>
      </c>
      <c r="L24" t="s">
        <v>879</v>
      </c>
      <c r="M24" t="s">
        <v>879</v>
      </c>
      <c r="N24" t="s">
        <v>879</v>
      </c>
      <c r="O24" t="s">
        <v>879</v>
      </c>
      <c r="P24" t="s">
        <v>879</v>
      </c>
      <c r="Q24" t="s">
        <v>879</v>
      </c>
      <c r="R24" t="s">
        <v>879</v>
      </c>
    </row>
    <row r="25" spans="1:18" x14ac:dyDescent="0.35">
      <c r="A25" s="1" t="s">
        <v>880</v>
      </c>
      <c r="B25" t="s">
        <v>340</v>
      </c>
      <c r="C25" t="s">
        <v>340</v>
      </c>
      <c r="D25" t="s">
        <v>340</v>
      </c>
      <c r="E25" t="s">
        <v>340</v>
      </c>
      <c r="F25" t="s">
        <v>881</v>
      </c>
      <c r="G25" t="s">
        <v>340</v>
      </c>
      <c r="H25" t="s">
        <v>340</v>
      </c>
      <c r="I25" t="s">
        <v>340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882</v>
      </c>
      <c r="Q25" t="s">
        <v>340</v>
      </c>
      <c r="R25" t="s">
        <v>340</v>
      </c>
    </row>
    <row r="29" spans="1:18" x14ac:dyDescent="0.35">
      <c r="A29" t="s">
        <v>883</v>
      </c>
      <c r="B29">
        <f t="shared" ref="B29:R29" si="0">B3*B9</f>
        <v>33.884</v>
      </c>
      <c r="C29">
        <f t="shared" si="0"/>
        <v>20.387</v>
      </c>
      <c r="D29">
        <f t="shared" si="0"/>
        <v>16.799999999999997</v>
      </c>
      <c r="E29">
        <f t="shared" si="0"/>
        <v>8.7919999999999998</v>
      </c>
      <c r="F29">
        <f t="shared" si="0"/>
        <v>11.571</v>
      </c>
      <c r="G29">
        <f t="shared" si="0"/>
        <v>10.472</v>
      </c>
      <c r="H29">
        <f t="shared" si="0"/>
        <v>5.6119999999999992</v>
      </c>
      <c r="I29">
        <f t="shared" si="0"/>
        <v>6.370000000000001</v>
      </c>
      <c r="J29">
        <f t="shared" si="0"/>
        <v>7.1550000000000002</v>
      </c>
      <c r="K29">
        <f t="shared" si="0"/>
        <v>5.2360000000000007</v>
      </c>
      <c r="L29">
        <f t="shared" si="0"/>
        <v>5.1479999999999997</v>
      </c>
      <c r="M29">
        <f t="shared" si="0"/>
        <v>10.368</v>
      </c>
      <c r="N29">
        <f t="shared" si="0"/>
        <v>10.925999999999998</v>
      </c>
      <c r="O29">
        <f t="shared" si="0"/>
        <v>18.827999999999999</v>
      </c>
      <c r="P29">
        <f t="shared" si="0"/>
        <v>18.285</v>
      </c>
      <c r="Q29">
        <f t="shared" si="0"/>
        <v>31.588000000000001</v>
      </c>
      <c r="R29">
        <f t="shared" si="0"/>
        <v>14.16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0"/>
  <sheetViews>
    <sheetView workbookViewId="0"/>
  </sheetViews>
  <sheetFormatPr defaultRowHeight="14.5" x14ac:dyDescent="0.35"/>
  <sheetData>
    <row r="1" spans="1:25" x14ac:dyDescent="0.3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</row>
    <row r="2" spans="1:25" x14ac:dyDescent="0.35">
      <c r="A2" s="1" t="s">
        <v>884</v>
      </c>
      <c r="B2" t="s">
        <v>375</v>
      </c>
      <c r="C2" t="s">
        <v>423</v>
      </c>
      <c r="D2" t="s">
        <v>346</v>
      </c>
      <c r="E2" t="s">
        <v>331</v>
      </c>
      <c r="F2" t="s">
        <v>380</v>
      </c>
      <c r="G2" t="s">
        <v>885</v>
      </c>
      <c r="H2" t="s">
        <v>283</v>
      </c>
      <c r="I2" t="s">
        <v>351</v>
      </c>
      <c r="J2" t="s">
        <v>436</v>
      </c>
      <c r="K2" t="s">
        <v>343</v>
      </c>
      <c r="L2" t="s">
        <v>386</v>
      </c>
      <c r="M2" t="s">
        <v>414</v>
      </c>
      <c r="N2" t="s">
        <v>376</v>
      </c>
      <c r="O2" t="s">
        <v>435</v>
      </c>
      <c r="P2" t="s">
        <v>886</v>
      </c>
      <c r="Q2" t="s">
        <v>328</v>
      </c>
      <c r="R2" t="s">
        <v>423</v>
      </c>
      <c r="S2" t="s">
        <v>377</v>
      </c>
      <c r="T2" t="s">
        <v>355</v>
      </c>
      <c r="U2" t="s">
        <v>887</v>
      </c>
      <c r="V2" t="s">
        <v>888</v>
      </c>
      <c r="W2" t="s">
        <v>359</v>
      </c>
      <c r="X2" t="s">
        <v>889</v>
      </c>
      <c r="Y2" t="s">
        <v>890</v>
      </c>
    </row>
    <row r="3" spans="1:25" x14ac:dyDescent="0.35">
      <c r="A3" s="1" t="s">
        <v>891</v>
      </c>
      <c r="B3" t="s">
        <v>340</v>
      </c>
      <c r="C3" t="s">
        <v>433</v>
      </c>
      <c r="D3" t="s">
        <v>340</v>
      </c>
      <c r="E3" t="s">
        <v>340</v>
      </c>
      <c r="F3" t="s">
        <v>340</v>
      </c>
      <c r="G3" t="s">
        <v>349</v>
      </c>
      <c r="H3" t="s">
        <v>420</v>
      </c>
      <c r="I3" t="s">
        <v>340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</row>
    <row r="4" spans="1:25" x14ac:dyDescent="0.35">
      <c r="A4" s="1" t="s">
        <v>892</v>
      </c>
      <c r="B4" t="s">
        <v>375</v>
      </c>
      <c r="C4" t="s">
        <v>893</v>
      </c>
      <c r="D4" t="s">
        <v>346</v>
      </c>
      <c r="E4" t="s">
        <v>331</v>
      </c>
      <c r="F4" t="s">
        <v>380</v>
      </c>
      <c r="G4" t="s">
        <v>371</v>
      </c>
      <c r="H4" t="s">
        <v>894</v>
      </c>
      <c r="I4" t="s">
        <v>351</v>
      </c>
      <c r="J4" t="s">
        <v>436</v>
      </c>
      <c r="K4" t="s">
        <v>343</v>
      </c>
      <c r="L4" t="s">
        <v>386</v>
      </c>
      <c r="M4" t="s">
        <v>414</v>
      </c>
      <c r="N4" t="s">
        <v>376</v>
      </c>
      <c r="O4" t="s">
        <v>435</v>
      </c>
      <c r="P4" t="s">
        <v>886</v>
      </c>
      <c r="Q4" t="s">
        <v>328</v>
      </c>
      <c r="R4" t="s">
        <v>423</v>
      </c>
      <c r="S4" t="s">
        <v>377</v>
      </c>
      <c r="T4" t="s">
        <v>355</v>
      </c>
      <c r="U4" t="s">
        <v>887</v>
      </c>
      <c r="V4" t="s">
        <v>888</v>
      </c>
      <c r="W4" t="s">
        <v>359</v>
      </c>
      <c r="X4" t="s">
        <v>889</v>
      </c>
      <c r="Y4" t="s">
        <v>890</v>
      </c>
    </row>
    <row r="5" spans="1:25" x14ac:dyDescent="0.35">
      <c r="A5" s="1" t="s">
        <v>895</v>
      </c>
      <c r="B5" t="s">
        <v>280</v>
      </c>
      <c r="C5" t="s">
        <v>625</v>
      </c>
      <c r="D5" t="s">
        <v>896</v>
      </c>
      <c r="E5" t="s">
        <v>897</v>
      </c>
      <c r="F5" t="s">
        <v>279</v>
      </c>
      <c r="G5" t="s">
        <v>898</v>
      </c>
      <c r="H5" t="s">
        <v>899</v>
      </c>
      <c r="I5" t="s">
        <v>900</v>
      </c>
      <c r="J5" t="s">
        <v>901</v>
      </c>
      <c r="K5" t="s">
        <v>434</v>
      </c>
      <c r="L5" t="s">
        <v>902</v>
      </c>
      <c r="M5" t="s">
        <v>565</v>
      </c>
      <c r="N5" t="s">
        <v>903</v>
      </c>
      <c r="O5" t="s">
        <v>904</v>
      </c>
      <c r="P5" t="s">
        <v>828</v>
      </c>
      <c r="Q5" t="s">
        <v>905</v>
      </c>
      <c r="R5" t="s">
        <v>906</v>
      </c>
      <c r="S5" t="s">
        <v>907</v>
      </c>
      <c r="T5" t="s">
        <v>908</v>
      </c>
      <c r="U5" t="s">
        <v>262</v>
      </c>
      <c r="V5" t="s">
        <v>909</v>
      </c>
      <c r="W5" t="s">
        <v>910</v>
      </c>
      <c r="X5" t="s">
        <v>911</v>
      </c>
      <c r="Y5" t="s">
        <v>912</v>
      </c>
    </row>
    <row r="6" spans="1:25" x14ac:dyDescent="0.35">
      <c r="A6" s="1" t="s">
        <v>913</v>
      </c>
      <c r="B6" t="s">
        <v>340</v>
      </c>
      <c r="C6" t="s">
        <v>340</v>
      </c>
      <c r="D6" t="s">
        <v>340</v>
      </c>
      <c r="E6" t="s">
        <v>340</v>
      </c>
      <c r="F6" t="s">
        <v>340</v>
      </c>
      <c r="G6" t="s">
        <v>340</v>
      </c>
      <c r="H6" t="s">
        <v>340</v>
      </c>
      <c r="I6" t="s">
        <v>340</v>
      </c>
      <c r="J6" t="s">
        <v>340</v>
      </c>
      <c r="K6" t="s">
        <v>340</v>
      </c>
      <c r="L6" t="s">
        <v>340</v>
      </c>
      <c r="M6" t="s">
        <v>342</v>
      </c>
      <c r="N6" t="s">
        <v>422</v>
      </c>
      <c r="O6" t="s">
        <v>326</v>
      </c>
      <c r="P6" t="s">
        <v>898</v>
      </c>
      <c r="Q6" t="s">
        <v>388</v>
      </c>
      <c r="R6" t="s">
        <v>625</v>
      </c>
      <c r="S6" t="s">
        <v>328</v>
      </c>
      <c r="T6" t="s">
        <v>416</v>
      </c>
      <c r="U6" t="s">
        <v>914</v>
      </c>
      <c r="V6" t="s">
        <v>625</v>
      </c>
      <c r="W6" t="s">
        <v>331</v>
      </c>
      <c r="X6" t="s">
        <v>434</v>
      </c>
      <c r="Y6" t="s">
        <v>915</v>
      </c>
    </row>
    <row r="7" spans="1:25" x14ac:dyDescent="0.35">
      <c r="A7" s="1" t="s">
        <v>916</v>
      </c>
      <c r="B7" t="s">
        <v>412</v>
      </c>
      <c r="C7" t="s">
        <v>375</v>
      </c>
      <c r="D7" t="s">
        <v>348</v>
      </c>
      <c r="E7" t="s">
        <v>321</v>
      </c>
      <c r="F7" t="s">
        <v>436</v>
      </c>
      <c r="G7" t="s">
        <v>420</v>
      </c>
      <c r="H7" t="s">
        <v>414</v>
      </c>
      <c r="I7" t="s">
        <v>283</v>
      </c>
      <c r="J7" t="s">
        <v>428</v>
      </c>
      <c r="K7" t="s">
        <v>344</v>
      </c>
      <c r="L7" t="s">
        <v>321</v>
      </c>
      <c r="M7" t="s">
        <v>419</v>
      </c>
      <c r="N7" t="s">
        <v>346</v>
      </c>
      <c r="O7" t="s">
        <v>253</v>
      </c>
      <c r="P7" t="s">
        <v>801</v>
      </c>
      <c r="Q7" t="s">
        <v>284</v>
      </c>
      <c r="R7" t="s">
        <v>812</v>
      </c>
      <c r="S7" t="s">
        <v>276</v>
      </c>
      <c r="T7" t="s">
        <v>321</v>
      </c>
      <c r="U7" t="s">
        <v>352</v>
      </c>
      <c r="V7" t="s">
        <v>470</v>
      </c>
      <c r="W7" t="s">
        <v>417</v>
      </c>
      <c r="X7" t="s">
        <v>475</v>
      </c>
      <c r="Y7" t="s">
        <v>284</v>
      </c>
    </row>
    <row r="8" spans="1:25" x14ac:dyDescent="0.35">
      <c r="A8" s="1" t="s">
        <v>141</v>
      </c>
      <c r="B8" t="s">
        <v>228</v>
      </c>
      <c r="C8" t="s">
        <v>917</v>
      </c>
      <c r="D8" t="s">
        <v>918</v>
      </c>
      <c r="E8" t="s">
        <v>919</v>
      </c>
      <c r="F8" t="s">
        <v>920</v>
      </c>
      <c r="G8" t="s">
        <v>921</v>
      </c>
      <c r="H8" t="s">
        <v>289</v>
      </c>
      <c r="I8" t="s">
        <v>802</v>
      </c>
      <c r="J8" t="s">
        <v>254</v>
      </c>
      <c r="K8" t="s">
        <v>922</v>
      </c>
      <c r="L8" t="s">
        <v>278</v>
      </c>
      <c r="M8" t="s">
        <v>380</v>
      </c>
      <c r="N8" t="s">
        <v>923</v>
      </c>
      <c r="O8" t="s">
        <v>269</v>
      </c>
      <c r="P8" t="s">
        <v>924</v>
      </c>
      <c r="Q8" t="s">
        <v>925</v>
      </c>
      <c r="R8" t="s">
        <v>926</v>
      </c>
      <c r="S8" t="s">
        <v>927</v>
      </c>
      <c r="T8" t="s">
        <v>926</v>
      </c>
      <c r="U8" t="s">
        <v>928</v>
      </c>
      <c r="V8" t="s">
        <v>268</v>
      </c>
      <c r="W8" t="s">
        <v>929</v>
      </c>
      <c r="X8" t="s">
        <v>930</v>
      </c>
      <c r="Y8" t="s">
        <v>931</v>
      </c>
    </row>
    <row r="9" spans="1:25" x14ac:dyDescent="0.35">
      <c r="A9" s="1" t="s">
        <v>143</v>
      </c>
      <c r="B9" t="s">
        <v>341</v>
      </c>
      <c r="C9" t="s">
        <v>436</v>
      </c>
      <c r="D9" t="s">
        <v>345</v>
      </c>
      <c r="E9" t="s">
        <v>346</v>
      </c>
      <c r="F9" t="s">
        <v>351</v>
      </c>
      <c r="G9" t="s">
        <v>376</v>
      </c>
      <c r="H9" t="s">
        <v>351</v>
      </c>
      <c r="I9" t="s">
        <v>321</v>
      </c>
      <c r="J9" t="s">
        <v>348</v>
      </c>
      <c r="K9" t="s">
        <v>419</v>
      </c>
      <c r="L9" t="s">
        <v>549</v>
      </c>
      <c r="M9" t="s">
        <v>386</v>
      </c>
      <c r="N9" t="s">
        <v>470</v>
      </c>
      <c r="O9" t="s">
        <v>812</v>
      </c>
      <c r="P9" t="s">
        <v>932</v>
      </c>
      <c r="Q9" t="s">
        <v>327</v>
      </c>
      <c r="R9" t="s">
        <v>894</v>
      </c>
      <c r="S9" t="s">
        <v>328</v>
      </c>
      <c r="T9" t="s">
        <v>914</v>
      </c>
      <c r="U9" t="s">
        <v>331</v>
      </c>
      <c r="V9" t="s">
        <v>281</v>
      </c>
      <c r="W9" t="s">
        <v>933</v>
      </c>
      <c r="X9" t="s">
        <v>232</v>
      </c>
      <c r="Y9" t="s">
        <v>231</v>
      </c>
    </row>
    <row r="10" spans="1:25" x14ac:dyDescent="0.35">
      <c r="A10" s="1" t="s">
        <v>145</v>
      </c>
      <c r="B10" t="s">
        <v>340</v>
      </c>
      <c r="C10" t="s">
        <v>340</v>
      </c>
      <c r="D10" t="s">
        <v>340</v>
      </c>
      <c r="E10" t="s">
        <v>340</v>
      </c>
      <c r="F10" t="s">
        <v>340</v>
      </c>
      <c r="G10" t="s">
        <v>934</v>
      </c>
      <c r="H10" t="s">
        <v>935</v>
      </c>
      <c r="I10" t="s">
        <v>340</v>
      </c>
      <c r="J10" t="s">
        <v>936</v>
      </c>
      <c r="K10" t="s">
        <v>338</v>
      </c>
      <c r="L10" t="s">
        <v>256</v>
      </c>
      <c r="M10" t="s">
        <v>229</v>
      </c>
      <c r="N10" t="s">
        <v>937</v>
      </c>
      <c r="O10" t="s">
        <v>938</v>
      </c>
      <c r="P10" t="s">
        <v>939</v>
      </c>
      <c r="Q10" t="s">
        <v>939</v>
      </c>
      <c r="R10" t="s">
        <v>940</v>
      </c>
      <c r="S10" t="s">
        <v>940</v>
      </c>
      <c r="T10" t="s">
        <v>941</v>
      </c>
      <c r="U10" t="s">
        <v>942</v>
      </c>
      <c r="V10" t="s">
        <v>943</v>
      </c>
      <c r="W10" t="s">
        <v>944</v>
      </c>
      <c r="X10" t="s">
        <v>945</v>
      </c>
      <c r="Y10" t="s">
        <v>946</v>
      </c>
    </row>
    <row r="11" spans="1:25" x14ac:dyDescent="0.35">
      <c r="A11" s="1" t="s">
        <v>947</v>
      </c>
      <c r="B11" t="s">
        <v>419</v>
      </c>
      <c r="C11" t="s">
        <v>419</v>
      </c>
      <c r="D11" t="s">
        <v>948</v>
      </c>
      <c r="E11" t="s">
        <v>356</v>
      </c>
      <c r="F11" t="s">
        <v>354</v>
      </c>
      <c r="G11" t="s">
        <v>375</v>
      </c>
      <c r="H11" t="s">
        <v>549</v>
      </c>
      <c r="I11" t="s">
        <v>949</v>
      </c>
      <c r="J11" t="s">
        <v>351</v>
      </c>
      <c r="K11" t="s">
        <v>345</v>
      </c>
      <c r="L11" t="s">
        <v>950</v>
      </c>
      <c r="M11" t="s">
        <v>367</v>
      </c>
      <c r="N11" t="s">
        <v>278</v>
      </c>
      <c r="O11" t="s">
        <v>951</v>
      </c>
      <c r="P11" t="s">
        <v>629</v>
      </c>
      <c r="Q11" t="s">
        <v>435</v>
      </c>
      <c r="R11" t="s">
        <v>914</v>
      </c>
      <c r="S11" t="s">
        <v>801</v>
      </c>
      <c r="T11" t="s">
        <v>952</v>
      </c>
      <c r="U11" t="s">
        <v>379</v>
      </c>
      <c r="V11" t="s">
        <v>347</v>
      </c>
      <c r="W11" t="s">
        <v>953</v>
      </c>
      <c r="X11" t="s">
        <v>954</v>
      </c>
      <c r="Y11" t="s">
        <v>954</v>
      </c>
    </row>
    <row r="12" spans="1:25" x14ac:dyDescent="0.35">
      <c r="A12" s="1" t="s">
        <v>955</v>
      </c>
      <c r="B12" t="s">
        <v>419</v>
      </c>
      <c r="C12" t="s">
        <v>419</v>
      </c>
      <c r="D12" t="s">
        <v>948</v>
      </c>
      <c r="E12" t="s">
        <v>356</v>
      </c>
      <c r="F12" t="s">
        <v>354</v>
      </c>
      <c r="G12" t="s">
        <v>952</v>
      </c>
      <c r="H12" t="s">
        <v>956</v>
      </c>
      <c r="I12" t="s">
        <v>949</v>
      </c>
      <c r="J12" t="s">
        <v>957</v>
      </c>
      <c r="K12" t="s">
        <v>958</v>
      </c>
      <c r="L12" t="s">
        <v>923</v>
      </c>
      <c r="M12" t="s">
        <v>959</v>
      </c>
      <c r="N12" t="s">
        <v>960</v>
      </c>
      <c r="O12" t="s">
        <v>961</v>
      </c>
      <c r="P12" t="s">
        <v>962</v>
      </c>
      <c r="Q12" t="s">
        <v>963</v>
      </c>
      <c r="R12" t="s">
        <v>964</v>
      </c>
      <c r="S12" t="s">
        <v>965</v>
      </c>
      <c r="T12" t="s">
        <v>966</v>
      </c>
      <c r="U12" t="s">
        <v>940</v>
      </c>
      <c r="V12" t="s">
        <v>967</v>
      </c>
      <c r="W12" t="s">
        <v>268</v>
      </c>
      <c r="X12" t="s">
        <v>968</v>
      </c>
      <c r="Y12" t="s">
        <v>809</v>
      </c>
    </row>
    <row r="13" spans="1:25" x14ac:dyDescent="0.35">
      <c r="A13" s="1" t="s">
        <v>969</v>
      </c>
      <c r="B13" t="s">
        <v>340</v>
      </c>
      <c r="C13" t="s">
        <v>340</v>
      </c>
      <c r="D13" t="s">
        <v>340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</row>
    <row r="14" spans="1:25" x14ac:dyDescent="0.35">
      <c r="A14" s="1" t="s">
        <v>970</v>
      </c>
      <c r="B14" t="s">
        <v>340</v>
      </c>
      <c r="C14" t="s">
        <v>340</v>
      </c>
      <c r="D14" t="s">
        <v>340</v>
      </c>
      <c r="E14" t="s">
        <v>414</v>
      </c>
      <c r="F14" t="s">
        <v>340</v>
      </c>
      <c r="G14" t="s">
        <v>340</v>
      </c>
      <c r="H14" t="s">
        <v>345</v>
      </c>
      <c r="I14" t="s">
        <v>351</v>
      </c>
      <c r="J14" t="s">
        <v>549</v>
      </c>
      <c r="K14" t="s">
        <v>340</v>
      </c>
      <c r="L14" t="s">
        <v>340</v>
      </c>
      <c r="M14" t="s">
        <v>340</v>
      </c>
      <c r="N14" t="s">
        <v>425</v>
      </c>
      <c r="O14" t="s">
        <v>375</v>
      </c>
      <c r="P14" t="s">
        <v>340</v>
      </c>
      <c r="Q14" t="s">
        <v>341</v>
      </c>
      <c r="R14" t="s">
        <v>340</v>
      </c>
      <c r="S14" t="s">
        <v>376</v>
      </c>
      <c r="T14" t="s">
        <v>428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</row>
    <row r="15" spans="1:25" x14ac:dyDescent="0.35">
      <c r="A15" s="1" t="s">
        <v>971</v>
      </c>
      <c r="B15" t="s">
        <v>341</v>
      </c>
      <c r="C15" t="s">
        <v>341</v>
      </c>
      <c r="D15" t="s">
        <v>414</v>
      </c>
      <c r="E15" t="s">
        <v>414</v>
      </c>
      <c r="F15" t="s">
        <v>343</v>
      </c>
      <c r="G15" t="s">
        <v>346</v>
      </c>
      <c r="H15" t="s">
        <v>375</v>
      </c>
      <c r="I15" t="s">
        <v>436</v>
      </c>
      <c r="J15" t="s">
        <v>419</v>
      </c>
      <c r="K15" t="s">
        <v>419</v>
      </c>
      <c r="L15" t="s">
        <v>436</v>
      </c>
      <c r="M15" t="s">
        <v>342</v>
      </c>
      <c r="N15" t="s">
        <v>382</v>
      </c>
      <c r="O15" t="s">
        <v>417</v>
      </c>
      <c r="P15" t="s">
        <v>953</v>
      </c>
      <c r="Q15" t="s">
        <v>349</v>
      </c>
      <c r="R15" t="s">
        <v>972</v>
      </c>
      <c r="S15" t="s">
        <v>382</v>
      </c>
      <c r="T15" t="s">
        <v>504</v>
      </c>
      <c r="U15" t="s">
        <v>420</v>
      </c>
      <c r="V15" t="s">
        <v>419</v>
      </c>
      <c r="W15" t="s">
        <v>414</v>
      </c>
      <c r="X15" t="s">
        <v>282</v>
      </c>
      <c r="Y15" t="s">
        <v>973</v>
      </c>
    </row>
    <row r="16" spans="1:25" x14ac:dyDescent="0.35">
      <c r="A16" s="1" t="s">
        <v>974</v>
      </c>
      <c r="B16" t="s">
        <v>343</v>
      </c>
      <c r="C16" t="s">
        <v>351</v>
      </c>
      <c r="D16" t="s">
        <v>975</v>
      </c>
      <c r="E16" t="s">
        <v>976</v>
      </c>
      <c r="F16" t="s">
        <v>286</v>
      </c>
      <c r="G16" t="s">
        <v>356</v>
      </c>
      <c r="H16" t="s">
        <v>630</v>
      </c>
      <c r="I16" t="s">
        <v>365</v>
      </c>
      <c r="J16" t="s">
        <v>977</v>
      </c>
      <c r="K16" t="s">
        <v>261</v>
      </c>
      <c r="L16" t="s">
        <v>977</v>
      </c>
      <c r="M16" t="s">
        <v>357</v>
      </c>
      <c r="N16" t="s">
        <v>978</v>
      </c>
      <c r="O16" t="s">
        <v>979</v>
      </c>
      <c r="P16" t="s">
        <v>980</v>
      </c>
      <c r="Q16" t="s">
        <v>981</v>
      </c>
      <c r="R16" t="s">
        <v>931</v>
      </c>
      <c r="S16" t="s">
        <v>982</v>
      </c>
      <c r="T16" t="s">
        <v>983</v>
      </c>
      <c r="U16" t="s">
        <v>984</v>
      </c>
      <c r="V16" t="s">
        <v>985</v>
      </c>
      <c r="W16" t="s">
        <v>986</v>
      </c>
      <c r="X16" t="s">
        <v>987</v>
      </c>
      <c r="Y16" t="s">
        <v>988</v>
      </c>
    </row>
    <row r="17" spans="1:25" x14ac:dyDescent="0.35">
      <c r="A17" s="1" t="s">
        <v>989</v>
      </c>
      <c r="B17" t="s">
        <v>340</v>
      </c>
      <c r="C17" t="s">
        <v>340</v>
      </c>
      <c r="D17" t="s">
        <v>340</v>
      </c>
      <c r="E17" t="s">
        <v>340</v>
      </c>
      <c r="F17" t="s">
        <v>340</v>
      </c>
      <c r="G17" t="s">
        <v>340</v>
      </c>
      <c r="H17" t="s">
        <v>340</v>
      </c>
      <c r="I17" t="s">
        <v>340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</row>
    <row r="18" spans="1:25" x14ac:dyDescent="0.35">
      <c r="A18" s="1" t="s">
        <v>150</v>
      </c>
      <c r="B18" t="s">
        <v>438</v>
      </c>
      <c r="C18" t="s">
        <v>369</v>
      </c>
      <c r="D18" t="s">
        <v>990</v>
      </c>
      <c r="E18" t="s">
        <v>828</v>
      </c>
      <c r="F18" t="s">
        <v>908</v>
      </c>
      <c r="G18" t="s">
        <v>390</v>
      </c>
      <c r="H18" t="s">
        <v>991</v>
      </c>
      <c r="I18" t="s">
        <v>992</v>
      </c>
      <c r="J18" t="s">
        <v>992</v>
      </c>
      <c r="K18" t="s">
        <v>239</v>
      </c>
      <c r="L18" t="s">
        <v>993</v>
      </c>
      <c r="M18" t="s">
        <v>391</v>
      </c>
      <c r="N18" t="s">
        <v>994</v>
      </c>
      <c r="O18" t="s">
        <v>995</v>
      </c>
      <c r="P18" t="s">
        <v>996</v>
      </c>
      <c r="Q18" t="s">
        <v>997</v>
      </c>
      <c r="R18" t="s">
        <v>998</v>
      </c>
      <c r="S18" t="s">
        <v>999</v>
      </c>
      <c r="T18" t="s">
        <v>1000</v>
      </c>
      <c r="U18" t="s">
        <v>1001</v>
      </c>
      <c r="V18" t="s">
        <v>1002</v>
      </c>
      <c r="W18" t="s">
        <v>1003</v>
      </c>
      <c r="X18" t="s">
        <v>1004</v>
      </c>
      <c r="Y18" t="s">
        <v>1005</v>
      </c>
    </row>
    <row r="19" spans="1:25" x14ac:dyDescent="0.35">
      <c r="A19" s="1" t="s">
        <v>1006</v>
      </c>
      <c r="B19" t="s">
        <v>414</v>
      </c>
      <c r="C19" t="s">
        <v>436</v>
      </c>
      <c r="D19" t="s">
        <v>321</v>
      </c>
      <c r="E19" t="s">
        <v>376</v>
      </c>
      <c r="F19" t="s">
        <v>425</v>
      </c>
      <c r="G19" t="s">
        <v>348</v>
      </c>
      <c r="H19" t="s">
        <v>470</v>
      </c>
      <c r="I19" t="s">
        <v>417</v>
      </c>
      <c r="J19" t="s">
        <v>423</v>
      </c>
      <c r="K19" t="s">
        <v>322</v>
      </c>
      <c r="L19" t="s">
        <v>344</v>
      </c>
      <c r="M19" t="s">
        <v>346</v>
      </c>
      <c r="N19" t="s">
        <v>1007</v>
      </c>
      <c r="O19" t="s">
        <v>886</v>
      </c>
      <c r="P19" t="s">
        <v>282</v>
      </c>
      <c r="Q19" t="s">
        <v>894</v>
      </c>
      <c r="R19" t="s">
        <v>950</v>
      </c>
      <c r="S19" t="s">
        <v>280</v>
      </c>
      <c r="T19" t="s">
        <v>325</v>
      </c>
      <c r="U19" t="s">
        <v>886</v>
      </c>
      <c r="V19" t="s">
        <v>625</v>
      </c>
      <c r="W19" t="s">
        <v>283</v>
      </c>
      <c r="X19" t="s">
        <v>416</v>
      </c>
      <c r="Y19" t="s">
        <v>914</v>
      </c>
    </row>
    <row r="20" spans="1:25" x14ac:dyDescent="0.35">
      <c r="A20" s="1" t="s">
        <v>1008</v>
      </c>
      <c r="B20" t="s">
        <v>340</v>
      </c>
      <c r="C20" t="s">
        <v>412</v>
      </c>
      <c r="D20" t="s">
        <v>934</v>
      </c>
      <c r="E20" t="s">
        <v>433</v>
      </c>
      <c r="F20" t="s">
        <v>342</v>
      </c>
      <c r="G20" t="s">
        <v>341</v>
      </c>
      <c r="H20" t="s">
        <v>412</v>
      </c>
      <c r="I20" t="s">
        <v>412</v>
      </c>
      <c r="J20" t="s">
        <v>415</v>
      </c>
      <c r="K20" t="s">
        <v>375</v>
      </c>
      <c r="L20" t="s">
        <v>549</v>
      </c>
      <c r="M20" t="s">
        <v>436</v>
      </c>
      <c r="N20" t="s">
        <v>341</v>
      </c>
      <c r="O20" t="s">
        <v>342</v>
      </c>
      <c r="P20" t="s">
        <v>342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340</v>
      </c>
      <c r="W20" t="s">
        <v>414</v>
      </c>
      <c r="X20" t="s">
        <v>343</v>
      </c>
      <c r="Y20" t="s">
        <v>414</v>
      </c>
    </row>
    <row r="21" spans="1:25" x14ac:dyDescent="0.35">
      <c r="A21" s="1" t="s">
        <v>1009</v>
      </c>
      <c r="B21" t="s">
        <v>340</v>
      </c>
      <c r="C21" t="s">
        <v>340</v>
      </c>
      <c r="D21" t="s">
        <v>340</v>
      </c>
      <c r="E21" t="s">
        <v>340</v>
      </c>
      <c r="F21" t="s">
        <v>340</v>
      </c>
      <c r="G21" t="s">
        <v>340</v>
      </c>
      <c r="H21" t="s">
        <v>340</v>
      </c>
      <c r="I21" t="s">
        <v>340</v>
      </c>
      <c r="J21" t="s">
        <v>340</v>
      </c>
      <c r="K21" t="s">
        <v>340</v>
      </c>
      <c r="L21" t="s">
        <v>340</v>
      </c>
      <c r="M21" t="s">
        <v>412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</row>
    <row r="22" spans="1:25" x14ac:dyDescent="0.35">
      <c r="A22" s="1" t="s">
        <v>1010</v>
      </c>
      <c r="B22" t="s">
        <v>340</v>
      </c>
      <c r="C22" t="s">
        <v>340</v>
      </c>
      <c r="D22" t="s">
        <v>340</v>
      </c>
      <c r="E22" t="s">
        <v>340</v>
      </c>
      <c r="F22" t="s">
        <v>340</v>
      </c>
      <c r="G22" t="s">
        <v>340</v>
      </c>
      <c r="H22" t="s">
        <v>340</v>
      </c>
      <c r="I22" t="s">
        <v>340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</row>
    <row r="23" spans="1:25" x14ac:dyDescent="0.35">
      <c r="A23" s="1" t="s">
        <v>1011</v>
      </c>
      <c r="B23" t="s">
        <v>423</v>
      </c>
      <c r="C23" t="s">
        <v>276</v>
      </c>
      <c r="D23" t="s">
        <v>801</v>
      </c>
      <c r="E23" t="s">
        <v>352</v>
      </c>
      <c r="F23" t="s">
        <v>276</v>
      </c>
      <c r="G23" t="s">
        <v>328</v>
      </c>
      <c r="H23" t="s">
        <v>885</v>
      </c>
      <c r="I23" t="s">
        <v>885</v>
      </c>
      <c r="J23" t="s">
        <v>285</v>
      </c>
      <c r="K23" t="s">
        <v>285</v>
      </c>
      <c r="L23" t="s">
        <v>285</v>
      </c>
      <c r="M23" t="s">
        <v>433</v>
      </c>
      <c r="N23" t="s">
        <v>331</v>
      </c>
      <c r="O23" t="s">
        <v>949</v>
      </c>
      <c r="P23" t="s">
        <v>1012</v>
      </c>
      <c r="Q23" t="s">
        <v>369</v>
      </c>
      <c r="R23" t="s">
        <v>1013</v>
      </c>
      <c r="S23" t="s">
        <v>434</v>
      </c>
      <c r="T23" t="s">
        <v>1014</v>
      </c>
      <c r="U23" t="s">
        <v>915</v>
      </c>
      <c r="V23" t="s">
        <v>935</v>
      </c>
      <c r="W23" t="s">
        <v>633</v>
      </c>
      <c r="X23" t="s">
        <v>380</v>
      </c>
      <c r="Y23" t="s">
        <v>324</v>
      </c>
    </row>
    <row r="24" spans="1:25" x14ac:dyDescent="0.35">
      <c r="A24" s="1" t="s">
        <v>163</v>
      </c>
      <c r="B24" t="s">
        <v>367</v>
      </c>
      <c r="C24" t="s">
        <v>475</v>
      </c>
      <c r="D24" t="s">
        <v>948</v>
      </c>
      <c r="E24" t="s">
        <v>435</v>
      </c>
      <c r="F24" t="s">
        <v>953</v>
      </c>
      <c r="G24" t="s">
        <v>435</v>
      </c>
      <c r="H24" t="s">
        <v>922</v>
      </c>
      <c r="I24" t="s">
        <v>324</v>
      </c>
      <c r="J24" t="s">
        <v>1015</v>
      </c>
      <c r="K24" t="s">
        <v>282</v>
      </c>
      <c r="L24" t="s">
        <v>434</v>
      </c>
      <c r="M24" t="s">
        <v>894</v>
      </c>
      <c r="N24" t="s">
        <v>901</v>
      </c>
      <c r="O24" t="s">
        <v>958</v>
      </c>
      <c r="P24" t="s">
        <v>390</v>
      </c>
      <c r="Q24" t="s">
        <v>1016</v>
      </c>
      <c r="R24" t="s">
        <v>813</v>
      </c>
      <c r="S24" t="s">
        <v>337</v>
      </c>
      <c r="T24" t="s">
        <v>292</v>
      </c>
      <c r="U24" t="s">
        <v>951</v>
      </c>
      <c r="V24" t="s">
        <v>1017</v>
      </c>
      <c r="W24" t="s">
        <v>888</v>
      </c>
      <c r="X24" t="s">
        <v>1018</v>
      </c>
      <c r="Y24" t="s">
        <v>1019</v>
      </c>
    </row>
    <row r="25" spans="1:25" x14ac:dyDescent="0.35">
      <c r="A25" s="1" t="s">
        <v>1020</v>
      </c>
      <c r="B25" t="s">
        <v>342</v>
      </c>
      <c r="C25" t="s">
        <v>375</v>
      </c>
      <c r="D25" t="s">
        <v>420</v>
      </c>
      <c r="E25" t="s">
        <v>412</v>
      </c>
      <c r="F25" t="s">
        <v>341</v>
      </c>
      <c r="G25" t="s">
        <v>412</v>
      </c>
      <c r="H25" t="s">
        <v>340</v>
      </c>
      <c r="I25" t="s">
        <v>412</v>
      </c>
      <c r="J25" t="s">
        <v>340</v>
      </c>
      <c r="K25" t="s">
        <v>812</v>
      </c>
      <c r="L25" t="s">
        <v>326</v>
      </c>
      <c r="M25" t="s">
        <v>228</v>
      </c>
      <c r="N25" t="s">
        <v>813</v>
      </c>
      <c r="O25" t="s">
        <v>814</v>
      </c>
      <c r="P25" t="s">
        <v>815</v>
      </c>
      <c r="Q25" t="s">
        <v>816</v>
      </c>
      <c r="R25" t="s">
        <v>817</v>
      </c>
      <c r="S25" t="s">
        <v>818</v>
      </c>
      <c r="T25" t="s">
        <v>819</v>
      </c>
      <c r="U25" t="s">
        <v>820</v>
      </c>
      <c r="V25" t="s">
        <v>820</v>
      </c>
      <c r="W25" t="s">
        <v>821</v>
      </c>
      <c r="X25" t="s">
        <v>807</v>
      </c>
      <c r="Y25" t="s">
        <v>822</v>
      </c>
    </row>
    <row r="26" spans="1:25" x14ac:dyDescent="0.35">
      <c r="A26" s="1" t="s">
        <v>1021</v>
      </c>
      <c r="B26" t="s">
        <v>340</v>
      </c>
      <c r="C26" t="s">
        <v>340</v>
      </c>
      <c r="D26" t="s">
        <v>340</v>
      </c>
      <c r="E26" t="s">
        <v>340</v>
      </c>
      <c r="F26" t="s">
        <v>342</v>
      </c>
      <c r="G26" t="s">
        <v>340</v>
      </c>
      <c r="H26" t="s">
        <v>340</v>
      </c>
      <c r="I26" t="s">
        <v>340</v>
      </c>
      <c r="J26" t="s">
        <v>340</v>
      </c>
      <c r="K26" t="s">
        <v>342</v>
      </c>
      <c r="L26" t="s">
        <v>340</v>
      </c>
      <c r="M26" t="s">
        <v>340</v>
      </c>
      <c r="N26" t="s">
        <v>340</v>
      </c>
      <c r="O26" t="s">
        <v>375</v>
      </c>
      <c r="P26" t="s">
        <v>340</v>
      </c>
      <c r="Q26" t="s">
        <v>341</v>
      </c>
      <c r="R26" t="s">
        <v>341</v>
      </c>
      <c r="S26" t="s">
        <v>376</v>
      </c>
      <c r="T26" t="s">
        <v>428</v>
      </c>
      <c r="U26" t="s">
        <v>419</v>
      </c>
      <c r="V26" t="s">
        <v>419</v>
      </c>
      <c r="W26" t="s">
        <v>340</v>
      </c>
      <c r="X26" t="s">
        <v>340</v>
      </c>
      <c r="Y26" t="s">
        <v>340</v>
      </c>
    </row>
    <row r="27" spans="1:25" x14ac:dyDescent="0.35">
      <c r="A27" s="1" t="s">
        <v>1022</v>
      </c>
      <c r="B27" t="s">
        <v>412</v>
      </c>
      <c r="C27" t="s">
        <v>412</v>
      </c>
      <c r="D27" t="s">
        <v>343</v>
      </c>
      <c r="E27" t="s">
        <v>420</v>
      </c>
      <c r="F27" t="s">
        <v>343</v>
      </c>
      <c r="G27" t="s">
        <v>386</v>
      </c>
      <c r="H27" t="s">
        <v>375</v>
      </c>
      <c r="I27" t="s">
        <v>375</v>
      </c>
      <c r="J27" t="s">
        <v>436</v>
      </c>
      <c r="K27" t="s">
        <v>414</v>
      </c>
      <c r="L27" t="s">
        <v>419</v>
      </c>
      <c r="M27" t="s">
        <v>375</v>
      </c>
      <c r="N27" t="s">
        <v>379</v>
      </c>
      <c r="O27" t="s">
        <v>952</v>
      </c>
      <c r="P27" t="s">
        <v>284</v>
      </c>
      <c r="Q27" t="s">
        <v>422</v>
      </c>
      <c r="R27" t="s">
        <v>276</v>
      </c>
      <c r="S27" t="s">
        <v>379</v>
      </c>
      <c r="T27" t="s">
        <v>253</v>
      </c>
      <c r="U27" t="s">
        <v>322</v>
      </c>
      <c r="V27" t="s">
        <v>276</v>
      </c>
      <c r="W27" t="s">
        <v>383</v>
      </c>
      <c r="X27" t="s">
        <v>1023</v>
      </c>
      <c r="Y27" t="s">
        <v>885</v>
      </c>
    </row>
    <row r="28" spans="1:25" x14ac:dyDescent="0.35">
      <c r="A28" s="1" t="s">
        <v>1024</v>
      </c>
      <c r="B28" t="s">
        <v>342</v>
      </c>
      <c r="C28" t="s">
        <v>375</v>
      </c>
      <c r="D28" t="s">
        <v>428</v>
      </c>
      <c r="E28" t="s">
        <v>420</v>
      </c>
      <c r="F28" t="s">
        <v>376</v>
      </c>
      <c r="G28" t="s">
        <v>386</v>
      </c>
      <c r="H28" t="s">
        <v>375</v>
      </c>
      <c r="I28" t="s">
        <v>375</v>
      </c>
      <c r="J28" t="s">
        <v>436</v>
      </c>
      <c r="K28" t="s">
        <v>327</v>
      </c>
      <c r="L28" t="s">
        <v>282</v>
      </c>
      <c r="M28" t="s">
        <v>416</v>
      </c>
      <c r="N28" t="s">
        <v>904</v>
      </c>
      <c r="O28" t="s">
        <v>1025</v>
      </c>
      <c r="P28" t="s">
        <v>1026</v>
      </c>
      <c r="Q28" t="s">
        <v>1027</v>
      </c>
      <c r="R28" t="s">
        <v>1026</v>
      </c>
      <c r="S28" t="s">
        <v>1028</v>
      </c>
      <c r="T28" t="s">
        <v>1029</v>
      </c>
      <c r="U28" t="s">
        <v>263</v>
      </c>
      <c r="V28" t="s">
        <v>1030</v>
      </c>
      <c r="W28" t="s">
        <v>1031</v>
      </c>
      <c r="X28" t="s">
        <v>1032</v>
      </c>
      <c r="Y28" t="s">
        <v>1033</v>
      </c>
    </row>
    <row r="29" spans="1:25" x14ac:dyDescent="0.35">
      <c r="A29" s="1" t="s">
        <v>1034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</row>
    <row r="30" spans="1:25" x14ac:dyDescent="0.35">
      <c r="A30" s="1" t="s">
        <v>1035</v>
      </c>
      <c r="B30" t="s">
        <v>340</v>
      </c>
      <c r="C30" t="s">
        <v>340</v>
      </c>
      <c r="D30" t="s">
        <v>340</v>
      </c>
      <c r="E30" t="s">
        <v>340</v>
      </c>
      <c r="F30" t="s">
        <v>341</v>
      </c>
      <c r="G30" t="s">
        <v>412</v>
      </c>
      <c r="H30" t="s">
        <v>340</v>
      </c>
      <c r="I30" t="s">
        <v>412</v>
      </c>
      <c r="J30" t="s">
        <v>340</v>
      </c>
      <c r="K30" t="s">
        <v>341</v>
      </c>
      <c r="L30" t="s">
        <v>341</v>
      </c>
      <c r="M30" t="s">
        <v>341</v>
      </c>
      <c r="N30" t="s">
        <v>342</v>
      </c>
      <c r="O30" t="s">
        <v>341</v>
      </c>
      <c r="P30" t="s">
        <v>341</v>
      </c>
      <c r="Q30" t="s">
        <v>412</v>
      </c>
      <c r="R30" t="s">
        <v>412</v>
      </c>
      <c r="S30" t="s">
        <v>340</v>
      </c>
      <c r="T30" t="s">
        <v>340</v>
      </c>
      <c r="U30" t="s">
        <v>340</v>
      </c>
      <c r="V30" t="s">
        <v>340</v>
      </c>
      <c r="W30" t="s">
        <v>280</v>
      </c>
      <c r="X30" t="s">
        <v>280</v>
      </c>
      <c r="Y30" t="s">
        <v>954</v>
      </c>
    </row>
    <row r="31" spans="1:25" x14ac:dyDescent="0.35">
      <c r="A31" s="1" t="s">
        <v>1036</v>
      </c>
      <c r="B31" t="s">
        <v>1007</v>
      </c>
      <c r="C31" t="s">
        <v>952</v>
      </c>
      <c r="D31" t="s">
        <v>897</v>
      </c>
      <c r="E31" t="s">
        <v>1037</v>
      </c>
      <c r="F31" t="s">
        <v>415</v>
      </c>
      <c r="G31" t="s">
        <v>353</v>
      </c>
      <c r="H31" t="s">
        <v>900</v>
      </c>
      <c r="I31" t="s">
        <v>629</v>
      </c>
      <c r="J31" t="s">
        <v>368</v>
      </c>
      <c r="K31" t="s">
        <v>1038</v>
      </c>
      <c r="L31" t="s">
        <v>1039</v>
      </c>
      <c r="M31" t="s">
        <v>1040</v>
      </c>
      <c r="N31" t="s">
        <v>1041</v>
      </c>
      <c r="O31" t="s">
        <v>999</v>
      </c>
      <c r="P31" t="s">
        <v>1042</v>
      </c>
      <c r="Q31" t="s">
        <v>1043</v>
      </c>
      <c r="R31" t="s">
        <v>1044</v>
      </c>
      <c r="S31" t="s">
        <v>815</v>
      </c>
      <c r="T31" t="s">
        <v>1045</v>
      </c>
      <c r="U31" t="s">
        <v>1046</v>
      </c>
      <c r="V31" t="s">
        <v>1047</v>
      </c>
      <c r="W31" t="s">
        <v>1048</v>
      </c>
      <c r="X31" t="s">
        <v>1049</v>
      </c>
      <c r="Y31" t="s">
        <v>1050</v>
      </c>
    </row>
    <row r="32" spans="1:25" x14ac:dyDescent="0.35">
      <c r="A32" s="1" t="s">
        <v>1051</v>
      </c>
      <c r="B32" t="s">
        <v>340</v>
      </c>
      <c r="C32" t="s">
        <v>340</v>
      </c>
      <c r="D32" t="s">
        <v>340</v>
      </c>
      <c r="E32" t="s">
        <v>340</v>
      </c>
      <c r="F32" t="s">
        <v>340</v>
      </c>
      <c r="G32" t="s">
        <v>340</v>
      </c>
      <c r="H32" t="s">
        <v>340</v>
      </c>
      <c r="I32" t="s">
        <v>340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</row>
    <row r="33" spans="1:25" x14ac:dyDescent="0.35">
      <c r="A33" s="1" t="s">
        <v>1052</v>
      </c>
      <c r="B33" t="s">
        <v>412</v>
      </c>
      <c r="C33" t="s">
        <v>412</v>
      </c>
      <c r="D33" t="s">
        <v>340</v>
      </c>
      <c r="E33" t="s">
        <v>340</v>
      </c>
      <c r="F33" t="s">
        <v>340</v>
      </c>
      <c r="G33" t="s">
        <v>412</v>
      </c>
      <c r="H33" t="s">
        <v>412</v>
      </c>
      <c r="I33" t="s">
        <v>340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</row>
    <row r="34" spans="1:25" x14ac:dyDescent="0.35">
      <c r="A34" s="1" t="s">
        <v>1053</v>
      </c>
      <c r="B34" t="s">
        <v>342</v>
      </c>
      <c r="C34" t="s">
        <v>376</v>
      </c>
      <c r="D34" t="s">
        <v>954</v>
      </c>
      <c r="E34" t="s">
        <v>1054</v>
      </c>
      <c r="F34" t="s">
        <v>1055</v>
      </c>
      <c r="G34" t="s">
        <v>1056</v>
      </c>
      <c r="H34" t="s">
        <v>468</v>
      </c>
      <c r="I34" t="s">
        <v>507</v>
      </c>
      <c r="J34" t="s">
        <v>1057</v>
      </c>
      <c r="K34" t="s">
        <v>1058</v>
      </c>
      <c r="L34" t="s">
        <v>1059</v>
      </c>
      <c r="M34" t="s">
        <v>1060</v>
      </c>
      <c r="N34" t="s">
        <v>1061</v>
      </c>
      <c r="O34" t="s">
        <v>1062</v>
      </c>
      <c r="P34" t="s">
        <v>1063</v>
      </c>
      <c r="Q34" t="s">
        <v>1064</v>
      </c>
      <c r="R34" t="s">
        <v>1065</v>
      </c>
      <c r="S34" t="s">
        <v>1066</v>
      </c>
      <c r="T34" t="s">
        <v>1067</v>
      </c>
      <c r="U34" t="s">
        <v>1068</v>
      </c>
      <c r="V34" t="s">
        <v>1069</v>
      </c>
      <c r="W34" t="s">
        <v>1070</v>
      </c>
      <c r="X34" t="s">
        <v>1071</v>
      </c>
      <c r="Y34" t="s">
        <v>1072</v>
      </c>
    </row>
    <row r="35" spans="1:25" x14ac:dyDescent="0.35">
      <c r="A35" s="1" t="s">
        <v>1073</v>
      </c>
      <c r="B35" t="s">
        <v>503</v>
      </c>
      <c r="C35" t="s">
        <v>503</v>
      </c>
      <c r="D35" t="s">
        <v>474</v>
      </c>
      <c r="E35" t="s">
        <v>1074</v>
      </c>
      <c r="F35" t="s">
        <v>551</v>
      </c>
      <c r="G35" t="s">
        <v>382</v>
      </c>
      <c r="H35" t="s">
        <v>382</v>
      </c>
      <c r="I35" t="s">
        <v>551</v>
      </c>
      <c r="J35" t="s">
        <v>469</v>
      </c>
      <c r="K35" t="s">
        <v>1075</v>
      </c>
      <c r="L35" t="s">
        <v>504</v>
      </c>
      <c r="M35" t="s">
        <v>552</v>
      </c>
      <c r="N35" t="s">
        <v>1074</v>
      </c>
      <c r="O35" t="s">
        <v>503</v>
      </c>
      <c r="P35" t="s">
        <v>501</v>
      </c>
      <c r="Q35" t="s">
        <v>501</v>
      </c>
      <c r="R35" t="s">
        <v>378</v>
      </c>
      <c r="S35" t="s">
        <v>501</v>
      </c>
      <c r="T35" t="s">
        <v>378</v>
      </c>
      <c r="U35" t="s">
        <v>501</v>
      </c>
      <c r="V35" t="s">
        <v>501</v>
      </c>
      <c r="W35" t="s">
        <v>503</v>
      </c>
      <c r="X35" t="s">
        <v>341</v>
      </c>
      <c r="Y35" t="s">
        <v>341</v>
      </c>
    </row>
    <row r="36" spans="1:25" x14ac:dyDescent="0.35">
      <c r="A36" s="1" t="s">
        <v>1076</v>
      </c>
      <c r="B36" t="s">
        <v>351</v>
      </c>
      <c r="C36" t="s">
        <v>330</v>
      </c>
      <c r="D36" t="s">
        <v>361</v>
      </c>
      <c r="E36" t="s">
        <v>233</v>
      </c>
      <c r="F36" t="s">
        <v>340</v>
      </c>
      <c r="G36" t="s">
        <v>1077</v>
      </c>
      <c r="H36" t="s">
        <v>927</v>
      </c>
      <c r="I36" t="s">
        <v>340</v>
      </c>
      <c r="J36" t="s">
        <v>1078</v>
      </c>
      <c r="K36" t="s">
        <v>269</v>
      </c>
      <c r="L36" t="s">
        <v>1046</v>
      </c>
      <c r="M36" t="s">
        <v>1079</v>
      </c>
      <c r="N36" t="s">
        <v>1080</v>
      </c>
      <c r="O36" t="s">
        <v>1081</v>
      </c>
      <c r="P36" t="s">
        <v>1082</v>
      </c>
      <c r="Q36" t="s">
        <v>1083</v>
      </c>
      <c r="R36" t="s">
        <v>1084</v>
      </c>
      <c r="S36" t="s">
        <v>1085</v>
      </c>
      <c r="T36" t="s">
        <v>1086</v>
      </c>
      <c r="U36" t="s">
        <v>1087</v>
      </c>
      <c r="V36" t="s">
        <v>1088</v>
      </c>
      <c r="W36" t="s">
        <v>1089</v>
      </c>
      <c r="X36" t="s">
        <v>340</v>
      </c>
      <c r="Y36" t="s">
        <v>340</v>
      </c>
    </row>
    <row r="37" spans="1:25" x14ac:dyDescent="0.35">
      <c r="A37" s="1" t="s">
        <v>1090</v>
      </c>
      <c r="B37" t="s">
        <v>348</v>
      </c>
      <c r="C37" t="s">
        <v>976</v>
      </c>
      <c r="D37" t="s">
        <v>1091</v>
      </c>
      <c r="E37" t="s">
        <v>1018</v>
      </c>
      <c r="F37" t="s">
        <v>888</v>
      </c>
      <c r="G37" t="s">
        <v>391</v>
      </c>
      <c r="H37" t="s">
        <v>1019</v>
      </c>
      <c r="I37" t="s">
        <v>1092</v>
      </c>
      <c r="J37" t="s">
        <v>232</v>
      </c>
      <c r="K37" t="s">
        <v>824</v>
      </c>
      <c r="L37" t="s">
        <v>803</v>
      </c>
      <c r="M37" t="s">
        <v>630</v>
      </c>
      <c r="N37" t="s">
        <v>293</v>
      </c>
      <c r="O37" t="s">
        <v>258</v>
      </c>
      <c r="P37" t="s">
        <v>263</v>
      </c>
      <c r="Q37" t="s">
        <v>825</v>
      </c>
      <c r="R37" t="s">
        <v>826</v>
      </c>
      <c r="S37" t="s">
        <v>827</v>
      </c>
      <c r="T37" t="s">
        <v>828</v>
      </c>
      <c r="U37" t="s">
        <v>829</v>
      </c>
      <c r="V37" t="s">
        <v>830</v>
      </c>
      <c r="W37" t="s">
        <v>831</v>
      </c>
      <c r="X37" t="s">
        <v>832</v>
      </c>
      <c r="Y37" t="s">
        <v>833</v>
      </c>
    </row>
    <row r="38" spans="1:25" x14ac:dyDescent="0.35">
      <c r="A38" s="1" t="s">
        <v>1093</v>
      </c>
      <c r="B38" t="s">
        <v>438</v>
      </c>
      <c r="C38" t="s">
        <v>369</v>
      </c>
      <c r="D38" t="s">
        <v>990</v>
      </c>
      <c r="E38" t="s">
        <v>828</v>
      </c>
      <c r="F38" t="s">
        <v>908</v>
      </c>
      <c r="G38" t="s">
        <v>960</v>
      </c>
      <c r="H38" t="s">
        <v>806</v>
      </c>
      <c r="I38" t="s">
        <v>992</v>
      </c>
      <c r="J38" t="s">
        <v>992</v>
      </c>
      <c r="K38" t="s">
        <v>239</v>
      </c>
      <c r="L38" t="s">
        <v>993</v>
      </c>
      <c r="M38" t="s">
        <v>391</v>
      </c>
      <c r="N38" t="s">
        <v>994</v>
      </c>
      <c r="O38" t="s">
        <v>995</v>
      </c>
      <c r="P38" t="s">
        <v>996</v>
      </c>
      <c r="Q38" t="s">
        <v>997</v>
      </c>
      <c r="R38" t="s">
        <v>998</v>
      </c>
      <c r="S38" t="s">
        <v>999</v>
      </c>
      <c r="T38" t="s">
        <v>1000</v>
      </c>
      <c r="U38" t="s">
        <v>1001</v>
      </c>
      <c r="V38" t="s">
        <v>1002</v>
      </c>
      <c r="W38" t="s">
        <v>1003</v>
      </c>
      <c r="X38" t="s">
        <v>1004</v>
      </c>
      <c r="Y38" t="s">
        <v>1094</v>
      </c>
    </row>
    <row r="39" spans="1:25" x14ac:dyDescent="0.35">
      <c r="A39" s="1" t="s">
        <v>1095</v>
      </c>
      <c r="B39" t="s">
        <v>340</v>
      </c>
      <c r="C39" t="s">
        <v>340</v>
      </c>
      <c r="D39" t="s">
        <v>340</v>
      </c>
      <c r="E39" t="s">
        <v>340</v>
      </c>
      <c r="F39" t="s">
        <v>412</v>
      </c>
      <c r="G39" t="s">
        <v>518</v>
      </c>
      <c r="H39" t="s">
        <v>412</v>
      </c>
      <c r="I39" t="s">
        <v>340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321</v>
      </c>
    </row>
    <row r="40" spans="1:25" x14ac:dyDescent="0.35">
      <c r="A40" s="1" t="s">
        <v>1096</v>
      </c>
      <c r="B40" t="s">
        <v>438</v>
      </c>
      <c r="C40" t="s">
        <v>369</v>
      </c>
      <c r="D40" t="s">
        <v>990</v>
      </c>
      <c r="E40" t="s">
        <v>828</v>
      </c>
      <c r="F40" t="s">
        <v>908</v>
      </c>
      <c r="G40" t="s">
        <v>390</v>
      </c>
      <c r="H40" t="s">
        <v>991</v>
      </c>
      <c r="I40" t="s">
        <v>992</v>
      </c>
      <c r="J40" t="s">
        <v>992</v>
      </c>
      <c r="K40" t="s">
        <v>239</v>
      </c>
      <c r="L40" t="s">
        <v>993</v>
      </c>
      <c r="M40" t="s">
        <v>391</v>
      </c>
      <c r="N40" t="s">
        <v>994</v>
      </c>
      <c r="O40" t="s">
        <v>995</v>
      </c>
      <c r="P40" t="s">
        <v>996</v>
      </c>
      <c r="Q40" t="s">
        <v>997</v>
      </c>
      <c r="R40" t="s">
        <v>998</v>
      </c>
      <c r="S40" t="s">
        <v>999</v>
      </c>
      <c r="T40" t="s">
        <v>1000</v>
      </c>
      <c r="U40" t="s">
        <v>1001</v>
      </c>
      <c r="V40" t="s">
        <v>1002</v>
      </c>
      <c r="W40" t="s">
        <v>1003</v>
      </c>
      <c r="X40" t="s">
        <v>1004</v>
      </c>
      <c r="Y40" t="s">
        <v>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"/>
  <sheetViews>
    <sheetView workbookViewId="0"/>
  </sheetViews>
  <sheetFormatPr defaultRowHeight="14.5" x14ac:dyDescent="0.35"/>
  <sheetData>
    <row r="1" spans="1:25" x14ac:dyDescent="0.3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</row>
    <row r="2" spans="1:25" x14ac:dyDescent="0.35">
      <c r="A2" s="1" t="s">
        <v>555</v>
      </c>
      <c r="B2" t="s">
        <v>436</v>
      </c>
      <c r="C2" t="s">
        <v>414</v>
      </c>
      <c r="D2" t="s">
        <v>284</v>
      </c>
      <c r="E2" t="s">
        <v>506</v>
      </c>
      <c r="F2" t="s">
        <v>556</v>
      </c>
      <c r="G2" t="s">
        <v>414</v>
      </c>
      <c r="H2" t="s">
        <v>436</v>
      </c>
      <c r="I2" t="s">
        <v>386</v>
      </c>
      <c r="J2" t="s">
        <v>557</v>
      </c>
      <c r="K2" t="s">
        <v>558</v>
      </c>
      <c r="L2" t="s">
        <v>559</v>
      </c>
      <c r="M2" t="s">
        <v>560</v>
      </c>
      <c r="N2" t="s">
        <v>321</v>
      </c>
      <c r="O2" t="s">
        <v>512</v>
      </c>
      <c r="P2" t="s">
        <v>561</v>
      </c>
      <c r="Q2" t="s">
        <v>518</v>
      </c>
      <c r="R2" t="s">
        <v>562</v>
      </c>
      <c r="S2" t="s">
        <v>345</v>
      </c>
      <c r="T2" t="s">
        <v>563</v>
      </c>
      <c r="U2" t="s">
        <v>564</v>
      </c>
      <c r="V2" t="s">
        <v>382</v>
      </c>
      <c r="W2" t="s">
        <v>351</v>
      </c>
      <c r="X2" t="s">
        <v>565</v>
      </c>
      <c r="Y2" t="s">
        <v>378</v>
      </c>
    </row>
    <row r="3" spans="1:25" x14ac:dyDescent="0.35">
      <c r="A3" s="1" t="s">
        <v>418</v>
      </c>
      <c r="B3" t="s">
        <v>341</v>
      </c>
      <c r="C3" t="s">
        <v>375</v>
      </c>
      <c r="D3" t="s">
        <v>376</v>
      </c>
      <c r="E3" t="s">
        <v>322</v>
      </c>
      <c r="F3" t="s">
        <v>343</v>
      </c>
      <c r="G3" t="s">
        <v>343</v>
      </c>
      <c r="H3" t="s">
        <v>419</v>
      </c>
      <c r="I3" t="s">
        <v>420</v>
      </c>
      <c r="J3" t="s">
        <v>419</v>
      </c>
      <c r="K3" t="s">
        <v>386</v>
      </c>
      <c r="L3" t="s">
        <v>420</v>
      </c>
      <c r="M3" t="s">
        <v>343</v>
      </c>
      <c r="N3" t="s">
        <v>351</v>
      </c>
      <c r="O3" t="s">
        <v>280</v>
      </c>
      <c r="P3" t="s">
        <v>285</v>
      </c>
      <c r="Q3" t="s">
        <v>325</v>
      </c>
      <c r="R3" t="s">
        <v>421</v>
      </c>
      <c r="S3" t="s">
        <v>422</v>
      </c>
      <c r="T3" t="s">
        <v>322</v>
      </c>
      <c r="U3" t="s">
        <v>322</v>
      </c>
      <c r="V3" t="s">
        <v>344</v>
      </c>
      <c r="W3" t="s">
        <v>349</v>
      </c>
      <c r="X3" t="s">
        <v>423</v>
      </c>
      <c r="Y3" t="s">
        <v>349</v>
      </c>
    </row>
    <row r="4" spans="1:25" x14ac:dyDescent="0.35">
      <c r="A4" s="1" t="s">
        <v>1097</v>
      </c>
      <c r="B4" t="s">
        <v>341</v>
      </c>
      <c r="C4" t="s">
        <v>378</v>
      </c>
      <c r="D4" t="s">
        <v>343</v>
      </c>
      <c r="E4" t="s">
        <v>473</v>
      </c>
      <c r="F4" t="s">
        <v>340</v>
      </c>
      <c r="G4" t="s">
        <v>340</v>
      </c>
      <c r="H4" t="s">
        <v>378</v>
      </c>
      <c r="I4" t="s">
        <v>549</v>
      </c>
      <c r="J4" t="s">
        <v>348</v>
      </c>
      <c r="K4" t="s">
        <v>341</v>
      </c>
      <c r="L4" t="s">
        <v>378</v>
      </c>
      <c r="M4" t="s">
        <v>340</v>
      </c>
      <c r="N4" t="s">
        <v>1074</v>
      </c>
      <c r="O4" t="s">
        <v>503</v>
      </c>
      <c r="P4" t="s">
        <v>551</v>
      </c>
      <c r="Q4" t="s">
        <v>503</v>
      </c>
      <c r="R4" t="s">
        <v>342</v>
      </c>
      <c r="S4" t="s">
        <v>1098</v>
      </c>
      <c r="T4" t="s">
        <v>436</v>
      </c>
      <c r="U4" t="s">
        <v>504</v>
      </c>
      <c r="V4" t="s">
        <v>503</v>
      </c>
      <c r="W4" t="s">
        <v>472</v>
      </c>
      <c r="X4" t="s">
        <v>562</v>
      </c>
      <c r="Y4" t="s">
        <v>503</v>
      </c>
    </row>
    <row r="5" spans="1:25" x14ac:dyDescent="0.35">
      <c r="A5" s="1" t="s">
        <v>1099</v>
      </c>
      <c r="B5" t="s">
        <v>340</v>
      </c>
      <c r="C5" t="s">
        <v>340</v>
      </c>
      <c r="D5" t="s">
        <v>340</v>
      </c>
      <c r="E5" t="s">
        <v>340</v>
      </c>
      <c r="F5" t="s">
        <v>340</v>
      </c>
      <c r="G5" t="s">
        <v>340</v>
      </c>
      <c r="H5" t="s">
        <v>340</v>
      </c>
      <c r="I5" t="s">
        <v>340</v>
      </c>
      <c r="J5" t="s">
        <v>340</v>
      </c>
      <c r="K5" t="s">
        <v>340</v>
      </c>
      <c r="L5" t="s">
        <v>340</v>
      </c>
      <c r="M5" t="s">
        <v>342</v>
      </c>
      <c r="N5" t="s">
        <v>342</v>
      </c>
      <c r="O5" t="s">
        <v>375</v>
      </c>
      <c r="P5" t="s">
        <v>419</v>
      </c>
      <c r="Q5" t="s">
        <v>419</v>
      </c>
      <c r="R5" t="s">
        <v>386</v>
      </c>
      <c r="S5" t="s">
        <v>549</v>
      </c>
      <c r="T5" t="s">
        <v>436</v>
      </c>
      <c r="U5" t="s">
        <v>420</v>
      </c>
      <c r="V5" t="s">
        <v>419</v>
      </c>
      <c r="W5" t="s">
        <v>376</v>
      </c>
      <c r="X5" t="s">
        <v>352</v>
      </c>
      <c r="Y5" t="s">
        <v>422</v>
      </c>
    </row>
    <row r="6" spans="1:25" x14ac:dyDescent="0.35">
      <c r="A6" s="1" t="s">
        <v>1100</v>
      </c>
      <c r="B6" t="s">
        <v>552</v>
      </c>
      <c r="C6" t="s">
        <v>375</v>
      </c>
      <c r="D6" t="s">
        <v>1101</v>
      </c>
      <c r="E6" t="s">
        <v>276</v>
      </c>
      <c r="F6" t="s">
        <v>1007</v>
      </c>
      <c r="G6" t="s">
        <v>511</v>
      </c>
      <c r="H6" t="s">
        <v>551</v>
      </c>
      <c r="I6" t="s">
        <v>1102</v>
      </c>
      <c r="J6" t="s">
        <v>382</v>
      </c>
      <c r="K6" t="s">
        <v>351</v>
      </c>
      <c r="L6" t="s">
        <v>550</v>
      </c>
      <c r="M6" t="s">
        <v>425</v>
      </c>
      <c r="N6" t="s">
        <v>343</v>
      </c>
      <c r="O6" t="s">
        <v>384</v>
      </c>
      <c r="P6" t="s">
        <v>375</v>
      </c>
      <c r="Q6" t="s">
        <v>502</v>
      </c>
      <c r="R6" t="s">
        <v>378</v>
      </c>
      <c r="S6" t="s">
        <v>1054</v>
      </c>
      <c r="T6" t="s">
        <v>342</v>
      </c>
      <c r="U6" t="s">
        <v>1103</v>
      </c>
      <c r="V6" t="s">
        <v>1074</v>
      </c>
      <c r="W6" t="s">
        <v>512</v>
      </c>
      <c r="X6" t="s">
        <v>1104</v>
      </c>
      <c r="Y6" t="s">
        <v>384</v>
      </c>
    </row>
    <row r="7" spans="1:25" x14ac:dyDescent="0.35">
      <c r="A7" s="1" t="s">
        <v>1105</v>
      </c>
      <c r="B7" t="s">
        <v>340</v>
      </c>
      <c r="C7" t="s">
        <v>340</v>
      </c>
      <c r="D7" t="s">
        <v>340</v>
      </c>
      <c r="E7" t="s">
        <v>340</v>
      </c>
      <c r="F7" t="s">
        <v>340</v>
      </c>
      <c r="G7" t="s">
        <v>340</v>
      </c>
      <c r="H7" t="s">
        <v>340</v>
      </c>
      <c r="I7" t="s">
        <v>340</v>
      </c>
      <c r="J7" t="s">
        <v>340</v>
      </c>
      <c r="K7" t="s">
        <v>340</v>
      </c>
      <c r="L7" t="s">
        <v>340</v>
      </c>
      <c r="M7" t="s">
        <v>428</v>
      </c>
      <c r="N7" t="s">
        <v>375</v>
      </c>
      <c r="O7" t="s">
        <v>1106</v>
      </c>
      <c r="P7" t="s">
        <v>375</v>
      </c>
      <c r="Q7" t="s">
        <v>436</v>
      </c>
      <c r="R7" t="s">
        <v>347</v>
      </c>
      <c r="S7" t="s">
        <v>414</v>
      </c>
      <c r="T7" t="s">
        <v>467</v>
      </c>
      <c r="U7" t="s">
        <v>1107</v>
      </c>
      <c r="V7" t="s">
        <v>420</v>
      </c>
      <c r="W7" t="s">
        <v>552</v>
      </c>
      <c r="X7" t="s">
        <v>382</v>
      </c>
      <c r="Y7" t="s">
        <v>375</v>
      </c>
    </row>
    <row r="8" spans="1:25" x14ac:dyDescent="0.35">
      <c r="A8" s="1" t="s">
        <v>913</v>
      </c>
      <c r="B8" t="s">
        <v>340</v>
      </c>
      <c r="C8" t="s">
        <v>340</v>
      </c>
      <c r="D8" t="s">
        <v>340</v>
      </c>
      <c r="E8" t="s">
        <v>340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472</v>
      </c>
      <c r="N8" t="s">
        <v>340</v>
      </c>
      <c r="O8" t="s">
        <v>386</v>
      </c>
      <c r="P8" t="s">
        <v>472</v>
      </c>
      <c r="Q8" t="s">
        <v>345</v>
      </c>
      <c r="R8" t="s">
        <v>419</v>
      </c>
      <c r="S8" t="s">
        <v>502</v>
      </c>
      <c r="T8" t="s">
        <v>551</v>
      </c>
      <c r="U8" t="s">
        <v>419</v>
      </c>
      <c r="V8" t="s">
        <v>342</v>
      </c>
      <c r="W8" t="s">
        <v>472</v>
      </c>
      <c r="X8" t="s">
        <v>472</v>
      </c>
      <c r="Y8" t="s">
        <v>472</v>
      </c>
    </row>
    <row r="9" spans="1:25" x14ac:dyDescent="0.35">
      <c r="A9" s="1" t="s">
        <v>1006</v>
      </c>
      <c r="B9" t="s">
        <v>340</v>
      </c>
      <c r="C9" t="s">
        <v>340</v>
      </c>
      <c r="D9" t="s">
        <v>340</v>
      </c>
      <c r="E9" t="s">
        <v>340</v>
      </c>
      <c r="F9" t="s">
        <v>340</v>
      </c>
      <c r="G9" t="s">
        <v>340</v>
      </c>
      <c r="H9" t="s">
        <v>340</v>
      </c>
      <c r="I9" t="s">
        <v>340</v>
      </c>
      <c r="J9" t="s">
        <v>340</v>
      </c>
      <c r="K9" t="s">
        <v>340</v>
      </c>
      <c r="L9" t="s">
        <v>340</v>
      </c>
      <c r="M9" t="s">
        <v>342</v>
      </c>
      <c r="N9" t="s">
        <v>343</v>
      </c>
      <c r="O9" t="s">
        <v>1106</v>
      </c>
      <c r="P9" t="s">
        <v>422</v>
      </c>
      <c r="Q9" t="s">
        <v>385</v>
      </c>
      <c r="R9" t="s">
        <v>1074</v>
      </c>
      <c r="S9" t="s">
        <v>375</v>
      </c>
      <c r="T9" t="s">
        <v>375</v>
      </c>
      <c r="U9" t="s">
        <v>551</v>
      </c>
      <c r="V9" t="s">
        <v>425</v>
      </c>
      <c r="W9" t="s">
        <v>436</v>
      </c>
      <c r="X9" t="s">
        <v>378</v>
      </c>
      <c r="Y9" t="s">
        <v>472</v>
      </c>
    </row>
    <row r="10" spans="1:25" x14ac:dyDescent="0.35">
      <c r="A10" s="1" t="s">
        <v>1108</v>
      </c>
      <c r="B10" t="s">
        <v>420</v>
      </c>
      <c r="C10" t="s">
        <v>915</v>
      </c>
      <c r="D10" t="s">
        <v>370</v>
      </c>
      <c r="E10" t="s">
        <v>370</v>
      </c>
      <c r="F10" t="s">
        <v>363</v>
      </c>
      <c r="G10" t="s">
        <v>360</v>
      </c>
      <c r="H10" t="s">
        <v>380</v>
      </c>
      <c r="I10" t="s">
        <v>353</v>
      </c>
      <c r="J10" t="s">
        <v>551</v>
      </c>
      <c r="K10" t="s">
        <v>436</v>
      </c>
      <c r="L10" t="s">
        <v>501</v>
      </c>
      <c r="M10" t="s">
        <v>341</v>
      </c>
      <c r="N10" t="s">
        <v>503</v>
      </c>
      <c r="O10" t="s">
        <v>341</v>
      </c>
      <c r="P10" t="s">
        <v>1104</v>
      </c>
      <c r="Q10" t="s">
        <v>419</v>
      </c>
      <c r="R10" t="s">
        <v>503</v>
      </c>
      <c r="S10" t="s">
        <v>550</v>
      </c>
      <c r="T10" t="s">
        <v>375</v>
      </c>
      <c r="U10" t="s">
        <v>375</v>
      </c>
      <c r="V10" t="s">
        <v>551</v>
      </c>
      <c r="W10" t="s">
        <v>341</v>
      </c>
      <c r="X10" t="s">
        <v>342</v>
      </c>
      <c r="Y10" t="s">
        <v>417</v>
      </c>
    </row>
    <row r="11" spans="1:25" x14ac:dyDescent="0.35">
      <c r="A11" s="1" t="s">
        <v>1109</v>
      </c>
      <c r="B11" t="s">
        <v>412</v>
      </c>
      <c r="C11" t="s">
        <v>412</v>
      </c>
      <c r="D11" t="s">
        <v>347</v>
      </c>
      <c r="E11" t="s">
        <v>801</v>
      </c>
      <c r="F11" t="s">
        <v>277</v>
      </c>
      <c r="G11" t="s">
        <v>351</v>
      </c>
      <c r="H11" t="s">
        <v>341</v>
      </c>
      <c r="I11" t="s">
        <v>551</v>
      </c>
      <c r="J11" t="s">
        <v>950</v>
      </c>
      <c r="K11" t="s">
        <v>379</v>
      </c>
      <c r="L11" t="s">
        <v>1110</v>
      </c>
      <c r="M11" t="s">
        <v>354</v>
      </c>
      <c r="N11" t="s">
        <v>436</v>
      </c>
      <c r="O11" t="s">
        <v>342</v>
      </c>
      <c r="P11" t="s">
        <v>324</v>
      </c>
      <c r="Q11" t="s">
        <v>549</v>
      </c>
      <c r="R11" t="s">
        <v>277</v>
      </c>
      <c r="S11" t="s">
        <v>564</v>
      </c>
      <c r="T11" t="s">
        <v>348</v>
      </c>
      <c r="U11" t="s">
        <v>367</v>
      </c>
      <c r="V11" t="s">
        <v>375</v>
      </c>
      <c r="W11" t="s">
        <v>412</v>
      </c>
      <c r="X11" t="s">
        <v>386</v>
      </c>
      <c r="Y11" t="s">
        <v>501</v>
      </c>
    </row>
    <row r="12" spans="1:25" x14ac:dyDescent="0.35">
      <c r="A12" s="1" t="s">
        <v>1111</v>
      </c>
      <c r="B12" t="s">
        <v>382</v>
      </c>
      <c r="C12" t="s">
        <v>351</v>
      </c>
      <c r="D12" t="s">
        <v>1112</v>
      </c>
      <c r="E12" t="s">
        <v>436</v>
      </c>
      <c r="F12" t="s">
        <v>952</v>
      </c>
      <c r="G12" t="s">
        <v>420</v>
      </c>
      <c r="H12" t="s">
        <v>343</v>
      </c>
      <c r="I12" t="s">
        <v>419</v>
      </c>
      <c r="J12" t="s">
        <v>386</v>
      </c>
      <c r="K12" t="s">
        <v>501</v>
      </c>
      <c r="L12" t="s">
        <v>474</v>
      </c>
      <c r="M12" t="s">
        <v>322</v>
      </c>
      <c r="N12" t="s">
        <v>470</v>
      </c>
      <c r="O12" t="s">
        <v>375</v>
      </c>
      <c r="P12" t="s">
        <v>283</v>
      </c>
      <c r="Q12" t="s">
        <v>352</v>
      </c>
      <c r="R12" t="s">
        <v>549</v>
      </c>
      <c r="S12" t="s">
        <v>469</v>
      </c>
      <c r="T12" t="s">
        <v>552</v>
      </c>
      <c r="U12" t="s">
        <v>469</v>
      </c>
      <c r="V12" t="s">
        <v>414</v>
      </c>
      <c r="W12" t="s">
        <v>934</v>
      </c>
      <c r="X12" t="s">
        <v>625</v>
      </c>
      <c r="Y12" t="s">
        <v>475</v>
      </c>
    </row>
    <row r="13" spans="1:25" x14ac:dyDescent="0.35">
      <c r="A13" s="1" t="s">
        <v>1113</v>
      </c>
      <c r="B13" t="s">
        <v>382</v>
      </c>
      <c r="C13" t="s">
        <v>551</v>
      </c>
      <c r="D13" t="s">
        <v>474</v>
      </c>
      <c r="E13" t="s">
        <v>472</v>
      </c>
      <c r="F13" t="s">
        <v>382</v>
      </c>
      <c r="G13" t="s">
        <v>1102</v>
      </c>
      <c r="H13" t="s">
        <v>502</v>
      </c>
      <c r="I13" t="s">
        <v>502</v>
      </c>
      <c r="J13" t="s">
        <v>1102</v>
      </c>
      <c r="K13" t="s">
        <v>501</v>
      </c>
      <c r="L13" t="s">
        <v>501</v>
      </c>
      <c r="M13" t="s">
        <v>503</v>
      </c>
      <c r="N13" t="s">
        <v>378</v>
      </c>
      <c r="O13" t="s">
        <v>502</v>
      </c>
      <c r="P13" t="s">
        <v>1054</v>
      </c>
      <c r="Q13" t="s">
        <v>1054</v>
      </c>
      <c r="R13" t="s">
        <v>1074</v>
      </c>
      <c r="S13" t="s">
        <v>553</v>
      </c>
      <c r="T13" t="s">
        <v>1075</v>
      </c>
      <c r="U13" t="s">
        <v>469</v>
      </c>
      <c r="V13" t="s">
        <v>511</v>
      </c>
      <c r="W13" t="s">
        <v>384</v>
      </c>
      <c r="X13" t="s">
        <v>429</v>
      </c>
      <c r="Y13" t="s">
        <v>1114</v>
      </c>
    </row>
    <row r="14" spans="1:25" x14ac:dyDescent="0.35">
      <c r="A14" s="1" t="s">
        <v>1115</v>
      </c>
      <c r="B14" t="s">
        <v>340</v>
      </c>
      <c r="C14" t="s">
        <v>378</v>
      </c>
      <c r="D14" t="s">
        <v>1112</v>
      </c>
      <c r="E14" t="s">
        <v>340</v>
      </c>
      <c r="F14" t="s">
        <v>340</v>
      </c>
      <c r="G14" t="s">
        <v>340</v>
      </c>
      <c r="H14" t="s">
        <v>515</v>
      </c>
      <c r="I14" t="s">
        <v>1116</v>
      </c>
      <c r="J14" t="s">
        <v>1117</v>
      </c>
      <c r="K14" t="s">
        <v>1118</v>
      </c>
      <c r="L14" t="s">
        <v>501</v>
      </c>
      <c r="M14" t="s">
        <v>1102</v>
      </c>
      <c r="N14" t="s">
        <v>1119</v>
      </c>
      <c r="O14" t="s">
        <v>1120</v>
      </c>
      <c r="P14" t="s">
        <v>1121</v>
      </c>
      <c r="Q14" t="s">
        <v>342</v>
      </c>
      <c r="R14" t="s">
        <v>551</v>
      </c>
      <c r="S14" t="s">
        <v>340</v>
      </c>
      <c r="T14" t="s">
        <v>472</v>
      </c>
      <c r="U14" t="s">
        <v>340</v>
      </c>
      <c r="V14" t="s">
        <v>551</v>
      </c>
      <c r="W14" t="s">
        <v>1098</v>
      </c>
      <c r="X14" t="s">
        <v>521</v>
      </c>
      <c r="Y14" t="s">
        <v>552</v>
      </c>
    </row>
    <row r="15" spans="1:25" x14ac:dyDescent="0.35">
      <c r="A15" s="1" t="s">
        <v>1122</v>
      </c>
      <c r="B15" t="s">
        <v>340</v>
      </c>
      <c r="C15" t="s">
        <v>1112</v>
      </c>
      <c r="D15" t="s">
        <v>1075</v>
      </c>
      <c r="E15" t="s">
        <v>340</v>
      </c>
      <c r="F15" t="s">
        <v>340</v>
      </c>
      <c r="G15" t="s">
        <v>1116</v>
      </c>
      <c r="H15" t="s">
        <v>340</v>
      </c>
      <c r="I15" t="s">
        <v>340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</row>
    <row r="16" spans="1:25" x14ac:dyDescent="0.35">
      <c r="A16" s="1" t="s">
        <v>1123</v>
      </c>
      <c r="B16" t="s">
        <v>340</v>
      </c>
      <c r="C16" t="s">
        <v>340</v>
      </c>
      <c r="D16" t="s">
        <v>433</v>
      </c>
      <c r="E16" t="s">
        <v>340</v>
      </c>
      <c r="F16" t="s">
        <v>340</v>
      </c>
      <c r="G16" t="s">
        <v>414</v>
      </c>
      <c r="H16" t="s">
        <v>470</v>
      </c>
      <c r="I16" t="s">
        <v>420</v>
      </c>
      <c r="J16" t="s">
        <v>340</v>
      </c>
      <c r="K16" t="s">
        <v>340</v>
      </c>
      <c r="L16" t="s">
        <v>412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</row>
    <row r="17" spans="1:25" x14ac:dyDescent="0.35">
      <c r="A17" s="1" t="s">
        <v>1124</v>
      </c>
      <c r="B17" t="s">
        <v>501</v>
      </c>
      <c r="C17" t="s">
        <v>503</v>
      </c>
      <c r="D17" t="s">
        <v>412</v>
      </c>
      <c r="E17" t="s">
        <v>340</v>
      </c>
      <c r="F17" t="s">
        <v>340</v>
      </c>
      <c r="G17" t="s">
        <v>553</v>
      </c>
      <c r="H17" t="s">
        <v>1075</v>
      </c>
      <c r="I17" t="s">
        <v>1098</v>
      </c>
      <c r="J17" t="s">
        <v>343</v>
      </c>
      <c r="K17" t="s">
        <v>626</v>
      </c>
      <c r="L17" t="s">
        <v>501</v>
      </c>
      <c r="M17" t="s">
        <v>341</v>
      </c>
      <c r="N17" t="s">
        <v>378</v>
      </c>
      <c r="O17" t="s">
        <v>472</v>
      </c>
      <c r="P17" t="s">
        <v>1106</v>
      </c>
      <c r="Q17" t="s">
        <v>550</v>
      </c>
      <c r="R17" t="s">
        <v>550</v>
      </c>
      <c r="S17" t="s">
        <v>909</v>
      </c>
      <c r="T17" t="s">
        <v>472</v>
      </c>
      <c r="U17" t="s">
        <v>384</v>
      </c>
      <c r="V17" t="s">
        <v>954</v>
      </c>
      <c r="W17" t="s">
        <v>384</v>
      </c>
      <c r="X17" t="s">
        <v>429</v>
      </c>
      <c r="Y17" t="s">
        <v>508</v>
      </c>
    </row>
    <row r="18" spans="1:25" x14ac:dyDescent="0.35">
      <c r="A18" s="1" t="s">
        <v>1125</v>
      </c>
      <c r="B18" t="s">
        <v>472</v>
      </c>
      <c r="C18" t="s">
        <v>564</v>
      </c>
      <c r="D18" t="s">
        <v>550</v>
      </c>
      <c r="E18" t="s">
        <v>472</v>
      </c>
      <c r="F18" t="s">
        <v>382</v>
      </c>
      <c r="G18" t="s">
        <v>564</v>
      </c>
      <c r="H18" t="s">
        <v>427</v>
      </c>
      <c r="I18" t="s">
        <v>521</v>
      </c>
      <c r="J18" t="s">
        <v>557</v>
      </c>
      <c r="K18" t="s">
        <v>1054</v>
      </c>
      <c r="L18" t="s">
        <v>378</v>
      </c>
      <c r="M18" t="s">
        <v>502</v>
      </c>
      <c r="N18" t="s">
        <v>1126</v>
      </c>
      <c r="O18" t="s">
        <v>1127</v>
      </c>
      <c r="P18" t="s">
        <v>1128</v>
      </c>
      <c r="Q18" t="s">
        <v>1104</v>
      </c>
      <c r="R18" t="s">
        <v>1054</v>
      </c>
      <c r="S18" t="s">
        <v>909</v>
      </c>
      <c r="T18" t="s">
        <v>504</v>
      </c>
      <c r="U18" t="s">
        <v>384</v>
      </c>
      <c r="V18" t="s">
        <v>277</v>
      </c>
      <c r="W18" t="s">
        <v>427</v>
      </c>
      <c r="X18" t="s">
        <v>1129</v>
      </c>
      <c r="Y18" t="s">
        <v>521</v>
      </c>
    </row>
    <row r="19" spans="1:25" x14ac:dyDescent="0.35">
      <c r="A19" s="1" t="s">
        <v>1130</v>
      </c>
      <c r="B19" t="s">
        <v>340</v>
      </c>
      <c r="C19" t="s">
        <v>340</v>
      </c>
      <c r="D19" t="s">
        <v>340</v>
      </c>
      <c r="E19" t="s">
        <v>340</v>
      </c>
      <c r="F19" t="s">
        <v>340</v>
      </c>
      <c r="G19" t="s">
        <v>340</v>
      </c>
      <c r="H19" t="s">
        <v>340</v>
      </c>
      <c r="I19" t="s">
        <v>340</v>
      </c>
      <c r="J19" t="s">
        <v>340</v>
      </c>
      <c r="K19" t="s">
        <v>340</v>
      </c>
      <c r="L19" t="s">
        <v>340</v>
      </c>
      <c r="M19" t="s">
        <v>471</v>
      </c>
      <c r="N19" t="s">
        <v>1131</v>
      </c>
      <c r="O19" t="s">
        <v>551</v>
      </c>
      <c r="P19" t="s">
        <v>522</v>
      </c>
      <c r="Q19" t="s">
        <v>501</v>
      </c>
      <c r="R19" t="s">
        <v>1132</v>
      </c>
      <c r="S19" t="s">
        <v>1133</v>
      </c>
      <c r="T19" t="s">
        <v>550</v>
      </c>
      <c r="U19" t="s">
        <v>1134</v>
      </c>
      <c r="V19" t="s">
        <v>501</v>
      </c>
      <c r="W19" t="s">
        <v>501</v>
      </c>
      <c r="X19" t="s">
        <v>501</v>
      </c>
      <c r="Y19" t="s">
        <v>474</v>
      </c>
    </row>
    <row r="20" spans="1:25" x14ac:dyDescent="0.35">
      <c r="A20" s="1" t="s">
        <v>1135</v>
      </c>
      <c r="B20" t="s">
        <v>379</v>
      </c>
      <c r="C20" t="s">
        <v>326</v>
      </c>
      <c r="D20" t="s">
        <v>351</v>
      </c>
      <c r="E20" t="s">
        <v>277</v>
      </c>
      <c r="F20" t="s">
        <v>914</v>
      </c>
      <c r="G20" t="s">
        <v>934</v>
      </c>
      <c r="H20" t="s">
        <v>376</v>
      </c>
      <c r="I20" t="s">
        <v>436</v>
      </c>
      <c r="J20" t="s">
        <v>341</v>
      </c>
      <c r="K20" t="s">
        <v>956</v>
      </c>
      <c r="L20" t="s">
        <v>412</v>
      </c>
      <c r="M20" t="s">
        <v>344</v>
      </c>
      <c r="N20" t="s">
        <v>276</v>
      </c>
      <c r="O20" t="s">
        <v>331</v>
      </c>
      <c r="P20" t="s">
        <v>902</v>
      </c>
      <c r="Q20" t="s">
        <v>340</v>
      </c>
      <c r="R20" t="s">
        <v>340</v>
      </c>
      <c r="S20" t="s">
        <v>340</v>
      </c>
      <c r="T20" t="s">
        <v>437</v>
      </c>
      <c r="U20" t="s">
        <v>1136</v>
      </c>
      <c r="V20" t="s">
        <v>340</v>
      </c>
      <c r="W20" t="s">
        <v>340</v>
      </c>
      <c r="X20" t="s">
        <v>1137</v>
      </c>
      <c r="Y20" t="s">
        <v>340</v>
      </c>
    </row>
    <row r="21" spans="1:25" x14ac:dyDescent="0.35">
      <c r="A21" s="1" t="s">
        <v>1138</v>
      </c>
      <c r="B21" t="s">
        <v>1054</v>
      </c>
      <c r="C21" t="s">
        <v>503</v>
      </c>
      <c r="D21" t="s">
        <v>340</v>
      </c>
      <c r="E21" t="s">
        <v>340</v>
      </c>
      <c r="F21" t="s">
        <v>340</v>
      </c>
      <c r="G21" t="s">
        <v>340</v>
      </c>
      <c r="H21" t="s">
        <v>340</v>
      </c>
      <c r="I21" t="s">
        <v>340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553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501</v>
      </c>
      <c r="W21" t="s">
        <v>340</v>
      </c>
      <c r="X21" t="s">
        <v>340</v>
      </c>
      <c r="Y21" t="s">
        <v>340</v>
      </c>
    </row>
    <row r="22" spans="1:25" x14ac:dyDescent="0.35">
      <c r="A22" s="1" t="s">
        <v>1139</v>
      </c>
      <c r="B22" t="s">
        <v>340</v>
      </c>
      <c r="C22" t="s">
        <v>340</v>
      </c>
      <c r="D22" t="s">
        <v>340</v>
      </c>
      <c r="E22" t="s">
        <v>340</v>
      </c>
      <c r="F22" t="s">
        <v>340</v>
      </c>
      <c r="G22" t="s">
        <v>340</v>
      </c>
      <c r="H22" t="s">
        <v>340</v>
      </c>
      <c r="I22" t="s">
        <v>340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</row>
    <row r="23" spans="1:25" x14ac:dyDescent="0.35">
      <c r="A23" s="1" t="s">
        <v>1140</v>
      </c>
      <c r="B23" t="s">
        <v>436</v>
      </c>
      <c r="C23" t="s">
        <v>1106</v>
      </c>
      <c r="D23" t="s">
        <v>276</v>
      </c>
      <c r="E23" t="s">
        <v>342</v>
      </c>
      <c r="F23" t="s">
        <v>1107</v>
      </c>
      <c r="G23" t="s">
        <v>551</v>
      </c>
      <c r="H23" t="s">
        <v>501</v>
      </c>
      <c r="I23" t="s">
        <v>503</v>
      </c>
      <c r="J23" t="s">
        <v>415</v>
      </c>
      <c r="K23" t="s">
        <v>1141</v>
      </c>
      <c r="L23" t="s">
        <v>375</v>
      </c>
      <c r="M23" t="s">
        <v>322</v>
      </c>
      <c r="N23" t="s">
        <v>1142</v>
      </c>
      <c r="O23" t="s">
        <v>1143</v>
      </c>
      <c r="P23" t="s">
        <v>950</v>
      </c>
      <c r="Q23" t="s">
        <v>501</v>
      </c>
      <c r="R23" t="s">
        <v>1144</v>
      </c>
      <c r="S23" t="s">
        <v>342</v>
      </c>
      <c r="T23" t="s">
        <v>342</v>
      </c>
      <c r="U23" t="s">
        <v>820</v>
      </c>
      <c r="V23" t="s">
        <v>386</v>
      </c>
      <c r="W23" t="s">
        <v>386</v>
      </c>
      <c r="X23" t="s">
        <v>343</v>
      </c>
      <c r="Y23" t="s">
        <v>551</v>
      </c>
    </row>
    <row r="24" spans="1:25" x14ac:dyDescent="0.35">
      <c r="A24" s="1" t="s">
        <v>1145</v>
      </c>
      <c r="B24" t="s">
        <v>376</v>
      </c>
      <c r="C24" t="s">
        <v>331</v>
      </c>
      <c r="D24" t="s">
        <v>433</v>
      </c>
      <c r="E24" t="s">
        <v>354</v>
      </c>
      <c r="F24" t="s">
        <v>376</v>
      </c>
      <c r="G24" t="s">
        <v>422</v>
      </c>
      <c r="H24" t="s">
        <v>414</v>
      </c>
      <c r="I24" t="s">
        <v>436</v>
      </c>
      <c r="J24" t="s">
        <v>415</v>
      </c>
      <c r="K24" t="s">
        <v>352</v>
      </c>
      <c r="L24" t="s">
        <v>375</v>
      </c>
      <c r="M24" t="s">
        <v>1075</v>
      </c>
      <c r="N24" t="s">
        <v>1146</v>
      </c>
      <c r="O24" t="s">
        <v>1147</v>
      </c>
      <c r="P24" t="s">
        <v>330</v>
      </c>
      <c r="Q24" t="s">
        <v>378</v>
      </c>
      <c r="R24" t="s">
        <v>504</v>
      </c>
      <c r="S24" t="s">
        <v>1148</v>
      </c>
      <c r="T24" t="s">
        <v>356</v>
      </c>
      <c r="U24" t="s">
        <v>1149</v>
      </c>
      <c r="V24" t="s">
        <v>342</v>
      </c>
      <c r="W24" t="s">
        <v>386</v>
      </c>
      <c r="X24" t="s">
        <v>904</v>
      </c>
      <c r="Y24" t="s">
        <v>1075</v>
      </c>
    </row>
    <row r="25" spans="1:25" x14ac:dyDescent="0.35">
      <c r="A25" s="1" t="s">
        <v>1150</v>
      </c>
      <c r="B25" t="s">
        <v>340</v>
      </c>
      <c r="C25" t="s">
        <v>503</v>
      </c>
      <c r="D25" t="s">
        <v>503</v>
      </c>
      <c r="E25" t="s">
        <v>412</v>
      </c>
      <c r="F25" t="s">
        <v>378</v>
      </c>
      <c r="G25" t="s">
        <v>501</v>
      </c>
      <c r="H25" t="s">
        <v>412</v>
      </c>
      <c r="I25" t="s">
        <v>341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501</v>
      </c>
      <c r="P25" t="s">
        <v>340</v>
      </c>
      <c r="Q25" t="s">
        <v>412</v>
      </c>
      <c r="R25" t="s">
        <v>503</v>
      </c>
      <c r="S25" t="s">
        <v>503</v>
      </c>
      <c r="T25" t="s">
        <v>503</v>
      </c>
      <c r="U25" t="s">
        <v>341</v>
      </c>
      <c r="V25" t="s">
        <v>501</v>
      </c>
      <c r="W25" t="s">
        <v>503</v>
      </c>
      <c r="X25" t="s">
        <v>342</v>
      </c>
      <c r="Y25" t="s">
        <v>378</v>
      </c>
    </row>
    <row r="26" spans="1:25" x14ac:dyDescent="0.35">
      <c r="A26" s="1" t="s">
        <v>1151</v>
      </c>
      <c r="B26" t="s">
        <v>342</v>
      </c>
      <c r="C26" t="s">
        <v>475</v>
      </c>
      <c r="D26" t="s">
        <v>1106</v>
      </c>
      <c r="E26" t="s">
        <v>954</v>
      </c>
      <c r="F26" t="s">
        <v>433</v>
      </c>
      <c r="G26" t="s">
        <v>504</v>
      </c>
      <c r="H26" t="s">
        <v>467</v>
      </c>
      <c r="I26" t="s">
        <v>1107</v>
      </c>
      <c r="J26" t="s">
        <v>378</v>
      </c>
      <c r="K26" t="s">
        <v>375</v>
      </c>
      <c r="L26" t="s">
        <v>472</v>
      </c>
      <c r="M26" t="s">
        <v>549</v>
      </c>
      <c r="N26" t="s">
        <v>341</v>
      </c>
      <c r="O26" t="s">
        <v>627</v>
      </c>
      <c r="P26" t="s">
        <v>432</v>
      </c>
      <c r="Q26" t="s">
        <v>419</v>
      </c>
      <c r="R26" t="s">
        <v>432</v>
      </c>
      <c r="S26" t="s">
        <v>472</v>
      </c>
      <c r="T26" t="s">
        <v>277</v>
      </c>
      <c r="U26" t="s">
        <v>331</v>
      </c>
      <c r="V26" t="s">
        <v>228</v>
      </c>
      <c r="W26" t="s">
        <v>504</v>
      </c>
      <c r="X26" t="s">
        <v>1152</v>
      </c>
      <c r="Y26" t="s">
        <v>516</v>
      </c>
    </row>
    <row r="27" spans="1:25" x14ac:dyDescent="0.35">
      <c r="A27" s="1" t="s">
        <v>1153</v>
      </c>
      <c r="B27" t="s">
        <v>375</v>
      </c>
      <c r="C27" t="s">
        <v>423</v>
      </c>
      <c r="D27" t="s">
        <v>346</v>
      </c>
      <c r="E27" t="s">
        <v>331</v>
      </c>
      <c r="F27" t="s">
        <v>380</v>
      </c>
      <c r="G27" t="s">
        <v>628</v>
      </c>
      <c r="H27" t="s">
        <v>283</v>
      </c>
      <c r="I27" t="s">
        <v>351</v>
      </c>
      <c r="J27" t="s">
        <v>436</v>
      </c>
      <c r="K27" t="s">
        <v>343</v>
      </c>
      <c r="L27" t="s">
        <v>375</v>
      </c>
      <c r="M27" t="s">
        <v>414</v>
      </c>
      <c r="N27" t="s">
        <v>376</v>
      </c>
      <c r="O27" t="s">
        <v>435</v>
      </c>
      <c r="P27" t="s">
        <v>886</v>
      </c>
      <c r="Q27" t="s">
        <v>328</v>
      </c>
      <c r="R27" t="s">
        <v>349</v>
      </c>
      <c r="S27" t="s">
        <v>377</v>
      </c>
      <c r="T27" t="s">
        <v>355</v>
      </c>
      <c r="U27" t="s">
        <v>887</v>
      </c>
      <c r="V27" t="s">
        <v>888</v>
      </c>
      <c r="W27" t="s">
        <v>359</v>
      </c>
      <c r="X27" t="s">
        <v>1154</v>
      </c>
      <c r="Y27" t="s">
        <v>890</v>
      </c>
    </row>
    <row r="28" spans="1:25" x14ac:dyDescent="0.35">
      <c r="A28" s="1" t="s">
        <v>1155</v>
      </c>
      <c r="B28" t="s">
        <v>341</v>
      </c>
      <c r="C28" t="s">
        <v>375</v>
      </c>
      <c r="D28" t="s">
        <v>423</v>
      </c>
      <c r="E28" t="s">
        <v>346</v>
      </c>
      <c r="F28" t="s">
        <v>331</v>
      </c>
      <c r="G28" t="s">
        <v>380</v>
      </c>
      <c r="H28" t="s">
        <v>885</v>
      </c>
      <c r="I28" t="s">
        <v>228</v>
      </c>
      <c r="J28" t="s">
        <v>420</v>
      </c>
      <c r="K28" t="s">
        <v>436</v>
      </c>
      <c r="L28" t="s">
        <v>343</v>
      </c>
      <c r="M28" t="s">
        <v>386</v>
      </c>
      <c r="N28" t="s">
        <v>414</v>
      </c>
      <c r="O28" t="s">
        <v>376</v>
      </c>
      <c r="P28" t="s">
        <v>435</v>
      </c>
      <c r="Q28" t="s">
        <v>886</v>
      </c>
      <c r="R28" t="s">
        <v>328</v>
      </c>
      <c r="S28" t="s">
        <v>423</v>
      </c>
      <c r="T28" t="s">
        <v>377</v>
      </c>
      <c r="U28" t="s">
        <v>355</v>
      </c>
      <c r="V28" t="s">
        <v>363</v>
      </c>
      <c r="W28" t="s">
        <v>888</v>
      </c>
      <c r="X28" t="s">
        <v>359</v>
      </c>
      <c r="Y28" t="s">
        <v>1154</v>
      </c>
    </row>
    <row r="29" spans="1:25" x14ac:dyDescent="0.35">
      <c r="A29" s="1" t="s">
        <v>1156</v>
      </c>
      <c r="B29" t="s">
        <v>502</v>
      </c>
      <c r="C29" t="s">
        <v>414</v>
      </c>
      <c r="D29" t="s">
        <v>427</v>
      </c>
      <c r="E29" t="s">
        <v>412</v>
      </c>
      <c r="F29" t="s">
        <v>377</v>
      </c>
      <c r="G29" t="s">
        <v>341</v>
      </c>
      <c r="H29" t="s">
        <v>341</v>
      </c>
      <c r="I29" t="s">
        <v>501</v>
      </c>
      <c r="J29" t="s">
        <v>551</v>
      </c>
      <c r="K29" t="s">
        <v>378</v>
      </c>
      <c r="L29" t="s">
        <v>1102</v>
      </c>
      <c r="M29" t="s">
        <v>379</v>
      </c>
      <c r="N29" t="s">
        <v>422</v>
      </c>
      <c r="O29" t="s">
        <v>472</v>
      </c>
      <c r="P29" t="s">
        <v>801</v>
      </c>
      <c r="Q29" t="s">
        <v>436</v>
      </c>
      <c r="R29" t="s">
        <v>502</v>
      </c>
      <c r="S29" t="s">
        <v>1112</v>
      </c>
      <c r="T29" t="s">
        <v>385</v>
      </c>
      <c r="U29" t="s">
        <v>515</v>
      </c>
      <c r="V29" t="s">
        <v>552</v>
      </c>
      <c r="W29" t="s">
        <v>386</v>
      </c>
      <c r="X29" t="s">
        <v>376</v>
      </c>
      <c r="Y29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Info</vt:lpstr>
      <vt:lpstr>Model</vt:lpstr>
      <vt:lpstr>Model_New</vt:lpstr>
      <vt:lpstr>Income Statement</vt:lpstr>
      <vt:lpstr>Summary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2022-11-25T06:01:12Z</dcterms:created>
  <dcterms:modified xsi:type="dcterms:W3CDTF">2024-02-09T07:43:20Z</dcterms:modified>
</cp:coreProperties>
</file>