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LHX/"/>
    </mc:Choice>
  </mc:AlternateContent>
  <xr:revisionPtr revIDLastSave="639" documentId="8_{D22262B3-9F51-41D1-8058-1D58853B65CD}" xr6:coauthVersionLast="47" xr6:coauthVersionMax="47" xr10:uidLastSave="{9D57DFEB-7799-490B-8639-0D73FC48E674}"/>
  <bookViews>
    <workbookView xWindow="0" yWindow="0" windowWidth="19200" windowHeight="21600" activeTab="2" xr2:uid="{C2A9AC18-0129-4C84-8A37-DA6761B2E38B}"/>
  </bookViews>
  <sheets>
    <sheet name="Main" sheetId="1" r:id="rId1"/>
    <sheet name="Info" sheetId="2" r:id="rId2"/>
    <sheet name="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6" i="3" l="1"/>
  <c r="P13" i="3"/>
  <c r="P15" i="3"/>
  <c r="K42" i="3"/>
  <c r="L42" i="3"/>
  <c r="M42" i="3"/>
  <c r="N42" i="3"/>
  <c r="O42" i="3"/>
  <c r="Q42" i="3"/>
  <c r="R42" i="3"/>
  <c r="J42" i="3"/>
  <c r="S42" i="3"/>
  <c r="Q40" i="3"/>
  <c r="Q38" i="3"/>
  <c r="Q36" i="3"/>
  <c r="Q33" i="3"/>
  <c r="Q34" i="3" s="1"/>
  <c r="Q25" i="3"/>
  <c r="Q26" i="3" s="1"/>
  <c r="Q22" i="3"/>
  <c r="K15" i="3"/>
  <c r="L15" i="3"/>
  <c r="M15" i="3"/>
  <c r="N15" i="3"/>
  <c r="O15" i="3"/>
  <c r="Q15" i="3"/>
  <c r="R15" i="3"/>
  <c r="J15" i="3"/>
  <c r="S33" i="3"/>
  <c r="S25" i="3"/>
  <c r="S22" i="3"/>
  <c r="S26" i="3" s="1"/>
  <c r="S34" i="3" s="1"/>
  <c r="S36" i="3" s="1"/>
  <c r="S38" i="3" s="1"/>
  <c r="S40" i="3" s="1"/>
  <c r="R33" i="3"/>
  <c r="R25" i="3"/>
  <c r="R22" i="3"/>
  <c r="R26" i="3" s="1"/>
  <c r="R34" i="3" s="1"/>
  <c r="R36" i="3" s="1"/>
  <c r="R38" i="3" s="1"/>
  <c r="R40" i="3" s="1"/>
  <c r="S15" i="3"/>
  <c r="K96" i="3"/>
  <c r="L96" i="3"/>
  <c r="M96" i="3"/>
  <c r="N96" i="3"/>
  <c r="O96" i="3"/>
  <c r="Q96" i="3"/>
  <c r="R96" i="3"/>
  <c r="J96" i="3"/>
  <c r="S96" i="3"/>
  <c r="K88" i="3"/>
  <c r="L88" i="3"/>
  <c r="M88" i="3"/>
  <c r="N88" i="3"/>
  <c r="O88" i="3"/>
  <c r="P88" i="3"/>
  <c r="P90" i="3" s="1"/>
  <c r="Q88" i="3"/>
  <c r="Q90" i="3" s="1"/>
  <c r="R88" i="3"/>
  <c r="R90" i="3" s="1"/>
  <c r="R91" i="3" s="1"/>
  <c r="J88" i="3"/>
  <c r="K90" i="3"/>
  <c r="K91" i="3" s="1"/>
  <c r="L90" i="3"/>
  <c r="L91" i="3" s="1"/>
  <c r="M90" i="3"/>
  <c r="M91" i="3" s="1"/>
  <c r="N90" i="3"/>
  <c r="N91" i="3" s="1"/>
  <c r="O90" i="3"/>
  <c r="O91" i="3" s="1"/>
  <c r="J90" i="3"/>
  <c r="J91" i="3" s="1"/>
  <c r="S91" i="3"/>
  <c r="S90" i="3"/>
  <c r="S88" i="3"/>
  <c r="K80" i="3"/>
  <c r="L80" i="3"/>
  <c r="M80" i="3"/>
  <c r="N80" i="3"/>
  <c r="O80" i="3"/>
  <c r="P80" i="3"/>
  <c r="Q80" i="3"/>
  <c r="R80" i="3"/>
  <c r="R81" i="3" s="1"/>
  <c r="K81" i="3"/>
  <c r="L81" i="3"/>
  <c r="M81" i="3"/>
  <c r="N81" i="3"/>
  <c r="O81" i="3"/>
  <c r="J81" i="3"/>
  <c r="J80" i="3"/>
  <c r="S81" i="3"/>
  <c r="S80" i="3"/>
  <c r="K73" i="3"/>
  <c r="L73" i="3"/>
  <c r="M73" i="3"/>
  <c r="N73" i="3"/>
  <c r="O73" i="3"/>
  <c r="P73" i="3"/>
  <c r="Q73" i="3"/>
  <c r="R73" i="3"/>
  <c r="J73" i="3"/>
  <c r="S73" i="3"/>
  <c r="K62" i="3"/>
  <c r="L62" i="3"/>
  <c r="M62" i="3"/>
  <c r="N62" i="3"/>
  <c r="O62" i="3"/>
  <c r="P62" i="3"/>
  <c r="Q62" i="3"/>
  <c r="R62" i="3"/>
  <c r="R63" i="3" s="1"/>
  <c r="K63" i="3"/>
  <c r="L63" i="3"/>
  <c r="M63" i="3"/>
  <c r="N63" i="3"/>
  <c r="O63" i="3"/>
  <c r="J62" i="3"/>
  <c r="J63" i="3" s="1"/>
  <c r="S63" i="3"/>
  <c r="S62" i="3"/>
  <c r="K54" i="3"/>
  <c r="L54" i="3"/>
  <c r="M54" i="3"/>
  <c r="N54" i="3"/>
  <c r="O54" i="3"/>
  <c r="P54" i="3"/>
  <c r="Q54" i="3"/>
  <c r="R54" i="3"/>
  <c r="J54" i="3"/>
  <c r="S54" i="3"/>
  <c r="K22" i="3"/>
  <c r="L22" i="3"/>
  <c r="M22" i="3"/>
  <c r="K25" i="3"/>
  <c r="K26" i="3" s="1"/>
  <c r="L25" i="3"/>
  <c r="M25" i="3"/>
  <c r="M26" i="3" s="1"/>
  <c r="K33" i="3"/>
  <c r="L33" i="3"/>
  <c r="M33" i="3"/>
  <c r="J33" i="3"/>
  <c r="J25" i="3"/>
  <c r="J22" i="3"/>
  <c r="O33" i="3"/>
  <c r="P33" i="3"/>
  <c r="N33" i="3"/>
  <c r="O25" i="3"/>
  <c r="P25" i="3"/>
  <c r="N25" i="3"/>
  <c r="O22" i="3"/>
  <c r="P22" i="3"/>
  <c r="N22" i="3"/>
  <c r="B3" i="1" a="1"/>
  <c r="B3" i="1" s="1"/>
  <c r="B2" i="1" a="1"/>
  <c r="B2" i="1" s="1"/>
  <c r="B4" i="1" l="1"/>
  <c r="P81" i="3"/>
  <c r="P91" i="3" s="1"/>
  <c r="Q81" i="3"/>
  <c r="Q91" i="3" s="1"/>
  <c r="P63" i="3"/>
  <c r="Q63" i="3"/>
  <c r="O26" i="3"/>
  <c r="O34" i="3" s="1"/>
  <c r="O36" i="3" s="1"/>
  <c r="O38" i="3" s="1"/>
  <c r="O40" i="3" s="1"/>
  <c r="L26" i="3"/>
  <c r="K34" i="3"/>
  <c r="K36" i="3" s="1"/>
  <c r="K38" i="3" s="1"/>
  <c r="K40" i="3" s="1"/>
  <c r="L34" i="3"/>
  <c r="L36" i="3" s="1"/>
  <c r="L38" i="3" s="1"/>
  <c r="L40" i="3" s="1"/>
  <c r="P26" i="3"/>
  <c r="P34" i="3" s="1"/>
  <c r="P36" i="3" s="1"/>
  <c r="P38" i="3" s="1"/>
  <c r="P40" i="3" s="1"/>
  <c r="P42" i="3" s="1"/>
  <c r="J26" i="3"/>
  <c r="J34" i="3" s="1"/>
  <c r="J36" i="3" s="1"/>
  <c r="J38" i="3" s="1"/>
  <c r="J40" i="3" s="1"/>
  <c r="M34" i="3"/>
  <c r="M36" i="3" s="1"/>
  <c r="M38" i="3" s="1"/>
  <c r="M40" i="3" s="1"/>
  <c r="N26" i="3"/>
  <c r="N34" i="3" s="1"/>
  <c r="N36" i="3" s="1"/>
  <c r="N38" i="3" s="1"/>
  <c r="N4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7" authorId="0" shapeId="0" xr:uid="{277D47BF-8DE0-4F8E-87FB-0DBA63871592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Formerly known as "Harris Corporation".
Changed it's name to "L3Harris Technologies, Inc" in June 2019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<sst xmlns="http://schemas.openxmlformats.org/spreadsheetml/2006/main" count="149" uniqueCount="146">
  <si>
    <t xml:space="preserve"> </t>
  </si>
  <si>
    <t>Company Name</t>
  </si>
  <si>
    <t>Ticker</t>
  </si>
  <si>
    <t>Country</t>
  </si>
  <si>
    <t>Sector</t>
  </si>
  <si>
    <t>Industry</t>
  </si>
  <si>
    <t>HQ</t>
  </si>
  <si>
    <t>Melbourne, Florida</t>
  </si>
  <si>
    <t>Industrials</t>
  </si>
  <si>
    <t>Aerospace &amp; Defense</t>
  </si>
  <si>
    <t>USA</t>
  </si>
  <si>
    <t>LHX</t>
  </si>
  <si>
    <t>L3Harris Technologies, Inc.</t>
  </si>
  <si>
    <t>Segment Info</t>
  </si>
  <si>
    <t>Integerated Systems</t>
  </si>
  <si>
    <t>- Multi-mission Intelligence</t>
  </si>
  <si>
    <t>- Surveillance</t>
  </si>
  <si>
    <t>- Reconnaissance</t>
  </si>
  <si>
    <t>- Communication Systems</t>
  </si>
  <si>
    <t>- Manufactures and integrates maritime platforms</t>
  </si>
  <si>
    <t>- Power &amp; Platform control systems</t>
  </si>
  <si>
    <t>Communications Systems</t>
  </si>
  <si>
    <t>- Broadband communications</t>
  </si>
  <si>
    <t>- Tactical radios</t>
  </si>
  <si>
    <t xml:space="preserve">- Software-defined radios for kye DoD network modernization programs </t>
  </si>
  <si>
    <t>- Satellite communication terminals</t>
  </si>
  <si>
    <t xml:space="preserve">Founded </t>
  </si>
  <si>
    <t>Space &amp; Airborne Systems</t>
  </si>
  <si>
    <t>- Payload</t>
  </si>
  <si>
    <t>- Sensors</t>
  </si>
  <si>
    <t>- Full mission solutions</t>
  </si>
  <si>
    <t>- Classified Intelligence and Cyber defense solutions</t>
  </si>
  <si>
    <t>- Mission avionics</t>
  </si>
  <si>
    <t>- Electronic warfare systems</t>
  </si>
  <si>
    <t>- Battlefield management networks</t>
  </si>
  <si>
    <t>Price</t>
  </si>
  <si>
    <t>Shares</t>
  </si>
  <si>
    <t>MC</t>
  </si>
  <si>
    <t>Cash</t>
  </si>
  <si>
    <t>Debt</t>
  </si>
  <si>
    <t>EV</t>
  </si>
  <si>
    <t>Quarter</t>
  </si>
  <si>
    <t>Filing Date</t>
  </si>
  <si>
    <t>Period of Report</t>
  </si>
  <si>
    <t>Stock Prices</t>
  </si>
  <si>
    <t>High</t>
  </si>
  <si>
    <t>Low</t>
  </si>
  <si>
    <t>Average</t>
  </si>
  <si>
    <t>Revenue by Segment *in millions, USD</t>
  </si>
  <si>
    <t>Integrated Mission Systems</t>
  </si>
  <si>
    <t>Communication Systems</t>
  </si>
  <si>
    <t>Other non-reportable businesses</t>
  </si>
  <si>
    <t>Coporate eliminations</t>
  </si>
  <si>
    <t>Total Revenues</t>
  </si>
  <si>
    <t>Income Statement *in millions, USD</t>
  </si>
  <si>
    <t>Revenues</t>
  </si>
  <si>
    <t>Revenues from product sales</t>
  </si>
  <si>
    <t>Revenue from sales</t>
  </si>
  <si>
    <t>Revenue from product sales and services</t>
  </si>
  <si>
    <t>Cost of Product sales</t>
  </si>
  <si>
    <t>Cost of Services</t>
  </si>
  <si>
    <t>Total COGs</t>
  </si>
  <si>
    <t>Gross Profit</t>
  </si>
  <si>
    <t>Operating Expenses</t>
  </si>
  <si>
    <t>SG&amp;A</t>
  </si>
  <si>
    <t>Business divestiture-related gains</t>
  </si>
  <si>
    <t>Impairment of goodwill and other assets</t>
  </si>
  <si>
    <t>Non-operating income</t>
  </si>
  <si>
    <t>Interest expense</t>
  </si>
  <si>
    <t>Total Operating Expenses</t>
  </si>
  <si>
    <t>Taxes</t>
  </si>
  <si>
    <t>Operating Income</t>
  </si>
  <si>
    <t>Income from continue operations</t>
  </si>
  <si>
    <t>Discontinued Operations</t>
  </si>
  <si>
    <t>Non-controlling interests</t>
  </si>
  <si>
    <t>Net Income, including noncontrolling interests</t>
  </si>
  <si>
    <t xml:space="preserve">Net Income  </t>
  </si>
  <si>
    <t xml:space="preserve">EPS </t>
  </si>
  <si>
    <t>Balance Sheet *in millions, USD</t>
  </si>
  <si>
    <t>Current Assets</t>
  </si>
  <si>
    <t>Cash &amp; cash equivalents</t>
  </si>
  <si>
    <t>AR</t>
  </si>
  <si>
    <t>Contract assets</t>
  </si>
  <si>
    <t>Inventories</t>
  </si>
  <si>
    <t>Income taxes receivable</t>
  </si>
  <si>
    <t>Other current assets</t>
  </si>
  <si>
    <t>Assets of busines held for sale</t>
  </si>
  <si>
    <t>Total Current Assets</t>
  </si>
  <si>
    <t>Non-current Assets</t>
  </si>
  <si>
    <t xml:space="preserve">PP&amp;E </t>
  </si>
  <si>
    <t>Operating lease right-of-use assets</t>
  </si>
  <si>
    <t>Goodwill</t>
  </si>
  <si>
    <t>Other intangible assets</t>
  </si>
  <si>
    <t>Deferred income taxes</t>
  </si>
  <si>
    <t>Other non-current assets</t>
  </si>
  <si>
    <t>Total Non-current Assets</t>
  </si>
  <si>
    <t>Total Assets</t>
  </si>
  <si>
    <t>Current Liabilities</t>
  </si>
  <si>
    <t>Short-term debt</t>
  </si>
  <si>
    <t>AP</t>
  </si>
  <si>
    <t>Contract liabilities</t>
  </si>
  <si>
    <t>Compensation &amp; benefits</t>
  </si>
  <si>
    <t>Other accrued items</t>
  </si>
  <si>
    <t>Income taxes payable</t>
  </si>
  <si>
    <t>Current portion of long-term debt</t>
  </si>
  <si>
    <t>Liabilities held for sale</t>
  </si>
  <si>
    <t>Total Current Liabilities</t>
  </si>
  <si>
    <t>Non-current Liabilities</t>
  </si>
  <si>
    <t>Defined benefit plans</t>
  </si>
  <si>
    <t>Operating lease liabiliites</t>
  </si>
  <si>
    <t>Long-term debt</t>
  </si>
  <si>
    <t>Other long-term liabilities</t>
  </si>
  <si>
    <t>Total Non-current Liabilities</t>
  </si>
  <si>
    <t>Total Liabilities</t>
  </si>
  <si>
    <t>Equity</t>
  </si>
  <si>
    <t>Preferred stock</t>
  </si>
  <si>
    <t>Common stock</t>
  </si>
  <si>
    <t>Other capital</t>
  </si>
  <si>
    <t>Retained earnings</t>
  </si>
  <si>
    <t>Accumulated other comprehensive loss</t>
  </si>
  <si>
    <t>Noncontrolling Interest</t>
  </si>
  <si>
    <t>Total Equity</t>
  </si>
  <si>
    <t>Total Equity &amp; Liabilities</t>
  </si>
  <si>
    <t>Cash Flow *in millions, USD</t>
  </si>
  <si>
    <t>CFFO</t>
  </si>
  <si>
    <t>CapEx</t>
  </si>
  <si>
    <t>FCF</t>
  </si>
  <si>
    <t>SBI</t>
  </si>
  <si>
    <t>SBC</t>
  </si>
  <si>
    <t>SBB</t>
  </si>
  <si>
    <t>Dividends</t>
  </si>
  <si>
    <t>Total Shareholder's equity, excluding noncontrolling interests</t>
  </si>
  <si>
    <t>Products</t>
  </si>
  <si>
    <t>Acquisition</t>
  </si>
  <si>
    <t xml:space="preserve">Latitude Engineering </t>
  </si>
  <si>
    <t>NovAtel</t>
  </si>
  <si>
    <t>Hirschmann Multimedia Communication</t>
  </si>
  <si>
    <t>Northeast Boradcast Lab</t>
  </si>
  <si>
    <t>Zander Technologies</t>
  </si>
  <si>
    <t>Notes</t>
  </si>
  <si>
    <t>Acquire Date</t>
  </si>
  <si>
    <t>Name</t>
  </si>
  <si>
    <t>Link 16</t>
  </si>
  <si>
    <t>Secure data product business from Viasat</t>
  </si>
  <si>
    <t>Aerojet Rocketdyne</t>
  </si>
  <si>
    <t>Specializes in creating rocket engines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</si>
</sst>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0" fillId="0" borderId="0" xfId="0" quotePrefix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37" fontId="0" fillId="0" borderId="0" xfId="0" applyNumberFormat="1"/>
    <xf numFmtId="14" fontId="0" fillId="0" borderId="0" xfId="0" applyNumberFormat="1"/>
    <xf numFmtId="3" fontId="1" fillId="2" borderId="0" xfId="0" applyNumberFormat="1" applyFont="1" applyFill="1"/>
    <xf numFmtId="3" fontId="0" fillId="0" borderId="0" xfId="0" applyNumberFormat="1"/>
    <xf numFmtId="3" fontId="0" fillId="0" borderId="2" xfId="0" applyNumberFormat="1" applyBorder="1"/>
    <xf numFmtId="3" fontId="2" fillId="0" borderId="0" xfId="0" applyNumberFormat="1" applyFont="1"/>
    <xf numFmtId="3" fontId="3" fillId="3" borderId="0" xfId="0" applyNumberFormat="1" applyFont="1" applyFill="1"/>
    <xf numFmtId="3" fontId="0" fillId="0" borderId="3" xfId="0" applyNumberFormat="1" applyBorder="1"/>
    <xf numFmtId="3" fontId="2" fillId="0" borderId="3" xfId="0" applyNumberFormat="1" applyFont="1" applyBorder="1"/>
    <xf numFmtId="1" fontId="0" fillId="0" borderId="0" xfId="0" applyNumberFormat="1"/>
    <xf numFmtId="4" fontId="0" fillId="0" borderId="0" xfId="0" applyNumberForma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https://www.bing.com/financeapi/forcetrigger?t=a1uvar&amp;q=XNYS%3aLHX&amp;form=skydnc</v>
    <v>Learn more on Bing</v>
  </rv>
  <rv s="1">
    <v>en-US</v>
    <v>a1uvar</v>
    <v>268435456</v>
    <v>1</v>
    <v>Powered by Refinitiv</v>
    <v>0</v>
    <v>L3HARRIS TECHNOLOGIES, INC. (XNYS:LHX)</v>
    <v>2</v>
    <v>3</v>
    <v>Finance</v>
    <v>4</v>
    <v>219.31</v>
    <v>160.25</v>
    <v>0.65390000000000004</v>
    <v>0.01</v>
    <v>4.7720000000000004E-5</v>
    <v>USD</v>
    <v>L3Harris Technologies Inc. is a global aerospace and defense technology company. The Company operates through three segments. The Integrated Mission Systems segment includes multi-mission intelligence, surveillance and reconnaissance systems; integrated electrical and electronic systems for maritime platforms; advanced electro-optical and infrared solutions; fuzing and ordnance systems; commercial aviation products, and commercial pilot training operations. The Space &amp; Airborne Systems segment includes space payloads, sensors and full-mission solutions; classified intelligence and cyber; avionics; electronic warfare, and mission networks for air traffic management operations. The Communication Systems segment includes tactical communications with global communications solutions; broadband communications; integrated vision solutions; and public safety radios, system applications and equipment. The Company is also engaged in the Link 16 Tactical Data Links (TDL) business.</v>
    <v>46000</v>
    <v>New York Stock Exchange</v>
    <v>XNYS</v>
    <v>XNYS</v>
    <v>1025 W Nasa Blvd, MELBOURNE, FL, 32919-0001 US</v>
    <v>209.63</v>
    <v>Aerospace &amp; Defense</v>
    <v>Stock</v>
    <v>45330.82215303203</v>
    <v>0</v>
    <v>206.49</v>
    <v>39720050000</v>
    <v>L3HARRIS TECHNOLOGIES, INC.</v>
    <v>L3HARRIS TECHNOLOGIES, INC.</v>
    <v>208.93</v>
    <v>32.4923</v>
    <v>209.56</v>
    <v>209.57</v>
    <v>189540300</v>
    <v>LHX</v>
    <v>L3HARRIS TECHNOLOGIES, INC. (XNYS:LHX)</v>
    <v>542057</v>
    <v>1221874</v>
    <v>1926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m/d/yyyy\ h:mm"/>
    </x:dxf>
    <x:dxf>
      <x:numFmt numFmtId="1" formatCode="0"/>
    </x:dxf>
    <x:dxf>
      <x:numFmt numFmtId="2" formatCode="0.00"/>
    </x:dxf>
  </dxfs>
  <richProperties>
    <rPr n="NumberFormat" t="s"/>
    <rPr n="IsTitleField" t="b"/>
  </richProperties>
  <richStyles>
    <rSty dxfid="0">
      <rpv i="0">_([$$-en-US]* #,##0.00_);_([$$-en-US]* (#,##0.00);_([$$-en-US]* "-"??_);_(@_)</rpv>
    </rSty>
    <rSty dxfid="1">
      <rpv i="0">#,##0.00</rpv>
    </rSty>
    <rSty>
      <rpv i="1">1</rpv>
    </rSty>
    <rSty dxfid="2">
      <rpv i="0">#,##0</rpv>
    </rSty>
    <rSty dxfid="3"/>
    <rSty dxfid="0">
      <rpv i="0">_([$$-en-US]* #,##0_);_([$$-en-US]* (#,##0);_([$$-en-US]* "-"_);_(@_)</rpv>
    </rSty>
    <rSty dxfid="4"/>
    <rSty dxfid="5">
      <rpv i="0">0</rpv>
    </rSty>
    <rSty dxfid="6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613A-CC81-4436-B564-CFFBEF8B0735}">
  <dimension ref="A1:B7"/>
  <sheetViews>
    <sheetView workbookViewId="0">
      <selection activeCell="C20" sqref="C20"/>
    </sheetView>
  </sheetViews>
  <sheetFormatPr defaultRowHeight="14.5" x14ac:dyDescent="0.35"/>
  <cols>
    <col min="2" max="2" width="11.08984375" bestFit="1" customWidth="1"/>
  </cols>
  <sheetData>
    <row r="1" spans="1:2" x14ac:dyDescent="0.35">
      <c r="A1" t="e" vm="1">
        <v>#VALUE!</v>
      </c>
    </row>
    <row r="2" spans="1:2" x14ac:dyDescent="0.35">
      <c r="A2" s="4" t="s">
        <v>35</v>
      </c>
      <c r="B2" s="5" cm="1">
        <f t="array" ref="B2">_FV(A1,"Price")</f>
        <v>209.57</v>
      </c>
    </row>
    <row r="3" spans="1:2" x14ac:dyDescent="0.35">
      <c r="A3" s="4" t="s">
        <v>36</v>
      </c>
      <c r="B3" s="6" cm="1">
        <f t="array" ref="B3">_FV(A1,"Shares outstanding",TRUE)/1000000</f>
        <v>189.5403</v>
      </c>
    </row>
    <row r="4" spans="1:2" x14ac:dyDescent="0.35">
      <c r="A4" s="4" t="s">
        <v>37</v>
      </c>
      <c r="B4" s="5">
        <f>B2*B3</f>
        <v>39721.960671000001</v>
      </c>
    </row>
    <row r="5" spans="1:2" x14ac:dyDescent="0.35">
      <c r="A5" s="4" t="s">
        <v>38</v>
      </c>
    </row>
    <row r="6" spans="1:2" x14ac:dyDescent="0.35">
      <c r="A6" s="4" t="s">
        <v>39</v>
      </c>
    </row>
    <row r="7" spans="1:2" x14ac:dyDescent="0.35">
      <c r="A7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5F33-7BD9-42E2-8232-42F8075E7EF0}">
  <dimension ref="A1:C53"/>
  <sheetViews>
    <sheetView topLeftCell="A10" workbookViewId="0">
      <selection activeCell="G19" sqref="G19"/>
    </sheetView>
  </sheetViews>
  <sheetFormatPr defaultRowHeight="14.5" x14ac:dyDescent="0.35"/>
  <cols>
    <col min="2" max="2" width="10.453125" bestFit="1" customWidth="1"/>
  </cols>
  <sheetData>
    <row r="1" spans="1:3" x14ac:dyDescent="0.35">
      <c r="A1" t="s">
        <v>1</v>
      </c>
      <c r="B1" t="s">
        <v>12</v>
      </c>
    </row>
    <row r="2" spans="1:3" x14ac:dyDescent="0.35">
      <c r="A2" t="s">
        <v>2</v>
      </c>
      <c r="B2" t="s">
        <v>11</v>
      </c>
    </row>
    <row r="3" spans="1:3" x14ac:dyDescent="0.35">
      <c r="A3" t="s">
        <v>3</v>
      </c>
      <c r="B3" t="s">
        <v>10</v>
      </c>
    </row>
    <row r="4" spans="1:3" x14ac:dyDescent="0.35">
      <c r="A4" t="s">
        <v>4</v>
      </c>
      <c r="B4" t="s">
        <v>8</v>
      </c>
    </row>
    <row r="5" spans="1:3" x14ac:dyDescent="0.35">
      <c r="A5" t="s">
        <v>5</v>
      </c>
      <c r="B5" t="s">
        <v>9</v>
      </c>
    </row>
    <row r="6" spans="1:3" x14ac:dyDescent="0.35">
      <c r="A6" t="s">
        <v>6</v>
      </c>
      <c r="B6" t="s">
        <v>7</v>
      </c>
    </row>
    <row r="7" spans="1:3" x14ac:dyDescent="0.35">
      <c r="A7" t="s">
        <v>26</v>
      </c>
      <c r="B7">
        <v>1895</v>
      </c>
    </row>
    <row r="10" spans="1:3" s="1" customFormat="1" x14ac:dyDescent="0.35">
      <c r="A10" s="1" t="s">
        <v>133</v>
      </c>
    </row>
    <row r="11" spans="1:3" s="17" customFormat="1" x14ac:dyDescent="0.35">
      <c r="A11" s="17" t="s">
        <v>141</v>
      </c>
      <c r="B11" s="17" t="s">
        <v>140</v>
      </c>
      <c r="C11" s="17" t="s">
        <v>139</v>
      </c>
    </row>
    <row r="12" spans="1:3" x14ac:dyDescent="0.35">
      <c r="A12" t="s">
        <v>134</v>
      </c>
      <c r="B12" s="7">
        <v>43356</v>
      </c>
    </row>
    <row r="13" spans="1:3" x14ac:dyDescent="0.35">
      <c r="A13" t="s">
        <v>135</v>
      </c>
      <c r="B13" s="7">
        <v>35009</v>
      </c>
    </row>
    <row r="14" spans="1:3" x14ac:dyDescent="0.35">
      <c r="A14" t="s">
        <v>136</v>
      </c>
      <c r="B14" s="7">
        <v>37000</v>
      </c>
    </row>
    <row r="15" spans="1:3" x14ac:dyDescent="0.35">
      <c r="A15" t="s">
        <v>137</v>
      </c>
      <c r="B15" s="7">
        <v>35527</v>
      </c>
    </row>
    <row r="16" spans="1:3" x14ac:dyDescent="0.35">
      <c r="A16" t="s">
        <v>138</v>
      </c>
      <c r="B16" s="7">
        <v>39415</v>
      </c>
    </row>
    <row r="17" spans="1:3" x14ac:dyDescent="0.35">
      <c r="A17" t="s">
        <v>142</v>
      </c>
      <c r="B17" s="7">
        <v>44941</v>
      </c>
      <c r="C17" t="s">
        <v>143</v>
      </c>
    </row>
    <row r="18" spans="1:3" s="7" customFormat="1" x14ac:dyDescent="0.35">
      <c r="A18" s="7" t="s">
        <v>144</v>
      </c>
      <c r="B18" s="7">
        <v>45125</v>
      </c>
      <c r="C18" s="7" t="s">
        <v>145</v>
      </c>
    </row>
    <row r="21" spans="1:3" s="1" customFormat="1" x14ac:dyDescent="0.35">
      <c r="A21" s="1" t="s">
        <v>13</v>
      </c>
    </row>
    <row r="22" spans="1:3" s="2" customFormat="1" x14ac:dyDescent="0.35">
      <c r="A22" s="2" t="s">
        <v>14</v>
      </c>
    </row>
    <row r="23" spans="1:3" x14ac:dyDescent="0.35">
      <c r="A23" s="3" t="s">
        <v>15</v>
      </c>
    </row>
    <row r="24" spans="1:3" x14ac:dyDescent="0.35">
      <c r="A24" s="3" t="s">
        <v>16</v>
      </c>
    </row>
    <row r="25" spans="1:3" x14ac:dyDescent="0.35">
      <c r="A25" s="3" t="s">
        <v>17</v>
      </c>
    </row>
    <row r="26" spans="1:3" x14ac:dyDescent="0.35">
      <c r="A26" s="3" t="s">
        <v>18</v>
      </c>
    </row>
    <row r="27" spans="1:3" x14ac:dyDescent="0.35">
      <c r="A27" s="3" t="s">
        <v>19</v>
      </c>
    </row>
    <row r="28" spans="1:3" x14ac:dyDescent="0.35">
      <c r="A28" s="3" t="s">
        <v>20</v>
      </c>
    </row>
    <row r="29" spans="1:3" x14ac:dyDescent="0.35">
      <c r="A29" s="3"/>
    </row>
    <row r="30" spans="1:3" x14ac:dyDescent="0.35">
      <c r="A30" s="3"/>
    </row>
    <row r="31" spans="1:3" x14ac:dyDescent="0.35">
      <c r="A31" s="3"/>
    </row>
    <row r="32" spans="1:3" x14ac:dyDescent="0.35">
      <c r="A32" s="3"/>
    </row>
    <row r="33" spans="1:1" x14ac:dyDescent="0.35">
      <c r="A33" s="3"/>
    </row>
    <row r="34" spans="1:1" x14ac:dyDescent="0.35">
      <c r="A34" s="3"/>
    </row>
    <row r="35" spans="1:1" s="2" customFormat="1" x14ac:dyDescent="0.35">
      <c r="A35" s="2" t="s">
        <v>21</v>
      </c>
    </row>
    <row r="36" spans="1:1" x14ac:dyDescent="0.35">
      <c r="A36" s="3" t="s">
        <v>22</v>
      </c>
    </row>
    <row r="37" spans="1:1" x14ac:dyDescent="0.35">
      <c r="A37" s="3" t="s">
        <v>23</v>
      </c>
    </row>
    <row r="38" spans="1:1" x14ac:dyDescent="0.35">
      <c r="A38" s="3" t="s">
        <v>24</v>
      </c>
    </row>
    <row r="39" spans="1:1" x14ac:dyDescent="0.35">
      <c r="A39" s="3" t="s">
        <v>25</v>
      </c>
    </row>
    <row r="40" spans="1:1" x14ac:dyDescent="0.35">
      <c r="A40" s="3" t="s">
        <v>34</v>
      </c>
    </row>
    <row r="41" spans="1:1" x14ac:dyDescent="0.35">
      <c r="A41" s="3"/>
    </row>
    <row r="43" spans="1:1" s="2" customFormat="1" x14ac:dyDescent="0.35">
      <c r="A43" s="2" t="s">
        <v>27</v>
      </c>
    </row>
    <row r="44" spans="1:1" x14ac:dyDescent="0.35">
      <c r="A44" s="3" t="s">
        <v>28</v>
      </c>
    </row>
    <row r="45" spans="1:1" x14ac:dyDescent="0.35">
      <c r="A45" s="3" t="s">
        <v>29</v>
      </c>
    </row>
    <row r="46" spans="1:1" x14ac:dyDescent="0.35">
      <c r="A46" s="3" t="s">
        <v>30</v>
      </c>
    </row>
    <row r="47" spans="1:1" x14ac:dyDescent="0.35">
      <c r="A47" s="3" t="s">
        <v>31</v>
      </c>
    </row>
    <row r="48" spans="1:1" x14ac:dyDescent="0.35">
      <c r="A48" s="3" t="s">
        <v>32</v>
      </c>
    </row>
    <row r="49" spans="1:1" x14ac:dyDescent="0.35">
      <c r="A49" s="3" t="s">
        <v>33</v>
      </c>
    </row>
    <row r="53" spans="1:1" s="1" customFormat="1" x14ac:dyDescent="0.35">
      <c r="A53" s="1" t="s">
        <v>132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95EF-8EE0-403C-A7D8-13D92884687D}">
  <dimension ref="A1:S106"/>
  <sheetViews>
    <sheetView tabSelected="1" workbookViewId="0">
      <pane xSplit="2" ySplit="7" topLeftCell="I17" activePane="bottomRight" state="frozen"/>
      <selection pane="topRight" activeCell="C1" sqref="C1"/>
      <selection pane="bottomLeft" activeCell="A6" sqref="A6"/>
      <selection pane="bottomRight" activeCell="P96" sqref="P96"/>
    </sheetView>
  </sheetViews>
  <sheetFormatPr defaultRowHeight="14.5" x14ac:dyDescent="0.35"/>
  <cols>
    <col min="2" max="2" width="23.90625" customWidth="1"/>
    <col min="14" max="16" width="9.453125" bestFit="1" customWidth="1"/>
    <col min="18" max="19" width="9.453125" bestFit="1" customWidth="1"/>
  </cols>
  <sheetData>
    <row r="1" spans="1:19" x14ac:dyDescent="0.35">
      <c r="A1" t="s">
        <v>0</v>
      </c>
      <c r="B1" t="s">
        <v>41</v>
      </c>
    </row>
    <row r="2" spans="1:19" x14ac:dyDescent="0.35">
      <c r="B2" t="s">
        <v>42</v>
      </c>
      <c r="N2" s="7">
        <v>42976</v>
      </c>
      <c r="O2" s="7">
        <v>43339</v>
      </c>
      <c r="P2" s="7">
        <v>43699</v>
      </c>
      <c r="Q2" s="7">
        <v>44256</v>
      </c>
      <c r="R2" s="7">
        <v>44617</v>
      </c>
      <c r="S2" s="7">
        <v>44981</v>
      </c>
    </row>
    <row r="3" spans="1:19" x14ac:dyDescent="0.35">
      <c r="B3" t="s">
        <v>43</v>
      </c>
      <c r="N3" s="15">
        <v>2017</v>
      </c>
      <c r="O3">
        <v>2018</v>
      </c>
      <c r="P3">
        <v>2019</v>
      </c>
      <c r="Q3">
        <v>2020</v>
      </c>
      <c r="R3">
        <v>2021</v>
      </c>
      <c r="S3">
        <v>2022</v>
      </c>
    </row>
    <row r="4" spans="1:19" s="1" customFormat="1" x14ac:dyDescent="0.35">
      <c r="B4" s="1" t="s">
        <v>44</v>
      </c>
    </row>
    <row r="5" spans="1:19" x14ac:dyDescent="0.35">
      <c r="B5" t="s">
        <v>45</v>
      </c>
    </row>
    <row r="6" spans="1:19" x14ac:dyDescent="0.35">
      <c r="B6" t="s">
        <v>46</v>
      </c>
    </row>
    <row r="7" spans="1:19" x14ac:dyDescent="0.35">
      <c r="B7" t="s">
        <v>47</v>
      </c>
    </row>
    <row r="9" spans="1:19" s="8" customFormat="1" x14ac:dyDescent="0.35">
      <c r="B9" s="8" t="s">
        <v>48</v>
      </c>
    </row>
    <row r="10" spans="1:19" s="9" customFormat="1" x14ac:dyDescent="0.35">
      <c r="B10" s="9" t="s">
        <v>49</v>
      </c>
      <c r="P10" s="9">
        <v>2783</v>
      </c>
      <c r="Q10" s="9">
        <v>5538</v>
      </c>
      <c r="R10" s="9">
        <v>7042</v>
      </c>
      <c r="S10" s="9">
        <v>6916</v>
      </c>
    </row>
    <row r="11" spans="1:19" s="9" customFormat="1" x14ac:dyDescent="0.35">
      <c r="B11" s="9" t="s">
        <v>27</v>
      </c>
      <c r="P11" s="9">
        <v>4352</v>
      </c>
      <c r="Q11" s="9">
        <v>4946</v>
      </c>
      <c r="R11" s="9">
        <v>5965</v>
      </c>
      <c r="S11" s="9">
        <v>6060</v>
      </c>
    </row>
    <row r="12" spans="1:19" s="9" customFormat="1" x14ac:dyDescent="0.35">
      <c r="B12" s="9" t="s">
        <v>50</v>
      </c>
      <c r="P12" s="9">
        <v>3340</v>
      </c>
      <c r="Q12" s="9">
        <v>4443</v>
      </c>
      <c r="R12" s="9">
        <v>4287</v>
      </c>
      <c r="S12" s="9">
        <v>4217</v>
      </c>
    </row>
    <row r="13" spans="1:19" s="9" customFormat="1" x14ac:dyDescent="0.35">
      <c r="B13" s="9" t="s">
        <v>51</v>
      </c>
      <c r="P13" s="9">
        <f>2368+102</f>
        <v>2470</v>
      </c>
      <c r="Q13" s="9">
        <v>3448</v>
      </c>
      <c r="R13" s="9">
        <v>683</v>
      </c>
      <c r="S13" s="9">
        <v>0</v>
      </c>
    </row>
    <row r="14" spans="1:19" s="10" customFormat="1" x14ac:dyDescent="0.35">
      <c r="B14" s="10" t="s">
        <v>52</v>
      </c>
      <c r="P14" s="10">
        <v>-89</v>
      </c>
      <c r="Q14" s="10">
        <v>-181</v>
      </c>
      <c r="R14" s="10">
        <v>-163</v>
      </c>
      <c r="S14" s="10">
        <v>-131</v>
      </c>
    </row>
    <row r="15" spans="1:19" s="11" customFormat="1" x14ac:dyDescent="0.35">
      <c r="B15" s="11" t="s">
        <v>53</v>
      </c>
      <c r="J15" s="11">
        <f>SUM(J10:J14)</f>
        <v>0</v>
      </c>
      <c r="K15" s="11">
        <f t="shared" ref="K15:R15" si="0">SUM(K10:K14)</f>
        <v>0</v>
      </c>
      <c r="L15" s="11">
        <f t="shared" si="0"/>
        <v>0</v>
      </c>
      <c r="M15" s="11">
        <f t="shared" si="0"/>
        <v>0</v>
      </c>
      <c r="N15" s="11">
        <f t="shared" si="0"/>
        <v>0</v>
      </c>
      <c r="O15" s="11">
        <f t="shared" si="0"/>
        <v>0</v>
      </c>
      <c r="P15" s="11">
        <f t="shared" si="0"/>
        <v>12856</v>
      </c>
      <c r="Q15" s="11">
        <f t="shared" si="0"/>
        <v>18194</v>
      </c>
      <c r="R15" s="11">
        <f t="shared" si="0"/>
        <v>17814</v>
      </c>
      <c r="S15" s="11">
        <f>SUM(S10:S14)</f>
        <v>17062</v>
      </c>
    </row>
    <row r="16" spans="1:19" s="9" customFormat="1" x14ac:dyDescent="0.35"/>
    <row r="17" spans="2:19" s="9" customFormat="1" x14ac:dyDescent="0.35"/>
    <row r="18" spans="2:19" s="8" customFormat="1" x14ac:dyDescent="0.35">
      <c r="B18" s="8" t="s">
        <v>54</v>
      </c>
    </row>
    <row r="19" spans="2:19" s="12" customFormat="1" x14ac:dyDescent="0.35">
      <c r="B19" s="12" t="s">
        <v>55</v>
      </c>
    </row>
    <row r="20" spans="2:19" s="9" customFormat="1" x14ac:dyDescent="0.35">
      <c r="B20" s="9" t="s">
        <v>56</v>
      </c>
      <c r="Q20" s="9">
        <v>13581</v>
      </c>
      <c r="R20" s="9">
        <v>13156</v>
      </c>
      <c r="S20" s="9">
        <v>12097</v>
      </c>
    </row>
    <row r="21" spans="2:19" s="10" customFormat="1" x14ac:dyDescent="0.35">
      <c r="B21" s="10" t="s">
        <v>57</v>
      </c>
      <c r="Q21" s="10">
        <v>4613</v>
      </c>
      <c r="R21" s="10">
        <v>4658</v>
      </c>
      <c r="S21" s="10">
        <v>4965</v>
      </c>
    </row>
    <row r="22" spans="2:19" s="9" customFormat="1" x14ac:dyDescent="0.35">
      <c r="B22" s="9" t="s">
        <v>58</v>
      </c>
      <c r="J22" s="9">
        <f>SUM(J20:J21)</f>
        <v>0</v>
      </c>
      <c r="K22" s="9">
        <f t="shared" ref="K22:M22" si="1">SUM(K20:K21)</f>
        <v>0</v>
      </c>
      <c r="L22" s="9">
        <f t="shared" si="1"/>
        <v>0</v>
      </c>
      <c r="M22" s="9">
        <f t="shared" si="1"/>
        <v>0</v>
      </c>
      <c r="N22" s="9">
        <f>SUM(N20:N21)</f>
        <v>0</v>
      </c>
      <c r="O22" s="9">
        <f t="shared" ref="O22:S22" si="2">SUM(O20:O21)</f>
        <v>0</v>
      </c>
      <c r="P22" s="9">
        <f t="shared" si="2"/>
        <v>0</v>
      </c>
      <c r="Q22" s="9">
        <f t="shared" si="2"/>
        <v>18194</v>
      </c>
      <c r="R22" s="9">
        <f>SUM(R20:R21)</f>
        <v>17814</v>
      </c>
      <c r="S22" s="9">
        <f t="shared" si="2"/>
        <v>17062</v>
      </c>
    </row>
    <row r="23" spans="2:19" s="9" customFormat="1" x14ac:dyDescent="0.35">
      <c r="B23" s="9" t="s">
        <v>59</v>
      </c>
      <c r="Q23" s="9">
        <v>-9464</v>
      </c>
      <c r="R23" s="9">
        <v>-9007</v>
      </c>
      <c r="S23" s="9">
        <v>-8355</v>
      </c>
    </row>
    <row r="24" spans="2:19" s="10" customFormat="1" x14ac:dyDescent="0.35">
      <c r="B24" s="10" t="s">
        <v>60</v>
      </c>
      <c r="Q24" s="10">
        <v>-3422</v>
      </c>
      <c r="R24" s="10">
        <v>-3431</v>
      </c>
      <c r="S24" s="10">
        <v>-3780</v>
      </c>
    </row>
    <row r="25" spans="2:19" s="13" customFormat="1" x14ac:dyDescent="0.35">
      <c r="B25" s="13" t="s">
        <v>61</v>
      </c>
      <c r="J25" s="13">
        <f>SUM(J23:J24)</f>
        <v>0</v>
      </c>
      <c r="K25" s="13">
        <f t="shared" ref="K25:M25" si="3">SUM(K23:K24)</f>
        <v>0</v>
      </c>
      <c r="L25" s="13">
        <f t="shared" si="3"/>
        <v>0</v>
      </c>
      <c r="M25" s="13">
        <f t="shared" si="3"/>
        <v>0</v>
      </c>
      <c r="N25" s="13">
        <f>SUM(N23:N24)</f>
        <v>0</v>
      </c>
      <c r="O25" s="13">
        <f t="shared" ref="O25:S25" si="4">SUM(O23:O24)</f>
        <v>0</v>
      </c>
      <c r="P25" s="13">
        <f t="shared" si="4"/>
        <v>0</v>
      </c>
      <c r="Q25" s="13">
        <f t="shared" si="4"/>
        <v>-12886</v>
      </c>
      <c r="R25" s="13">
        <f>SUM(R23:R24)</f>
        <v>-12438</v>
      </c>
      <c r="S25" s="13">
        <f t="shared" si="4"/>
        <v>-12135</v>
      </c>
    </row>
    <row r="26" spans="2:19" s="9" customFormat="1" x14ac:dyDescent="0.35">
      <c r="B26" s="9" t="s">
        <v>62</v>
      </c>
      <c r="J26" s="9">
        <f>J22+J25</f>
        <v>0</v>
      </c>
      <c r="K26" s="9">
        <f t="shared" ref="K26:M26" si="5">K22+K25</f>
        <v>0</v>
      </c>
      <c r="L26" s="9">
        <f t="shared" si="5"/>
        <v>0</v>
      </c>
      <c r="M26" s="9">
        <f t="shared" si="5"/>
        <v>0</v>
      </c>
      <c r="N26" s="9">
        <f>N22+N25</f>
        <v>0</v>
      </c>
      <c r="O26" s="9">
        <f t="shared" ref="O26:S26" si="6">O22+O25</f>
        <v>0</v>
      </c>
      <c r="P26" s="9">
        <f t="shared" si="6"/>
        <v>0</v>
      </c>
      <c r="Q26" s="9">
        <f t="shared" si="6"/>
        <v>5308</v>
      </c>
      <c r="R26" s="9">
        <f>R22+R25</f>
        <v>5376</v>
      </c>
      <c r="S26" s="9">
        <f t="shared" si="6"/>
        <v>4927</v>
      </c>
    </row>
    <row r="27" spans="2:19" s="12" customFormat="1" x14ac:dyDescent="0.35">
      <c r="B27" s="12" t="s">
        <v>63</v>
      </c>
    </row>
    <row r="28" spans="2:19" s="9" customFormat="1" x14ac:dyDescent="0.35">
      <c r="B28" s="9" t="s">
        <v>64</v>
      </c>
      <c r="Q28" s="9">
        <v>-3315</v>
      </c>
      <c r="R28" s="9">
        <v>-3280</v>
      </c>
      <c r="S28" s="9">
        <v>-2998</v>
      </c>
    </row>
    <row r="29" spans="2:19" s="9" customFormat="1" x14ac:dyDescent="0.35">
      <c r="B29" s="9" t="s">
        <v>65</v>
      </c>
      <c r="Q29" s="9">
        <v>-51</v>
      </c>
      <c r="R29" s="9">
        <v>220</v>
      </c>
      <c r="S29" s="9">
        <v>0</v>
      </c>
    </row>
    <row r="30" spans="2:19" s="9" customFormat="1" x14ac:dyDescent="0.35">
      <c r="B30" s="9" t="s">
        <v>66</v>
      </c>
      <c r="Q30" s="9">
        <v>-767</v>
      </c>
      <c r="R30" s="9">
        <v>-207</v>
      </c>
      <c r="S30" s="9">
        <v>-802</v>
      </c>
    </row>
    <row r="31" spans="2:19" s="9" customFormat="1" x14ac:dyDescent="0.35">
      <c r="B31" s="9" t="s">
        <v>67</v>
      </c>
      <c r="Q31" s="9">
        <v>401</v>
      </c>
      <c r="R31" s="9">
        <v>439</v>
      </c>
      <c r="S31" s="9">
        <v>425</v>
      </c>
    </row>
    <row r="32" spans="2:19" s="10" customFormat="1" x14ac:dyDescent="0.35">
      <c r="B32" s="10" t="s">
        <v>68</v>
      </c>
      <c r="Q32" s="10">
        <v>-254</v>
      </c>
      <c r="R32" s="10">
        <v>-265</v>
      </c>
      <c r="S32" s="10">
        <v>-279</v>
      </c>
    </row>
    <row r="33" spans="2:19" s="13" customFormat="1" x14ac:dyDescent="0.35">
      <c r="B33" s="13" t="s">
        <v>69</v>
      </c>
      <c r="J33" s="13">
        <f>SUM(J28:J32)</f>
        <v>0</v>
      </c>
      <c r="K33" s="13">
        <f t="shared" ref="K33:M33" si="7">SUM(K28:K32)</f>
        <v>0</v>
      </c>
      <c r="L33" s="13">
        <f t="shared" si="7"/>
        <v>0</v>
      </c>
      <c r="M33" s="13">
        <f t="shared" si="7"/>
        <v>0</v>
      </c>
      <c r="N33" s="13">
        <f>SUM(N28:N32)</f>
        <v>0</v>
      </c>
      <c r="O33" s="13">
        <f t="shared" ref="O33:S33" si="8">SUM(O28:O32)</f>
        <v>0</v>
      </c>
      <c r="P33" s="13">
        <f t="shared" si="8"/>
        <v>0</v>
      </c>
      <c r="Q33" s="13">
        <f t="shared" si="8"/>
        <v>-3986</v>
      </c>
      <c r="R33" s="13">
        <f>SUM(R28:R32)</f>
        <v>-3093</v>
      </c>
      <c r="S33" s="13">
        <f t="shared" si="8"/>
        <v>-3654</v>
      </c>
    </row>
    <row r="34" spans="2:19" s="9" customFormat="1" x14ac:dyDescent="0.35">
      <c r="B34" s="9" t="s">
        <v>71</v>
      </c>
      <c r="J34" s="9">
        <f>J26+J33</f>
        <v>0</v>
      </c>
      <c r="K34" s="9">
        <f t="shared" ref="K34:M34" si="9">K26+K33</f>
        <v>0</v>
      </c>
      <c r="L34" s="9">
        <f t="shared" si="9"/>
        <v>0</v>
      </c>
      <c r="M34" s="9">
        <f t="shared" si="9"/>
        <v>0</v>
      </c>
      <c r="N34" s="9">
        <f>N26+N33</f>
        <v>0</v>
      </c>
      <c r="O34" s="9">
        <f t="shared" ref="O34:S34" si="10">O26+O33</f>
        <v>0</v>
      </c>
      <c r="P34" s="9">
        <f t="shared" si="10"/>
        <v>0</v>
      </c>
      <c r="Q34" s="9">
        <f t="shared" si="10"/>
        <v>1322</v>
      </c>
      <c r="R34" s="9">
        <f>R26+R33</f>
        <v>2283</v>
      </c>
      <c r="S34" s="9">
        <f t="shared" si="10"/>
        <v>1273</v>
      </c>
    </row>
    <row r="35" spans="2:19" s="10" customFormat="1" x14ac:dyDescent="0.35">
      <c r="B35" s="10" t="s">
        <v>70</v>
      </c>
      <c r="Q35" s="10">
        <v>-234</v>
      </c>
      <c r="R35" s="10">
        <v>-440</v>
      </c>
      <c r="S35" s="10">
        <v>-212</v>
      </c>
    </row>
    <row r="36" spans="2:19" s="9" customFormat="1" x14ac:dyDescent="0.35">
      <c r="B36" s="9" t="s">
        <v>72</v>
      </c>
      <c r="J36" s="9">
        <f>SUM(J34:J35)</f>
        <v>0</v>
      </c>
      <c r="K36" s="9">
        <f t="shared" ref="K36:S36" si="11">SUM(K34:K35)</f>
        <v>0</v>
      </c>
      <c r="L36" s="9">
        <f t="shared" si="11"/>
        <v>0</v>
      </c>
      <c r="M36" s="9">
        <f t="shared" si="11"/>
        <v>0</v>
      </c>
      <c r="N36" s="9">
        <f t="shared" si="11"/>
        <v>0</v>
      </c>
      <c r="O36" s="9">
        <f t="shared" si="11"/>
        <v>0</v>
      </c>
      <c r="P36" s="9">
        <f t="shared" si="11"/>
        <v>0</v>
      </c>
      <c r="Q36" s="9">
        <f t="shared" si="11"/>
        <v>1088</v>
      </c>
      <c r="R36" s="9">
        <f>SUM(R34:R35)</f>
        <v>1843</v>
      </c>
      <c r="S36" s="9">
        <f t="shared" si="11"/>
        <v>1061</v>
      </c>
    </row>
    <row r="37" spans="2:19" s="10" customFormat="1" x14ac:dyDescent="0.35">
      <c r="B37" s="10" t="s">
        <v>73</v>
      </c>
      <c r="Q37" s="10">
        <v>-2</v>
      </c>
      <c r="R37" s="10">
        <v>-1</v>
      </c>
      <c r="S37" s="10">
        <v>0</v>
      </c>
    </row>
    <row r="38" spans="2:19" s="9" customFormat="1" x14ac:dyDescent="0.35">
      <c r="B38" s="9" t="s">
        <v>75</v>
      </c>
      <c r="J38" s="9">
        <f>SUM(J36:J37)</f>
        <v>0</v>
      </c>
      <c r="K38" s="9">
        <f t="shared" ref="K38:S38" si="12">SUM(K36:K37)</f>
        <v>0</v>
      </c>
      <c r="L38" s="9">
        <f t="shared" si="12"/>
        <v>0</v>
      </c>
      <c r="M38" s="9">
        <f t="shared" si="12"/>
        <v>0</v>
      </c>
      <c r="N38" s="9">
        <f t="shared" si="12"/>
        <v>0</v>
      </c>
      <c r="O38" s="9">
        <f t="shared" si="12"/>
        <v>0</v>
      </c>
      <c r="P38" s="9">
        <f t="shared" si="12"/>
        <v>0</v>
      </c>
      <c r="Q38" s="9">
        <f t="shared" si="12"/>
        <v>1086</v>
      </c>
      <c r="R38" s="9">
        <f>SUM(R36:R37)</f>
        <v>1842</v>
      </c>
      <c r="S38" s="9">
        <f t="shared" si="12"/>
        <v>1061</v>
      </c>
    </row>
    <row r="39" spans="2:19" s="10" customFormat="1" x14ac:dyDescent="0.35">
      <c r="B39" s="10" t="s">
        <v>74</v>
      </c>
      <c r="Q39" s="10">
        <v>33</v>
      </c>
      <c r="R39" s="10">
        <v>4</v>
      </c>
      <c r="S39" s="10">
        <v>1</v>
      </c>
    </row>
    <row r="40" spans="2:19" s="9" customFormat="1" x14ac:dyDescent="0.35">
      <c r="B40" s="9" t="s">
        <v>76</v>
      </c>
      <c r="J40" s="9">
        <f>SUM(J38:J39)</f>
        <v>0</v>
      </c>
      <c r="K40" s="9">
        <f t="shared" ref="K40:S40" si="13">SUM(K38:K39)</f>
        <v>0</v>
      </c>
      <c r="L40" s="9">
        <f t="shared" si="13"/>
        <v>0</v>
      </c>
      <c r="M40" s="9">
        <f t="shared" si="13"/>
        <v>0</v>
      </c>
      <c r="N40" s="9">
        <f t="shared" si="13"/>
        <v>0</v>
      </c>
      <c r="O40" s="9">
        <f t="shared" si="13"/>
        <v>0</v>
      </c>
      <c r="P40" s="9">
        <f t="shared" si="13"/>
        <v>0</v>
      </c>
      <c r="Q40" s="9">
        <f t="shared" si="13"/>
        <v>1119</v>
      </c>
      <c r="R40" s="9">
        <f>SUM(R38:R39)</f>
        <v>1846</v>
      </c>
      <c r="S40" s="9">
        <f t="shared" si="13"/>
        <v>1062</v>
      </c>
    </row>
    <row r="41" spans="2:19" s="9" customFormat="1" x14ac:dyDescent="0.35"/>
    <row r="42" spans="2:19" s="16" customFormat="1" x14ac:dyDescent="0.35">
      <c r="B42" s="16" t="s">
        <v>77</v>
      </c>
      <c r="J42" s="16" t="e">
        <f>J40/J43</f>
        <v>#DIV/0!</v>
      </c>
      <c r="K42" s="16" t="e">
        <f t="shared" ref="K42:R42" si="14">K40/K43</f>
        <v>#DIV/0!</v>
      </c>
      <c r="L42" s="16" t="e">
        <f t="shared" si="14"/>
        <v>#DIV/0!</v>
      </c>
      <c r="M42" s="16" t="e">
        <f t="shared" si="14"/>
        <v>#DIV/0!</v>
      </c>
      <c r="N42" s="16" t="e">
        <f t="shared" si="14"/>
        <v>#DIV/0!</v>
      </c>
      <c r="O42" s="16" t="e">
        <f t="shared" si="14"/>
        <v>#DIV/0!</v>
      </c>
      <c r="P42" s="16" t="e">
        <f t="shared" si="14"/>
        <v>#DIV/0!</v>
      </c>
      <c r="Q42" s="16">
        <f t="shared" si="14"/>
        <v>5.4435129675424285</v>
      </c>
      <c r="R42" s="16">
        <f t="shared" si="14"/>
        <v>9.561502106594185</v>
      </c>
      <c r="S42" s="16">
        <f>S40/S43</f>
        <v>5.5868447796972163</v>
      </c>
    </row>
    <row r="43" spans="2:19" s="9" customFormat="1" x14ac:dyDescent="0.35">
      <c r="B43" s="9" t="s">
        <v>36</v>
      </c>
      <c r="Q43" s="9">
        <v>205.56578200000001</v>
      </c>
      <c r="R43" s="9">
        <v>193.065899</v>
      </c>
      <c r="S43" s="9">
        <v>190.089405</v>
      </c>
    </row>
    <row r="44" spans="2:19" s="9" customFormat="1" x14ac:dyDescent="0.35"/>
    <row r="45" spans="2:19" s="8" customFormat="1" x14ac:dyDescent="0.35">
      <c r="B45" s="8" t="s">
        <v>78</v>
      </c>
    </row>
    <row r="46" spans="2:19" s="12" customFormat="1" x14ac:dyDescent="0.35">
      <c r="B46" s="12" t="s">
        <v>79</v>
      </c>
    </row>
    <row r="47" spans="2:19" s="9" customFormat="1" x14ac:dyDescent="0.35">
      <c r="B47" s="9" t="s">
        <v>80</v>
      </c>
      <c r="P47" s="9">
        <v>824</v>
      </c>
      <c r="Q47" s="9">
        <v>1276</v>
      </c>
      <c r="R47" s="9">
        <v>941</v>
      </c>
      <c r="S47" s="9">
        <v>880</v>
      </c>
    </row>
    <row r="48" spans="2:19" s="9" customFormat="1" x14ac:dyDescent="0.35">
      <c r="B48" s="9" t="s">
        <v>81</v>
      </c>
      <c r="P48" s="9">
        <v>1216</v>
      </c>
      <c r="Q48" s="9">
        <v>1344</v>
      </c>
      <c r="R48" s="9">
        <v>1045</v>
      </c>
      <c r="S48" s="9">
        <v>1251</v>
      </c>
    </row>
    <row r="49" spans="2:19" s="9" customFormat="1" x14ac:dyDescent="0.35">
      <c r="B49" s="9" t="s">
        <v>82</v>
      </c>
      <c r="P49" s="9">
        <v>2459</v>
      </c>
      <c r="Q49" s="9">
        <v>2437</v>
      </c>
      <c r="R49" s="9">
        <v>3021</v>
      </c>
      <c r="S49" s="9">
        <v>2987</v>
      </c>
    </row>
    <row r="50" spans="2:19" s="9" customFormat="1" x14ac:dyDescent="0.35">
      <c r="B50" s="9" t="s">
        <v>83</v>
      </c>
      <c r="P50" s="9">
        <v>1219</v>
      </c>
      <c r="Q50" s="9">
        <v>973</v>
      </c>
      <c r="R50" s="9">
        <v>982</v>
      </c>
      <c r="S50" s="9">
        <v>1291</v>
      </c>
    </row>
    <row r="51" spans="2:19" s="9" customFormat="1" x14ac:dyDescent="0.35">
      <c r="B51" s="9" t="s">
        <v>84</v>
      </c>
      <c r="P51" s="9">
        <v>202</v>
      </c>
      <c r="Q51" s="9">
        <v>295</v>
      </c>
      <c r="R51" s="9">
        <v>98</v>
      </c>
      <c r="S51" s="9">
        <v>40</v>
      </c>
    </row>
    <row r="52" spans="2:19" s="9" customFormat="1" x14ac:dyDescent="0.35">
      <c r="B52" s="9" t="s">
        <v>85</v>
      </c>
      <c r="P52" s="9">
        <v>392</v>
      </c>
      <c r="Q52" s="9">
        <v>307</v>
      </c>
      <c r="R52" s="9">
        <v>272</v>
      </c>
      <c r="S52" s="9">
        <v>258</v>
      </c>
    </row>
    <row r="53" spans="2:19" s="10" customFormat="1" x14ac:dyDescent="0.35">
      <c r="B53" s="10" t="s">
        <v>86</v>
      </c>
      <c r="P53" s="10">
        <v>0</v>
      </c>
      <c r="Q53" s="10">
        <v>35</v>
      </c>
      <c r="R53" s="10">
        <v>0</v>
      </c>
      <c r="S53" s="10">
        <v>47</v>
      </c>
    </row>
    <row r="54" spans="2:19" s="11" customFormat="1" x14ac:dyDescent="0.35">
      <c r="B54" s="11" t="s">
        <v>87</v>
      </c>
      <c r="J54" s="11">
        <f>SUM(J47:J53)</f>
        <v>0</v>
      </c>
      <c r="K54" s="11">
        <f t="shared" ref="K54:R54" si="15">SUM(K47:K53)</f>
        <v>0</v>
      </c>
      <c r="L54" s="11">
        <f t="shared" si="15"/>
        <v>0</v>
      </c>
      <c r="M54" s="11">
        <f t="shared" si="15"/>
        <v>0</v>
      </c>
      <c r="N54" s="11">
        <f t="shared" si="15"/>
        <v>0</v>
      </c>
      <c r="O54" s="11">
        <f t="shared" si="15"/>
        <v>0</v>
      </c>
      <c r="P54" s="11">
        <f t="shared" si="15"/>
        <v>6312</v>
      </c>
      <c r="Q54" s="11">
        <f t="shared" si="15"/>
        <v>6667</v>
      </c>
      <c r="R54" s="11">
        <f t="shared" si="15"/>
        <v>6359</v>
      </c>
      <c r="S54" s="11">
        <f>SUM(S47:S53)</f>
        <v>6754</v>
      </c>
    </row>
    <row r="55" spans="2:19" s="12" customFormat="1" x14ac:dyDescent="0.35">
      <c r="B55" s="12" t="s">
        <v>88</v>
      </c>
    </row>
    <row r="56" spans="2:19" s="9" customFormat="1" x14ac:dyDescent="0.35">
      <c r="B56" s="9" t="s">
        <v>89</v>
      </c>
      <c r="P56" s="9">
        <v>2117</v>
      </c>
      <c r="Q56" s="9">
        <v>2102</v>
      </c>
      <c r="R56" s="9">
        <v>2101</v>
      </c>
      <c r="S56" s="9">
        <v>2104</v>
      </c>
    </row>
    <row r="57" spans="2:19" s="9" customFormat="1" x14ac:dyDescent="0.35">
      <c r="B57" s="9" t="s">
        <v>90</v>
      </c>
      <c r="P57" s="9">
        <v>837</v>
      </c>
      <c r="Q57" s="9">
        <v>766</v>
      </c>
      <c r="R57" s="9">
        <v>769</v>
      </c>
      <c r="S57" s="9">
        <v>756</v>
      </c>
    </row>
    <row r="58" spans="2:19" s="9" customFormat="1" x14ac:dyDescent="0.35">
      <c r="B58" s="9" t="s">
        <v>91</v>
      </c>
      <c r="P58" s="9">
        <v>20001</v>
      </c>
      <c r="Q58" s="9">
        <v>18876</v>
      </c>
      <c r="R58" s="9">
        <v>18189</v>
      </c>
      <c r="S58" s="9">
        <v>17283</v>
      </c>
    </row>
    <row r="59" spans="2:19" s="9" customFormat="1" x14ac:dyDescent="0.35">
      <c r="B59" s="9" t="s">
        <v>92</v>
      </c>
      <c r="P59" s="9">
        <v>8458</v>
      </c>
      <c r="Q59" s="9">
        <v>7908</v>
      </c>
      <c r="R59" s="9">
        <v>6640</v>
      </c>
      <c r="S59" s="9">
        <v>6001</v>
      </c>
    </row>
    <row r="60" spans="2:19" s="9" customFormat="1" x14ac:dyDescent="0.35">
      <c r="B60" s="9" t="s">
        <v>93</v>
      </c>
      <c r="P60" s="9">
        <v>102</v>
      </c>
      <c r="Q60" s="9">
        <v>119</v>
      </c>
      <c r="R60" s="9">
        <v>85</v>
      </c>
      <c r="S60" s="9">
        <v>73</v>
      </c>
    </row>
    <row r="61" spans="2:19" s="10" customFormat="1" x14ac:dyDescent="0.35">
      <c r="B61" s="10" t="s">
        <v>94</v>
      </c>
      <c r="P61" s="10">
        <v>509</v>
      </c>
      <c r="Q61" s="10">
        <v>522</v>
      </c>
      <c r="R61" s="10">
        <v>566</v>
      </c>
      <c r="S61" s="10">
        <v>553</v>
      </c>
    </row>
    <row r="62" spans="2:19" s="10" customFormat="1" x14ac:dyDescent="0.35">
      <c r="B62" s="10" t="s">
        <v>95</v>
      </c>
      <c r="J62" s="10">
        <f>SUM(J56:J61)</f>
        <v>0</v>
      </c>
      <c r="K62" s="10">
        <f t="shared" ref="K62:R62" si="16">SUM(K56:K61)</f>
        <v>0</v>
      </c>
      <c r="L62" s="10">
        <f t="shared" si="16"/>
        <v>0</v>
      </c>
      <c r="M62" s="10">
        <f t="shared" si="16"/>
        <v>0</v>
      </c>
      <c r="N62" s="10">
        <f t="shared" si="16"/>
        <v>0</v>
      </c>
      <c r="O62" s="10">
        <f t="shared" si="16"/>
        <v>0</v>
      </c>
      <c r="P62" s="10">
        <f t="shared" si="16"/>
        <v>32024</v>
      </c>
      <c r="Q62" s="10">
        <f t="shared" si="16"/>
        <v>30293</v>
      </c>
      <c r="R62" s="10">
        <f t="shared" si="16"/>
        <v>28350</v>
      </c>
      <c r="S62" s="10">
        <f>SUM(S56:S61)</f>
        <v>26770</v>
      </c>
    </row>
    <row r="63" spans="2:19" s="11" customFormat="1" x14ac:dyDescent="0.35">
      <c r="B63" s="11" t="s">
        <v>96</v>
      </c>
      <c r="J63" s="11">
        <f>J62+J54</f>
        <v>0</v>
      </c>
      <c r="K63" s="11">
        <f t="shared" ref="K63:R63" si="17">K62+K54</f>
        <v>0</v>
      </c>
      <c r="L63" s="11">
        <f t="shared" si="17"/>
        <v>0</v>
      </c>
      <c r="M63" s="11">
        <f t="shared" si="17"/>
        <v>0</v>
      </c>
      <c r="N63" s="11">
        <f t="shared" si="17"/>
        <v>0</v>
      </c>
      <c r="O63" s="11">
        <f t="shared" si="17"/>
        <v>0</v>
      </c>
      <c r="P63" s="11">
        <f t="shared" si="17"/>
        <v>38336</v>
      </c>
      <c r="Q63" s="11">
        <f t="shared" si="17"/>
        <v>36960</v>
      </c>
      <c r="R63" s="11">
        <f t="shared" si="17"/>
        <v>34709</v>
      </c>
      <c r="S63" s="11">
        <f>S62+S54</f>
        <v>33524</v>
      </c>
    </row>
    <row r="64" spans="2:19" s="12" customFormat="1" x14ac:dyDescent="0.35">
      <c r="B64" s="12" t="s">
        <v>97</v>
      </c>
    </row>
    <row r="65" spans="2:19" s="9" customFormat="1" x14ac:dyDescent="0.35">
      <c r="B65" s="9" t="s">
        <v>98</v>
      </c>
      <c r="P65" s="9">
        <v>3</v>
      </c>
      <c r="Q65" s="9">
        <v>2</v>
      </c>
      <c r="R65" s="9">
        <v>2</v>
      </c>
      <c r="S65" s="9">
        <v>2</v>
      </c>
    </row>
    <row r="66" spans="2:19" s="9" customFormat="1" x14ac:dyDescent="0.35">
      <c r="B66" s="9" t="s">
        <v>99</v>
      </c>
      <c r="P66" s="9">
        <v>1261</v>
      </c>
      <c r="Q66" s="9">
        <v>1406</v>
      </c>
      <c r="R66" s="9">
        <v>1767</v>
      </c>
      <c r="S66" s="9">
        <v>1945</v>
      </c>
    </row>
    <row r="67" spans="2:19" s="9" customFormat="1" x14ac:dyDescent="0.35">
      <c r="B67" s="9" t="s">
        <v>100</v>
      </c>
      <c r="P67" s="9">
        <v>1214</v>
      </c>
      <c r="Q67" s="9">
        <v>1198</v>
      </c>
      <c r="R67" s="9">
        <v>1297</v>
      </c>
      <c r="S67" s="9">
        <v>1400</v>
      </c>
    </row>
    <row r="68" spans="2:19" s="9" customFormat="1" x14ac:dyDescent="0.35">
      <c r="B68" s="9" t="s">
        <v>101</v>
      </c>
      <c r="P68" s="9">
        <v>460</v>
      </c>
      <c r="Q68" s="9">
        <v>496</v>
      </c>
      <c r="R68" s="9">
        <v>444</v>
      </c>
      <c r="S68" s="9">
        <v>398</v>
      </c>
    </row>
    <row r="69" spans="2:19" s="9" customFormat="1" x14ac:dyDescent="0.35">
      <c r="B69" s="9" t="s">
        <v>102</v>
      </c>
      <c r="P69" s="9">
        <v>790</v>
      </c>
      <c r="Q69" s="9">
        <v>1068</v>
      </c>
      <c r="R69" s="9">
        <v>1002</v>
      </c>
      <c r="S69" s="9">
        <v>818</v>
      </c>
    </row>
    <row r="70" spans="2:19" s="9" customFormat="1" x14ac:dyDescent="0.35">
      <c r="B70" s="9" t="s">
        <v>103</v>
      </c>
      <c r="P70" s="9">
        <v>24</v>
      </c>
      <c r="Q70" s="9">
        <v>49</v>
      </c>
      <c r="R70" s="9">
        <v>28</v>
      </c>
      <c r="S70" s="9">
        <v>376</v>
      </c>
    </row>
    <row r="71" spans="2:19" s="9" customFormat="1" x14ac:dyDescent="0.35">
      <c r="B71" s="9" t="s">
        <v>104</v>
      </c>
      <c r="P71" s="9">
        <v>257</v>
      </c>
      <c r="Q71" s="9">
        <v>8</v>
      </c>
      <c r="R71" s="9">
        <v>11</v>
      </c>
      <c r="S71" s="9">
        <v>818</v>
      </c>
    </row>
    <row r="72" spans="2:19" s="10" customFormat="1" x14ac:dyDescent="0.35">
      <c r="B72" s="10" t="s">
        <v>105</v>
      </c>
      <c r="P72" s="10">
        <v>0</v>
      </c>
      <c r="Q72" s="10">
        <v>13</v>
      </c>
      <c r="R72" s="10">
        <v>0</v>
      </c>
      <c r="S72" s="10">
        <v>19</v>
      </c>
    </row>
    <row r="73" spans="2:19" s="9" customFormat="1" x14ac:dyDescent="0.35">
      <c r="B73" s="9" t="s">
        <v>106</v>
      </c>
      <c r="J73" s="9">
        <f>SUM(J65:J72)</f>
        <v>0</v>
      </c>
      <c r="K73" s="9">
        <f t="shared" ref="K73:R73" si="18">SUM(K65:K72)</f>
        <v>0</v>
      </c>
      <c r="L73" s="9">
        <f t="shared" si="18"/>
        <v>0</v>
      </c>
      <c r="M73" s="9">
        <f t="shared" si="18"/>
        <v>0</v>
      </c>
      <c r="N73" s="9">
        <f t="shared" si="18"/>
        <v>0</v>
      </c>
      <c r="O73" s="9">
        <f t="shared" si="18"/>
        <v>0</v>
      </c>
      <c r="P73" s="9">
        <f t="shared" si="18"/>
        <v>4009</v>
      </c>
      <c r="Q73" s="9">
        <f t="shared" si="18"/>
        <v>4240</v>
      </c>
      <c r="R73" s="9">
        <f t="shared" si="18"/>
        <v>4551</v>
      </c>
      <c r="S73" s="9">
        <f>SUM(S65:S72)</f>
        <v>5776</v>
      </c>
    </row>
    <row r="74" spans="2:19" s="12" customFormat="1" x14ac:dyDescent="0.35">
      <c r="B74" s="12" t="s">
        <v>107</v>
      </c>
    </row>
    <row r="75" spans="2:19" s="9" customFormat="1" x14ac:dyDescent="0.35">
      <c r="B75" s="9" t="s">
        <v>108</v>
      </c>
      <c r="P75" s="9">
        <v>1819</v>
      </c>
      <c r="Q75" s="9">
        <v>1906</v>
      </c>
      <c r="R75" s="9">
        <v>614</v>
      </c>
      <c r="S75" s="9">
        <v>262</v>
      </c>
    </row>
    <row r="76" spans="2:19" s="9" customFormat="1" x14ac:dyDescent="0.35">
      <c r="B76" s="9" t="s">
        <v>109</v>
      </c>
      <c r="P76" s="9">
        <v>781</v>
      </c>
      <c r="Q76" s="9">
        <v>734</v>
      </c>
      <c r="R76" s="9">
        <v>768</v>
      </c>
      <c r="S76" s="9">
        <v>741</v>
      </c>
    </row>
    <row r="77" spans="2:19" s="9" customFormat="1" x14ac:dyDescent="0.35">
      <c r="B77" s="9" t="s">
        <v>110</v>
      </c>
      <c r="P77" s="9">
        <v>6694</v>
      </c>
      <c r="Q77" s="9">
        <v>6908</v>
      </c>
      <c r="R77" s="9">
        <v>7048</v>
      </c>
      <c r="S77" s="9">
        <v>6225</v>
      </c>
    </row>
    <row r="78" spans="2:19" s="9" customFormat="1" x14ac:dyDescent="0.35">
      <c r="B78" s="9" t="s">
        <v>93</v>
      </c>
      <c r="P78" s="9">
        <v>1481</v>
      </c>
      <c r="Q78" s="9">
        <v>1237</v>
      </c>
      <c r="R78" s="9">
        <v>1344</v>
      </c>
      <c r="S78" s="9">
        <v>719</v>
      </c>
    </row>
    <row r="79" spans="2:19" s="10" customFormat="1" x14ac:dyDescent="0.35">
      <c r="B79" s="10" t="s">
        <v>111</v>
      </c>
      <c r="P79" s="10">
        <v>808</v>
      </c>
      <c r="Q79" s="10">
        <v>1094</v>
      </c>
      <c r="R79" s="10">
        <v>1065</v>
      </c>
      <c r="S79" s="10">
        <v>1177</v>
      </c>
    </row>
    <row r="80" spans="2:19" s="13" customFormat="1" x14ac:dyDescent="0.35">
      <c r="B80" s="13" t="s">
        <v>112</v>
      </c>
      <c r="J80" s="13">
        <f>SUM(J75:J79)</f>
        <v>0</v>
      </c>
      <c r="K80" s="13">
        <f t="shared" ref="K80:R80" si="19">SUM(K75:K79)</f>
        <v>0</v>
      </c>
      <c r="L80" s="13">
        <f t="shared" si="19"/>
        <v>0</v>
      </c>
      <c r="M80" s="13">
        <f t="shared" si="19"/>
        <v>0</v>
      </c>
      <c r="N80" s="13">
        <f t="shared" si="19"/>
        <v>0</v>
      </c>
      <c r="O80" s="13">
        <f t="shared" si="19"/>
        <v>0</v>
      </c>
      <c r="P80" s="13">
        <f t="shared" si="19"/>
        <v>11583</v>
      </c>
      <c r="Q80" s="13">
        <f t="shared" si="19"/>
        <v>11879</v>
      </c>
      <c r="R80" s="13">
        <f t="shared" si="19"/>
        <v>10839</v>
      </c>
      <c r="S80" s="13">
        <f>SUM(S75:S79)</f>
        <v>9124</v>
      </c>
    </row>
    <row r="81" spans="2:19" s="11" customFormat="1" x14ac:dyDescent="0.35">
      <c r="B81" s="11" t="s">
        <v>113</v>
      </c>
      <c r="J81" s="11">
        <f>J80+J73</f>
        <v>0</v>
      </c>
      <c r="K81" s="11">
        <f t="shared" ref="K81:R81" si="20">K80+K73</f>
        <v>0</v>
      </c>
      <c r="L81" s="11">
        <f t="shared" si="20"/>
        <v>0</v>
      </c>
      <c r="M81" s="11">
        <f t="shared" si="20"/>
        <v>0</v>
      </c>
      <c r="N81" s="11">
        <f t="shared" si="20"/>
        <v>0</v>
      </c>
      <c r="O81" s="11">
        <f t="shared" si="20"/>
        <v>0</v>
      </c>
      <c r="P81" s="11">
        <f t="shared" si="20"/>
        <v>15592</v>
      </c>
      <c r="Q81" s="11">
        <f t="shared" si="20"/>
        <v>16119</v>
      </c>
      <c r="R81" s="11">
        <f t="shared" si="20"/>
        <v>15390</v>
      </c>
      <c r="S81" s="11">
        <f>S80+S73</f>
        <v>14900</v>
      </c>
    </row>
    <row r="82" spans="2:19" s="12" customFormat="1" x14ac:dyDescent="0.35">
      <c r="B82" s="12" t="s">
        <v>114</v>
      </c>
    </row>
    <row r="83" spans="2:19" s="9" customFormat="1" x14ac:dyDescent="0.35">
      <c r="B83" s="9" t="s">
        <v>115</v>
      </c>
      <c r="P83" s="9">
        <v>0</v>
      </c>
      <c r="Q83" s="9">
        <v>0</v>
      </c>
      <c r="R83" s="9">
        <v>0</v>
      </c>
      <c r="S83" s="9">
        <v>0</v>
      </c>
    </row>
    <row r="84" spans="2:19" s="9" customFormat="1" x14ac:dyDescent="0.35">
      <c r="B84" s="9" t="s">
        <v>116</v>
      </c>
      <c r="P84" s="9">
        <v>218</v>
      </c>
      <c r="Q84" s="9">
        <v>208</v>
      </c>
      <c r="R84" s="9">
        <v>194</v>
      </c>
      <c r="S84" s="9">
        <v>191</v>
      </c>
    </row>
    <row r="85" spans="2:19" s="9" customFormat="1" x14ac:dyDescent="0.35">
      <c r="B85" s="9" t="s">
        <v>117</v>
      </c>
      <c r="P85" s="9">
        <v>20694</v>
      </c>
      <c r="Q85" s="9">
        <v>19008</v>
      </c>
      <c r="R85" s="9">
        <v>16248</v>
      </c>
      <c r="S85" s="9">
        <v>15677</v>
      </c>
    </row>
    <row r="86" spans="2:19" s="9" customFormat="1" x14ac:dyDescent="0.35">
      <c r="B86" s="9" t="s">
        <v>118</v>
      </c>
      <c r="P86" s="9">
        <v>2183</v>
      </c>
      <c r="Q86" s="9">
        <v>2347</v>
      </c>
      <c r="R86" s="9">
        <v>2917</v>
      </c>
      <c r="S86" s="9">
        <v>2943</v>
      </c>
    </row>
    <row r="87" spans="2:19" s="10" customFormat="1" x14ac:dyDescent="0.35">
      <c r="B87" s="10" t="s">
        <v>119</v>
      </c>
      <c r="P87" s="10">
        <v>-508</v>
      </c>
      <c r="Q87" s="10">
        <v>-839</v>
      </c>
      <c r="R87" s="10">
        <v>-146</v>
      </c>
      <c r="S87" s="10">
        <v>-288</v>
      </c>
    </row>
    <row r="88" spans="2:19" s="9" customFormat="1" x14ac:dyDescent="0.35">
      <c r="B88" s="9" t="s">
        <v>131</v>
      </c>
      <c r="J88" s="9">
        <f>SUM(J83:J87)</f>
        <v>0</v>
      </c>
      <c r="K88" s="9">
        <f t="shared" ref="K88:R88" si="21">SUM(K83:K87)</f>
        <v>0</v>
      </c>
      <c r="L88" s="9">
        <f t="shared" si="21"/>
        <v>0</v>
      </c>
      <c r="M88" s="9">
        <f t="shared" si="21"/>
        <v>0</v>
      </c>
      <c r="N88" s="9">
        <f t="shared" si="21"/>
        <v>0</v>
      </c>
      <c r="O88" s="9">
        <f t="shared" si="21"/>
        <v>0</v>
      </c>
      <c r="P88" s="9">
        <f t="shared" si="21"/>
        <v>22587</v>
      </c>
      <c r="Q88" s="9">
        <f t="shared" si="21"/>
        <v>20724</v>
      </c>
      <c r="R88" s="9">
        <f t="shared" si="21"/>
        <v>19213</v>
      </c>
      <c r="S88" s="9">
        <f>SUM(S83:S87)</f>
        <v>18523</v>
      </c>
    </row>
    <row r="89" spans="2:19" s="10" customFormat="1" x14ac:dyDescent="0.35">
      <c r="B89" s="10" t="s">
        <v>120</v>
      </c>
      <c r="P89" s="10">
        <v>157</v>
      </c>
      <c r="Q89" s="10">
        <v>117</v>
      </c>
      <c r="R89" s="10">
        <v>106</v>
      </c>
      <c r="S89" s="10">
        <v>101</v>
      </c>
    </row>
    <row r="90" spans="2:19" s="14" customFormat="1" x14ac:dyDescent="0.35">
      <c r="B90" s="14" t="s">
        <v>121</v>
      </c>
      <c r="J90" s="14">
        <f>SUM(J88:J89)</f>
        <v>0</v>
      </c>
      <c r="K90" s="14">
        <f t="shared" ref="K90:R90" si="22">SUM(K88:K89)</f>
        <v>0</v>
      </c>
      <c r="L90" s="14">
        <f t="shared" si="22"/>
        <v>0</v>
      </c>
      <c r="M90" s="14">
        <f t="shared" si="22"/>
        <v>0</v>
      </c>
      <c r="N90" s="14">
        <f t="shared" si="22"/>
        <v>0</v>
      </c>
      <c r="O90" s="14">
        <f t="shared" si="22"/>
        <v>0</v>
      </c>
      <c r="P90" s="14">
        <f t="shared" si="22"/>
        <v>22744</v>
      </c>
      <c r="Q90" s="14">
        <f t="shared" si="22"/>
        <v>20841</v>
      </c>
      <c r="R90" s="14">
        <f t="shared" si="22"/>
        <v>19319</v>
      </c>
      <c r="S90" s="14">
        <f>SUM(S88:S89)</f>
        <v>18624</v>
      </c>
    </row>
    <row r="91" spans="2:19" s="11" customFormat="1" x14ac:dyDescent="0.35">
      <c r="B91" s="11" t="s">
        <v>122</v>
      </c>
      <c r="J91" s="11">
        <f>J90+J81</f>
        <v>0</v>
      </c>
      <c r="K91" s="11">
        <f t="shared" ref="K91:R91" si="23">K90+K81</f>
        <v>0</v>
      </c>
      <c r="L91" s="11">
        <f t="shared" si="23"/>
        <v>0</v>
      </c>
      <c r="M91" s="11">
        <f t="shared" si="23"/>
        <v>0</v>
      </c>
      <c r="N91" s="11">
        <f t="shared" si="23"/>
        <v>0</v>
      </c>
      <c r="O91" s="11">
        <f t="shared" si="23"/>
        <v>0</v>
      </c>
      <c r="P91" s="11">
        <f t="shared" si="23"/>
        <v>38336</v>
      </c>
      <c r="Q91" s="11">
        <f t="shared" si="23"/>
        <v>36960</v>
      </c>
      <c r="R91" s="11">
        <f t="shared" si="23"/>
        <v>34709</v>
      </c>
      <c r="S91" s="11">
        <f>S90+S81</f>
        <v>33524</v>
      </c>
    </row>
    <row r="92" spans="2:19" s="9" customFormat="1" x14ac:dyDescent="0.35"/>
    <row r="93" spans="2:19" s="8" customFormat="1" x14ac:dyDescent="0.35">
      <c r="B93" s="8" t="s">
        <v>123</v>
      </c>
    </row>
    <row r="94" spans="2:19" s="9" customFormat="1" x14ac:dyDescent="0.35">
      <c r="B94" s="9" t="s">
        <v>124</v>
      </c>
      <c r="Q94" s="9">
        <v>2790</v>
      </c>
      <c r="R94" s="9">
        <v>2687</v>
      </c>
      <c r="S94" s="9">
        <v>2158</v>
      </c>
    </row>
    <row r="95" spans="2:19" s="10" customFormat="1" x14ac:dyDescent="0.35">
      <c r="B95" s="10" t="s">
        <v>125</v>
      </c>
      <c r="Q95" s="10">
        <v>-368</v>
      </c>
      <c r="R95" s="10">
        <v>-342</v>
      </c>
      <c r="S95" s="10">
        <v>-252</v>
      </c>
    </row>
    <row r="96" spans="2:19" s="9" customFormat="1" x14ac:dyDescent="0.35">
      <c r="B96" s="9" t="s">
        <v>126</v>
      </c>
      <c r="J96" s="9">
        <f>SUM(J94:J95)</f>
        <v>0</v>
      </c>
      <c r="K96" s="9">
        <f t="shared" ref="K96:R96" si="24">SUM(K94:K95)</f>
        <v>0</v>
      </c>
      <c r="L96" s="9">
        <f t="shared" si="24"/>
        <v>0</v>
      </c>
      <c r="M96" s="9">
        <f t="shared" si="24"/>
        <v>0</v>
      </c>
      <c r="N96" s="9">
        <f t="shared" si="24"/>
        <v>0</v>
      </c>
      <c r="O96" s="9">
        <f t="shared" si="24"/>
        <v>0</v>
      </c>
      <c r="P96" s="9">
        <f t="shared" si="24"/>
        <v>0</v>
      </c>
      <c r="Q96" s="9">
        <f t="shared" si="24"/>
        <v>2422</v>
      </c>
      <c r="R96" s="9">
        <f t="shared" si="24"/>
        <v>2345</v>
      </c>
      <c r="S96" s="9">
        <f>SUM(S94:S95)</f>
        <v>1906</v>
      </c>
    </row>
    <row r="97" spans="2:19" s="9" customFormat="1" x14ac:dyDescent="0.35"/>
    <row r="98" spans="2:19" s="9" customFormat="1" x14ac:dyDescent="0.35">
      <c r="B98" s="9" t="s">
        <v>127</v>
      </c>
      <c r="Q98" s="9">
        <v>0</v>
      </c>
      <c r="R98" s="9">
        <v>0</v>
      </c>
      <c r="S98" s="9">
        <v>0</v>
      </c>
    </row>
    <row r="99" spans="2:19" s="9" customFormat="1" x14ac:dyDescent="0.35">
      <c r="B99" s="9" t="s">
        <v>128</v>
      </c>
      <c r="Q99" s="9">
        <v>94</v>
      </c>
      <c r="R99" s="9">
        <v>129</v>
      </c>
      <c r="S99" s="9">
        <v>109</v>
      </c>
    </row>
    <row r="100" spans="2:19" s="9" customFormat="1" x14ac:dyDescent="0.35">
      <c r="B100" s="9" t="s">
        <v>129</v>
      </c>
      <c r="Q100" s="9">
        <v>-2290</v>
      </c>
      <c r="R100" s="9">
        <v>-3675</v>
      </c>
      <c r="S100" s="9">
        <v>-1083</v>
      </c>
    </row>
    <row r="101" spans="2:19" s="9" customFormat="1" x14ac:dyDescent="0.35">
      <c r="B101" s="9" t="s">
        <v>130</v>
      </c>
      <c r="Q101" s="9">
        <v>-725</v>
      </c>
      <c r="R101" s="9">
        <v>-817</v>
      </c>
      <c r="S101" s="9">
        <v>-864</v>
      </c>
    </row>
    <row r="102" spans="2:19" s="9" customFormat="1" x14ac:dyDescent="0.35"/>
    <row r="103" spans="2:19" s="9" customFormat="1" x14ac:dyDescent="0.35"/>
    <row r="104" spans="2:19" s="9" customFormat="1" x14ac:dyDescent="0.35"/>
    <row r="105" spans="2:19" s="9" customFormat="1" x14ac:dyDescent="0.35"/>
    <row r="106" spans="2:19" s="9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Kruta</dc:creator>
  <cp:lastModifiedBy>William Kruta</cp:lastModifiedBy>
  <dcterms:created xsi:type="dcterms:W3CDTF">2023-09-18T05:19:19Z</dcterms:created>
  <dcterms:modified xsi:type="dcterms:W3CDTF">2024-02-08T19:45:51Z</dcterms:modified>
</cp:coreProperties>
</file>