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META/"/>
    </mc:Choice>
  </mc:AlternateContent>
  <xr:revisionPtr revIDLastSave="1130" documentId="11_57854DD52154BDAB58DFF53FDE1A27A706F33C75" xr6:coauthVersionLast="47" xr6:coauthVersionMax="47" xr10:uidLastSave="{91500C05-AC23-4D70-97CA-683EEEB5690F}"/>
  <bookViews>
    <workbookView xWindow="-110" yWindow="-110" windowWidth="38620" windowHeight="21220" firstSheet="2" activeTab="2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7" i="3" l="1"/>
  <c r="AL66" i="3"/>
  <c r="AL64" i="3"/>
  <c r="AL61" i="3"/>
  <c r="AL60" i="3"/>
  <c r="AL62" i="3" s="1"/>
  <c r="AL59" i="3"/>
  <c r="AL56" i="3"/>
  <c r="AL57" i="3" s="1"/>
  <c r="AL55" i="3"/>
  <c r="BF98" i="3"/>
  <c r="BA43" i="3"/>
  <c r="BB43" i="3"/>
  <c r="BC43" i="3"/>
  <c r="BD43" i="3"/>
  <c r="BE43" i="3"/>
  <c r="AZ43" i="3"/>
  <c r="BA33" i="3"/>
  <c r="BB33" i="3"/>
  <c r="BC33" i="3"/>
  <c r="BD33" i="3"/>
  <c r="BE33" i="3"/>
  <c r="AZ33" i="3"/>
  <c r="BA122" i="3"/>
  <c r="BB122" i="3"/>
  <c r="BC122" i="3"/>
  <c r="BD122" i="3"/>
  <c r="BE122" i="3"/>
  <c r="AZ122" i="3"/>
  <c r="BA70" i="3"/>
  <c r="BB70" i="3"/>
  <c r="BA71" i="3"/>
  <c r="BB71" i="3"/>
  <c r="AZ71" i="3"/>
  <c r="AZ70" i="3"/>
  <c r="BA68" i="3"/>
  <c r="BB68" i="3"/>
  <c r="AZ68" i="3"/>
  <c r="BA65" i="3"/>
  <c r="BB65" i="3"/>
  <c r="AZ65" i="3"/>
  <c r="BA62" i="3"/>
  <c r="BB62" i="3"/>
  <c r="BA63" i="3"/>
  <c r="BB63" i="3"/>
  <c r="AZ62" i="3"/>
  <c r="AZ63" i="3" s="1"/>
  <c r="BA57" i="3"/>
  <c r="BB57" i="3"/>
  <c r="BC57" i="3"/>
  <c r="AZ57" i="3"/>
  <c r="BA100" i="3"/>
  <c r="BB100" i="3"/>
  <c r="BC100" i="3"/>
  <c r="BD100" i="3"/>
  <c r="BE100" i="3"/>
  <c r="AZ100" i="3"/>
  <c r="BA84" i="3"/>
  <c r="BB84" i="3"/>
  <c r="BC84" i="3"/>
  <c r="BD84" i="3"/>
  <c r="BE84" i="3"/>
  <c r="BF84" i="3"/>
  <c r="AZ84" i="3"/>
  <c r="BD20" i="3"/>
  <c r="BE20" i="3"/>
  <c r="BC20" i="3"/>
  <c r="BD26" i="3"/>
  <c r="BE26" i="3"/>
  <c r="BF26" i="3"/>
  <c r="BC26" i="3"/>
  <c r="BD62" i="3"/>
  <c r="BE62" i="3"/>
  <c r="BC62" i="3"/>
  <c r="BD57" i="3"/>
  <c r="BE57" i="3"/>
  <c r="BD52" i="3"/>
  <c r="BE52" i="3"/>
  <c r="BC52" i="3"/>
  <c r="BH26" i="3"/>
  <c r="BI26" i="3"/>
  <c r="BJ26" i="3"/>
  <c r="BG26" i="3"/>
  <c r="BG20" i="3"/>
  <c r="BH20" i="3"/>
  <c r="BI20" i="3"/>
  <c r="BJ20" i="3"/>
  <c r="BK20" i="3"/>
  <c r="BF20" i="3"/>
  <c r="BG52" i="3"/>
  <c r="BH52" i="3"/>
  <c r="BI52" i="3"/>
  <c r="BJ52" i="3"/>
  <c r="BK52" i="3"/>
  <c r="BL52" i="3"/>
  <c r="BM52" i="3"/>
  <c r="BN52" i="3"/>
  <c r="BO52" i="3"/>
  <c r="BP52" i="3"/>
  <c r="BQ52" i="3"/>
  <c r="BF52" i="3"/>
  <c r="BG39" i="3"/>
  <c r="BH39" i="3"/>
  <c r="BI39" i="3"/>
  <c r="BK39" i="3"/>
  <c r="BL39" i="3"/>
  <c r="BM39" i="3"/>
  <c r="BN39" i="3"/>
  <c r="BO39" i="3"/>
  <c r="BP39" i="3"/>
  <c r="BQ39" i="3"/>
  <c r="BF39" i="3"/>
  <c r="BG33" i="3"/>
  <c r="BG43" i="3" s="1"/>
  <c r="BH33" i="3"/>
  <c r="BH43" i="3" s="1"/>
  <c r="BI33" i="3"/>
  <c r="BJ33" i="3"/>
  <c r="BK33" i="3"/>
  <c r="BL33" i="3"/>
  <c r="BM33" i="3"/>
  <c r="BN33" i="3"/>
  <c r="BN43" i="3" s="1"/>
  <c r="BO33" i="3"/>
  <c r="BO34" i="3" s="1"/>
  <c r="BP33" i="3"/>
  <c r="BP34" i="3" s="1"/>
  <c r="BQ33" i="3"/>
  <c r="BQ36" i="3" s="1"/>
  <c r="BF33" i="3"/>
  <c r="BF35" i="3" s="1"/>
  <c r="BG57" i="3"/>
  <c r="BH57" i="3"/>
  <c r="BI57" i="3"/>
  <c r="BJ57" i="3"/>
  <c r="BK57" i="3"/>
  <c r="BL57" i="3"/>
  <c r="BM57" i="3"/>
  <c r="BN57" i="3"/>
  <c r="BO57" i="3"/>
  <c r="BP57" i="3"/>
  <c r="BQ57" i="3"/>
  <c r="BG62" i="3"/>
  <c r="BG34" i="3" s="1"/>
  <c r="BH62" i="3"/>
  <c r="BH34" i="3" s="1"/>
  <c r="BI62" i="3"/>
  <c r="BI34" i="3" s="1"/>
  <c r="BJ62" i="3"/>
  <c r="BJ34" i="3" s="1"/>
  <c r="BK62" i="3"/>
  <c r="BL62" i="3"/>
  <c r="BM62" i="3"/>
  <c r="BN62" i="3"/>
  <c r="BO62" i="3"/>
  <c r="BP62" i="3"/>
  <c r="BQ62" i="3"/>
  <c r="BF62" i="3"/>
  <c r="BF34" i="3" s="1"/>
  <c r="BF57" i="3"/>
  <c r="BN20" i="3"/>
  <c r="BO20" i="3"/>
  <c r="BP20" i="3"/>
  <c r="BQ20" i="3"/>
  <c r="BL26" i="3"/>
  <c r="BM26" i="3"/>
  <c r="BN26" i="3"/>
  <c r="BO26" i="3"/>
  <c r="BP26" i="3"/>
  <c r="BQ26" i="3"/>
  <c r="BK26" i="3"/>
  <c r="BM20" i="3"/>
  <c r="BL20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F26" i="3"/>
  <c r="AE26" i="3"/>
  <c r="AM20" i="3"/>
  <c r="AK20" i="3"/>
  <c r="AL20" i="3"/>
  <c r="AJ20" i="3"/>
  <c r="AI20" i="3"/>
  <c r="AF20" i="3"/>
  <c r="AG20" i="3"/>
  <c r="AH20" i="3"/>
  <c r="AE20" i="3"/>
  <c r="AO122" i="3"/>
  <c r="AP122" i="3"/>
  <c r="AQ122" i="3"/>
  <c r="AR122" i="3"/>
  <c r="AM122" i="3"/>
  <c r="AN121" i="3"/>
  <c r="AN120" i="3"/>
  <c r="AJ125" i="3"/>
  <c r="AN126" i="3"/>
  <c r="AN125" i="3"/>
  <c r="M43" i="3"/>
  <c r="N43" i="3"/>
  <c r="O43" i="3"/>
  <c r="L43" i="3"/>
  <c r="AL111" i="3"/>
  <c r="AL110" i="3"/>
  <c r="AL109" i="3"/>
  <c r="AL108" i="3"/>
  <c r="AL104" i="3"/>
  <c r="AL103" i="3"/>
  <c r="AL102" i="3"/>
  <c r="AL99" i="3"/>
  <c r="AL98" i="3"/>
  <c r="AL97" i="3"/>
  <c r="AL96" i="3"/>
  <c r="AL95" i="3"/>
  <c r="AL91" i="3"/>
  <c r="AL90" i="3"/>
  <c r="AL89" i="3"/>
  <c r="AL88" i="3"/>
  <c r="AL87" i="3"/>
  <c r="AL86" i="3"/>
  <c r="AL83" i="3"/>
  <c r="AL82" i="3"/>
  <c r="AL81" i="3"/>
  <c r="AL8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M41" i="3"/>
  <c r="N36" i="3"/>
  <c r="O36" i="3"/>
  <c r="M36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L39" i="3"/>
  <c r="L44" i="3" s="1"/>
  <c r="N34" i="3"/>
  <c r="O34" i="3"/>
  <c r="O44" i="3" s="1"/>
  <c r="M34" i="3"/>
  <c r="Q33" i="3"/>
  <c r="Q34" i="3" s="1"/>
  <c r="R33" i="3"/>
  <c r="R34" i="3" s="1"/>
  <c r="S33" i="3"/>
  <c r="S34" i="3" s="1"/>
  <c r="T33" i="3"/>
  <c r="T34" i="3" s="1"/>
  <c r="U33" i="3"/>
  <c r="U34" i="3" s="1"/>
  <c r="V33" i="3"/>
  <c r="V34" i="3" s="1"/>
  <c r="W33" i="3"/>
  <c r="W43" i="3" s="1"/>
  <c r="X33" i="3"/>
  <c r="X34" i="3" s="1"/>
  <c r="Y33" i="3"/>
  <c r="Y34" i="3" s="1"/>
  <c r="Z33" i="3"/>
  <c r="Z34" i="3" s="1"/>
  <c r="AA33" i="3"/>
  <c r="AA34" i="3" s="1"/>
  <c r="AB33" i="3"/>
  <c r="AB34" i="3" s="1"/>
  <c r="AB44" i="3" s="1"/>
  <c r="AC33" i="3"/>
  <c r="AC34" i="3" s="1"/>
  <c r="AD33" i="3"/>
  <c r="AD36" i="3" s="1"/>
  <c r="AE33" i="3"/>
  <c r="AE34" i="3" s="1"/>
  <c r="AE44" i="3" s="1"/>
  <c r="AF33" i="3"/>
  <c r="AF34" i="3" s="1"/>
  <c r="AG33" i="3"/>
  <c r="AG34" i="3" s="1"/>
  <c r="AG44" i="3" s="1"/>
  <c r="AH33" i="3"/>
  <c r="AH36" i="3" s="1"/>
  <c r="AI33" i="3"/>
  <c r="AI43" i="3" s="1"/>
  <c r="AJ33" i="3"/>
  <c r="AJ43" i="3" s="1"/>
  <c r="AK33" i="3"/>
  <c r="AK43" i="3" s="1"/>
  <c r="AL33" i="3"/>
  <c r="AL43" i="3" s="1"/>
  <c r="AM33" i="3"/>
  <c r="AM34" i="3" s="1"/>
  <c r="AN33" i="3"/>
  <c r="AN43" i="3" s="1"/>
  <c r="AO33" i="3"/>
  <c r="AO34" i="3" s="1"/>
  <c r="AP33" i="3"/>
  <c r="AP34" i="3" s="1"/>
  <c r="AQ33" i="3"/>
  <c r="AQ34" i="3" s="1"/>
  <c r="AR33" i="3"/>
  <c r="AR34" i="3" s="1"/>
  <c r="P33" i="3"/>
  <c r="P34" i="3" s="1"/>
  <c r="AO52" i="3"/>
  <c r="AP52" i="3"/>
  <c r="AQ52" i="3"/>
  <c r="AR52" i="3"/>
  <c r="AN52" i="3"/>
  <c r="AM52" i="3"/>
  <c r="AJ120" i="3"/>
  <c r="AK120" i="3" s="1"/>
  <c r="BE112" i="3"/>
  <c r="BD112" i="3"/>
  <c r="AO112" i="3"/>
  <c r="AP112" i="3"/>
  <c r="AQ112" i="3"/>
  <c r="AR112" i="3"/>
  <c r="AN112" i="3"/>
  <c r="AM112" i="3"/>
  <c r="AR92" i="3"/>
  <c r="AR105" i="3"/>
  <c r="AO100" i="3"/>
  <c r="AP100" i="3"/>
  <c r="AQ100" i="3"/>
  <c r="AR100" i="3"/>
  <c r="AN100" i="3"/>
  <c r="AM100" i="3"/>
  <c r="BE105" i="3"/>
  <c r="BE106" i="3" s="1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D105" i="3"/>
  <c r="BE92" i="3"/>
  <c r="BE93" i="3" s="1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D92" i="3"/>
  <c r="AM84" i="3"/>
  <c r="AR57" i="3"/>
  <c r="AR62" i="3"/>
  <c r="AR84" i="3"/>
  <c r="AO84" i="3"/>
  <c r="AP84" i="3"/>
  <c r="AQ84" i="3"/>
  <c r="AN84" i="3"/>
  <c r="S92" i="3"/>
  <c r="U105" i="3"/>
  <c r="W105" i="3"/>
  <c r="X105" i="3"/>
  <c r="Y105" i="3"/>
  <c r="AA105" i="3"/>
  <c r="AB105" i="3"/>
  <c r="AC105" i="3"/>
  <c r="AE105" i="3"/>
  <c r="AF105" i="3"/>
  <c r="AG105" i="3"/>
  <c r="AH105" i="3"/>
  <c r="AI105" i="3"/>
  <c r="AJ105" i="3"/>
  <c r="AK105" i="3"/>
  <c r="AM105" i="3"/>
  <c r="AN105" i="3"/>
  <c r="AO105" i="3"/>
  <c r="AP105" i="3"/>
  <c r="AQ105" i="3"/>
  <c r="T105" i="3"/>
  <c r="U92" i="3"/>
  <c r="W92" i="3"/>
  <c r="X92" i="3"/>
  <c r="Y92" i="3"/>
  <c r="AA92" i="3"/>
  <c r="AB92" i="3"/>
  <c r="AC92" i="3"/>
  <c r="AE92" i="3"/>
  <c r="AF92" i="3"/>
  <c r="AG92" i="3"/>
  <c r="AH92" i="3"/>
  <c r="AI92" i="3"/>
  <c r="AJ92" i="3"/>
  <c r="AK92" i="3"/>
  <c r="AM92" i="3"/>
  <c r="AN92" i="3"/>
  <c r="AO92" i="3"/>
  <c r="AP92" i="3"/>
  <c r="AQ92" i="3"/>
  <c r="T92" i="3"/>
  <c r="P57" i="3"/>
  <c r="Q57" i="3"/>
  <c r="S57" i="3"/>
  <c r="T57" i="3"/>
  <c r="U57" i="3"/>
  <c r="W57" i="3"/>
  <c r="X57" i="3"/>
  <c r="Y57" i="3"/>
  <c r="AA57" i="3"/>
  <c r="AB57" i="3"/>
  <c r="AC57" i="3"/>
  <c r="AE57" i="3"/>
  <c r="AF57" i="3"/>
  <c r="AG57" i="3"/>
  <c r="AI57" i="3"/>
  <c r="AJ57" i="3"/>
  <c r="AK57" i="3"/>
  <c r="AM57" i="3"/>
  <c r="AN57" i="3"/>
  <c r="AO57" i="3"/>
  <c r="AP57" i="3"/>
  <c r="AQ57" i="3"/>
  <c r="P62" i="3"/>
  <c r="Q62" i="3"/>
  <c r="S62" i="3"/>
  <c r="T62" i="3"/>
  <c r="U62" i="3"/>
  <c r="W62" i="3"/>
  <c r="X62" i="3"/>
  <c r="Y62" i="3"/>
  <c r="AA62" i="3"/>
  <c r="AB62" i="3"/>
  <c r="AC62" i="3"/>
  <c r="AE62" i="3"/>
  <c r="AF62" i="3"/>
  <c r="AG62" i="3"/>
  <c r="AI62" i="3"/>
  <c r="AJ62" i="3"/>
  <c r="AK62" i="3"/>
  <c r="AM62" i="3"/>
  <c r="AN62" i="3"/>
  <c r="AO62" i="3"/>
  <c r="AP62" i="3"/>
  <c r="AQ62" i="3"/>
  <c r="O62" i="3"/>
  <c r="O57" i="3"/>
  <c r="BF3" i="3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M38" i="5"/>
  <c r="L38" i="5"/>
  <c r="K38" i="5"/>
  <c r="J38" i="5"/>
  <c r="I38" i="5"/>
  <c r="H38" i="5"/>
  <c r="G38" i="5"/>
  <c r="F38" i="5"/>
  <c r="E38" i="5"/>
  <c r="D38" i="5"/>
  <c r="C38" i="5"/>
  <c r="B38" i="5"/>
  <c r="M36" i="5"/>
  <c r="L36" i="5"/>
  <c r="K36" i="5"/>
  <c r="J36" i="5"/>
  <c r="I36" i="5"/>
  <c r="H36" i="5"/>
  <c r="G36" i="5"/>
  <c r="F36" i="5"/>
  <c r="E36" i="5"/>
  <c r="D36" i="5"/>
  <c r="C36" i="5"/>
  <c r="B36" i="5"/>
  <c r="M32" i="5"/>
  <c r="L32" i="5"/>
  <c r="K32" i="5"/>
  <c r="J32" i="5"/>
  <c r="I32" i="5"/>
  <c r="H32" i="5"/>
  <c r="G32" i="5"/>
  <c r="F32" i="5"/>
  <c r="E32" i="5"/>
  <c r="D32" i="5"/>
  <c r="C32" i="5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AI122" i="3"/>
  <c r="AE122" i="3"/>
  <c r="AA122" i="3"/>
  <c r="W122" i="3"/>
  <c r="S122" i="3"/>
  <c r="R122" i="3"/>
  <c r="Q122" i="3"/>
  <c r="P122" i="3"/>
  <c r="O122" i="3"/>
  <c r="N122" i="3"/>
  <c r="M122" i="3"/>
  <c r="L122" i="3"/>
  <c r="K122" i="3"/>
  <c r="AJ121" i="3"/>
  <c r="AK121" i="3" s="1"/>
  <c r="AF121" i="3"/>
  <c r="AG121" i="3" s="1"/>
  <c r="AH121" i="3" s="1"/>
  <c r="AB121" i="3"/>
  <c r="AC121" i="3" s="1"/>
  <c r="AD121" i="3" s="1"/>
  <c r="X121" i="3"/>
  <c r="Y121" i="3" s="1"/>
  <c r="Z121" i="3" s="1"/>
  <c r="T121" i="3"/>
  <c r="U121" i="3" s="1"/>
  <c r="V121" i="3" s="1"/>
  <c r="AF120" i="3"/>
  <c r="AG120" i="3" s="1"/>
  <c r="AB120" i="3"/>
  <c r="X120" i="3"/>
  <c r="Y120" i="3" s="1"/>
  <c r="T120" i="3"/>
  <c r="BS112" i="3"/>
  <c r="BR112" i="3"/>
  <c r="BQ112" i="3"/>
  <c r="BP112" i="3"/>
  <c r="BO112" i="3"/>
  <c r="BN112" i="3"/>
  <c r="BM112" i="3"/>
  <c r="BL112" i="3"/>
  <c r="BK112" i="3"/>
  <c r="AD112" i="3" s="1"/>
  <c r="BJ112" i="3"/>
  <c r="Z112" i="3" s="1"/>
  <c r="BI112" i="3"/>
  <c r="V112" i="3" s="1"/>
  <c r="BH112" i="3"/>
  <c r="R112" i="3" s="1"/>
  <c r="BG112" i="3"/>
  <c r="BF112" i="3"/>
  <c r="AK112" i="3"/>
  <c r="AJ112" i="3"/>
  <c r="AI112" i="3"/>
  <c r="AH112" i="3"/>
  <c r="AG112" i="3"/>
  <c r="AF112" i="3"/>
  <c r="AE112" i="3"/>
  <c r="AC112" i="3"/>
  <c r="AB112" i="3"/>
  <c r="AA112" i="3"/>
  <c r="Y112" i="3"/>
  <c r="X112" i="3"/>
  <c r="W112" i="3"/>
  <c r="U112" i="3"/>
  <c r="T112" i="3"/>
  <c r="S112" i="3"/>
  <c r="Q112" i="3"/>
  <c r="P112" i="3"/>
  <c r="O112" i="3"/>
  <c r="N112" i="3"/>
  <c r="M112" i="3"/>
  <c r="L112" i="3"/>
  <c r="K112" i="3"/>
  <c r="AD111" i="3"/>
  <c r="Z111" i="3"/>
  <c r="V111" i="3"/>
  <c r="R111" i="3"/>
  <c r="AD110" i="3"/>
  <c r="Z110" i="3"/>
  <c r="V110" i="3"/>
  <c r="R110" i="3"/>
  <c r="AD109" i="3"/>
  <c r="Z109" i="3"/>
  <c r="V109" i="3"/>
  <c r="R109" i="3"/>
  <c r="AD108" i="3"/>
  <c r="Z108" i="3"/>
  <c r="V108" i="3"/>
  <c r="R108" i="3"/>
  <c r="AD104" i="3"/>
  <c r="Z104" i="3"/>
  <c r="V104" i="3"/>
  <c r="R104" i="3"/>
  <c r="AD103" i="3"/>
  <c r="Z103" i="3"/>
  <c r="V103" i="3"/>
  <c r="R103" i="3"/>
  <c r="AD102" i="3"/>
  <c r="Z102" i="3"/>
  <c r="V102" i="3"/>
  <c r="R102" i="3"/>
  <c r="BS100" i="3"/>
  <c r="BR100" i="3"/>
  <c r="BQ100" i="3"/>
  <c r="BP100" i="3"/>
  <c r="BO100" i="3"/>
  <c r="BN100" i="3"/>
  <c r="BM100" i="3"/>
  <c r="BL100" i="3"/>
  <c r="BK100" i="3"/>
  <c r="BJ100" i="3"/>
  <c r="BI100" i="3"/>
  <c r="V100" i="3" s="1"/>
  <c r="BH100" i="3"/>
  <c r="BG100" i="3"/>
  <c r="BF100" i="3"/>
  <c r="AK100" i="3"/>
  <c r="AJ100" i="3"/>
  <c r="AI100" i="3"/>
  <c r="AH100" i="3"/>
  <c r="AG100" i="3"/>
  <c r="AF100" i="3"/>
  <c r="AE100" i="3"/>
  <c r="AC100" i="3"/>
  <c r="AB100" i="3"/>
  <c r="AA100" i="3"/>
  <c r="Y100" i="3"/>
  <c r="X100" i="3"/>
  <c r="W100" i="3"/>
  <c r="U100" i="3"/>
  <c r="T100" i="3"/>
  <c r="S100" i="3"/>
  <c r="S106" i="3" s="1"/>
  <c r="Q100" i="3"/>
  <c r="Q106" i="3" s="1"/>
  <c r="P100" i="3"/>
  <c r="P106" i="3" s="1"/>
  <c r="O100" i="3"/>
  <c r="O106" i="3" s="1"/>
  <c r="N100" i="3"/>
  <c r="N106" i="3" s="1"/>
  <c r="M100" i="3"/>
  <c r="M106" i="3" s="1"/>
  <c r="L100" i="3"/>
  <c r="L106" i="3" s="1"/>
  <c r="K100" i="3"/>
  <c r="K106" i="3" s="1"/>
  <c r="AD99" i="3"/>
  <c r="Z99" i="3"/>
  <c r="V99" i="3"/>
  <c r="R99" i="3"/>
  <c r="AD98" i="3"/>
  <c r="Z98" i="3"/>
  <c r="V98" i="3"/>
  <c r="R98" i="3"/>
  <c r="AD97" i="3"/>
  <c r="Z97" i="3"/>
  <c r="V97" i="3"/>
  <c r="R97" i="3"/>
  <c r="AD96" i="3"/>
  <c r="Z96" i="3"/>
  <c r="V96" i="3"/>
  <c r="R96" i="3"/>
  <c r="AD95" i="3"/>
  <c r="Z95" i="3"/>
  <c r="V95" i="3"/>
  <c r="R95" i="3"/>
  <c r="AD91" i="3"/>
  <c r="Z91" i="3"/>
  <c r="V91" i="3"/>
  <c r="R91" i="3"/>
  <c r="AD90" i="3"/>
  <c r="Z90" i="3"/>
  <c r="V90" i="3"/>
  <c r="R90" i="3"/>
  <c r="AD89" i="3"/>
  <c r="Z89" i="3"/>
  <c r="V89" i="3"/>
  <c r="R89" i="3"/>
  <c r="AD88" i="3"/>
  <c r="Z88" i="3"/>
  <c r="V88" i="3"/>
  <c r="R88" i="3"/>
  <c r="AD87" i="3"/>
  <c r="Z87" i="3"/>
  <c r="V87" i="3"/>
  <c r="R87" i="3"/>
  <c r="AD86" i="3"/>
  <c r="Z86" i="3"/>
  <c r="V86" i="3"/>
  <c r="R86" i="3"/>
  <c r="BR84" i="3"/>
  <c r="BQ84" i="3"/>
  <c r="BP84" i="3"/>
  <c r="BO84" i="3"/>
  <c r="BN84" i="3"/>
  <c r="BM84" i="3"/>
  <c r="BL84" i="3"/>
  <c r="BK84" i="3"/>
  <c r="AD84" i="3" s="1"/>
  <c r="BJ84" i="3"/>
  <c r="Z84" i="3" s="1"/>
  <c r="BI84" i="3"/>
  <c r="V84" i="3" s="1"/>
  <c r="BH84" i="3"/>
  <c r="R84" i="3" s="1"/>
  <c r="BG84" i="3"/>
  <c r="AK84" i="3"/>
  <c r="AJ84" i="3"/>
  <c r="AI84" i="3"/>
  <c r="AH84" i="3"/>
  <c r="AG84" i="3"/>
  <c r="AF84" i="3"/>
  <c r="AE84" i="3"/>
  <c r="AC84" i="3"/>
  <c r="AB84" i="3"/>
  <c r="AA84" i="3"/>
  <c r="Y84" i="3"/>
  <c r="X84" i="3"/>
  <c r="W84" i="3"/>
  <c r="U84" i="3"/>
  <c r="T84" i="3"/>
  <c r="S84" i="3"/>
  <c r="S93" i="3" s="1"/>
  <c r="Q84" i="3"/>
  <c r="Q93" i="3" s="1"/>
  <c r="P84" i="3"/>
  <c r="P93" i="3" s="1"/>
  <c r="O84" i="3"/>
  <c r="O93" i="3" s="1"/>
  <c r="N84" i="3"/>
  <c r="N93" i="3" s="1"/>
  <c r="M84" i="3"/>
  <c r="M93" i="3" s="1"/>
  <c r="L84" i="3"/>
  <c r="L93" i="3" s="1"/>
  <c r="K84" i="3"/>
  <c r="K93" i="3" s="1"/>
  <c r="AD83" i="3"/>
  <c r="Z83" i="3"/>
  <c r="V83" i="3"/>
  <c r="R83" i="3"/>
  <c r="AD82" i="3"/>
  <c r="Z82" i="3"/>
  <c r="V82" i="3"/>
  <c r="R82" i="3"/>
  <c r="AD81" i="3"/>
  <c r="Z81" i="3"/>
  <c r="V81" i="3"/>
  <c r="R81" i="3"/>
  <c r="AD80" i="3"/>
  <c r="Z80" i="3"/>
  <c r="V80" i="3"/>
  <c r="R80" i="3"/>
  <c r="R73" i="3"/>
  <c r="R71" i="3" s="1"/>
  <c r="R72" i="3"/>
  <c r="R70" i="3" s="1"/>
  <c r="AH67" i="3"/>
  <c r="AD67" i="3"/>
  <c r="Z67" i="3"/>
  <c r="V67" i="3"/>
  <c r="R67" i="3"/>
  <c r="AH66" i="3"/>
  <c r="AD66" i="3"/>
  <c r="Z66" i="3"/>
  <c r="V66" i="3"/>
  <c r="R66" i="3"/>
  <c r="AH64" i="3"/>
  <c r="AD64" i="3"/>
  <c r="Z64" i="3"/>
  <c r="V64" i="3"/>
  <c r="R64" i="3"/>
  <c r="N63" i="3"/>
  <c r="N65" i="3" s="1"/>
  <c r="N68" i="3" s="1"/>
  <c r="M63" i="3"/>
  <c r="M65" i="3" s="1"/>
  <c r="M68" i="3" s="1"/>
  <c r="AH61" i="3"/>
  <c r="AD61" i="3"/>
  <c r="Z61" i="3"/>
  <c r="V61" i="3"/>
  <c r="R61" i="3"/>
  <c r="AH60" i="3"/>
  <c r="AD60" i="3"/>
  <c r="Z60" i="3"/>
  <c r="V60" i="3"/>
  <c r="R60" i="3"/>
  <c r="AH59" i="3"/>
  <c r="AD59" i="3"/>
  <c r="Z59" i="3"/>
  <c r="V59" i="3"/>
  <c r="R59" i="3"/>
  <c r="AH56" i="3"/>
  <c r="AD56" i="3"/>
  <c r="Z56" i="3"/>
  <c r="V56" i="3"/>
  <c r="R56" i="3"/>
  <c r="AH55" i="3"/>
  <c r="AD55" i="3"/>
  <c r="Z55" i="3"/>
  <c r="V55" i="3"/>
  <c r="R55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C63" i="3" l="1"/>
  <c r="BC65" i="3" s="1"/>
  <c r="BC68" i="3" s="1"/>
  <c r="BD63" i="3"/>
  <c r="BD65" i="3" s="1"/>
  <c r="BD68" i="3" s="1"/>
  <c r="BE63" i="3"/>
  <c r="BE65" i="3" s="1"/>
  <c r="BE68" i="3" s="1"/>
  <c r="BD106" i="3"/>
  <c r="BD113" i="3" s="1"/>
  <c r="BD93" i="3"/>
  <c r="BP44" i="3"/>
  <c r="BK63" i="3"/>
  <c r="BK65" i="3" s="1"/>
  <c r="BK68" i="3" s="1"/>
  <c r="BK70" i="3" s="1"/>
  <c r="BI35" i="3"/>
  <c r="BI36" i="3" s="1"/>
  <c r="BL43" i="3"/>
  <c r="BO44" i="3"/>
  <c r="BN44" i="3"/>
  <c r="BN45" i="3" s="1"/>
  <c r="BJ63" i="3"/>
  <c r="BJ65" i="3" s="1"/>
  <c r="BJ68" i="3" s="1"/>
  <c r="BN63" i="3"/>
  <c r="BN65" i="3" s="1"/>
  <c r="BN68" i="3" s="1"/>
  <c r="BN71" i="3" s="1"/>
  <c r="BI63" i="3"/>
  <c r="BI65" i="3" s="1"/>
  <c r="BI68" i="3" s="1"/>
  <c r="BI70" i="3" s="1"/>
  <c r="BP36" i="3"/>
  <c r="BH63" i="3"/>
  <c r="BH65" i="3" s="1"/>
  <c r="BH68" i="3" s="1"/>
  <c r="BH70" i="3" s="1"/>
  <c r="BO36" i="3"/>
  <c r="BH44" i="3"/>
  <c r="BH45" i="3" s="1"/>
  <c r="BG63" i="3"/>
  <c r="BG65" i="3" s="1"/>
  <c r="BG68" i="3" s="1"/>
  <c r="BG70" i="3" s="1"/>
  <c r="BN36" i="3"/>
  <c r="BG44" i="3"/>
  <c r="BG45" i="3" s="1"/>
  <c r="BN34" i="3"/>
  <c r="BH35" i="3"/>
  <c r="BH36" i="3" s="1"/>
  <c r="BF36" i="3"/>
  <c r="BF43" i="3"/>
  <c r="BG35" i="3"/>
  <c r="BG36" i="3" s="1"/>
  <c r="BJ44" i="3"/>
  <c r="BJ35" i="3"/>
  <c r="BJ36" i="3" s="1"/>
  <c r="BI44" i="3"/>
  <c r="BJ70" i="3"/>
  <c r="BJ71" i="3"/>
  <c r="BL63" i="3"/>
  <c r="BL65" i="3" s="1"/>
  <c r="BL68" i="3" s="1"/>
  <c r="BQ43" i="3"/>
  <c r="BF44" i="3"/>
  <c r="BP43" i="3"/>
  <c r="BP45" i="3" s="1"/>
  <c r="BQ34" i="3"/>
  <c r="BQ44" i="3" s="1"/>
  <c r="BO43" i="3"/>
  <c r="BM43" i="3"/>
  <c r="BK43" i="3"/>
  <c r="BF63" i="3"/>
  <c r="BF65" i="3" s="1"/>
  <c r="BF68" i="3" s="1"/>
  <c r="BJ43" i="3"/>
  <c r="BI43" i="3"/>
  <c r="BM63" i="3"/>
  <c r="BM65" i="3" s="1"/>
  <c r="BM68" i="3" s="1"/>
  <c r="BQ63" i="3"/>
  <c r="BQ65" i="3" s="1"/>
  <c r="BQ68" i="3" s="1"/>
  <c r="BP63" i="3"/>
  <c r="BP65" i="3" s="1"/>
  <c r="BP68" i="3" s="1"/>
  <c r="BO63" i="3"/>
  <c r="BO65" i="3" s="1"/>
  <c r="BO68" i="3" s="1"/>
  <c r="Q44" i="3"/>
  <c r="O45" i="3"/>
  <c r="T44" i="3"/>
  <c r="R43" i="3"/>
  <c r="AL84" i="3"/>
  <c r="AL112" i="3"/>
  <c r="AA43" i="3"/>
  <c r="AQ36" i="3"/>
  <c r="AP44" i="3"/>
  <c r="Z44" i="3"/>
  <c r="AP36" i="3"/>
  <c r="AL100" i="3"/>
  <c r="AO44" i="3"/>
  <c r="Y44" i="3"/>
  <c r="AB36" i="3"/>
  <c r="AA36" i="3"/>
  <c r="Z36" i="3"/>
  <c r="V44" i="3"/>
  <c r="S44" i="3"/>
  <c r="R44" i="3"/>
  <c r="R45" i="3" s="1"/>
  <c r="N44" i="3"/>
  <c r="N45" i="3" s="1"/>
  <c r="L45" i="3"/>
  <c r="X44" i="3"/>
  <c r="AO36" i="3"/>
  <c r="AN36" i="3"/>
  <c r="Q43" i="3"/>
  <c r="AM36" i="3"/>
  <c r="U44" i="3"/>
  <c r="AL36" i="3"/>
  <c r="AL92" i="3"/>
  <c r="AF44" i="3"/>
  <c r="Y36" i="3"/>
  <c r="AL34" i="3"/>
  <c r="AL44" i="3" s="1"/>
  <c r="AL45" i="3" s="1"/>
  <c r="X36" i="3"/>
  <c r="W36" i="3"/>
  <c r="P44" i="3"/>
  <c r="V36" i="3"/>
  <c r="AC44" i="3"/>
  <c r="M44" i="3"/>
  <c r="M45" i="3" s="1"/>
  <c r="AR44" i="3"/>
  <c r="AR43" i="3"/>
  <c r="AQ44" i="3"/>
  <c r="AA44" i="3"/>
  <c r="AR36" i="3"/>
  <c r="AH43" i="3"/>
  <c r="AG43" i="3"/>
  <c r="AG45" i="3" s="1"/>
  <c r="AF43" i="3"/>
  <c r="P43" i="3"/>
  <c r="AE43" i="3"/>
  <c r="AE45" i="3" s="1"/>
  <c r="AD43" i="3"/>
  <c r="AC43" i="3"/>
  <c r="AK34" i="3"/>
  <c r="AK44" i="3" s="1"/>
  <c r="AK45" i="3" s="1"/>
  <c r="AK36" i="3"/>
  <c r="U36" i="3"/>
  <c r="AB43" i="3"/>
  <c r="AB45" i="3" s="1"/>
  <c r="AJ34" i="3"/>
  <c r="AJ44" i="3" s="1"/>
  <c r="AJ45" i="3" s="1"/>
  <c r="AJ36" i="3"/>
  <c r="T36" i="3"/>
  <c r="AI34" i="3"/>
  <c r="AI44" i="3" s="1"/>
  <c r="AI45" i="3" s="1"/>
  <c r="AI36" i="3"/>
  <c r="S36" i="3"/>
  <c r="AQ43" i="3"/>
  <c r="Z43" i="3"/>
  <c r="AH34" i="3"/>
  <c r="AH44" i="3" s="1"/>
  <c r="R36" i="3"/>
  <c r="AP43" i="3"/>
  <c r="Y43" i="3"/>
  <c r="AG36" i="3"/>
  <c r="Q36" i="3"/>
  <c r="AO43" i="3"/>
  <c r="X43" i="3"/>
  <c r="X45" i="3" s="1"/>
  <c r="AN122" i="3"/>
  <c r="AF36" i="3"/>
  <c r="P36" i="3"/>
  <c r="AL105" i="3"/>
  <c r="AE36" i="3"/>
  <c r="V43" i="3"/>
  <c r="U43" i="3"/>
  <c r="AC36" i="3"/>
  <c r="T43" i="3"/>
  <c r="S43" i="3"/>
  <c r="AM44" i="3"/>
  <c r="AM43" i="3"/>
  <c r="W34" i="3"/>
  <c r="W44" i="3" s="1"/>
  <c r="W45" i="3" s="1"/>
  <c r="AN34" i="3"/>
  <c r="AN44" i="3" s="1"/>
  <c r="AN45" i="3" s="1"/>
  <c r="AD34" i="3"/>
  <c r="AD44" i="3" s="1"/>
  <c r="BF106" i="3"/>
  <c r="BF113" i="3" s="1"/>
  <c r="Y93" i="3"/>
  <c r="BN106" i="3"/>
  <c r="BN113" i="3" s="1"/>
  <c r="AR106" i="3"/>
  <c r="AR113" i="3" s="1"/>
  <c r="BM106" i="3"/>
  <c r="BM113" i="3" s="1"/>
  <c r="AR93" i="3"/>
  <c r="BL106" i="3"/>
  <c r="BL113" i="3" s="1"/>
  <c r="BK93" i="3"/>
  <c r="BJ93" i="3"/>
  <c r="AM93" i="3"/>
  <c r="BI106" i="3"/>
  <c r="AQ106" i="3"/>
  <c r="AQ113" i="3" s="1"/>
  <c r="AP106" i="3"/>
  <c r="AP113" i="3" s="1"/>
  <c r="BG93" i="3"/>
  <c r="AO106" i="3"/>
  <c r="AO113" i="3" s="1"/>
  <c r="BF93" i="3"/>
  <c r="BE113" i="3"/>
  <c r="BI93" i="3"/>
  <c r="BH93" i="3"/>
  <c r="R93" i="3" s="1"/>
  <c r="BK106" i="3"/>
  <c r="BK113" i="3" s="1"/>
  <c r="AD113" i="3" s="1"/>
  <c r="BJ106" i="3"/>
  <c r="BJ113" i="3" s="1"/>
  <c r="Z113" i="3" s="1"/>
  <c r="BH106" i="3"/>
  <c r="R106" i="3" s="1"/>
  <c r="BG106" i="3"/>
  <c r="BG113" i="3" s="1"/>
  <c r="AQ93" i="3"/>
  <c r="BR93" i="3"/>
  <c r="X106" i="3"/>
  <c r="X113" i="3" s="1"/>
  <c r="BQ93" i="3"/>
  <c r="Y106" i="3"/>
  <c r="Y113" i="3" s="1"/>
  <c r="BP93" i="3"/>
  <c r="BS106" i="3"/>
  <c r="BS113" i="3" s="1"/>
  <c r="AA106" i="3"/>
  <c r="AA113" i="3" s="1"/>
  <c r="BO93" i="3"/>
  <c r="BR106" i="3"/>
  <c r="BR113" i="3" s="1"/>
  <c r="BN93" i="3"/>
  <c r="BQ106" i="3"/>
  <c r="BQ113" i="3" s="1"/>
  <c r="BM93" i="3"/>
  <c r="BP106" i="3"/>
  <c r="BP113" i="3" s="1"/>
  <c r="BL93" i="3"/>
  <c r="BO106" i="3"/>
  <c r="BO113" i="3" s="1"/>
  <c r="AN106" i="3"/>
  <c r="AN113" i="3" s="1"/>
  <c r="AM106" i="3"/>
  <c r="AM113" i="3" s="1"/>
  <c r="AH106" i="3"/>
  <c r="AH113" i="3" s="1"/>
  <c r="AG106" i="3"/>
  <c r="AG113" i="3" s="1"/>
  <c r="AP93" i="3"/>
  <c r="AO93" i="3"/>
  <c r="AN93" i="3"/>
  <c r="AR63" i="3"/>
  <c r="AR65" i="3" s="1"/>
  <c r="AR68" i="3" s="1"/>
  <c r="AR71" i="3" s="1"/>
  <c r="AC106" i="3"/>
  <c r="AC113" i="3" s="1"/>
  <c r="AB106" i="3"/>
  <c r="AB113" i="3" s="1"/>
  <c r="R92" i="3"/>
  <c r="AJ106" i="3"/>
  <c r="AJ113" i="3" s="1"/>
  <c r="AI106" i="3"/>
  <c r="AI113" i="3" s="1"/>
  <c r="AF106" i="3"/>
  <c r="AF113" i="3" s="1"/>
  <c r="T106" i="3"/>
  <c r="T113" i="3" s="1"/>
  <c r="Z105" i="3"/>
  <c r="V105" i="3"/>
  <c r="V106" i="3" s="1"/>
  <c r="AK93" i="3"/>
  <c r="X93" i="3"/>
  <c r="AD105" i="3"/>
  <c r="AE106" i="3"/>
  <c r="AE113" i="3" s="1"/>
  <c r="AC93" i="3"/>
  <c r="AB93" i="3"/>
  <c r="W106" i="3"/>
  <c r="W113" i="3" s="1"/>
  <c r="AK106" i="3"/>
  <c r="AK113" i="3" s="1"/>
  <c r="U106" i="3"/>
  <c r="U113" i="3" s="1"/>
  <c r="AI93" i="3"/>
  <c r="U93" i="3"/>
  <c r="AG93" i="3"/>
  <c r="W93" i="3"/>
  <c r="AA93" i="3"/>
  <c r="Z57" i="3"/>
  <c r="AD57" i="3"/>
  <c r="AH93" i="3"/>
  <c r="AE93" i="3"/>
  <c r="V92" i="3"/>
  <c r="V93" i="3" s="1"/>
  <c r="Z92" i="3"/>
  <c r="Z93" i="3" s="1"/>
  <c r="AD92" i="3"/>
  <c r="AD93" i="3" s="1"/>
  <c r="T93" i="3"/>
  <c r="AF93" i="3"/>
  <c r="AJ93" i="3"/>
  <c r="AH57" i="3"/>
  <c r="AN63" i="3"/>
  <c r="AN65" i="3" s="1"/>
  <c r="AN68" i="3" s="1"/>
  <c r="AN71" i="3" s="1"/>
  <c r="T63" i="3"/>
  <c r="T65" i="3" s="1"/>
  <c r="T68" i="3" s="1"/>
  <c r="Q63" i="3"/>
  <c r="Q65" i="3" s="1"/>
  <c r="Q68" i="3" s="1"/>
  <c r="AK63" i="3"/>
  <c r="AK65" i="3" s="1"/>
  <c r="AK68" i="3" s="1"/>
  <c r="R100" i="3"/>
  <c r="S63" i="3"/>
  <c r="S65" i="3" s="1"/>
  <c r="S68" i="3" s="1"/>
  <c r="AJ63" i="3"/>
  <c r="AJ65" i="3" s="1"/>
  <c r="AJ68" i="3" s="1"/>
  <c r="AI63" i="3"/>
  <c r="AI65" i="3" s="1"/>
  <c r="AI68" i="3" s="1"/>
  <c r="AG63" i="3"/>
  <c r="AG65" i="3" s="1"/>
  <c r="AG68" i="3" s="1"/>
  <c r="R57" i="3"/>
  <c r="V57" i="3"/>
  <c r="AM63" i="3"/>
  <c r="AM65" i="3" s="1"/>
  <c r="AM68" i="3" s="1"/>
  <c r="AM71" i="3" s="1"/>
  <c r="AL63" i="3"/>
  <c r="AL65" i="3" s="1"/>
  <c r="AL68" i="3" s="1"/>
  <c r="AO63" i="3"/>
  <c r="AO65" i="3" s="1"/>
  <c r="AO68" i="3" s="1"/>
  <c r="AO71" i="3" s="1"/>
  <c r="U63" i="3"/>
  <c r="U65" i="3" s="1"/>
  <c r="U68" i="3" s="1"/>
  <c r="AF63" i="3"/>
  <c r="AF65" i="3" s="1"/>
  <c r="AF68" i="3" s="1"/>
  <c r="AC63" i="3"/>
  <c r="AC65" i="3" s="1"/>
  <c r="AC68" i="3" s="1"/>
  <c r="AB63" i="3"/>
  <c r="AB65" i="3" s="1"/>
  <c r="AB68" i="3" s="1"/>
  <c r="AA63" i="3"/>
  <c r="AA65" i="3" s="1"/>
  <c r="AA68" i="3" s="1"/>
  <c r="Y63" i="3"/>
  <c r="Y65" i="3" s="1"/>
  <c r="Y68" i="3" s="1"/>
  <c r="AE63" i="3"/>
  <c r="AE65" i="3" s="1"/>
  <c r="AE68" i="3" s="1"/>
  <c r="AQ63" i="3"/>
  <c r="AQ65" i="3" s="1"/>
  <c r="AQ68" i="3" s="1"/>
  <c r="AQ71" i="3" s="1"/>
  <c r="X63" i="3"/>
  <c r="X65" i="3" s="1"/>
  <c r="X68" i="3" s="1"/>
  <c r="P63" i="3"/>
  <c r="P65" i="3" s="1"/>
  <c r="P68" i="3" s="1"/>
  <c r="AP63" i="3"/>
  <c r="AP65" i="3" s="1"/>
  <c r="AP68" i="3" s="1"/>
  <c r="AP71" i="3" s="1"/>
  <c r="W63" i="3"/>
  <c r="W65" i="3" s="1"/>
  <c r="W68" i="3" s="1"/>
  <c r="V62" i="3"/>
  <c r="Z62" i="3"/>
  <c r="AH62" i="3"/>
  <c r="R62" i="3"/>
  <c r="AD62" i="3"/>
  <c r="O63" i="3"/>
  <c r="O65" i="3" s="1"/>
  <c r="O68" i="3" s="1"/>
  <c r="T122" i="3"/>
  <c r="AJ122" i="3"/>
  <c r="N113" i="3"/>
  <c r="P113" i="3"/>
  <c r="Z100" i="3"/>
  <c r="K113" i="3"/>
  <c r="S113" i="3"/>
  <c r="L113" i="3"/>
  <c r="AB122" i="3"/>
  <c r="O113" i="3"/>
  <c r="Q113" i="3"/>
  <c r="AK122" i="3"/>
  <c r="AF122" i="3"/>
  <c r="Y122" i="3"/>
  <c r="Z120" i="3"/>
  <c r="Z122" i="3" s="1"/>
  <c r="AG122" i="3"/>
  <c r="AH120" i="3"/>
  <c r="AH122" i="3" s="1"/>
  <c r="M73" i="3"/>
  <c r="M71" i="3" s="1"/>
  <c r="M72" i="3"/>
  <c r="M70" i="3" s="1"/>
  <c r="N73" i="3"/>
  <c r="N71" i="3" s="1"/>
  <c r="N72" i="3"/>
  <c r="N70" i="3" s="1"/>
  <c r="M113" i="3"/>
  <c r="U120" i="3"/>
  <c r="X122" i="3"/>
  <c r="AD100" i="3"/>
  <c r="AC120" i="3"/>
  <c r="BE70" i="3" l="1"/>
  <c r="BE71" i="3"/>
  <c r="BC70" i="3"/>
  <c r="BC71" i="3"/>
  <c r="BD70" i="3"/>
  <c r="BD71" i="3"/>
  <c r="BF45" i="3"/>
  <c r="BK71" i="3"/>
  <c r="BI71" i="3"/>
  <c r="BN70" i="3"/>
  <c r="BI45" i="3"/>
  <c r="BG71" i="3"/>
  <c r="Q45" i="3"/>
  <c r="BH71" i="3"/>
  <c r="BO45" i="3"/>
  <c r="BJ45" i="3"/>
  <c r="BF71" i="3"/>
  <c r="BF70" i="3"/>
  <c r="AC45" i="3"/>
  <c r="BQ45" i="3"/>
  <c r="BL70" i="3"/>
  <c r="BL71" i="3"/>
  <c r="BO71" i="3"/>
  <c r="BO70" i="3"/>
  <c r="BP71" i="3"/>
  <c r="BP70" i="3"/>
  <c r="BQ71" i="3"/>
  <c r="BQ70" i="3"/>
  <c r="AA45" i="3"/>
  <c r="BM71" i="3"/>
  <c r="BM70" i="3"/>
  <c r="AL93" i="3"/>
  <c r="P45" i="3"/>
  <c r="T45" i="3"/>
  <c r="AP45" i="3"/>
  <c r="AO45" i="3"/>
  <c r="AH45" i="3"/>
  <c r="Y45" i="3"/>
  <c r="Z45" i="3"/>
  <c r="AL106" i="3"/>
  <c r="AL113" i="3" s="1"/>
  <c r="S45" i="3"/>
  <c r="V45" i="3"/>
  <c r="U45" i="3"/>
  <c r="AD45" i="3"/>
  <c r="AR45" i="3"/>
  <c r="AQ45" i="3"/>
  <c r="AF45" i="3"/>
  <c r="AH75" i="3"/>
  <c r="AH74" i="3"/>
  <c r="Z75" i="3"/>
  <c r="Z74" i="3"/>
  <c r="AD75" i="3"/>
  <c r="AD74" i="3"/>
  <c r="AM45" i="3"/>
  <c r="AM70" i="3"/>
  <c r="AO70" i="3"/>
  <c r="AR70" i="3"/>
  <c r="V63" i="3"/>
  <c r="AQ70" i="3"/>
  <c r="AP70" i="3"/>
  <c r="AN70" i="3"/>
  <c r="AB71" i="3"/>
  <c r="AB70" i="3"/>
  <c r="BH113" i="3"/>
  <c r="R113" i="3" s="1"/>
  <c r="O73" i="3"/>
  <c r="O71" i="3" s="1"/>
  <c r="AL72" i="3"/>
  <c r="AL70" i="3" s="1"/>
  <c r="AC71" i="3"/>
  <c r="AC70" i="3"/>
  <c r="AI71" i="3"/>
  <c r="AI70" i="3"/>
  <c r="T73" i="3"/>
  <c r="T71" i="3" s="1"/>
  <c r="W71" i="3"/>
  <c r="W70" i="3"/>
  <c r="AJ71" i="3"/>
  <c r="AJ70" i="3"/>
  <c r="AA71" i="3"/>
  <c r="AA70" i="3"/>
  <c r="U72" i="3"/>
  <c r="U70" i="3" s="1"/>
  <c r="U71" i="3"/>
  <c r="P72" i="3"/>
  <c r="P70" i="3" s="1"/>
  <c r="S72" i="3"/>
  <c r="S70" i="3" s="1"/>
  <c r="AF71" i="3"/>
  <c r="AF70" i="3"/>
  <c r="X71" i="3"/>
  <c r="X70" i="3"/>
  <c r="AE71" i="3"/>
  <c r="AE70" i="3"/>
  <c r="Q73" i="3"/>
  <c r="Q71" i="3" s="1"/>
  <c r="AG70" i="3"/>
  <c r="AG71" i="3"/>
  <c r="Y71" i="3"/>
  <c r="Y70" i="3"/>
  <c r="AK71" i="3"/>
  <c r="AK70" i="3"/>
  <c r="AD106" i="3"/>
  <c r="Z106" i="3"/>
  <c r="AD63" i="3"/>
  <c r="Z63" i="3"/>
  <c r="Q72" i="3"/>
  <c r="Q70" i="3" s="1"/>
  <c r="AH63" i="3"/>
  <c r="T72" i="3"/>
  <c r="T70" i="3" s="1"/>
  <c r="R63" i="3"/>
  <c r="O72" i="3"/>
  <c r="O70" i="3" s="1"/>
  <c r="S73" i="3"/>
  <c r="S71" i="3" s="1"/>
  <c r="AL73" i="3"/>
  <c r="AL71" i="3" s="1"/>
  <c r="P73" i="3"/>
  <c r="P71" i="3" s="1"/>
  <c r="AD65" i="3"/>
  <c r="AH65" i="3"/>
  <c r="AH68" i="3" s="1"/>
  <c r="Z65" i="3"/>
  <c r="R65" i="3"/>
  <c r="BI113" i="3"/>
  <c r="V113" i="3" s="1"/>
  <c r="AC122" i="3"/>
  <c r="AD120" i="3"/>
  <c r="AD122" i="3" s="1"/>
  <c r="V65" i="3"/>
  <c r="AD68" i="3"/>
  <c r="Z68" i="3"/>
  <c r="U122" i="3"/>
  <c r="V120" i="3"/>
  <c r="V122" i="3" s="1"/>
  <c r="V75" i="3" l="1"/>
  <c r="V74" i="3"/>
  <c r="AD71" i="3"/>
  <c r="AD70" i="3"/>
  <c r="Z71" i="3"/>
  <c r="Z70" i="3"/>
  <c r="AH70" i="3"/>
  <c r="AH71" i="3"/>
  <c r="V68" i="3"/>
  <c r="V72" i="3" l="1"/>
  <c r="V70" i="3" s="1"/>
  <c r="V73" i="3"/>
  <c r="V71" i="3" s="1"/>
  <c r="BM45" i="3"/>
  <c r="BM44" i="3"/>
  <c r="BM34" i="3"/>
  <c r="BM35" i="3"/>
  <c r="BM36" i="3"/>
  <c r="BL36" i="3"/>
  <c r="BL35" i="3"/>
  <c r="BL34" i="3"/>
  <c r="BL44" i="3"/>
  <c r="BL45" i="3"/>
  <c r="BK36" i="3"/>
  <c r="BK35" i="3"/>
  <c r="BK34" i="3"/>
  <c r="BK44" i="3"/>
  <c r="BK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12" authorId="0" shapeId="0" xr:uid="{59A8A62E-9C98-4590-97BB-0D5565861DD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This calculation uses monthly active user (MAU) also known as monthly active people (MAP).</t>
        </r>
      </text>
    </comment>
  </commentList>
</comments>
</file>

<file path=xl/sharedStrings.xml><?xml version="1.0" encoding="utf-8"?>
<sst xmlns="http://schemas.openxmlformats.org/spreadsheetml/2006/main" count="1867" uniqueCount="1278">
  <si>
    <t>Ticker</t>
  </si>
  <si>
    <t>Price</t>
  </si>
  <si>
    <t>Shares</t>
  </si>
  <si>
    <t>MC</t>
  </si>
  <si>
    <t>Cash</t>
  </si>
  <si>
    <t>Debt</t>
  </si>
  <si>
    <t>EV</t>
  </si>
  <si>
    <t>Company Name</t>
  </si>
  <si>
    <t>Meta Platforms, Inc.</t>
  </si>
  <si>
    <t>META</t>
  </si>
  <si>
    <t>Country</t>
  </si>
  <si>
    <t>USA</t>
  </si>
  <si>
    <t>Sector</t>
  </si>
  <si>
    <t>Communication Services</t>
  </si>
  <si>
    <t>Industry</t>
  </si>
  <si>
    <t>Internet Content &amp; Information</t>
  </si>
  <si>
    <t>Quarter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</si>
  <si>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</si>
  <si>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</si>
  <si>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</si>
  <si>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</si>
  <si>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</si>
  <si>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</si>
  <si>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</si>
  <si>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</si>
  <si>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</si>
  <si>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</si>
  <si>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</si>
  <si>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</si>
  <si>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</si>
  <si>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</si>
  <si>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</si>
  <si>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</si>
  <si>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</si>
  <si>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</si>
  <si>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</si>
  <si>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</si>
  <si>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</si>
  <si>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</si>
  <si>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</si>
  <si>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</si>
  <si>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</si>
  <si>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</si>
  <si>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</si>
  <si>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</si>
  <si>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Filing Date</t>
  </si>
  <si>
    <t>Period of Report</t>
  </si>
  <si>
    <t>Advertising</t>
  </si>
  <si>
    <t>Payments and other fees</t>
  </si>
  <si>
    <t>Reality Labs</t>
  </si>
  <si>
    <t>Total revenue</t>
  </si>
  <si>
    <t>North America</t>
  </si>
  <si>
    <t xml:space="preserve">Europe </t>
  </si>
  <si>
    <t>Asia-Pacific</t>
  </si>
  <si>
    <t>Rest of the world</t>
  </si>
  <si>
    <t>Total Revenue</t>
  </si>
  <si>
    <t xml:space="preserve">  </t>
  </si>
  <si>
    <t>Revenue</t>
  </si>
  <si>
    <t>COGs</t>
  </si>
  <si>
    <t>R&amp;D</t>
  </si>
  <si>
    <t>Marketing and sales</t>
  </si>
  <si>
    <t>G&amp;M</t>
  </si>
  <si>
    <t>Operating Income</t>
  </si>
  <si>
    <t>Interest and other income (expense),net</t>
  </si>
  <si>
    <t>Income before taxes</t>
  </si>
  <si>
    <t>Provision for income taxes</t>
  </si>
  <si>
    <t>Net income attributable to participating securities</t>
  </si>
  <si>
    <t>Net Income</t>
  </si>
  <si>
    <t>Shares - Basic</t>
  </si>
  <si>
    <t>Shares - Diluted</t>
  </si>
  <si>
    <t>EPS - Basic</t>
  </si>
  <si>
    <t>EPS - Diluted</t>
  </si>
  <si>
    <t>Cash &amp; Cash equivalents</t>
  </si>
  <si>
    <t>Marketable Securities</t>
  </si>
  <si>
    <t>AR</t>
  </si>
  <si>
    <t>Prepaid expenses and other current assets</t>
  </si>
  <si>
    <t>Total Current Assets</t>
  </si>
  <si>
    <t>Non-marketable equity securities</t>
  </si>
  <si>
    <t>PP&amp;E</t>
  </si>
  <si>
    <t>Operating lease right-of-use assets</t>
  </si>
  <si>
    <t>Intangible assets, net</t>
  </si>
  <si>
    <t xml:space="preserve">Goodwill </t>
  </si>
  <si>
    <t>Other assets</t>
  </si>
  <si>
    <t>Total Assets</t>
  </si>
  <si>
    <t>Accounts payable</t>
  </si>
  <si>
    <t>Partners payable</t>
  </si>
  <si>
    <t>Operating lease liabilities</t>
  </si>
  <si>
    <t>Accrued expenses and other current liabilities</t>
  </si>
  <si>
    <t>Deferred revenue and deposits</t>
  </si>
  <si>
    <t>Total current liabilities</t>
  </si>
  <si>
    <t>Operating lease liabilities, non-current</t>
  </si>
  <si>
    <t>Long-term debt</t>
  </si>
  <si>
    <t>Other liabilities</t>
  </si>
  <si>
    <t>Common stock &amp; additional paid-in capital</t>
  </si>
  <si>
    <t>Additional paid in capital</t>
  </si>
  <si>
    <t>Accumulated other comprehensive loss</t>
  </si>
  <si>
    <t>Retained earnings</t>
  </si>
  <si>
    <t>Total stockholders' equity</t>
  </si>
  <si>
    <t>Total liabilities &amp; Stockholder equity</t>
  </si>
  <si>
    <t>Operating Cash Flow</t>
  </si>
  <si>
    <t>CapEx</t>
  </si>
  <si>
    <t>FCF</t>
  </si>
  <si>
    <t>Revenue per share</t>
  </si>
  <si>
    <t>- -</t>
  </si>
  <si>
    <t>0.93</t>
  </si>
  <si>
    <t>1.83</t>
  </si>
  <si>
    <t>2.54</t>
  </si>
  <si>
    <t>3.25</t>
  </si>
  <si>
    <t>4.77</t>
  </si>
  <si>
    <t>6.40</t>
  </si>
  <si>
    <t>9.65</t>
  </si>
  <si>
    <t>14.01</t>
  </si>
  <si>
    <t>19.32</t>
  </si>
  <si>
    <t>24.77</t>
  </si>
  <si>
    <t>30.15</t>
  </si>
  <si>
    <t>41.89</t>
  </si>
  <si>
    <t>43.39</t>
  </si>
  <si>
    <t>Earnings per share</t>
  </si>
  <si>
    <t>0.29</t>
  </si>
  <si>
    <t>0.49</t>
  </si>
  <si>
    <t>0.03</t>
  </si>
  <si>
    <t>0.62</t>
  </si>
  <si>
    <t>1.12</t>
  </si>
  <si>
    <t>1.32</t>
  </si>
  <si>
    <t>3.57</t>
  </si>
  <si>
    <t>5.49</t>
  </si>
  <si>
    <t>7.65</t>
  </si>
  <si>
    <t>6.48</t>
  </si>
  <si>
    <t>10.22</t>
  </si>
  <si>
    <t>13.99</t>
  </si>
  <si>
    <t>12.20</t>
  </si>
  <si>
    <t>FCF per share</t>
  </si>
  <si>
    <t>0.19</t>
  </si>
  <si>
    <t>0.46</t>
  </si>
  <si>
    <t>1.18</t>
  </si>
  <si>
    <t>1.39</t>
  </si>
  <si>
    <t>2.17</t>
  </si>
  <si>
    <t>4.06</t>
  </si>
  <si>
    <t>6.03</t>
  </si>
  <si>
    <t>5.31</t>
  </si>
  <si>
    <t>7.43</t>
  </si>
  <si>
    <t>8.29</t>
  </si>
  <si>
    <t>13.90</t>
  </si>
  <si>
    <t>13.00</t>
  </si>
  <si>
    <t>Dividends per share</t>
  </si>
  <si>
    <t>CAPEX per share</t>
  </si>
  <si>
    <t>0.14</t>
  </si>
  <si>
    <t>0.30</t>
  </si>
  <si>
    <t>0.56</t>
  </si>
  <si>
    <t>0.70</t>
  </si>
  <si>
    <t>0.90</t>
  </si>
  <si>
    <t>1.57</t>
  </si>
  <si>
    <t>2.32</t>
  </si>
  <si>
    <t>4.81</t>
  </si>
  <si>
    <t>5.29</t>
  </si>
  <si>
    <t>5.30</t>
  </si>
  <si>
    <t>6.60</t>
  </si>
  <si>
    <t>8.25</t>
  </si>
  <si>
    <t>Book Value per sh.</t>
  </si>
  <si>
    <t>1.02</t>
  </si>
  <si>
    <t>2.41</t>
  </si>
  <si>
    <t>5.86</t>
  </si>
  <si>
    <t>6.39</t>
  </si>
  <si>
    <t>13.81</t>
  </si>
  <si>
    <t>15.78</t>
  </si>
  <si>
    <t>20.68</t>
  </si>
  <si>
    <t>25.63</t>
  </si>
  <si>
    <t>29.11</t>
  </si>
  <si>
    <t>35.41</t>
  </si>
  <si>
    <t>45.00</t>
  </si>
  <si>
    <t>44.36</t>
  </si>
  <si>
    <t>46.08</t>
  </si>
  <si>
    <t>Comm.Shares outs.</t>
  </si>
  <si>
    <t>2,126</t>
  </si>
  <si>
    <t>2,030</t>
  </si>
  <si>
    <t>2,006</t>
  </si>
  <si>
    <t>2,420</t>
  </si>
  <si>
    <t>2,614</t>
  </si>
  <si>
    <t>2,803</t>
  </si>
  <si>
    <t>2,863</t>
  </si>
  <si>
    <t>2,901</t>
  </si>
  <si>
    <t>2,890</t>
  </si>
  <si>
    <t>2,854</t>
  </si>
  <si>
    <t>2,851</t>
  </si>
  <si>
    <t>2,815</t>
  </si>
  <si>
    <t>2,752</t>
  </si>
  <si>
    <t>Avg. annual P/E ratio</t>
  </si>
  <si>
    <t>971.6</t>
  </si>
  <si>
    <t>57.7</t>
  </si>
  <si>
    <t>60.9</t>
  </si>
  <si>
    <t>66.9</t>
  </si>
  <si>
    <t>32.9</t>
  </si>
  <si>
    <t>28.4</t>
  </si>
  <si>
    <t>22.2</t>
  </si>
  <si>
    <t>28.1</t>
  </si>
  <si>
    <t>23.0</t>
  </si>
  <si>
    <t>14.6</t>
  </si>
  <si>
    <t>P/E to S&amp;P500</t>
  </si>
  <si>
    <t>65.3</t>
  </si>
  <si>
    <t>3.4</t>
  </si>
  <si>
    <t>3.3</t>
  </si>
  <si>
    <t>1.5</t>
  </si>
  <si>
    <t>1.2</t>
  </si>
  <si>
    <t>0.9</t>
  </si>
  <si>
    <t>0.6</t>
  </si>
  <si>
    <t>0.8</t>
  </si>
  <si>
    <t>0.7</t>
  </si>
  <si>
    <t>Avg. annual div. yield</t>
  </si>
  <si>
    <t>Revenue (m)</t>
  </si>
  <si>
    <t>1,974</t>
  </si>
  <si>
    <t>3,711</t>
  </si>
  <si>
    <t>5,089</t>
  </si>
  <si>
    <t>7,872</t>
  </si>
  <si>
    <t>12,466</t>
  </si>
  <si>
    <t>17,928</t>
  </si>
  <si>
    <t>27,638</t>
  </si>
  <si>
    <t>40,653</t>
  </si>
  <si>
    <t>55,838</t>
  </si>
  <si>
    <t>70,697</t>
  </si>
  <si>
    <t>85,965</t>
  </si>
  <si>
    <t>117,929</t>
  </si>
  <si>
    <t>119,411</t>
  </si>
  <si>
    <t>Operating margin</t>
  </si>
  <si>
    <t>52.3%</t>
  </si>
  <si>
    <t>47.3%</t>
  </si>
  <si>
    <t>10.6%</t>
  </si>
  <si>
    <t>35.6%</t>
  </si>
  <si>
    <t>40.1%</t>
  </si>
  <si>
    <t>34.7%</t>
  </si>
  <si>
    <t>45.0%</t>
  </si>
  <si>
    <t>49.7%</t>
  </si>
  <si>
    <t>44.6%</t>
  </si>
  <si>
    <t>33.9%</t>
  </si>
  <si>
    <t>38.0%</t>
  </si>
  <si>
    <t>39.6%</t>
  </si>
  <si>
    <t>33.2%</t>
  </si>
  <si>
    <t>Depreciation (m)</t>
  </si>
  <si>
    <t>139</t>
  </si>
  <si>
    <t>323</t>
  </si>
  <si>
    <t>649</t>
  </si>
  <si>
    <t>1,011</t>
  </si>
  <si>
    <t>1,243</t>
  </si>
  <si>
    <t>1,945</t>
  </si>
  <si>
    <t>2,342</t>
  </si>
  <si>
    <t>3,025</t>
  </si>
  <si>
    <t>4,315</t>
  </si>
  <si>
    <t>5,741</t>
  </si>
  <si>
    <t>6,862</t>
  </si>
  <si>
    <t>7,967</t>
  </si>
  <si>
    <t>8,144</t>
  </si>
  <si>
    <t>Net profit (m)</t>
  </si>
  <si>
    <t>606</t>
  </si>
  <si>
    <t>1,000</t>
  </si>
  <si>
    <t>53</t>
  </si>
  <si>
    <t>1,500</t>
  </si>
  <si>
    <t>2,940</t>
  </si>
  <si>
    <t>3,688</t>
  </si>
  <si>
    <t>10,217</t>
  </si>
  <si>
    <t>15,934</t>
  </si>
  <si>
    <t>22,112</t>
  </si>
  <si>
    <t>18,485</t>
  </si>
  <si>
    <t>29,146</t>
  </si>
  <si>
    <t>39,370</t>
  </si>
  <si>
    <t>33,631</t>
  </si>
  <si>
    <t>Income tax rate</t>
  </si>
  <si>
    <t>39.9%</t>
  </si>
  <si>
    <t>41.0%</t>
  </si>
  <si>
    <t>89.3%</t>
  </si>
  <si>
    <t>45.5%</t>
  </si>
  <si>
    <t>40.5%</t>
  </si>
  <si>
    <t>18.4%</t>
  </si>
  <si>
    <t>22.6%</t>
  </si>
  <si>
    <t>12.8%</t>
  </si>
  <si>
    <t>25.5%</t>
  </si>
  <si>
    <t>12.2%</t>
  </si>
  <si>
    <t>16.7%</t>
  </si>
  <si>
    <t>16.6%</t>
  </si>
  <si>
    <t>Net profit margin</t>
  </si>
  <si>
    <t>30.7%</t>
  </si>
  <si>
    <t>26.9%</t>
  </si>
  <si>
    <t>1.0%</t>
  </si>
  <si>
    <t>19.1%</t>
  </si>
  <si>
    <t>23.6%</t>
  </si>
  <si>
    <t>20.6%</t>
  </si>
  <si>
    <t>37.0%</t>
  </si>
  <si>
    <t>39.2%</t>
  </si>
  <si>
    <t>26.1%</t>
  </si>
  <si>
    <t>33.4%</t>
  </si>
  <si>
    <t>28.0%</t>
  </si>
  <si>
    <t>Working capital (m)</t>
  </si>
  <si>
    <t>1,857</t>
  </si>
  <si>
    <t>3,705</t>
  </si>
  <si>
    <t>10,215</t>
  </si>
  <si>
    <t>11,970</t>
  </si>
  <si>
    <t>12,246</t>
  </si>
  <si>
    <t>19,727</t>
  </si>
  <si>
    <t>31,526</t>
  </si>
  <si>
    <t>44,803</t>
  </si>
  <si>
    <t>43,463</t>
  </si>
  <si>
    <t>51,172</t>
  </si>
  <si>
    <t>60,689</t>
  </si>
  <si>
    <t>45,531</t>
  </si>
  <si>
    <t>33,770</t>
  </si>
  <si>
    <t>Long-term debt (m)</t>
  </si>
  <si>
    <t>367</t>
  </si>
  <si>
    <t>398</t>
  </si>
  <si>
    <t>1,991</t>
  </si>
  <si>
    <t>237</t>
  </si>
  <si>
    <t>119</t>
  </si>
  <si>
    <t>107</t>
  </si>
  <si>
    <t>9,524</t>
  </si>
  <si>
    <t>9,631</t>
  </si>
  <si>
    <t>12,746</t>
  </si>
  <si>
    <t>14,792</t>
  </si>
  <si>
    <t>Equity (m)</t>
  </si>
  <si>
    <t>2,162</t>
  </si>
  <si>
    <t>4,899</t>
  </si>
  <si>
    <t>11,755</t>
  </si>
  <si>
    <t>15,470</t>
  </si>
  <si>
    <t>36,096</t>
  </si>
  <si>
    <t>44,218</t>
  </si>
  <si>
    <t>59,194</t>
  </si>
  <si>
    <t>74,347</t>
  </si>
  <si>
    <t>84,127</t>
  </si>
  <si>
    <t>101,054</t>
  </si>
  <si>
    <t>128,290</t>
  </si>
  <si>
    <t>124,879</t>
  </si>
  <si>
    <t>125,767</t>
  </si>
  <si>
    <t>ROIC</t>
  </si>
  <si>
    <t>23.8%</t>
  </si>
  <si>
    <t>18.9%</t>
  </si>
  <si>
    <t>0.4%</t>
  </si>
  <si>
    <t>9.1%</t>
  </si>
  <si>
    <t>7.6%</t>
  </si>
  <si>
    <t>7.8%</t>
  </si>
  <si>
    <t>16.5%</t>
  </si>
  <si>
    <t>19.7%</t>
  </si>
  <si>
    <t>24.5%</t>
  </si>
  <si>
    <t>15.6%</t>
  </si>
  <si>
    <t>27.4%</t>
  </si>
  <si>
    <t>23.1%</t>
  </si>
  <si>
    <t>Return on capital</t>
  </si>
  <si>
    <t>34.4%</t>
  </si>
  <si>
    <t>3.6%</t>
  </si>
  <si>
    <t>15.7%</t>
  </si>
  <si>
    <t>12.3%</t>
  </si>
  <si>
    <t>12.6%</t>
  </si>
  <si>
    <t>19.3%</t>
  </si>
  <si>
    <t>24.4%</t>
  </si>
  <si>
    <t>18.6%</t>
  </si>
  <si>
    <t>21.2%</t>
  </si>
  <si>
    <t>28.8%</t>
  </si>
  <si>
    <t>24.1%</t>
  </si>
  <si>
    <t>Return on equity</t>
  </si>
  <si>
    <t>20.4%</t>
  </si>
  <si>
    <t>0.5%</t>
  </si>
  <si>
    <t>9.7%</t>
  </si>
  <si>
    <t>8.1%</t>
  </si>
  <si>
    <t>8.3%</t>
  </si>
  <si>
    <t>17.3%</t>
  </si>
  <si>
    <t>21.4%</t>
  </si>
  <si>
    <t>26.3%</t>
  </si>
  <si>
    <t>18.3%</t>
  </si>
  <si>
    <t>22.7%</t>
  </si>
  <si>
    <t>31.5%</t>
  </si>
  <si>
    <t>26.7%</t>
  </si>
  <si>
    <t>Plowback ratio</t>
  </si>
  <si>
    <t>100.0%</t>
  </si>
  <si>
    <t>Div.&amp;Repurch./FCF</t>
  </si>
  <si>
    <t>(123.5)%</t>
  </si>
  <si>
    <t>(105.8)%</t>
  </si>
  <si>
    <t>(1,793.1)%</t>
  </si>
  <si>
    <t>(51.7)%</t>
  </si>
  <si>
    <t>11.3%</t>
  </si>
  <si>
    <t>83.9%</t>
  </si>
  <si>
    <t>19.8%</t>
  </si>
  <si>
    <t>26.5%</t>
  </si>
  <si>
    <t>113.9%</t>
  </si>
  <si>
    <t>134.9%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</si>
  <si>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</si>
  <si>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</si>
  <si>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</si>
  <si>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</si>
  <si>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</si>
  <si>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</si>
  <si>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</si>
  <si>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</si>
  <si>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</si>
  <si>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</si>
  <si>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</si>
  <si>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</si>
  <si>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COGS</t>
  </si>
  <si>
    <t>493</t>
  </si>
  <si>
    <t>860</t>
  </si>
  <si>
    <t>1,364</t>
  </si>
  <si>
    <t>1,875</t>
  </si>
  <si>
    <t>2,153</t>
  </si>
  <si>
    <t>2,867</t>
  </si>
  <si>
    <t>3,789</t>
  </si>
  <si>
    <t>5,454</t>
  </si>
  <si>
    <t>9,355</t>
  </si>
  <si>
    <t>12,770</t>
  </si>
  <si>
    <t>16,692</t>
  </si>
  <si>
    <t>22,649</t>
  </si>
  <si>
    <t>Gross Profit</t>
  </si>
  <si>
    <t>1,481</t>
  </si>
  <si>
    <t>3,725</t>
  </si>
  <si>
    <t>5,997</t>
  </si>
  <si>
    <t>10,313</t>
  </si>
  <si>
    <t>15,061</t>
  </si>
  <si>
    <t>23,849</t>
  </si>
  <si>
    <t>35,199</t>
  </si>
  <si>
    <t>46,483</t>
  </si>
  <si>
    <t>57,927</t>
  </si>
  <si>
    <t>69,273</t>
  </si>
  <si>
    <t>95,280</t>
  </si>
  <si>
    <t>Gross Profit Ratio</t>
  </si>
  <si>
    <t>75.03%</t>
  </si>
  <si>
    <t>76.83%</t>
  </si>
  <si>
    <t>73.20%</t>
  </si>
  <si>
    <t>76.18%</t>
  </si>
  <si>
    <t>82.73%</t>
  </si>
  <si>
    <t>84.01%</t>
  </si>
  <si>
    <t>86.29%</t>
  </si>
  <si>
    <t>86.58%</t>
  </si>
  <si>
    <t>83.25%</t>
  </si>
  <si>
    <t>81.94%</t>
  </si>
  <si>
    <t>80.58%</t>
  </si>
  <si>
    <t>80.79%</t>
  </si>
  <si>
    <t>Operating Expenses</t>
  </si>
  <si>
    <t>449</t>
  </si>
  <si>
    <t>1,095</t>
  </si>
  <si>
    <t>3,187</t>
  </si>
  <si>
    <t>3,193</t>
  </si>
  <si>
    <t>5,319</t>
  </si>
  <si>
    <t>8,836</t>
  </si>
  <si>
    <t>11,422</t>
  </si>
  <si>
    <t>14,996</t>
  </si>
  <si>
    <t>21,570</t>
  </si>
  <si>
    <t>33,941</t>
  </si>
  <si>
    <t>36,602</t>
  </si>
  <si>
    <t>48,527</t>
  </si>
  <si>
    <t>R&amp;D Expenses</t>
  </si>
  <si>
    <t>144</t>
  </si>
  <si>
    <t>388</t>
  </si>
  <si>
    <t>1,399</t>
  </si>
  <si>
    <t>1,415</t>
  </si>
  <si>
    <t>2,666</t>
  </si>
  <si>
    <t>4,816</t>
  </si>
  <si>
    <t>5,919</t>
  </si>
  <si>
    <t>7,754</t>
  </si>
  <si>
    <t>10,273</t>
  </si>
  <si>
    <t>13,600</t>
  </si>
  <si>
    <t>18,447</t>
  </si>
  <si>
    <t>24,655</t>
  </si>
  <si>
    <t>Selling, G&amp;A Exp.</t>
  </si>
  <si>
    <t>305</t>
  </si>
  <si>
    <t>707</t>
  </si>
  <si>
    <t>1,788</t>
  </si>
  <si>
    <t>1,778</t>
  </si>
  <si>
    <t>2,653</t>
  </si>
  <si>
    <t>4,020</t>
  </si>
  <si>
    <t>5,503</t>
  </si>
  <si>
    <t>7,242</t>
  </si>
  <si>
    <t>11,297</t>
  </si>
  <si>
    <t>20,341</t>
  </si>
  <si>
    <t>18,155</t>
  </si>
  <si>
    <t>23,872</t>
  </si>
  <si>
    <t>General and Admin. Exp.</t>
  </si>
  <si>
    <t>138</t>
  </si>
  <si>
    <t>280</t>
  </si>
  <si>
    <t>892</t>
  </si>
  <si>
    <t>781</t>
  </si>
  <si>
    <t>973</t>
  </si>
  <si>
    <t>1,295</t>
  </si>
  <si>
    <t>1,731</t>
  </si>
  <si>
    <t>2,517</t>
  </si>
  <si>
    <t>3,451</t>
  </si>
  <si>
    <t>10,465</t>
  </si>
  <si>
    <t>6,564</t>
  </si>
  <si>
    <t>9,829</t>
  </si>
  <si>
    <t>Selling and Marketing Exp.</t>
  </si>
  <si>
    <t>167</t>
  </si>
  <si>
    <t>427</t>
  </si>
  <si>
    <t>896</t>
  </si>
  <si>
    <t>997</t>
  </si>
  <si>
    <t>1,680</t>
  </si>
  <si>
    <t>2,725</t>
  </si>
  <si>
    <t>3,772</t>
  </si>
  <si>
    <t>4,725</t>
  </si>
  <si>
    <t>7,846</t>
  </si>
  <si>
    <t>9,876</t>
  </si>
  <si>
    <t>11,591</t>
  </si>
  <si>
    <t>14,043</t>
  </si>
  <si>
    <t>Other Expenses</t>
  </si>
  <si>
    <t>COGS and Expenses</t>
  </si>
  <si>
    <t>942</t>
  </si>
  <si>
    <t>1,955</t>
  </si>
  <si>
    <t>4,551</t>
  </si>
  <si>
    <t>5,068</t>
  </si>
  <si>
    <t>7,472</t>
  </si>
  <si>
    <t>11,703</t>
  </si>
  <si>
    <t>15,211</t>
  </si>
  <si>
    <t>20,450</t>
  </si>
  <si>
    <t>30,925</t>
  </si>
  <si>
    <t>46,711</t>
  </si>
  <si>
    <t>53,294</t>
  </si>
  <si>
    <t>71,176</t>
  </si>
  <si>
    <t>Interest Income</t>
  </si>
  <si>
    <t>1</t>
  </si>
  <si>
    <t>14</t>
  </si>
  <si>
    <t>19</t>
  </si>
  <si>
    <t>27</t>
  </si>
  <si>
    <t>52</t>
  </si>
  <si>
    <t>176</t>
  </si>
  <si>
    <t>661</t>
  </si>
  <si>
    <t>924</t>
  </si>
  <si>
    <t>672</t>
  </si>
  <si>
    <t>461</t>
  </si>
  <si>
    <t>Interest Expense</t>
  </si>
  <si>
    <t>22</t>
  </si>
  <si>
    <t>42</t>
  </si>
  <si>
    <t>51</t>
  </si>
  <si>
    <t>56</t>
  </si>
  <si>
    <t>23</t>
  </si>
  <si>
    <t>10</t>
  </si>
  <si>
    <t>6</t>
  </si>
  <si>
    <t>9</t>
  </si>
  <si>
    <t>20</t>
  </si>
  <si>
    <t>Depreciation and Amortization</t>
  </si>
  <si>
    <t>EBITDA</t>
  </si>
  <si>
    <t>1,169</t>
  </si>
  <si>
    <t>2,060</t>
  </si>
  <si>
    <t>1,194</t>
  </si>
  <si>
    <t>3,821</t>
  </si>
  <si>
    <t>6,176</t>
  </si>
  <si>
    <t>8,162</t>
  </si>
  <si>
    <t>14,870</t>
  </si>
  <si>
    <t>23,625</t>
  </si>
  <si>
    <t>29,685</t>
  </si>
  <si>
    <t>30,573</t>
  </si>
  <si>
    <t>40,714</t>
  </si>
  <si>
    <t>55,712</t>
  </si>
  <si>
    <t>EBITDA ratio</t>
  </si>
  <si>
    <t>59.22%</t>
  </si>
  <si>
    <t>55.51%</t>
  </si>
  <si>
    <t>23.46%</t>
  </si>
  <si>
    <t>48.54%</t>
  </si>
  <si>
    <t>49.54%</t>
  </si>
  <si>
    <t>45.53%</t>
  </si>
  <si>
    <t>53.80%</t>
  </si>
  <si>
    <t>58.11%</t>
  </si>
  <si>
    <t>53.16%</t>
  </si>
  <si>
    <t>43.25%</t>
  </si>
  <si>
    <t>47.36%</t>
  </si>
  <si>
    <t>47.24%</t>
  </si>
  <si>
    <t>1,032</t>
  </si>
  <si>
    <t>1,756</t>
  </si>
  <si>
    <t>538</t>
  </si>
  <si>
    <t>2,804</t>
  </si>
  <si>
    <t>4,994</t>
  </si>
  <si>
    <t>6,225</t>
  </si>
  <si>
    <t>12,427</t>
  </si>
  <si>
    <t>20,203</t>
  </si>
  <si>
    <t>24,913</t>
  </si>
  <si>
    <t>23,986</t>
  </si>
  <si>
    <t>32,671</t>
  </si>
  <si>
    <t>46,753</t>
  </si>
  <si>
    <t>Operating Income ratio</t>
  </si>
  <si>
    <t>52.28%</t>
  </si>
  <si>
    <t>47.32%</t>
  </si>
  <si>
    <t>10.57%</t>
  </si>
  <si>
    <t>35.62%</t>
  </si>
  <si>
    <t>40.06%</t>
  </si>
  <si>
    <t>34.72%</t>
  </si>
  <si>
    <t>44.96%</t>
  </si>
  <si>
    <t>49.70%</t>
  </si>
  <si>
    <t>44.62%</t>
  </si>
  <si>
    <t>33.93%</t>
  </si>
  <si>
    <t>38.01%</t>
  </si>
  <si>
    <t>39.65%</t>
  </si>
  <si>
    <t>Total Other Income Exp.(Gains)</t>
  </si>
  <si>
    <t>(24)</t>
  </si>
  <si>
    <t>(61)</t>
  </si>
  <si>
    <t>(44)</t>
  </si>
  <si>
    <t>(50)</t>
  </si>
  <si>
    <t>(84)</t>
  </si>
  <si>
    <t>(31)</t>
  </si>
  <si>
    <t>91</t>
  </si>
  <si>
    <t>391</t>
  </si>
  <si>
    <t>448</t>
  </si>
  <si>
    <t>826</t>
  </si>
  <si>
    <t>509</t>
  </si>
  <si>
    <t>531</t>
  </si>
  <si>
    <t>Income Before Tax</t>
  </si>
  <si>
    <t>1,008</t>
  </si>
  <si>
    <t>1,695</t>
  </si>
  <si>
    <t>494</t>
  </si>
  <si>
    <t>2,754</t>
  </si>
  <si>
    <t>4,910</t>
  </si>
  <si>
    <t>6,194</t>
  </si>
  <si>
    <t>12,518</t>
  </si>
  <si>
    <t>20,594</t>
  </si>
  <si>
    <t>25,361</t>
  </si>
  <si>
    <t>24,812</t>
  </si>
  <si>
    <t>33,180</t>
  </si>
  <si>
    <t>47,284</t>
  </si>
  <si>
    <t>Income Before Tax ratio</t>
  </si>
  <si>
    <t>51.06%</t>
  </si>
  <si>
    <t>45.68%</t>
  </si>
  <si>
    <t>9.71%</t>
  </si>
  <si>
    <t>34.98%</t>
  </si>
  <si>
    <t>39.39%</t>
  </si>
  <si>
    <t>34.55%</t>
  </si>
  <si>
    <t>45.29%</t>
  </si>
  <si>
    <t>50.66%</t>
  </si>
  <si>
    <t>45.42%</t>
  </si>
  <si>
    <t>35.10%</t>
  </si>
  <si>
    <t>38.60%</t>
  </si>
  <si>
    <t>40.10%</t>
  </si>
  <si>
    <t>Income Tax Expense (Gain)</t>
  </si>
  <si>
    <t>402</t>
  </si>
  <si>
    <t>695</t>
  </si>
  <si>
    <t>441</t>
  </si>
  <si>
    <t>1,254</t>
  </si>
  <si>
    <t>1,970</t>
  </si>
  <si>
    <t>2,506</t>
  </si>
  <si>
    <t>2,301</t>
  </si>
  <si>
    <t>4,660</t>
  </si>
  <si>
    <t>3,249</t>
  </si>
  <si>
    <t>6,327</t>
  </si>
  <si>
    <t>4,034</t>
  </si>
  <si>
    <t>7,914</t>
  </si>
  <si>
    <t>Net Income Ratio</t>
  </si>
  <si>
    <t>30.70%</t>
  </si>
  <si>
    <t>26.95%</t>
  </si>
  <si>
    <t>1.04%</t>
  </si>
  <si>
    <t>19.05%</t>
  </si>
  <si>
    <t>23.58%</t>
  </si>
  <si>
    <t>20.57%</t>
  </si>
  <si>
    <t>36.97%</t>
  </si>
  <si>
    <t>39.20%</t>
  </si>
  <si>
    <t>39.60%</t>
  </si>
  <si>
    <t>26.15%</t>
  </si>
  <si>
    <t>33.90%</t>
  </si>
  <si>
    <t>33.38%</t>
  </si>
  <si>
    <t>EPS</t>
  </si>
  <si>
    <t>0.17</t>
  </si>
  <si>
    <t>0.02</t>
  </si>
  <si>
    <t>1.31</t>
  </si>
  <si>
    <t>3.56</t>
  </si>
  <si>
    <t>EPS Diluted</t>
  </si>
  <si>
    <t>0.43</t>
  </si>
  <si>
    <t>0.01</t>
  </si>
  <si>
    <t>0.60</t>
  </si>
  <si>
    <t>1.10</t>
  </si>
  <si>
    <t>1.29</t>
  </si>
  <si>
    <t>3.49</t>
  </si>
  <si>
    <t>5.39</t>
  </si>
  <si>
    <t>7.57</t>
  </si>
  <si>
    <t>6.43</t>
  </si>
  <si>
    <t>10.09</t>
  </si>
  <si>
    <t>13.77</t>
  </si>
  <si>
    <t>Weighted Avg. Shares Outs.</t>
  </si>
  <si>
    <t>Weighted Avg. Shares Outs. Dil.</t>
  </si>
  <si>
    <t>2,361</t>
  </si>
  <si>
    <t>2,332</t>
  </si>
  <si>
    <t>2,166</t>
  </si>
  <si>
    <t>2,664</t>
  </si>
  <si>
    <t>2,853</t>
  </si>
  <si>
    <t>2,925</t>
  </si>
  <si>
    <t>2,956</t>
  </si>
  <si>
    <t>2,921</t>
  </si>
  <si>
    <t>2,876</t>
  </si>
  <si>
    <t>2,888</t>
  </si>
  <si>
    <t>2,859</t>
  </si>
  <si>
    <t>Revenue y/y</t>
  </si>
  <si>
    <t>Net Income y/y</t>
  </si>
  <si>
    <t>Gross Margin</t>
  </si>
  <si>
    <t>Profit Margin</t>
  </si>
  <si>
    <t>Cash and Cash Equivalents</t>
  </si>
  <si>
    <t>1,785</t>
  </si>
  <si>
    <t>1,512</t>
  </si>
  <si>
    <t>2,384</t>
  </si>
  <si>
    <t>3,323</t>
  </si>
  <si>
    <t>4,907</t>
  </si>
  <si>
    <t>8,903</t>
  </si>
  <si>
    <t>8,079</t>
  </si>
  <si>
    <t>10,019</t>
  </si>
  <si>
    <t>19,079</t>
  </si>
  <si>
    <t>17,576</t>
  </si>
  <si>
    <t>16,601</t>
  </si>
  <si>
    <t>Short-Term Investments</t>
  </si>
  <si>
    <t>2,396</t>
  </si>
  <si>
    <t>8,126</t>
  </si>
  <si>
    <t>6,884</t>
  </si>
  <si>
    <t>13,527</t>
  </si>
  <si>
    <t>20,546</t>
  </si>
  <si>
    <t>33,632</t>
  </si>
  <si>
    <t>31,095</t>
  </si>
  <si>
    <t>35,776</t>
  </si>
  <si>
    <t>44,378</t>
  </si>
  <si>
    <t>31,397</t>
  </si>
  <si>
    <t>Cash &amp; Short-Term Investments</t>
  </si>
  <si>
    <t>3,908</t>
  </si>
  <si>
    <t>9,626</t>
  </si>
  <si>
    <t>11,449</t>
  </si>
  <si>
    <t>11,199</t>
  </si>
  <si>
    <t>18,434</t>
  </si>
  <si>
    <t>29,449</t>
  </si>
  <si>
    <t>41,711</t>
  </si>
  <si>
    <t>41,114</t>
  </si>
  <si>
    <t>54,855</t>
  </si>
  <si>
    <t>61,954</t>
  </si>
  <si>
    <t>47,998</t>
  </si>
  <si>
    <t>Net Receivables</t>
  </si>
  <si>
    <t>373</t>
  </si>
  <si>
    <t>547</t>
  </si>
  <si>
    <t>1,170</t>
  </si>
  <si>
    <t>1,160</t>
  </si>
  <si>
    <t>1,678</t>
  </si>
  <si>
    <t>2,559</t>
  </si>
  <si>
    <t>3,993</t>
  </si>
  <si>
    <t>5,832</t>
  </si>
  <si>
    <t>7,587</t>
  </si>
  <si>
    <t>9,518</t>
  </si>
  <si>
    <t>11,335</t>
  </si>
  <si>
    <t>14,039</t>
  </si>
  <si>
    <t>Inventory</t>
  </si>
  <si>
    <t>Other Current Assets</t>
  </si>
  <si>
    <t>88</t>
  </si>
  <si>
    <t>149</t>
  </si>
  <si>
    <t>471</t>
  </si>
  <si>
    <t>793</t>
  </si>
  <si>
    <t>659</t>
  </si>
  <si>
    <t>959</t>
  </si>
  <si>
    <t>1,020</t>
  </si>
  <si>
    <t>1,779</t>
  </si>
  <si>
    <t>1,852</t>
  </si>
  <si>
    <t>2,381</t>
  </si>
  <si>
    <t>4,629</t>
  </si>
  <si>
    <t>2,246</t>
  </si>
  <si>
    <t>4,604</t>
  </si>
  <si>
    <t>11,267</t>
  </si>
  <si>
    <t>13,070</t>
  </si>
  <si>
    <t>13,670</t>
  </si>
  <si>
    <t>21,652</t>
  </si>
  <si>
    <t>34,401</t>
  </si>
  <si>
    <t>48,563</t>
  </si>
  <si>
    <t>50,480</t>
  </si>
  <si>
    <t>66,225</t>
  </si>
  <si>
    <t>75,670</t>
  </si>
  <si>
    <t>66,666</t>
  </si>
  <si>
    <t>574</t>
  </si>
  <si>
    <t>1,475</t>
  </si>
  <si>
    <t>2,391</t>
  </si>
  <si>
    <t>2,882</t>
  </si>
  <si>
    <t>3,967</t>
  </si>
  <si>
    <t>5,687</t>
  </si>
  <si>
    <t>8,591</t>
  </si>
  <si>
    <t>13,721</t>
  </si>
  <si>
    <t>24,683</t>
  </si>
  <si>
    <t>44,783</t>
  </si>
  <si>
    <t>54,981</t>
  </si>
  <si>
    <t>69,964</t>
  </si>
  <si>
    <t>Goodwill</t>
  </si>
  <si>
    <t>37</t>
  </si>
  <si>
    <t>82</t>
  </si>
  <si>
    <t>587</t>
  </si>
  <si>
    <t>839</t>
  </si>
  <si>
    <t>17,981</t>
  </si>
  <si>
    <t>18,026</t>
  </si>
  <si>
    <t>18,122</t>
  </si>
  <si>
    <t>18,221</t>
  </si>
  <si>
    <t>18,301</t>
  </si>
  <si>
    <t>18,715</t>
  </si>
  <si>
    <t>19,050</t>
  </si>
  <si>
    <t>19,197</t>
  </si>
  <si>
    <t>Intangible Assets</t>
  </si>
  <si>
    <t>59</t>
  </si>
  <si>
    <t>80</t>
  </si>
  <si>
    <t>801</t>
  </si>
  <si>
    <t>883</t>
  </si>
  <si>
    <t>3,929</t>
  </si>
  <si>
    <t>3,246</t>
  </si>
  <si>
    <t>2,535</t>
  </si>
  <si>
    <t>1,884</t>
  </si>
  <si>
    <t>1,294</t>
  </si>
  <si>
    <t>894</t>
  </si>
  <si>
    <t>623</t>
  </si>
  <si>
    <t>634</t>
  </si>
  <si>
    <t>Goodwill and Intangible Assets</t>
  </si>
  <si>
    <t>96</t>
  </si>
  <si>
    <t>162</t>
  </si>
  <si>
    <t>1,388</t>
  </si>
  <si>
    <t>1,722</t>
  </si>
  <si>
    <t>21,910</t>
  </si>
  <si>
    <t>21,272</t>
  </si>
  <si>
    <t>20,657</t>
  </si>
  <si>
    <t>20,105</t>
  </si>
  <si>
    <t>19,595</t>
  </si>
  <si>
    <t>19,609</t>
  </si>
  <si>
    <t>19,673</t>
  </si>
  <si>
    <t>19,831</t>
  </si>
  <si>
    <t>Investments</t>
  </si>
  <si>
    <t>6,234</t>
  </si>
  <si>
    <t>6,775</t>
  </si>
  <si>
    <t>Tax Assets</t>
  </si>
  <si>
    <t>Other Non-Current Assets</t>
  </si>
  <si>
    <t>74</t>
  </si>
  <si>
    <t>90</t>
  </si>
  <si>
    <t>57</t>
  </si>
  <si>
    <t>221</t>
  </si>
  <si>
    <t>637</t>
  </si>
  <si>
    <t>796</t>
  </si>
  <si>
    <t>1,312</t>
  </si>
  <si>
    <t>2,135</t>
  </si>
  <si>
    <t>2,576</t>
  </si>
  <si>
    <t>2,759</t>
  </si>
  <si>
    <t>2,758</t>
  </si>
  <si>
    <t>2,751</t>
  </si>
  <si>
    <t>Total Non-Current Assets</t>
  </si>
  <si>
    <t>744</t>
  </si>
  <si>
    <t>1,727</t>
  </si>
  <si>
    <t>3,836</t>
  </si>
  <si>
    <t>4,825</t>
  </si>
  <si>
    <t>26,514</t>
  </si>
  <si>
    <t>27,755</t>
  </si>
  <si>
    <t>30,560</t>
  </si>
  <si>
    <t>35,961</t>
  </si>
  <si>
    <t>46,854</t>
  </si>
  <si>
    <t>67,151</t>
  </si>
  <si>
    <t>83,646</t>
  </si>
  <si>
    <t>99,321</t>
  </si>
  <si>
    <t>Other Assets</t>
  </si>
  <si>
    <t>2,990</t>
  </si>
  <si>
    <t>6,331</t>
  </si>
  <si>
    <t>15,103</t>
  </si>
  <si>
    <t>17,895</t>
  </si>
  <si>
    <t>40,184</t>
  </si>
  <si>
    <t>49,407</t>
  </si>
  <si>
    <t>64,961</t>
  </si>
  <si>
    <t>84,524</t>
  </si>
  <si>
    <t>97,334</t>
  </si>
  <si>
    <t>133,376</t>
  </si>
  <si>
    <t>159,316</t>
  </si>
  <si>
    <t>165,987</t>
  </si>
  <si>
    <t>Accounts Payable</t>
  </si>
  <si>
    <t>29</t>
  </si>
  <si>
    <t>63</t>
  </si>
  <si>
    <t>65</t>
  </si>
  <si>
    <t>87</t>
  </si>
  <si>
    <t>196</t>
  </si>
  <si>
    <t>302</t>
  </si>
  <si>
    <t>380</t>
  </si>
  <si>
    <t>820</t>
  </si>
  <si>
    <t>1,363</t>
  </si>
  <si>
    <t>1,331</t>
  </si>
  <si>
    <t>4,083</t>
  </si>
  <si>
    <t>Short-Term Debt</t>
  </si>
  <si>
    <t>106</t>
  </si>
  <si>
    <t>279</t>
  </si>
  <si>
    <t>365</t>
  </si>
  <si>
    <t>239</t>
  </si>
  <si>
    <t>114</t>
  </si>
  <si>
    <t>208</t>
  </si>
  <si>
    <t>500</t>
  </si>
  <si>
    <t>1,077</t>
  </si>
  <si>
    <t>1,023</t>
  </si>
  <si>
    <t>1,127</t>
  </si>
  <si>
    <t>Tax Payable</t>
  </si>
  <si>
    <t>230</t>
  </si>
  <si>
    <t>491</t>
  </si>
  <si>
    <t>624</t>
  </si>
  <si>
    <t>2,038</t>
  </si>
  <si>
    <t>1,256</t>
  </si>
  <si>
    <t>Deferred Revenue</t>
  </si>
  <si>
    <t>Other Current Liabilities</t>
  </si>
  <si>
    <t>212</t>
  </si>
  <si>
    <t>467</t>
  </si>
  <si>
    <t>592</t>
  </si>
  <si>
    <t>736</t>
  </si>
  <si>
    <t>1,068</t>
  </si>
  <si>
    <t>1,465</t>
  </si>
  <si>
    <t>2,483</t>
  </si>
  <si>
    <t>3,282</t>
  </si>
  <si>
    <t>5,550</t>
  </si>
  <si>
    <t>12,344</t>
  </si>
  <si>
    <t>12,245</t>
  </si>
  <si>
    <t>15,364</t>
  </si>
  <si>
    <t>Total Current Liabilities</t>
  </si>
  <si>
    <t>389</t>
  </si>
  <si>
    <t>899</t>
  </si>
  <si>
    <t>1,052</t>
  </si>
  <si>
    <t>1,100</t>
  </si>
  <si>
    <t>1,424</t>
  </si>
  <si>
    <t>1,925</t>
  </si>
  <si>
    <t>2,875</t>
  </si>
  <si>
    <t>3,760</t>
  </si>
  <si>
    <t>7,017</t>
  </si>
  <si>
    <t>15,053</t>
  </si>
  <si>
    <t>14,981</t>
  </si>
  <si>
    <t>21,135</t>
  </si>
  <si>
    <t>Long-Term Debt</t>
  </si>
  <si>
    <t>Deferred Tax Liabilities</t>
  </si>
  <si>
    <t>987</t>
  </si>
  <si>
    <t>163</t>
  </si>
  <si>
    <t>673</t>
  </si>
  <si>
    <t>1,039</t>
  </si>
  <si>
    <t>Other Non-Current Liabilities</t>
  </si>
  <si>
    <t>72</t>
  </si>
  <si>
    <t>135</t>
  </si>
  <si>
    <t>1,088</t>
  </si>
  <si>
    <t>1,558</t>
  </si>
  <si>
    <t>2,994</t>
  </si>
  <si>
    <t>2,892</t>
  </si>
  <si>
    <t>6,417</t>
  </si>
  <si>
    <t>5,517</t>
  </si>
  <si>
    <t>6,706</t>
  </si>
  <si>
    <t>6,414</t>
  </si>
  <si>
    <t>7,227</t>
  </si>
  <si>
    <t>Total Non-Current Liabilities</t>
  </si>
  <si>
    <t>439</t>
  </si>
  <si>
    <t>533</t>
  </si>
  <si>
    <t>2,296</t>
  </si>
  <si>
    <t>1,325</t>
  </si>
  <si>
    <t>3,264</t>
  </si>
  <si>
    <t>6,190</t>
  </si>
  <si>
    <t>17,269</t>
  </si>
  <si>
    <t>16,045</t>
  </si>
  <si>
    <t>19,973</t>
  </si>
  <si>
    <t>Other Liabilities</t>
  </si>
  <si>
    <t>Capital Lease Obligations</t>
  </si>
  <si>
    <t>223</t>
  </si>
  <si>
    <t>677</t>
  </si>
  <si>
    <t>856</t>
  </si>
  <si>
    <t>476</t>
  </si>
  <si>
    <t>233</t>
  </si>
  <si>
    <t>10,324</t>
  </si>
  <si>
    <t>10,654</t>
  </si>
  <si>
    <t>13,873</t>
  </si>
  <si>
    <t>Total Liabilities</t>
  </si>
  <si>
    <t>828</t>
  </si>
  <si>
    <t>1,432</t>
  </si>
  <si>
    <t>3,348</t>
  </si>
  <si>
    <t>2,425</t>
  </si>
  <si>
    <t>4,088</t>
  </si>
  <si>
    <t>5,189</t>
  </si>
  <si>
    <t>5,767</t>
  </si>
  <si>
    <t>10,177</t>
  </si>
  <si>
    <t>13,207</t>
  </si>
  <si>
    <t>32,322</t>
  </si>
  <si>
    <t>31,026</t>
  </si>
  <si>
    <t>41,108</t>
  </si>
  <si>
    <t>Preferred Stock</t>
  </si>
  <si>
    <t>615</t>
  </si>
  <si>
    <t>Common Stock</t>
  </si>
  <si>
    <t>Retained Earnings</t>
  </si>
  <si>
    <t>1,606</t>
  </si>
  <si>
    <t>1,659</t>
  </si>
  <si>
    <t>3,159</t>
  </si>
  <si>
    <t>6,099</t>
  </si>
  <si>
    <t>9,787</t>
  </si>
  <si>
    <t>21,670</t>
  </si>
  <si>
    <t>33,990</t>
  </si>
  <si>
    <t>41,981</t>
  </si>
  <si>
    <t>55,692</t>
  </si>
  <si>
    <t>77,345</t>
  </si>
  <si>
    <t>69,761</t>
  </si>
  <si>
    <t>Other Compreh. Income(Loss)</t>
  </si>
  <si>
    <t>(6)</t>
  </si>
  <si>
    <t>2</t>
  </si>
  <si>
    <t>(228)</t>
  </si>
  <si>
    <t>(455)</t>
  </si>
  <si>
    <t>(703)</t>
  </si>
  <si>
    <t>(227)</t>
  </si>
  <si>
    <t>(760)</t>
  </si>
  <si>
    <t>(489)</t>
  </si>
  <si>
    <t>927</t>
  </si>
  <si>
    <t>(693)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</si>
  <si>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</si>
  <si>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</si>
  <si>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</si>
  <si>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</si>
  <si>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</si>
  <si>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Deferred Income Tax</t>
  </si>
  <si>
    <t>433</t>
  </si>
  <si>
    <t>(186)</t>
  </si>
  <si>
    <t>(37)</t>
  </si>
  <si>
    <t>(210)</t>
  </si>
  <si>
    <t>(795)</t>
  </si>
  <si>
    <t>(457)</t>
  </si>
  <si>
    <t>(377)</t>
  </si>
  <si>
    <t>286</t>
  </si>
  <si>
    <t>(1,192)</t>
  </si>
  <si>
    <t>609</t>
  </si>
  <si>
    <t>Stock Based Compensation</t>
  </si>
  <si>
    <t>217</t>
  </si>
  <si>
    <t>1,572</t>
  </si>
  <si>
    <t>906</t>
  </si>
  <si>
    <t>1,786</t>
  </si>
  <si>
    <t>2,960</t>
  </si>
  <si>
    <t>3,218</t>
  </si>
  <si>
    <t>3,723</t>
  </si>
  <si>
    <t>4,152</t>
  </si>
  <si>
    <t>4,836</t>
  </si>
  <si>
    <t>6,536</t>
  </si>
  <si>
    <t>9,164</t>
  </si>
  <si>
    <t>Change in Working Capital</t>
  </si>
  <si>
    <t>(93)</t>
  </si>
  <si>
    <t>5</t>
  </si>
  <si>
    <t>(491)</t>
  </si>
  <si>
    <t>676</t>
  </si>
  <si>
    <t>(262)</t>
  </si>
  <si>
    <t>784</t>
  </si>
  <si>
    <t>758</t>
  </si>
  <si>
    <t>1,887</t>
  </si>
  <si>
    <t>(1,527)</t>
  </si>
  <si>
    <t>7,250</t>
  </si>
  <si>
    <t>(2,723)</t>
  </si>
  <si>
    <t>700</t>
  </si>
  <si>
    <t>Accounts Receivable</t>
  </si>
  <si>
    <t>(209)</t>
  </si>
  <si>
    <t>(174)</t>
  </si>
  <si>
    <t>(170)</t>
  </si>
  <si>
    <t>(378)</t>
  </si>
  <si>
    <t>(610)</t>
  </si>
  <si>
    <t>(973)</t>
  </si>
  <si>
    <t>(1,489)</t>
  </si>
  <si>
    <t>(1,609)</t>
  </si>
  <si>
    <t>(1,892)</t>
  </si>
  <si>
    <t>(1,961)</t>
  </si>
  <si>
    <t>(1,512)</t>
  </si>
  <si>
    <t>(3,110)</t>
  </si>
  <si>
    <t>12</t>
  </si>
  <si>
    <t>26</t>
  </si>
  <si>
    <t>31</t>
  </si>
  <si>
    <t>18</t>
  </si>
  <si>
    <t>43</t>
  </si>
  <si>
    <t>113</t>
  </si>
  <si>
    <t>(17)</t>
  </si>
  <si>
    <t>1,436</t>
  </si>
  <si>
    <t>Other Working Capital</t>
  </si>
  <si>
    <t>70</t>
  </si>
  <si>
    <t>(60)</t>
  </si>
  <si>
    <t>8</t>
  </si>
  <si>
    <t>(9)</t>
  </si>
  <si>
    <t>35</t>
  </si>
  <si>
    <t>4</t>
  </si>
  <si>
    <t>123</t>
  </si>
  <si>
    <t>108</t>
  </si>
  <si>
    <t>187</t>
  </si>
  <si>
    <t>Other Non-Cash Items</t>
  </si>
  <si>
    <t>3</t>
  </si>
  <si>
    <t>571</t>
  </si>
  <si>
    <t>15</t>
  </si>
  <si>
    <t>166</t>
  </si>
  <si>
    <t>(40)</t>
  </si>
  <si>
    <t>17</t>
  </si>
  <si>
    <t>30</t>
  </si>
  <si>
    <t>24</t>
  </si>
  <si>
    <t>(64)</t>
  </si>
  <si>
    <t>39</t>
  </si>
  <si>
    <t>118</t>
  </si>
  <si>
    <t>(127)</t>
  </si>
  <si>
    <t>Cash Provided by Operating Activities</t>
  </si>
  <si>
    <t>698</t>
  </si>
  <si>
    <t>1,549</t>
  </si>
  <si>
    <t>1,612</t>
  </si>
  <si>
    <t>4,222</t>
  </si>
  <si>
    <t>5,457</t>
  </si>
  <si>
    <t>8,599</t>
  </si>
  <si>
    <t>16,108</t>
  </si>
  <si>
    <t>24,216</t>
  </si>
  <si>
    <t>29,274</t>
  </si>
  <si>
    <t>36,314</t>
  </si>
  <si>
    <t>38,747</t>
  </si>
  <si>
    <t>57,683</t>
  </si>
  <si>
    <t>CAPEX</t>
  </si>
  <si>
    <t>(293)</t>
  </si>
  <si>
    <t>(606)</t>
  </si>
  <si>
    <t>(1,235)</t>
  </si>
  <si>
    <t>(1,362)</t>
  </si>
  <si>
    <t>(1,831)</t>
  </si>
  <si>
    <t>(2,523)</t>
  </si>
  <si>
    <t>(4,491)</t>
  </si>
  <si>
    <t>(6,733)</t>
  </si>
  <si>
    <t>(13,915)</t>
  </si>
  <si>
    <t>(15,102)</t>
  </si>
  <si>
    <t>(15,115)</t>
  </si>
  <si>
    <t>(18,567)</t>
  </si>
  <si>
    <t>Acquisitions Net</t>
  </si>
  <si>
    <t>(22)</t>
  </si>
  <si>
    <t>(911)</t>
  </si>
  <si>
    <t>(368)</t>
  </si>
  <si>
    <t>(4,975)</t>
  </si>
  <si>
    <t>(313)</t>
  </si>
  <si>
    <t>(123)</t>
  </si>
  <si>
    <t>(122)</t>
  </si>
  <si>
    <t>(137)</t>
  </si>
  <si>
    <t>(508)</t>
  </si>
  <si>
    <t>(6,749)</t>
  </si>
  <si>
    <t>(898)</t>
  </si>
  <si>
    <t>Purchases of Investments</t>
  </si>
  <si>
    <t>(3,028)</t>
  </si>
  <si>
    <t>(10,309)</t>
  </si>
  <si>
    <t>(7,434)</t>
  </si>
  <si>
    <t>(9,104)</t>
  </si>
  <si>
    <t>(15,938)</t>
  </si>
  <si>
    <t>(22,341)</t>
  </si>
  <si>
    <t>(25,682)</t>
  </si>
  <si>
    <t>(14,656)</t>
  </si>
  <si>
    <t>(23,910)</t>
  </si>
  <si>
    <t>(33,930)</t>
  </si>
  <si>
    <t>(30,407)</t>
  </si>
  <si>
    <t>Sales/Maturities of Investments</t>
  </si>
  <si>
    <t>629</t>
  </si>
  <si>
    <t>5,433</t>
  </si>
  <si>
    <t>6,551</t>
  </si>
  <si>
    <t>10,347</t>
  </si>
  <si>
    <t>9,238</t>
  </si>
  <si>
    <t>15,155</t>
  </si>
  <si>
    <t>12,432</t>
  </si>
  <si>
    <t>17,130</t>
  </si>
  <si>
    <t>19,717</t>
  </si>
  <si>
    <t>25,771</t>
  </si>
  <si>
    <t>42,586</t>
  </si>
  <si>
    <t>Other Investing Activities</t>
  </si>
  <si>
    <t>(2)</t>
  </si>
  <si>
    <t>(11)</t>
  </si>
  <si>
    <t>(350)</t>
  </si>
  <si>
    <t>102</t>
  </si>
  <si>
    <t>61</t>
  </si>
  <si>
    <t>67</t>
  </si>
  <si>
    <t>(25)</t>
  </si>
  <si>
    <t>(36)</t>
  </si>
  <si>
    <t>(284)</t>
  </si>
  <si>
    <t>Cash Used for Investing Activities</t>
  </si>
  <si>
    <t>(324)</t>
  </si>
  <si>
    <t>(3,023)</t>
  </si>
  <si>
    <t>(7,024)</t>
  </si>
  <si>
    <t>(2,624)</t>
  </si>
  <si>
    <t>(5,913)</t>
  </si>
  <si>
    <t>(9,434)</t>
  </si>
  <si>
    <t>(11,739)</t>
  </si>
  <si>
    <t>(20,038)</t>
  </si>
  <si>
    <t>(11,603)</t>
  </si>
  <si>
    <t>(19,864)</t>
  </si>
  <si>
    <t>(30,059)</t>
  </si>
  <si>
    <t>(7,570)</t>
  </si>
  <si>
    <t>Debt Repayment</t>
  </si>
  <si>
    <t>(90)</t>
  </si>
  <si>
    <t>(431)</t>
  </si>
  <si>
    <t>(366)</t>
  </si>
  <si>
    <t>(1,891)</t>
  </si>
  <si>
    <t>(243)</t>
  </si>
  <si>
    <t>(119)</t>
  </si>
  <si>
    <t>(312)</t>
  </si>
  <si>
    <t>(552)</t>
  </si>
  <si>
    <t>(604)</t>
  </si>
  <si>
    <t>(677)</t>
  </si>
  <si>
    <t>Common Stock Issued</t>
  </si>
  <si>
    <t>998</t>
  </si>
  <si>
    <t>6,760</t>
  </si>
  <si>
    <t>1,478</t>
  </si>
  <si>
    <t>Common Stock Repurchased</t>
  </si>
  <si>
    <t>(1,976)</t>
  </si>
  <si>
    <t>(12,879)</t>
  </si>
  <si>
    <t>(4,202)</t>
  </si>
  <si>
    <t>(6,272)</t>
  </si>
  <si>
    <t>(44,537)</t>
  </si>
  <si>
    <t>Dividends Paid</t>
  </si>
  <si>
    <t>Other Financing Activities</t>
  </si>
  <si>
    <t>371</t>
  </si>
  <si>
    <t>631</t>
  </si>
  <si>
    <t>(111)</t>
  </si>
  <si>
    <t>(254)</t>
  </si>
  <si>
    <t>1,814</t>
  </si>
  <si>
    <t>1,701</t>
  </si>
  <si>
    <t>(3,259)</t>
  </si>
  <si>
    <t>(2,693)</t>
  </si>
  <si>
    <t>(2,545)</t>
  </si>
  <si>
    <t>(3,416)</t>
  </si>
  <si>
    <t>(5,514)</t>
  </si>
  <si>
    <t>Cash Used/Provided by Financing Activities</t>
  </si>
  <si>
    <t>1,198</t>
  </si>
  <si>
    <t>6,283</t>
  </si>
  <si>
    <t>(667)</t>
  </si>
  <si>
    <t>1,571</t>
  </si>
  <si>
    <t>1,582</t>
  </si>
  <si>
    <t>(310)</t>
  </si>
  <si>
    <t>(5,235)</t>
  </si>
  <si>
    <t>(15,572)</t>
  </si>
  <si>
    <t>(7,299)</t>
  </si>
  <si>
    <t>(10,292)</t>
  </si>
  <si>
    <t>(50,728)</t>
  </si>
  <si>
    <t>Effect of Forex Changes on Cash</t>
  </si>
  <si>
    <t>(3)</t>
  </si>
  <si>
    <t>(155)</t>
  </si>
  <si>
    <t>(63)</t>
  </si>
  <si>
    <t>(179)</t>
  </si>
  <si>
    <t>(474)</t>
  </si>
  <si>
    <t>Net Change In Cash</t>
  </si>
  <si>
    <t>1,152</t>
  </si>
  <si>
    <t>(273)</t>
  </si>
  <si>
    <t>872</t>
  </si>
  <si>
    <t>939</t>
  </si>
  <si>
    <t>992</t>
  </si>
  <si>
    <t>3,996</t>
  </si>
  <si>
    <t>(824)</t>
  </si>
  <si>
    <t>1,920</t>
  </si>
  <si>
    <t>9,155</t>
  </si>
  <si>
    <t>(1,325)</t>
  </si>
  <si>
    <t>(1,089)</t>
  </si>
  <si>
    <t>Cash at the End of Period</t>
  </si>
  <si>
    <t>10,124</t>
  </si>
  <si>
    <t>19,279</t>
  </si>
  <si>
    <t>17,954</t>
  </si>
  <si>
    <t>16,865</t>
  </si>
  <si>
    <t>Cash at the Beginning of Period</t>
  </si>
  <si>
    <t>633</t>
  </si>
  <si>
    <t>8,204</t>
  </si>
  <si>
    <t>Free Cash Flow</t>
  </si>
  <si>
    <t>405</t>
  </si>
  <si>
    <t>943</t>
  </si>
  <si>
    <t>377</t>
  </si>
  <si>
    <t>2,860</t>
  </si>
  <si>
    <t>3,626</t>
  </si>
  <si>
    <t>6,076</t>
  </si>
  <si>
    <t>11,617</t>
  </si>
  <si>
    <t>17,483</t>
  </si>
  <si>
    <t>15,359</t>
  </si>
  <si>
    <t>21,212</t>
  </si>
  <si>
    <t>23,632</t>
  </si>
  <si>
    <t>39,116</t>
  </si>
  <si>
    <t>Stock Prices</t>
  </si>
  <si>
    <t>High</t>
  </si>
  <si>
    <t>Low</t>
  </si>
  <si>
    <t>Average</t>
  </si>
  <si>
    <t>SBI</t>
  </si>
  <si>
    <t>SBC</t>
  </si>
  <si>
    <t>Q123</t>
  </si>
  <si>
    <t>Q223</t>
  </si>
  <si>
    <t>Q323</t>
  </si>
  <si>
    <t>Q423</t>
  </si>
  <si>
    <t>Total Operating Expenses</t>
  </si>
  <si>
    <t>Current Assets</t>
  </si>
  <si>
    <t>Non-current Assets</t>
  </si>
  <si>
    <t>Total Non-current Assets</t>
  </si>
  <si>
    <t>Current Liabilities</t>
  </si>
  <si>
    <t>Non-current Liabilities</t>
  </si>
  <si>
    <t>Total Non-current Liabilities</t>
  </si>
  <si>
    <t>Equity</t>
  </si>
  <si>
    <t>SBB</t>
  </si>
  <si>
    <t>Dividends</t>
  </si>
  <si>
    <t>Income Statement *in millions, USD</t>
  </si>
  <si>
    <t>Balance Sheet *in millions, USD</t>
  </si>
  <si>
    <t>Revenue Breakdown *in millions, USD</t>
  </si>
  <si>
    <t>Revenue Geo *in millions, USD</t>
  </si>
  <si>
    <t>Total Family of Apps Revenue</t>
  </si>
  <si>
    <t>Family of Apps</t>
  </si>
  <si>
    <t>Reality Labs Revenue</t>
  </si>
  <si>
    <t>Family of Apps Operating Income</t>
  </si>
  <si>
    <t>Consolidated</t>
  </si>
  <si>
    <t>Reality Labs Operating Income</t>
  </si>
  <si>
    <t>Reality Labs Op Margin</t>
  </si>
  <si>
    <t>Family of Apps Op Margin</t>
  </si>
  <si>
    <t>Daily Active Users (Worldwide)</t>
  </si>
  <si>
    <t>User Activity *in billions, Users</t>
  </si>
  <si>
    <t>Monthly Active Users (Worldwide)</t>
  </si>
  <si>
    <t>Average Revenue Per Person (Worldwide)</t>
  </si>
  <si>
    <t>Facebook User Activity *in millions, Users</t>
  </si>
  <si>
    <t>Daily Active Users (DAU)</t>
  </si>
  <si>
    <t>Europe</t>
  </si>
  <si>
    <t>Worldwide DAU</t>
  </si>
  <si>
    <t>Monthly Active Users (MAU)</t>
  </si>
  <si>
    <t>Worldwide MAU</t>
  </si>
  <si>
    <t>Cash Flow *in millions,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</si>
</sst>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14" fontId="2" fillId="2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/>
    <xf numFmtId="0" fontId="0" fillId="0" borderId="4" xfId="0" applyBorder="1"/>
    <xf numFmtId="0" fontId="3" fillId="2" borderId="4" xfId="0" applyFont="1" applyFill="1" applyBorder="1"/>
    <xf numFmtId="0" fontId="2" fillId="2" borderId="4" xfId="0" applyFont="1" applyFill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14" fontId="0" fillId="0" borderId="4" xfId="0" applyNumberFormat="1" applyBorder="1"/>
    <xf numFmtId="14" fontId="3" fillId="2" borderId="4" xfId="0" applyNumberFormat="1" applyFont="1" applyFill="1" applyBorder="1"/>
    <xf numFmtId="0" fontId="4" fillId="3" borderId="0" xfId="0" applyFont="1" applyFill="1"/>
    <xf numFmtId="0" fontId="1" fillId="0" borderId="0" xfId="0" applyFont="1"/>
    <xf numFmtId="0" fontId="5" fillId="3" borderId="0" xfId="0" applyFont="1" applyFill="1"/>
    <xf numFmtId="0" fontId="5" fillId="3" borderId="4" xfId="0" applyFont="1" applyFill="1" applyBorder="1"/>
    <xf numFmtId="3" fontId="4" fillId="3" borderId="0" xfId="0" applyNumberFormat="1" applyFont="1" applyFill="1"/>
    <xf numFmtId="3" fontId="4" fillId="3" borderId="4" xfId="0" applyNumberFormat="1" applyFont="1" applyFill="1" applyBorder="1"/>
    <xf numFmtId="3" fontId="1" fillId="0" borderId="0" xfId="0" applyNumberFormat="1" applyFont="1"/>
    <xf numFmtId="3" fontId="1" fillId="0" borderId="4" xfId="0" applyNumberFormat="1" applyFon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6" xfId="0" applyNumberFormat="1" applyFont="1" applyBorder="1"/>
    <xf numFmtId="2" fontId="0" fillId="0" borderId="0" xfId="0" applyNumberFormat="1"/>
    <xf numFmtId="2" fontId="0" fillId="0" borderId="4" xfId="0" applyNumberFormat="1" applyBorder="1"/>
    <xf numFmtId="0" fontId="1" fillId="2" borderId="0" xfId="0" applyFont="1" applyFill="1"/>
    <xf numFmtId="0" fontId="1" fillId="2" borderId="4" xfId="0" applyFont="1" applyFill="1" applyBorder="1"/>
    <xf numFmtId="14" fontId="1" fillId="2" borderId="0" xfId="0" applyNumberFormat="1" applyFont="1" applyFill="1"/>
    <xf numFmtId="3" fontId="3" fillId="2" borderId="0" xfId="0" applyNumberFormat="1" applyFont="1" applyFill="1"/>
    <xf numFmtId="3" fontId="3" fillId="2" borderId="4" xfId="0" applyNumberFormat="1" applyFont="1" applyFill="1" applyBorder="1"/>
    <xf numFmtId="14" fontId="5" fillId="3" borderId="0" xfId="0" applyNumberFormat="1" applyFont="1" applyFill="1"/>
    <xf numFmtId="9" fontId="0" fillId="0" borderId="4" xfId="0" applyNumberFormat="1" applyBorder="1"/>
    <xf numFmtId="14" fontId="2" fillId="2" borderId="4" xfId="0" applyNumberFormat="1" applyFont="1" applyFill="1" applyBorder="1"/>
    <xf numFmtId="4" fontId="0" fillId="0" borderId="4" xfId="0" applyNumberFormat="1" applyBorder="1"/>
    <xf numFmtId="2" fontId="4" fillId="3" borderId="0" xfId="0" applyNumberFormat="1" applyFont="1" applyFill="1"/>
    <xf numFmtId="2" fontId="4" fillId="3" borderId="4" xfId="0" applyNumberFormat="1" applyFont="1" applyFill="1" applyBorder="1"/>
    <xf numFmtId="2" fontId="3" fillId="2" borderId="0" xfId="0" applyNumberFormat="1" applyFont="1" applyFill="1"/>
    <xf numFmtId="2" fontId="3" fillId="2" borderId="4" xfId="0" applyNumberFormat="1" applyFont="1" applyFill="1" applyBorder="1"/>
    <xf numFmtId="3" fontId="0" fillId="0" borderId="7" xfId="0" applyNumberFormat="1" applyBorder="1"/>
    <xf numFmtId="44" fontId="0" fillId="0" borderId="0" xfId="0" applyNumberFormat="1"/>
    <xf numFmtId="44" fontId="0" fillId="0" borderId="4" xfId="0" applyNumberFormat="1" applyBorder="1"/>
    <xf numFmtId="1" fontId="0" fillId="0" borderId="0" xfId="0" applyNumberFormat="1"/>
    <xf numFmtId="3" fontId="0" fillId="0" borderId="0" xfId="0" applyNumberFormat="1" applyFont="1"/>
    <xf numFmtId="3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Z127"/>
  <sheetViews>
    <sheetView tabSelected="1" workbookViewId="0">
      <pane xSplit="2" ySplit="7" topLeftCell="AI32" activePane="bottomRight" state="frozen"/>
      <selection pane="topRight" activeCell="B1" sqref="B1"/>
      <selection pane="bottomLeft" activeCell="A4" sqref="A4"/>
      <selection pane="bottomRight" activeCell="AL67" sqref="AL67"/>
    </sheetView>
  </sheetViews>
  <sheetFormatPr defaultRowHeight="14.5" x14ac:dyDescent="0.35"/>
  <cols>
    <col min="1" max="1" width="5.08984375" customWidth="1"/>
    <col min="2" max="2" width="30" customWidth="1"/>
    <col min="3" max="10" width="8.54296875" customWidth="1"/>
    <col min="15" max="15" width="9.453125" style="15" bestFit="1" customWidth="1"/>
    <col min="16" max="17" width="9.453125" bestFit="1" customWidth="1"/>
    <col min="18" max="18" width="10.453125" bestFit="1" customWidth="1"/>
    <col min="19" max="19" width="9.453125" style="15" bestFit="1" customWidth="1"/>
    <col min="20" max="20" width="9.453125" bestFit="1" customWidth="1"/>
    <col min="21" max="22" width="10.453125" bestFit="1" customWidth="1"/>
    <col min="23" max="23" width="9.453125" style="15" bestFit="1" customWidth="1"/>
    <col min="24" max="24" width="9.453125" bestFit="1" customWidth="1"/>
    <col min="25" max="25" width="10.453125" bestFit="1" customWidth="1"/>
    <col min="27" max="27" width="9.453125" style="15" bestFit="1" customWidth="1"/>
    <col min="28" max="28" width="9.453125" bestFit="1" customWidth="1"/>
    <col min="29" max="29" width="10.453125" bestFit="1" customWidth="1"/>
    <col min="31" max="31" width="9.453125" style="15" bestFit="1" customWidth="1"/>
    <col min="32" max="32" width="9.453125" bestFit="1" customWidth="1"/>
    <col min="33" max="34" width="10.453125" bestFit="1" customWidth="1"/>
    <col min="35" max="35" width="9.453125" style="15" bestFit="1" customWidth="1"/>
    <col min="36" max="36" width="9.453125" bestFit="1" customWidth="1"/>
    <col min="37" max="38" width="10.453125" bestFit="1" customWidth="1"/>
    <col min="39" max="39" width="9.453125" style="15" bestFit="1" customWidth="1"/>
    <col min="40" max="40" width="9.453125" bestFit="1" customWidth="1"/>
    <col min="43" max="43" width="8.7265625" style="15"/>
    <col min="56" max="58" width="9.453125" bestFit="1" customWidth="1"/>
    <col min="61" max="63" width="9.453125" bestFit="1" customWidth="1"/>
  </cols>
  <sheetData>
    <row r="1" spans="2:69" x14ac:dyDescent="0.35">
      <c r="B1" t="s">
        <v>16</v>
      </c>
      <c r="K1" t="s">
        <v>17</v>
      </c>
      <c r="L1" t="s">
        <v>18</v>
      </c>
      <c r="M1" t="s">
        <v>19</v>
      </c>
      <c r="N1" t="s">
        <v>20</v>
      </c>
      <c r="O1" s="15" t="s">
        <v>21</v>
      </c>
      <c r="P1" t="s">
        <v>22</v>
      </c>
      <c r="Q1" t="s">
        <v>23</v>
      </c>
      <c r="R1" t="s">
        <v>24</v>
      </c>
      <c r="S1" s="15" t="s">
        <v>25</v>
      </c>
      <c r="T1" t="s">
        <v>26</v>
      </c>
      <c r="U1" t="s">
        <v>27</v>
      </c>
      <c r="V1" t="s">
        <v>28</v>
      </c>
      <c r="W1" s="15" t="s">
        <v>29</v>
      </c>
      <c r="X1" t="s">
        <v>30</v>
      </c>
      <c r="Y1" t="s">
        <v>31</v>
      </c>
      <c r="Z1" t="s">
        <v>32</v>
      </c>
      <c r="AA1" s="15" t="s">
        <v>33</v>
      </c>
      <c r="AB1" t="s">
        <v>34</v>
      </c>
      <c r="AC1" t="s">
        <v>35</v>
      </c>
      <c r="AD1" t="s">
        <v>36</v>
      </c>
      <c r="AE1" s="15" t="s">
        <v>37</v>
      </c>
      <c r="AF1" t="s">
        <v>38</v>
      </c>
      <c r="AG1" t="s">
        <v>39</v>
      </c>
      <c r="AH1" t="s">
        <v>40</v>
      </c>
      <c r="AI1" s="15" t="s">
        <v>41</v>
      </c>
      <c r="AJ1" t="s">
        <v>42</v>
      </c>
      <c r="AK1" t="s">
        <v>43</v>
      </c>
      <c r="AL1" t="s">
        <v>44</v>
      </c>
      <c r="AM1" s="15" t="s">
        <v>1241</v>
      </c>
      <c r="AN1" t="s">
        <v>1242</v>
      </c>
      <c r="AO1" t="s">
        <v>1243</v>
      </c>
      <c r="AP1" t="s">
        <v>1244</v>
      </c>
    </row>
    <row r="2" spans="2:69" x14ac:dyDescent="0.35">
      <c r="B2" t="s">
        <v>45</v>
      </c>
      <c r="S2" s="21">
        <v>43216</v>
      </c>
      <c r="T2" s="7">
        <v>43307</v>
      </c>
      <c r="U2" s="7">
        <v>43404</v>
      </c>
      <c r="W2" s="21">
        <v>43580</v>
      </c>
      <c r="X2" s="7">
        <v>43671</v>
      </c>
      <c r="Y2" s="7">
        <v>43769</v>
      </c>
      <c r="AA2" s="21">
        <v>43951</v>
      </c>
      <c r="AB2" s="7">
        <v>44043</v>
      </c>
      <c r="AC2" s="7">
        <v>44134</v>
      </c>
      <c r="AE2" s="21">
        <v>44315</v>
      </c>
      <c r="AF2" s="7">
        <v>44406</v>
      </c>
      <c r="AG2" s="7">
        <v>44495</v>
      </c>
      <c r="AI2" s="21">
        <v>44679</v>
      </c>
      <c r="AJ2" s="7">
        <v>44770</v>
      </c>
      <c r="AK2" s="7">
        <v>44861</v>
      </c>
      <c r="AL2" s="7">
        <v>44959</v>
      </c>
      <c r="AM2" s="21">
        <v>45043</v>
      </c>
      <c r="AN2" s="7">
        <v>45134</v>
      </c>
      <c r="BC2" s="7">
        <v>41306</v>
      </c>
      <c r="BD2" s="7">
        <v>41670</v>
      </c>
      <c r="BE2" s="7">
        <v>42033</v>
      </c>
      <c r="BF2" s="7">
        <v>42371</v>
      </c>
      <c r="BG2" s="7">
        <v>42769</v>
      </c>
      <c r="BH2" s="7">
        <v>43132</v>
      </c>
      <c r="BI2" s="7">
        <v>43496</v>
      </c>
      <c r="BJ2" s="7">
        <v>43860</v>
      </c>
      <c r="BK2" s="7">
        <v>44224</v>
      </c>
      <c r="BL2" s="7">
        <v>44595</v>
      </c>
      <c r="BM2" s="7">
        <v>44959</v>
      </c>
    </row>
    <row r="3" spans="2:69" x14ac:dyDescent="0.35">
      <c r="B3" t="s">
        <v>46</v>
      </c>
      <c r="O3" s="21">
        <v>42825</v>
      </c>
      <c r="P3" s="7">
        <v>42916</v>
      </c>
      <c r="Q3" s="7">
        <v>43008</v>
      </c>
      <c r="R3" s="7">
        <v>43100</v>
      </c>
      <c r="S3" s="21">
        <v>43190</v>
      </c>
      <c r="T3" s="7">
        <v>43281</v>
      </c>
      <c r="U3" s="7">
        <v>43373</v>
      </c>
      <c r="V3" s="7">
        <v>43465</v>
      </c>
      <c r="W3" s="21">
        <v>43555</v>
      </c>
      <c r="X3" s="7">
        <v>43646</v>
      </c>
      <c r="Y3" s="7">
        <v>43738</v>
      </c>
      <c r="AA3" s="21">
        <v>43921</v>
      </c>
      <c r="AB3" s="7">
        <v>44012</v>
      </c>
      <c r="AC3" s="7">
        <v>44104</v>
      </c>
      <c r="AE3" s="21">
        <v>44286</v>
      </c>
      <c r="AF3" s="7">
        <v>44377</v>
      </c>
      <c r="AG3" s="7">
        <v>44469</v>
      </c>
      <c r="AH3" s="7">
        <v>44561</v>
      </c>
      <c r="AI3" s="21">
        <v>44651</v>
      </c>
      <c r="AJ3" s="7">
        <v>44742</v>
      </c>
      <c r="AK3" s="7">
        <v>44834</v>
      </c>
      <c r="AL3" s="7">
        <v>44926</v>
      </c>
      <c r="AM3" s="21">
        <v>45016</v>
      </c>
      <c r="AN3" s="7">
        <v>45107</v>
      </c>
      <c r="BC3">
        <v>2012</v>
      </c>
      <c r="BD3">
        <v>2013</v>
      </c>
      <c r="BE3">
        <v>2014</v>
      </c>
      <c r="BF3">
        <f>2015</f>
        <v>2015</v>
      </c>
      <c r="BG3">
        <f t="shared" ref="BG3:BQ3" si="0">BF3+1</f>
        <v>2016</v>
      </c>
      <c r="BH3">
        <f t="shared" si="0"/>
        <v>2017</v>
      </c>
      <c r="BI3">
        <f t="shared" si="0"/>
        <v>2018</v>
      </c>
      <c r="BJ3">
        <f t="shared" si="0"/>
        <v>2019</v>
      </c>
      <c r="BK3">
        <f t="shared" si="0"/>
        <v>2020</v>
      </c>
      <c r="BL3">
        <f t="shared" si="0"/>
        <v>2021</v>
      </c>
      <c r="BM3">
        <f t="shared" si="0"/>
        <v>2022</v>
      </c>
      <c r="BN3">
        <f t="shared" si="0"/>
        <v>2023</v>
      </c>
      <c r="BO3">
        <f t="shared" si="0"/>
        <v>2024</v>
      </c>
      <c r="BP3">
        <f t="shared" si="0"/>
        <v>2025</v>
      </c>
      <c r="BQ3">
        <f t="shared" si="0"/>
        <v>2026</v>
      </c>
    </row>
    <row r="4" spans="2:69" s="13" customFormat="1" x14ac:dyDescent="0.35">
      <c r="B4" s="13" t="s">
        <v>1235</v>
      </c>
      <c r="O4" s="22"/>
      <c r="P4" s="14"/>
      <c r="Q4" s="14"/>
      <c r="R4" s="14"/>
      <c r="S4" s="22"/>
      <c r="T4" s="14"/>
      <c r="U4" s="14"/>
      <c r="V4" s="14"/>
      <c r="W4" s="22"/>
      <c r="X4" s="14"/>
      <c r="Y4" s="14"/>
      <c r="AA4" s="22"/>
      <c r="AB4" s="14"/>
      <c r="AC4" s="14"/>
      <c r="AE4" s="22"/>
      <c r="AF4" s="14"/>
      <c r="AG4" s="14"/>
      <c r="AI4" s="22"/>
      <c r="AJ4" s="14"/>
      <c r="AK4" s="14"/>
      <c r="AM4" s="16"/>
      <c r="AQ4" s="16"/>
    </row>
    <row r="5" spans="2:69" x14ac:dyDescent="0.35">
      <c r="B5" t="s">
        <v>1236</v>
      </c>
      <c r="S5" s="21"/>
      <c r="T5" s="7"/>
      <c r="U5" s="7"/>
      <c r="W5" s="21"/>
      <c r="X5" s="7"/>
      <c r="Y5" s="7"/>
      <c r="AA5" s="21"/>
      <c r="AB5" s="7"/>
      <c r="AC5" s="7"/>
      <c r="AE5" s="21"/>
      <c r="AF5" s="7"/>
      <c r="AG5" s="7"/>
      <c r="AI5" s="21"/>
      <c r="AJ5" s="7"/>
      <c r="AK5" s="7"/>
      <c r="BF5" s="7"/>
      <c r="BG5" s="7"/>
      <c r="BH5" s="7"/>
      <c r="BI5" s="7"/>
      <c r="BJ5" s="7"/>
      <c r="BK5" s="7"/>
      <c r="BL5" s="7"/>
    </row>
    <row r="6" spans="2:69" x14ac:dyDescent="0.35">
      <c r="B6" t="s">
        <v>1237</v>
      </c>
      <c r="S6" s="21"/>
      <c r="T6" s="7"/>
      <c r="U6" s="7"/>
      <c r="W6" s="21"/>
      <c r="X6" s="7"/>
      <c r="Y6" s="7"/>
      <c r="AA6" s="21"/>
      <c r="AB6" s="7"/>
      <c r="AC6" s="7"/>
      <c r="AE6" s="21"/>
      <c r="AF6" s="7"/>
      <c r="AG6" s="7"/>
      <c r="AI6" s="21"/>
      <c r="AJ6" s="7"/>
      <c r="AK6" s="7"/>
      <c r="BF6" s="7"/>
      <c r="BG6" s="7"/>
      <c r="BH6" s="7"/>
      <c r="BI6" s="7"/>
      <c r="BJ6" s="7"/>
      <c r="BK6" s="7"/>
      <c r="BL6" s="7"/>
    </row>
    <row r="7" spans="2:69" x14ac:dyDescent="0.35">
      <c r="B7" t="s">
        <v>1238</v>
      </c>
      <c r="O7" s="21"/>
      <c r="P7" s="7"/>
      <c r="Q7" s="7"/>
      <c r="R7" s="7"/>
      <c r="S7" s="21"/>
      <c r="T7" s="7"/>
      <c r="U7" s="7"/>
      <c r="V7" s="7"/>
      <c r="W7" s="21"/>
      <c r="X7" s="7"/>
      <c r="Y7" s="7"/>
      <c r="AA7" s="21"/>
      <c r="AB7" s="7"/>
      <c r="AC7" s="7"/>
      <c r="AE7" s="21"/>
      <c r="AF7" s="7"/>
      <c r="AG7" s="7"/>
      <c r="AI7" s="21"/>
      <c r="AJ7" s="7"/>
      <c r="AK7" s="7"/>
    </row>
    <row r="8" spans="2:69" x14ac:dyDescent="0.35">
      <c r="O8" s="21"/>
      <c r="P8" s="7"/>
      <c r="Q8" s="7"/>
      <c r="R8" s="7"/>
      <c r="S8" s="21"/>
      <c r="T8" s="7"/>
      <c r="U8" s="7"/>
      <c r="V8" s="7"/>
      <c r="W8" s="21"/>
      <c r="X8" s="7"/>
      <c r="Y8" s="7"/>
      <c r="AA8" s="21"/>
      <c r="AB8" s="7"/>
      <c r="AC8" s="7"/>
      <c r="AE8" s="21"/>
      <c r="AF8" s="7"/>
      <c r="AG8" s="7"/>
      <c r="AI8" s="21"/>
      <c r="AJ8" s="7"/>
      <c r="AK8" s="7"/>
    </row>
    <row r="9" spans="2:69" s="4" customFormat="1" x14ac:dyDescent="0.35">
      <c r="B9" s="13" t="s">
        <v>1268</v>
      </c>
      <c r="O9" s="43"/>
      <c r="P9" s="12"/>
      <c r="Q9" s="12"/>
      <c r="R9" s="12"/>
      <c r="S9" s="43"/>
      <c r="T9" s="12"/>
      <c r="U9" s="12"/>
      <c r="V9" s="12"/>
      <c r="W9" s="43"/>
      <c r="X9" s="12"/>
      <c r="Y9" s="12"/>
      <c r="AA9" s="43"/>
      <c r="AB9" s="12"/>
      <c r="AC9" s="12"/>
      <c r="AE9" s="43"/>
      <c r="AF9" s="12"/>
      <c r="AG9" s="12"/>
      <c r="AI9" s="43"/>
      <c r="AJ9" s="12"/>
      <c r="AK9" s="12"/>
      <c r="AM9" s="17"/>
      <c r="AQ9" s="17"/>
    </row>
    <row r="10" spans="2:69" s="8" customFormat="1" x14ac:dyDescent="0.35">
      <c r="B10" s="8" t="s">
        <v>1267</v>
      </c>
      <c r="O10" s="44"/>
      <c r="S10" s="44"/>
      <c r="W10" s="44"/>
      <c r="AA10" s="44"/>
      <c r="AE10" s="44">
        <v>2.72</v>
      </c>
      <c r="AF10" s="8">
        <v>2.76</v>
      </c>
      <c r="AG10" s="8">
        <v>2.81</v>
      </c>
      <c r="AH10" s="8">
        <v>2.82</v>
      </c>
      <c r="AI10" s="44">
        <v>2.87</v>
      </c>
      <c r="AJ10" s="8">
        <v>2.88</v>
      </c>
      <c r="AK10" s="8">
        <v>2.93</v>
      </c>
      <c r="AL10" s="8">
        <v>2.96</v>
      </c>
      <c r="AM10" s="44">
        <v>3.02</v>
      </c>
      <c r="AQ10" s="44"/>
      <c r="BC10" s="8">
        <v>0.61799999999999999</v>
      </c>
      <c r="BD10" s="8">
        <v>0.75800000000000001</v>
      </c>
      <c r="BE10" s="8">
        <v>0.89</v>
      </c>
      <c r="BF10" s="8">
        <v>1.0369999999999999</v>
      </c>
      <c r="BG10" s="8">
        <v>1.226</v>
      </c>
      <c r="BH10" s="8">
        <v>1.401</v>
      </c>
      <c r="BI10" s="8">
        <v>1.5229999999999999</v>
      </c>
      <c r="BJ10" s="8">
        <v>1.657</v>
      </c>
      <c r="BK10" s="8">
        <v>2.6</v>
      </c>
      <c r="BL10" s="8">
        <v>2.82</v>
      </c>
      <c r="BM10" s="8">
        <v>2.96</v>
      </c>
    </row>
    <row r="11" spans="2:69" s="8" customFormat="1" x14ac:dyDescent="0.35">
      <c r="B11" s="8" t="s">
        <v>1269</v>
      </c>
      <c r="O11" s="44"/>
      <c r="S11" s="44"/>
      <c r="W11" s="44"/>
      <c r="AA11" s="44"/>
      <c r="AE11" s="44">
        <v>3.45</v>
      </c>
      <c r="AF11" s="8">
        <v>3.51</v>
      </c>
      <c r="AG11" s="8">
        <v>3.58</v>
      </c>
      <c r="AH11" s="8">
        <v>3.59</v>
      </c>
      <c r="AI11" s="44">
        <v>3.64</v>
      </c>
      <c r="AJ11" s="8">
        <v>3.65</v>
      </c>
      <c r="AK11" s="8">
        <v>3.71</v>
      </c>
      <c r="AL11" s="8">
        <v>3.74</v>
      </c>
      <c r="AM11" s="44">
        <v>3.81</v>
      </c>
      <c r="AQ11" s="44"/>
      <c r="BC11" s="8">
        <v>1.056</v>
      </c>
      <c r="BD11" s="8">
        <v>1.2270000000000001</v>
      </c>
      <c r="BE11" s="8">
        <v>1.3939999999999999</v>
      </c>
      <c r="BF11" s="8">
        <v>1.591</v>
      </c>
      <c r="BG11" s="8">
        <v>1.859</v>
      </c>
      <c r="BH11" s="8">
        <v>2.129</v>
      </c>
      <c r="BI11" s="8">
        <v>2.3199999999999998</v>
      </c>
      <c r="BJ11" s="8">
        <v>2.4969999999999999</v>
      </c>
      <c r="BK11" s="8">
        <v>3.3</v>
      </c>
      <c r="BL11" s="8">
        <v>3.59</v>
      </c>
      <c r="BM11" s="8">
        <v>3.74</v>
      </c>
    </row>
    <row r="12" spans="2:69" s="50" customFormat="1" x14ac:dyDescent="0.35">
      <c r="B12" s="50" t="s">
        <v>1270</v>
      </c>
      <c r="O12" s="51"/>
      <c r="S12" s="51"/>
      <c r="W12" s="51"/>
      <c r="AA12" s="51"/>
      <c r="AE12" s="51">
        <v>7.75</v>
      </c>
      <c r="AF12" s="50">
        <v>8.36</v>
      </c>
      <c r="AG12" s="50">
        <v>8.18</v>
      </c>
      <c r="AH12" s="50">
        <v>9.39</v>
      </c>
      <c r="AI12" s="51">
        <v>7.72</v>
      </c>
      <c r="AJ12" s="50">
        <v>7.91</v>
      </c>
      <c r="AK12" s="50">
        <v>7.53</v>
      </c>
      <c r="AL12" s="50">
        <v>8.6300000000000008</v>
      </c>
      <c r="AM12" s="51">
        <v>7.59</v>
      </c>
      <c r="AQ12" s="51"/>
    </row>
    <row r="13" spans="2:69" s="34" customFormat="1" x14ac:dyDescent="0.35">
      <c r="O13" s="35"/>
      <c r="S13" s="35"/>
      <c r="W13" s="35"/>
      <c r="AA13" s="35"/>
      <c r="AE13" s="35"/>
      <c r="AI13" s="35"/>
      <c r="AM13" s="35"/>
      <c r="AQ13" s="35"/>
    </row>
    <row r="14" spans="2:69" s="47" customFormat="1" x14ac:dyDescent="0.35">
      <c r="B14" s="47" t="s">
        <v>1271</v>
      </c>
      <c r="O14" s="48"/>
      <c r="S14" s="48"/>
      <c r="W14" s="48"/>
      <c r="AA14" s="48"/>
      <c r="AE14" s="48"/>
      <c r="AI14" s="48"/>
      <c r="AM14" s="48"/>
      <c r="AQ14" s="48"/>
    </row>
    <row r="15" spans="2:69" s="45" customFormat="1" x14ac:dyDescent="0.35">
      <c r="B15" s="45" t="s">
        <v>1272</v>
      </c>
      <c r="O15" s="46"/>
      <c r="S15" s="46"/>
      <c r="W15" s="46"/>
      <c r="AA15" s="46"/>
      <c r="AE15" s="46"/>
      <c r="AI15" s="46"/>
      <c r="AM15" s="46"/>
      <c r="AQ15" s="46"/>
    </row>
    <row r="16" spans="2:69" s="9" customFormat="1" x14ac:dyDescent="0.35">
      <c r="B16" s="9" t="s">
        <v>51</v>
      </c>
      <c r="O16" s="18"/>
      <c r="S16" s="18"/>
      <c r="W16" s="18"/>
      <c r="AA16" s="18"/>
      <c r="AE16" s="18">
        <v>195</v>
      </c>
      <c r="AF16" s="9">
        <v>195</v>
      </c>
      <c r="AG16" s="9">
        <v>196</v>
      </c>
      <c r="AH16" s="9">
        <v>195</v>
      </c>
      <c r="AI16" s="18">
        <v>196</v>
      </c>
      <c r="AJ16" s="9">
        <v>197</v>
      </c>
      <c r="AK16" s="9">
        <v>197</v>
      </c>
      <c r="AL16" s="9">
        <v>199</v>
      </c>
      <c r="AM16" s="18">
        <v>200</v>
      </c>
      <c r="AQ16" s="18"/>
      <c r="BC16" s="9">
        <v>135</v>
      </c>
      <c r="BD16" s="9">
        <v>147</v>
      </c>
      <c r="BE16" s="9">
        <v>157</v>
      </c>
      <c r="BF16" s="9">
        <v>169</v>
      </c>
      <c r="BG16" s="9">
        <v>180</v>
      </c>
      <c r="BH16" s="9">
        <v>184</v>
      </c>
      <c r="BI16" s="9">
        <v>186</v>
      </c>
      <c r="BJ16" s="9">
        <v>190</v>
      </c>
      <c r="BK16" s="9">
        <v>195</v>
      </c>
      <c r="BL16" s="9">
        <v>195</v>
      </c>
      <c r="BM16" s="9">
        <v>199</v>
      </c>
    </row>
    <row r="17" spans="2:69" s="9" customFormat="1" x14ac:dyDescent="0.35">
      <c r="B17" s="9" t="s">
        <v>1273</v>
      </c>
      <c r="O17" s="18"/>
      <c r="S17" s="18"/>
      <c r="W17" s="18"/>
      <c r="AA17" s="18"/>
      <c r="AE17" s="18">
        <v>309</v>
      </c>
      <c r="AF17" s="9">
        <v>307</v>
      </c>
      <c r="AG17" s="9">
        <v>308</v>
      </c>
      <c r="AH17" s="9">
        <v>309</v>
      </c>
      <c r="AI17" s="18">
        <v>307</v>
      </c>
      <c r="AJ17" s="9">
        <v>303</v>
      </c>
      <c r="AK17" s="9">
        <v>303</v>
      </c>
      <c r="AL17" s="9">
        <v>304</v>
      </c>
      <c r="AM17" s="18">
        <v>307</v>
      </c>
      <c r="AQ17" s="18"/>
      <c r="BC17" s="9">
        <v>169</v>
      </c>
      <c r="BD17" s="9">
        <v>195</v>
      </c>
      <c r="BE17" s="9">
        <v>217</v>
      </c>
      <c r="BF17" s="9">
        <v>240</v>
      </c>
      <c r="BG17" s="9">
        <v>262</v>
      </c>
      <c r="BH17" s="9">
        <v>277</v>
      </c>
      <c r="BI17" s="9">
        <v>282</v>
      </c>
      <c r="BJ17" s="9">
        <v>294</v>
      </c>
      <c r="BK17" s="9">
        <v>308</v>
      </c>
      <c r="BL17" s="9">
        <v>309</v>
      </c>
      <c r="BM17" s="9">
        <v>304</v>
      </c>
    </row>
    <row r="18" spans="2:69" s="9" customFormat="1" x14ac:dyDescent="0.35">
      <c r="B18" s="9" t="s">
        <v>53</v>
      </c>
      <c r="O18" s="18"/>
      <c r="S18" s="18"/>
      <c r="W18" s="18"/>
      <c r="AA18" s="18"/>
      <c r="AE18" s="18">
        <v>760</v>
      </c>
      <c r="AF18" s="9">
        <v>788</v>
      </c>
      <c r="AG18" s="9">
        <v>805</v>
      </c>
      <c r="AH18" s="9">
        <v>806</v>
      </c>
      <c r="AI18" s="18">
        <v>827</v>
      </c>
      <c r="AJ18" s="9">
        <v>836</v>
      </c>
      <c r="AK18" s="9">
        <v>845</v>
      </c>
      <c r="AL18" s="9">
        <v>854</v>
      </c>
      <c r="AM18" s="18">
        <v>873</v>
      </c>
      <c r="AQ18" s="18"/>
      <c r="BC18" s="9">
        <v>153</v>
      </c>
      <c r="BD18" s="9">
        <v>200</v>
      </c>
      <c r="BE18" s="9">
        <v>253</v>
      </c>
      <c r="BF18" s="9">
        <v>309</v>
      </c>
      <c r="BG18" s="9">
        <v>396</v>
      </c>
      <c r="BH18" s="9">
        <v>499</v>
      </c>
      <c r="BI18" s="9">
        <v>577</v>
      </c>
      <c r="BJ18" s="9">
        <v>641</v>
      </c>
      <c r="BK18" s="9">
        <v>744</v>
      </c>
      <c r="BL18" s="9">
        <v>806</v>
      </c>
      <c r="BM18" s="9">
        <v>854</v>
      </c>
    </row>
    <row r="19" spans="2:69" s="10" customFormat="1" x14ac:dyDescent="0.35">
      <c r="B19" s="10" t="s">
        <v>54</v>
      </c>
      <c r="O19" s="19"/>
      <c r="S19" s="19"/>
      <c r="W19" s="19"/>
      <c r="AA19" s="19"/>
      <c r="AE19" s="19">
        <v>613</v>
      </c>
      <c r="AF19" s="10">
        <v>618</v>
      </c>
      <c r="AG19" s="10">
        <v>622</v>
      </c>
      <c r="AH19" s="10">
        <v>619</v>
      </c>
      <c r="AI19" s="19">
        <v>629</v>
      </c>
      <c r="AJ19" s="10">
        <v>631</v>
      </c>
      <c r="AK19" s="10">
        <v>638</v>
      </c>
      <c r="AL19" s="10">
        <v>643</v>
      </c>
      <c r="AM19" s="19">
        <v>657</v>
      </c>
      <c r="AQ19" s="19"/>
      <c r="BC19" s="10">
        <v>161</v>
      </c>
      <c r="BD19" s="10">
        <v>216</v>
      </c>
      <c r="BE19" s="10">
        <v>263</v>
      </c>
      <c r="BF19" s="10">
        <v>319</v>
      </c>
      <c r="BG19" s="10">
        <v>388</v>
      </c>
      <c r="BH19" s="10">
        <v>441</v>
      </c>
      <c r="BI19" s="10">
        <v>478</v>
      </c>
      <c r="BJ19" s="10">
        <v>532</v>
      </c>
      <c r="BK19" s="10">
        <v>598</v>
      </c>
      <c r="BL19" s="10">
        <v>619</v>
      </c>
      <c r="BM19" s="10">
        <v>643</v>
      </c>
    </row>
    <row r="20" spans="2:69" s="9" customFormat="1" x14ac:dyDescent="0.35">
      <c r="B20" s="9" t="s">
        <v>1274</v>
      </c>
      <c r="O20" s="18"/>
      <c r="S20" s="18"/>
      <c r="W20" s="18"/>
      <c r="AA20" s="18"/>
      <c r="AE20" s="49">
        <f>SUM(AE16:AE19)</f>
        <v>1877</v>
      </c>
      <c r="AF20" s="9">
        <f t="shared" ref="AF20:AH20" si="1">SUM(AF16:AF19)</f>
        <v>1908</v>
      </c>
      <c r="AG20" s="9">
        <f t="shared" si="1"/>
        <v>1931</v>
      </c>
      <c r="AH20" s="9">
        <f t="shared" si="1"/>
        <v>1929</v>
      </c>
      <c r="AI20" s="49">
        <f>SUM(AI16:AI19)</f>
        <v>1959</v>
      </c>
      <c r="AJ20" s="9">
        <f>SUM(AJ16:AJ19)</f>
        <v>1967</v>
      </c>
      <c r="AK20" s="9">
        <f t="shared" ref="AK20:AL20" si="2">SUM(AK16:AK19)</f>
        <v>1983</v>
      </c>
      <c r="AL20" s="9">
        <f t="shared" si="2"/>
        <v>2000</v>
      </c>
      <c r="AM20" s="18">
        <f>SUM(AM16:AM19)</f>
        <v>2037</v>
      </c>
      <c r="AQ20" s="18"/>
      <c r="BC20" s="9">
        <f t="shared" ref="BC20:BE20" si="3">SUM(BC16:BC19)</f>
        <v>618</v>
      </c>
      <c r="BD20" s="9">
        <f t="shared" si="3"/>
        <v>758</v>
      </c>
      <c r="BE20" s="9">
        <f t="shared" si="3"/>
        <v>890</v>
      </c>
      <c r="BF20" s="9">
        <f t="shared" ref="BF20" si="4">SUM(BF16:BF19)</f>
        <v>1037</v>
      </c>
      <c r="BG20" s="9">
        <f t="shared" ref="BG20" si="5">SUM(BG16:BG19)</f>
        <v>1226</v>
      </c>
      <c r="BH20" s="9">
        <f t="shared" ref="BH20" si="6">SUM(BH16:BH19)</f>
        <v>1401</v>
      </c>
      <c r="BI20" s="9">
        <f t="shared" ref="BI20" si="7">SUM(BI16:BI19)</f>
        <v>1523</v>
      </c>
      <c r="BJ20" s="9">
        <f t="shared" ref="BJ20" si="8">SUM(BJ16:BJ19)</f>
        <v>1657</v>
      </c>
      <c r="BK20" s="9">
        <f t="shared" ref="BK20" si="9">SUM(BK16:BK19)</f>
        <v>1845</v>
      </c>
      <c r="BL20" s="9">
        <f t="shared" ref="BL20:BM20" si="10">SUM(BL16:BL19)</f>
        <v>1929</v>
      </c>
      <c r="BM20" s="9">
        <f t="shared" si="10"/>
        <v>2000</v>
      </c>
      <c r="BN20" s="9">
        <f t="shared" ref="BN20" si="11">SUM(BN16:BN19)</f>
        <v>0</v>
      </c>
      <c r="BO20" s="9">
        <f t="shared" ref="BO20" si="12">SUM(BO16:BO19)</f>
        <v>0</v>
      </c>
      <c r="BP20" s="9">
        <f t="shared" ref="BP20" si="13">SUM(BP16:BP19)</f>
        <v>0</v>
      </c>
      <c r="BQ20" s="9">
        <f t="shared" ref="BQ20" si="14">SUM(BQ16:BQ19)</f>
        <v>0</v>
      </c>
    </row>
    <row r="21" spans="2:69" s="27" customFormat="1" x14ac:dyDescent="0.35">
      <c r="B21" s="27" t="s">
        <v>1275</v>
      </c>
      <c r="O21" s="28"/>
      <c r="S21" s="28"/>
      <c r="W21" s="28"/>
      <c r="AA21" s="28"/>
      <c r="AE21" s="28"/>
      <c r="AI21" s="28"/>
      <c r="AM21" s="28"/>
      <c r="AQ21" s="28"/>
    </row>
    <row r="22" spans="2:69" s="9" customFormat="1" x14ac:dyDescent="0.35">
      <c r="B22" s="9" t="s">
        <v>51</v>
      </c>
      <c r="O22" s="18"/>
      <c r="S22" s="18"/>
      <c r="W22" s="18"/>
      <c r="AA22" s="18"/>
      <c r="AE22" s="18">
        <v>259</v>
      </c>
      <c r="AF22" s="9">
        <v>259</v>
      </c>
      <c r="AG22" s="9">
        <v>261</v>
      </c>
      <c r="AH22" s="9">
        <v>262</v>
      </c>
      <c r="AI22" s="18">
        <v>263</v>
      </c>
      <c r="AJ22" s="9">
        <v>264</v>
      </c>
      <c r="AK22" s="9">
        <v>266</v>
      </c>
      <c r="AL22" s="9">
        <v>266</v>
      </c>
      <c r="AM22" s="18">
        <v>269</v>
      </c>
      <c r="AQ22" s="18"/>
      <c r="BC22" s="9">
        <v>193</v>
      </c>
      <c r="BD22" s="9">
        <v>201</v>
      </c>
      <c r="BE22" s="9">
        <v>208</v>
      </c>
      <c r="BF22" s="9">
        <v>219</v>
      </c>
      <c r="BG22" s="9">
        <v>231</v>
      </c>
      <c r="BH22" s="9">
        <v>239</v>
      </c>
      <c r="BI22" s="9">
        <v>242</v>
      </c>
      <c r="BJ22" s="9">
        <v>248</v>
      </c>
      <c r="BK22" s="9">
        <v>258</v>
      </c>
      <c r="BL22" s="9">
        <v>262</v>
      </c>
      <c r="BM22" s="9">
        <v>266</v>
      </c>
    </row>
    <row r="23" spans="2:69" s="9" customFormat="1" x14ac:dyDescent="0.35">
      <c r="B23" s="9" t="s">
        <v>1273</v>
      </c>
      <c r="O23" s="18"/>
      <c r="S23" s="18"/>
      <c r="W23" s="18"/>
      <c r="AA23" s="18"/>
      <c r="AE23" s="18">
        <v>423</v>
      </c>
      <c r="AF23" s="9">
        <v>420</v>
      </c>
      <c r="AG23" s="9">
        <v>423</v>
      </c>
      <c r="AH23" s="9">
        <v>427</v>
      </c>
      <c r="AI23" s="18">
        <v>418</v>
      </c>
      <c r="AJ23" s="9">
        <v>407</v>
      </c>
      <c r="AK23" s="9">
        <v>408</v>
      </c>
      <c r="AL23" s="9">
        <v>407</v>
      </c>
      <c r="AM23" s="18">
        <v>411</v>
      </c>
      <c r="AQ23" s="18"/>
      <c r="BC23" s="9">
        <v>261</v>
      </c>
      <c r="BD23" s="9">
        <v>282</v>
      </c>
      <c r="BE23" s="9">
        <v>301</v>
      </c>
      <c r="BF23" s="9">
        <v>323</v>
      </c>
      <c r="BG23" s="9">
        <v>349</v>
      </c>
      <c r="BH23" s="9">
        <v>370</v>
      </c>
      <c r="BI23" s="9">
        <v>381</v>
      </c>
      <c r="BJ23" s="9">
        <v>394</v>
      </c>
      <c r="BK23" s="9">
        <v>419</v>
      </c>
      <c r="BL23" s="9">
        <v>427</v>
      </c>
      <c r="BM23" s="9">
        <v>407</v>
      </c>
    </row>
    <row r="24" spans="2:69" s="9" customFormat="1" x14ac:dyDescent="0.35">
      <c r="B24" s="9" t="s">
        <v>53</v>
      </c>
      <c r="O24" s="18"/>
      <c r="S24" s="18"/>
      <c r="W24" s="18"/>
      <c r="AA24" s="18"/>
      <c r="AE24" s="18">
        <v>1230</v>
      </c>
      <c r="AF24" s="9">
        <v>1265</v>
      </c>
      <c r="AG24" s="9">
        <v>1278</v>
      </c>
      <c r="AH24" s="9">
        <v>1278</v>
      </c>
      <c r="AI24" s="18">
        <v>1297</v>
      </c>
      <c r="AJ24" s="9">
        <v>1305</v>
      </c>
      <c r="AK24" s="9">
        <v>1312</v>
      </c>
      <c r="AL24" s="9">
        <v>1312</v>
      </c>
      <c r="AM24" s="18">
        <v>1324</v>
      </c>
      <c r="AQ24" s="18"/>
      <c r="BC24" s="9">
        <v>298</v>
      </c>
      <c r="BD24" s="9">
        <v>368</v>
      </c>
      <c r="BE24" s="9">
        <v>449</v>
      </c>
      <c r="BF24" s="9">
        <v>540</v>
      </c>
      <c r="BG24" s="9">
        <v>673</v>
      </c>
      <c r="BH24" s="9">
        <v>828</v>
      </c>
      <c r="BI24" s="9">
        <v>947</v>
      </c>
      <c r="BJ24" s="9">
        <v>1038</v>
      </c>
      <c r="BK24" s="9">
        <v>1199</v>
      </c>
      <c r="BL24" s="9">
        <v>1278</v>
      </c>
      <c r="BM24" s="9">
        <v>1312</v>
      </c>
    </row>
    <row r="25" spans="2:69" s="10" customFormat="1" x14ac:dyDescent="0.35">
      <c r="B25" s="10" t="s">
        <v>54</v>
      </c>
      <c r="AE25" s="19">
        <v>940</v>
      </c>
      <c r="AF25" s="10">
        <v>951</v>
      </c>
      <c r="AG25" s="10">
        <v>949</v>
      </c>
      <c r="AH25" s="10">
        <v>945</v>
      </c>
      <c r="AI25" s="19">
        <v>957</v>
      </c>
      <c r="AJ25" s="10">
        <v>959</v>
      </c>
      <c r="AK25" s="10">
        <v>971</v>
      </c>
      <c r="AL25" s="10">
        <v>979</v>
      </c>
      <c r="AM25" s="19">
        <v>986</v>
      </c>
      <c r="BC25" s="10">
        <v>304</v>
      </c>
      <c r="BD25" s="10">
        <v>376</v>
      </c>
      <c r="BE25" s="10">
        <v>436</v>
      </c>
      <c r="BF25" s="10">
        <v>509</v>
      </c>
      <c r="BG25" s="10">
        <v>606</v>
      </c>
      <c r="BH25" s="10">
        <v>692</v>
      </c>
      <c r="BI25" s="10">
        <v>750</v>
      </c>
      <c r="BJ25" s="10">
        <v>817</v>
      </c>
      <c r="BK25" s="10">
        <v>921</v>
      </c>
      <c r="BL25" s="10">
        <v>945</v>
      </c>
      <c r="BM25" s="10">
        <v>979</v>
      </c>
    </row>
    <row r="26" spans="2:69" s="9" customFormat="1" x14ac:dyDescent="0.35">
      <c r="B26" s="9" t="s">
        <v>1276</v>
      </c>
      <c r="O26" s="18"/>
      <c r="S26" s="18"/>
      <c r="W26" s="18"/>
      <c r="AA26" s="18"/>
      <c r="AE26" s="18">
        <f>SUM(AE22:AE25)</f>
        <v>2852</v>
      </c>
      <c r="AF26" s="9">
        <f>SUM(AF22:AF25)</f>
        <v>2895</v>
      </c>
      <c r="AG26" s="9">
        <f t="shared" ref="AG26:AR26" si="15">SUM(AG22:AG25)</f>
        <v>2911</v>
      </c>
      <c r="AH26" s="9">
        <f t="shared" si="15"/>
        <v>2912</v>
      </c>
      <c r="AI26" s="18">
        <f t="shared" si="15"/>
        <v>2935</v>
      </c>
      <c r="AJ26" s="9">
        <f t="shared" si="15"/>
        <v>2935</v>
      </c>
      <c r="AK26" s="9">
        <f t="shared" si="15"/>
        <v>2957</v>
      </c>
      <c r="AL26" s="9">
        <f t="shared" si="15"/>
        <v>2964</v>
      </c>
      <c r="AM26" s="18">
        <f t="shared" si="15"/>
        <v>2990</v>
      </c>
      <c r="AN26" s="9">
        <f t="shared" si="15"/>
        <v>0</v>
      </c>
      <c r="AO26" s="9">
        <f t="shared" si="15"/>
        <v>0</v>
      </c>
      <c r="AP26" s="9">
        <f t="shared" si="15"/>
        <v>0</v>
      </c>
      <c r="AQ26" s="9">
        <f t="shared" si="15"/>
        <v>0</v>
      </c>
      <c r="AR26" s="9">
        <f t="shared" si="15"/>
        <v>0</v>
      </c>
      <c r="BC26" s="9">
        <f>SUM(BC22:BC25)</f>
        <v>1056</v>
      </c>
      <c r="BD26" s="9">
        <f t="shared" ref="BD26:BF26" si="16">SUM(BD22:BD25)</f>
        <v>1227</v>
      </c>
      <c r="BE26" s="9">
        <f t="shared" si="16"/>
        <v>1394</v>
      </c>
      <c r="BF26" s="9">
        <f t="shared" si="16"/>
        <v>1591</v>
      </c>
      <c r="BG26" s="9">
        <f>SUM(BG22:BG25)</f>
        <v>1859</v>
      </c>
      <c r="BH26" s="9">
        <f t="shared" ref="BH26:BJ26" si="17">SUM(BH22:BH25)</f>
        <v>2129</v>
      </c>
      <c r="BI26" s="9">
        <f t="shared" si="17"/>
        <v>2320</v>
      </c>
      <c r="BJ26" s="9">
        <f t="shared" si="17"/>
        <v>2497</v>
      </c>
      <c r="BK26" s="9">
        <f>SUM(BK22:BK25)</f>
        <v>2797</v>
      </c>
      <c r="BL26" s="9">
        <f t="shared" ref="BL26:BQ26" si="18">SUM(BL22:BL25)</f>
        <v>2912</v>
      </c>
      <c r="BM26" s="9">
        <f t="shared" si="18"/>
        <v>2964</v>
      </c>
      <c r="BN26" s="9">
        <f t="shared" si="18"/>
        <v>0</v>
      </c>
      <c r="BO26" s="9">
        <f t="shared" si="18"/>
        <v>0</v>
      </c>
      <c r="BP26" s="9">
        <f t="shared" si="18"/>
        <v>0</v>
      </c>
      <c r="BQ26" s="9">
        <f t="shared" si="18"/>
        <v>0</v>
      </c>
    </row>
    <row r="27" spans="2:69" s="9" customFormat="1" x14ac:dyDescent="0.35">
      <c r="O27" s="18"/>
      <c r="S27" s="18"/>
      <c r="W27" s="18"/>
      <c r="AA27" s="18"/>
      <c r="AE27" s="18"/>
      <c r="AI27" s="18"/>
      <c r="AM27" s="18"/>
    </row>
    <row r="28" spans="2:69" s="9" customFormat="1" x14ac:dyDescent="0.35">
      <c r="O28" s="18"/>
      <c r="S28" s="18"/>
      <c r="W28" s="18"/>
      <c r="AA28" s="18"/>
      <c r="AE28" s="18"/>
      <c r="AI28" s="18"/>
      <c r="AM28" s="18"/>
    </row>
    <row r="29" spans="2:69" s="36" customFormat="1" x14ac:dyDescent="0.35">
      <c r="B29" s="13" t="s">
        <v>1257</v>
      </c>
      <c r="C29" s="13"/>
      <c r="D29" s="13"/>
      <c r="E29" s="13"/>
      <c r="F29" s="13"/>
      <c r="G29" s="13"/>
      <c r="H29" s="13"/>
      <c r="I29" s="13"/>
      <c r="J29" s="13"/>
      <c r="O29" s="37"/>
      <c r="S29" s="37"/>
      <c r="W29" s="37"/>
      <c r="AA29" s="37"/>
      <c r="AE29" s="37"/>
      <c r="AG29" s="38"/>
      <c r="AI29" s="37"/>
      <c r="AK29" s="38"/>
      <c r="AM29" s="37"/>
      <c r="AQ29" s="37"/>
    </row>
    <row r="30" spans="2:69" s="25" customFormat="1" x14ac:dyDescent="0.35">
      <c r="B30" s="25" t="s">
        <v>1260</v>
      </c>
      <c r="O30" s="26"/>
      <c r="S30" s="26"/>
      <c r="W30" s="26"/>
      <c r="AA30" s="26"/>
      <c r="AE30" s="26"/>
      <c r="AG30" s="41"/>
      <c r="AI30" s="26"/>
      <c r="AK30" s="41"/>
      <c r="AM30" s="26"/>
      <c r="AQ30" s="26"/>
    </row>
    <row r="31" spans="2:69" s="9" customFormat="1" x14ac:dyDescent="0.35">
      <c r="B31" s="9" t="s">
        <v>47</v>
      </c>
      <c r="O31" s="18"/>
      <c r="P31" s="9">
        <v>9164</v>
      </c>
      <c r="Q31" s="9">
        <v>10142</v>
      </c>
      <c r="S31" s="18">
        <v>11795</v>
      </c>
      <c r="T31" s="9">
        <v>13038</v>
      </c>
      <c r="U31" s="9">
        <v>13539</v>
      </c>
      <c r="W31" s="18">
        <v>14912</v>
      </c>
      <c r="X31" s="9">
        <v>16624</v>
      </c>
      <c r="Y31" s="9">
        <v>17383</v>
      </c>
      <c r="AA31" s="18">
        <v>17440</v>
      </c>
      <c r="AB31" s="9">
        <v>18321</v>
      </c>
      <c r="AC31" s="9">
        <v>21221</v>
      </c>
      <c r="AE31" s="18">
        <v>25439</v>
      </c>
      <c r="AF31" s="9">
        <v>28580</v>
      </c>
      <c r="AG31" s="9">
        <v>28276</v>
      </c>
      <c r="AI31" s="18">
        <v>26998</v>
      </c>
      <c r="AJ31" s="9">
        <v>28152</v>
      </c>
      <c r="AK31" s="9">
        <v>27237</v>
      </c>
      <c r="AM31" s="18">
        <v>28101</v>
      </c>
      <c r="AN31" s="9">
        <v>31498</v>
      </c>
      <c r="AQ31" s="18"/>
      <c r="BC31" s="9">
        <v>4279</v>
      </c>
      <c r="BD31" s="9">
        <v>6986</v>
      </c>
      <c r="BE31" s="9">
        <v>11492</v>
      </c>
      <c r="BF31" s="9">
        <v>17079</v>
      </c>
      <c r="BG31" s="9">
        <v>26885</v>
      </c>
      <c r="BH31" s="9">
        <v>39942</v>
      </c>
      <c r="BI31" s="9">
        <v>55013</v>
      </c>
      <c r="BJ31" s="9">
        <v>69655</v>
      </c>
      <c r="BK31" s="9">
        <v>84169</v>
      </c>
      <c r="BL31" s="9">
        <v>114934</v>
      </c>
      <c r="BM31" s="9">
        <v>113642</v>
      </c>
    </row>
    <row r="32" spans="2:69" s="10" customFormat="1" x14ac:dyDescent="0.35">
      <c r="B32" s="10" t="s">
        <v>48</v>
      </c>
      <c r="O32" s="19"/>
      <c r="P32" s="10">
        <v>157</v>
      </c>
      <c r="Q32" s="10">
        <v>186</v>
      </c>
      <c r="S32" s="19">
        <v>171</v>
      </c>
      <c r="T32" s="10">
        <v>193</v>
      </c>
      <c r="U32" s="10">
        <v>188</v>
      </c>
      <c r="W32" s="19">
        <v>165</v>
      </c>
      <c r="X32" s="10">
        <v>262</v>
      </c>
      <c r="Y32" s="10">
        <v>269</v>
      </c>
      <c r="AA32" s="19">
        <v>297</v>
      </c>
      <c r="AB32" s="10">
        <v>366</v>
      </c>
      <c r="AC32" s="10">
        <v>249</v>
      </c>
      <c r="AE32" s="19">
        <v>198</v>
      </c>
      <c r="AF32" s="10">
        <v>192</v>
      </c>
      <c r="AG32" s="10">
        <v>176</v>
      </c>
      <c r="AI32" s="19">
        <v>215</v>
      </c>
      <c r="AJ32" s="10">
        <v>218</v>
      </c>
      <c r="AK32" s="10">
        <v>192</v>
      </c>
      <c r="AM32" s="19">
        <v>205</v>
      </c>
      <c r="AN32" s="10">
        <v>225</v>
      </c>
      <c r="AQ32" s="19"/>
      <c r="BC32" s="10">
        <v>810</v>
      </c>
      <c r="BD32" s="10">
        <v>886</v>
      </c>
      <c r="BE32" s="10">
        <v>974</v>
      </c>
      <c r="BF32" s="10">
        <v>849</v>
      </c>
      <c r="BG32" s="10">
        <v>753</v>
      </c>
      <c r="BH32" s="10">
        <v>711</v>
      </c>
      <c r="BI32" s="10">
        <v>825</v>
      </c>
      <c r="BJ32" s="10">
        <v>1042</v>
      </c>
      <c r="BK32" s="10">
        <v>657</v>
      </c>
      <c r="BL32" s="10">
        <v>721</v>
      </c>
      <c r="BM32" s="10">
        <v>808</v>
      </c>
    </row>
    <row r="33" spans="2:69" s="9" customFormat="1" x14ac:dyDescent="0.35">
      <c r="B33" s="9" t="s">
        <v>1259</v>
      </c>
      <c r="O33" s="18"/>
      <c r="P33" s="9">
        <f>SUM(P31:P32)</f>
        <v>9321</v>
      </c>
      <c r="Q33" s="9">
        <f t="shared" ref="Q33:AR33" si="19">SUM(Q31:Q32)</f>
        <v>10328</v>
      </c>
      <c r="R33" s="9">
        <f t="shared" si="19"/>
        <v>0</v>
      </c>
      <c r="S33" s="9">
        <f t="shared" si="19"/>
        <v>11966</v>
      </c>
      <c r="T33" s="9">
        <f t="shared" si="19"/>
        <v>13231</v>
      </c>
      <c r="U33" s="9">
        <f t="shared" si="19"/>
        <v>13727</v>
      </c>
      <c r="V33" s="9">
        <f t="shared" si="19"/>
        <v>0</v>
      </c>
      <c r="W33" s="9">
        <f t="shared" si="19"/>
        <v>15077</v>
      </c>
      <c r="X33" s="9">
        <f t="shared" si="19"/>
        <v>16886</v>
      </c>
      <c r="Y33" s="9">
        <f t="shared" si="19"/>
        <v>17652</v>
      </c>
      <c r="Z33" s="9">
        <f t="shared" si="19"/>
        <v>0</v>
      </c>
      <c r="AA33" s="9">
        <f t="shared" si="19"/>
        <v>17737</v>
      </c>
      <c r="AB33" s="9">
        <f t="shared" si="19"/>
        <v>18687</v>
      </c>
      <c r="AC33" s="9">
        <f t="shared" si="19"/>
        <v>21470</v>
      </c>
      <c r="AD33" s="9">
        <f t="shared" si="19"/>
        <v>0</v>
      </c>
      <c r="AE33" s="18">
        <f t="shared" si="19"/>
        <v>25637</v>
      </c>
      <c r="AF33" s="9">
        <f t="shared" si="19"/>
        <v>28772</v>
      </c>
      <c r="AG33" s="9">
        <f t="shared" si="19"/>
        <v>28452</v>
      </c>
      <c r="AH33" s="9">
        <f t="shared" si="19"/>
        <v>0</v>
      </c>
      <c r="AI33" s="18">
        <f t="shared" si="19"/>
        <v>27213</v>
      </c>
      <c r="AJ33" s="9">
        <f t="shared" si="19"/>
        <v>28370</v>
      </c>
      <c r="AK33" s="9">
        <f t="shared" si="19"/>
        <v>27429</v>
      </c>
      <c r="AL33" s="9">
        <f t="shared" si="19"/>
        <v>0</v>
      </c>
      <c r="AM33" s="18">
        <f t="shared" si="19"/>
        <v>28306</v>
      </c>
      <c r="AN33" s="9">
        <f t="shared" si="19"/>
        <v>31723</v>
      </c>
      <c r="AO33" s="9">
        <f t="shared" si="19"/>
        <v>0</v>
      </c>
      <c r="AP33" s="9">
        <f t="shared" si="19"/>
        <v>0</v>
      </c>
      <c r="AQ33" s="18">
        <f t="shared" si="19"/>
        <v>0</v>
      </c>
      <c r="AR33" s="9">
        <f t="shared" si="19"/>
        <v>0</v>
      </c>
      <c r="AZ33" s="9">
        <f>SUM(AZ31:AZ32)</f>
        <v>0</v>
      </c>
      <c r="BA33" s="9">
        <f t="shared" ref="BA33:BE33" si="20">SUM(BA31:BA32)</f>
        <v>0</v>
      </c>
      <c r="BB33" s="9">
        <f t="shared" si="20"/>
        <v>0</v>
      </c>
      <c r="BC33" s="9">
        <f t="shared" si="20"/>
        <v>5089</v>
      </c>
      <c r="BD33" s="9">
        <f t="shared" si="20"/>
        <v>7872</v>
      </c>
      <c r="BE33" s="9">
        <f t="shared" si="20"/>
        <v>12466</v>
      </c>
      <c r="BF33" s="9">
        <f>SUM(BF31:BF32)</f>
        <v>17928</v>
      </c>
      <c r="BG33" s="9">
        <f t="shared" ref="BG33:BQ33" si="21">SUM(BG31:BG32)</f>
        <v>27638</v>
      </c>
      <c r="BH33" s="9">
        <f t="shared" si="21"/>
        <v>40653</v>
      </c>
      <c r="BI33" s="9">
        <f t="shared" si="21"/>
        <v>55838</v>
      </c>
      <c r="BJ33" s="9">
        <f t="shared" si="21"/>
        <v>70697</v>
      </c>
      <c r="BK33" s="9">
        <f t="shared" si="21"/>
        <v>84826</v>
      </c>
      <c r="BL33" s="9">
        <f t="shared" si="21"/>
        <v>115655</v>
      </c>
      <c r="BM33" s="9">
        <f t="shared" si="21"/>
        <v>114450</v>
      </c>
      <c r="BN33" s="9">
        <f t="shared" si="21"/>
        <v>0</v>
      </c>
      <c r="BO33" s="9">
        <f t="shared" si="21"/>
        <v>0</v>
      </c>
      <c r="BP33" s="9">
        <f t="shared" si="21"/>
        <v>0</v>
      </c>
      <c r="BQ33" s="9">
        <f t="shared" si="21"/>
        <v>0</v>
      </c>
    </row>
    <row r="34" spans="2:69" s="10" customFormat="1" x14ac:dyDescent="0.35">
      <c r="B34" s="10" t="s">
        <v>429</v>
      </c>
      <c r="M34" s="10">
        <f>M33-M35</f>
        <v>0</v>
      </c>
      <c r="N34" s="10">
        <f t="shared" ref="N34:AR34" si="22">N33-N35</f>
        <v>0</v>
      </c>
      <c r="O34" s="10">
        <f t="shared" si="22"/>
        <v>0</v>
      </c>
      <c r="P34" s="10">
        <f t="shared" si="22"/>
        <v>9321</v>
      </c>
      <c r="Q34" s="10">
        <f t="shared" si="22"/>
        <v>10328</v>
      </c>
      <c r="R34" s="10">
        <f t="shared" si="22"/>
        <v>0</v>
      </c>
      <c r="S34" s="10">
        <f t="shared" si="22"/>
        <v>11966</v>
      </c>
      <c r="T34" s="10">
        <f t="shared" si="22"/>
        <v>13231</v>
      </c>
      <c r="U34" s="10">
        <f t="shared" si="22"/>
        <v>13727</v>
      </c>
      <c r="V34" s="10">
        <f t="shared" si="22"/>
        <v>0</v>
      </c>
      <c r="W34" s="10">
        <f t="shared" si="22"/>
        <v>15077</v>
      </c>
      <c r="X34" s="10">
        <f t="shared" si="22"/>
        <v>16886</v>
      </c>
      <c r="Y34" s="10">
        <f t="shared" si="22"/>
        <v>17652</v>
      </c>
      <c r="Z34" s="10">
        <f t="shared" si="22"/>
        <v>0</v>
      </c>
      <c r="AA34" s="10">
        <f t="shared" si="22"/>
        <v>17737</v>
      </c>
      <c r="AB34" s="10">
        <f t="shared" si="22"/>
        <v>18687</v>
      </c>
      <c r="AC34" s="10">
        <f t="shared" si="22"/>
        <v>21470</v>
      </c>
      <c r="AD34" s="10">
        <f t="shared" si="22"/>
        <v>0</v>
      </c>
      <c r="AE34" s="19">
        <f t="shared" si="22"/>
        <v>25637</v>
      </c>
      <c r="AF34" s="10">
        <f t="shared" si="22"/>
        <v>28772</v>
      </c>
      <c r="AG34" s="10">
        <f t="shared" si="22"/>
        <v>28452</v>
      </c>
      <c r="AH34" s="10">
        <f t="shared" si="22"/>
        <v>0</v>
      </c>
      <c r="AI34" s="19">
        <f t="shared" si="22"/>
        <v>15729</v>
      </c>
      <c r="AJ34" s="10">
        <f t="shared" si="22"/>
        <v>17206</v>
      </c>
      <c r="AK34" s="10">
        <f t="shared" si="22"/>
        <v>27429</v>
      </c>
      <c r="AL34" s="10">
        <f t="shared" si="22"/>
        <v>0</v>
      </c>
      <c r="AM34" s="19">
        <f t="shared" si="22"/>
        <v>17087</v>
      </c>
      <c r="AN34" s="10">
        <f t="shared" si="22"/>
        <v>18592</v>
      </c>
      <c r="AO34" s="10">
        <f t="shared" si="22"/>
        <v>0</v>
      </c>
      <c r="AP34" s="10">
        <f t="shared" si="22"/>
        <v>0</v>
      </c>
      <c r="AQ34" s="19">
        <f t="shared" si="22"/>
        <v>0</v>
      </c>
      <c r="AR34" s="10">
        <f t="shared" si="22"/>
        <v>0</v>
      </c>
      <c r="BF34" s="10">
        <f>BF62+BF56</f>
        <v>11703</v>
      </c>
      <c r="BG34" s="10">
        <f t="shared" ref="BG34:BJ34" si="23">BG62+BG56</f>
        <v>15211</v>
      </c>
      <c r="BH34" s="10">
        <f t="shared" si="23"/>
        <v>20450</v>
      </c>
      <c r="BI34" s="10">
        <f t="shared" si="23"/>
        <v>30925</v>
      </c>
      <c r="BJ34" s="10">
        <f t="shared" si="23"/>
        <v>46711</v>
      </c>
      <c r="BK34" s="10">
        <f t="shared" ref="BK34:BQ34" ca="1" si="24">BK33-BK35</f>
        <v>45532</v>
      </c>
      <c r="BL34" s="10">
        <f t="shared" ca="1" si="24"/>
        <v>58709</v>
      </c>
      <c r="BM34" s="10">
        <f t="shared" ca="1" si="24"/>
        <v>71789</v>
      </c>
      <c r="BN34" s="10">
        <f t="shared" si="24"/>
        <v>0</v>
      </c>
      <c r="BO34" s="10">
        <f t="shared" si="24"/>
        <v>0</v>
      </c>
      <c r="BP34" s="10">
        <f t="shared" si="24"/>
        <v>0</v>
      </c>
      <c r="BQ34" s="10">
        <f t="shared" si="24"/>
        <v>0</v>
      </c>
    </row>
    <row r="35" spans="2:69" s="9" customFormat="1" x14ac:dyDescent="0.35">
      <c r="B35" s="9" t="s">
        <v>1262</v>
      </c>
      <c r="O35" s="18"/>
      <c r="S35" s="18"/>
      <c r="W35" s="18"/>
      <c r="AA35" s="18"/>
      <c r="AE35" s="18"/>
      <c r="AI35" s="18">
        <v>11484</v>
      </c>
      <c r="AJ35" s="9">
        <v>11164</v>
      </c>
      <c r="AM35" s="18">
        <v>11219</v>
      </c>
      <c r="AN35" s="9">
        <v>13131</v>
      </c>
      <c r="AQ35" s="18"/>
      <c r="BF35" s="9">
        <f>BF33-BF34</f>
        <v>6225</v>
      </c>
      <c r="BG35" s="9">
        <f t="shared" ref="BG35:BI35" si="25">BG33-BG34</f>
        <v>12427</v>
      </c>
      <c r="BH35" s="9">
        <f t="shared" si="25"/>
        <v>20203</v>
      </c>
      <c r="BI35" s="9">
        <f t="shared" si="25"/>
        <v>24913</v>
      </c>
      <c r="BJ35" s="9">
        <f>BJ33-BJ34</f>
        <v>23986</v>
      </c>
      <c r="BK35" s="9">
        <f t="shared" ref="BK35:BM35" ca="1" si="26">BK33-BK34</f>
        <v>23986</v>
      </c>
      <c r="BL35" s="9">
        <f t="shared" ca="1" si="26"/>
        <v>23986</v>
      </c>
      <c r="BM35" s="9">
        <f t="shared" ca="1" si="26"/>
        <v>23986</v>
      </c>
    </row>
    <row r="36" spans="2:69" s="3" customFormat="1" x14ac:dyDescent="0.35">
      <c r="B36" s="3" t="s">
        <v>1266</v>
      </c>
      <c r="M36" s="3" t="e">
        <f>M35/M33</f>
        <v>#DIV/0!</v>
      </c>
      <c r="N36" s="3" t="e">
        <f t="shared" ref="N36:AR36" si="27">N35/N33</f>
        <v>#DIV/0!</v>
      </c>
      <c r="O36" s="3" t="e">
        <f t="shared" si="27"/>
        <v>#DIV/0!</v>
      </c>
      <c r="P36" s="3">
        <f t="shared" si="27"/>
        <v>0</v>
      </c>
      <c r="Q36" s="3">
        <f t="shared" si="27"/>
        <v>0</v>
      </c>
      <c r="R36" s="3" t="e">
        <f t="shared" si="27"/>
        <v>#DIV/0!</v>
      </c>
      <c r="S36" s="3">
        <f t="shared" si="27"/>
        <v>0</v>
      </c>
      <c r="T36" s="3">
        <f t="shared" si="27"/>
        <v>0</v>
      </c>
      <c r="U36" s="3">
        <f t="shared" si="27"/>
        <v>0</v>
      </c>
      <c r="V36" s="3" t="e">
        <f t="shared" si="27"/>
        <v>#DIV/0!</v>
      </c>
      <c r="W36" s="3">
        <f t="shared" si="27"/>
        <v>0</v>
      </c>
      <c r="X36" s="3">
        <f t="shared" si="27"/>
        <v>0</v>
      </c>
      <c r="Y36" s="3">
        <f t="shared" si="27"/>
        <v>0</v>
      </c>
      <c r="Z36" s="3" t="e">
        <f t="shared" si="27"/>
        <v>#DIV/0!</v>
      </c>
      <c r="AA36" s="3">
        <f t="shared" si="27"/>
        <v>0</v>
      </c>
      <c r="AB36" s="3">
        <f t="shared" si="27"/>
        <v>0</v>
      </c>
      <c r="AC36" s="3">
        <f t="shared" si="27"/>
        <v>0</v>
      </c>
      <c r="AD36" s="3" t="e">
        <f t="shared" si="27"/>
        <v>#DIV/0!</v>
      </c>
      <c r="AE36" s="42">
        <f t="shared" si="27"/>
        <v>0</v>
      </c>
      <c r="AF36" s="3">
        <f t="shared" si="27"/>
        <v>0</v>
      </c>
      <c r="AG36" s="3">
        <f t="shared" si="27"/>
        <v>0</v>
      </c>
      <c r="AH36" s="3" t="e">
        <f t="shared" si="27"/>
        <v>#DIV/0!</v>
      </c>
      <c r="AI36" s="42">
        <f t="shared" si="27"/>
        <v>0.42200418917429172</v>
      </c>
      <c r="AJ36" s="3">
        <f t="shared" si="27"/>
        <v>0.39351427564328517</v>
      </c>
      <c r="AK36" s="3">
        <f t="shared" si="27"/>
        <v>0</v>
      </c>
      <c r="AL36" s="3" t="e">
        <f t="shared" si="27"/>
        <v>#DIV/0!</v>
      </c>
      <c r="AM36" s="42">
        <f t="shared" si="27"/>
        <v>0.39634706422666571</v>
      </c>
      <c r="AN36" s="3">
        <f t="shared" si="27"/>
        <v>0.41392680389622671</v>
      </c>
      <c r="AO36" s="3" t="e">
        <f t="shared" si="27"/>
        <v>#DIV/0!</v>
      </c>
      <c r="AP36" s="3" t="e">
        <f t="shared" si="27"/>
        <v>#DIV/0!</v>
      </c>
      <c r="AQ36" s="42" t="e">
        <f t="shared" si="27"/>
        <v>#DIV/0!</v>
      </c>
      <c r="AR36" s="3" t="e">
        <f t="shared" si="27"/>
        <v>#DIV/0!</v>
      </c>
      <c r="BF36" s="3">
        <f t="shared" ref="BF36" si="28">BF35/BF33</f>
        <v>0.34722222222222221</v>
      </c>
      <c r="BG36" s="3">
        <f t="shared" ref="BG36" si="29">BG35/BG33</f>
        <v>0.44963456111151312</v>
      </c>
      <c r="BH36" s="3">
        <f t="shared" ref="BH36" si="30">BH35/BH33</f>
        <v>0.49696209381841439</v>
      </c>
      <c r="BI36" s="3">
        <f t="shared" ref="BI36" si="31">BI35/BI33</f>
        <v>0.44616569361366809</v>
      </c>
      <c r="BJ36" s="3">
        <f t="shared" ref="BJ36" si="32">BJ35/BJ33</f>
        <v>0.33927889443682191</v>
      </c>
      <c r="BK36" s="3">
        <f t="shared" ref="BK36" ca="1" si="33">BK35/BK33</f>
        <v>0.46323061325536979</v>
      </c>
      <c r="BL36" s="3">
        <f t="shared" ref="BL36" ca="1" si="34">BL35/BL33</f>
        <v>0.49237819376594183</v>
      </c>
      <c r="BM36" s="3">
        <f t="shared" ref="BM36" ca="1" si="35">BM35/BM33</f>
        <v>0.37274792485801661</v>
      </c>
      <c r="BN36" s="3" t="e">
        <f t="shared" ref="BN36" si="36">BN35/BN33</f>
        <v>#DIV/0!</v>
      </c>
      <c r="BO36" s="3" t="e">
        <f t="shared" ref="BO36" si="37">BO35/BO33</f>
        <v>#DIV/0!</v>
      </c>
      <c r="BP36" s="3" t="e">
        <f t="shared" ref="BP36" si="38">BP35/BP33</f>
        <v>#DIV/0!</v>
      </c>
      <c r="BQ36" s="3" t="e">
        <f t="shared" ref="BQ36" si="39">BQ35/BQ33</f>
        <v>#DIV/0!</v>
      </c>
    </row>
    <row r="37" spans="2:69" s="27" customFormat="1" x14ac:dyDescent="0.35">
      <c r="B37" s="27" t="s">
        <v>49</v>
      </c>
      <c r="O37" s="28"/>
      <c r="S37" s="28"/>
      <c r="W37" s="28"/>
      <c r="AA37" s="28"/>
      <c r="AE37" s="28"/>
      <c r="AI37" s="28"/>
      <c r="AM37" s="28"/>
      <c r="AQ37" s="28"/>
    </row>
    <row r="38" spans="2:69" s="9" customFormat="1" x14ac:dyDescent="0.35">
      <c r="B38" s="9" t="s">
        <v>1261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W38" s="9">
        <v>0</v>
      </c>
      <c r="X38" s="9">
        <v>0</v>
      </c>
      <c r="Y38" s="9">
        <v>0</v>
      </c>
      <c r="AA38" s="9">
        <v>0</v>
      </c>
      <c r="AB38" s="9">
        <v>0</v>
      </c>
      <c r="AC38" s="9">
        <v>0</v>
      </c>
      <c r="AE38" s="18">
        <v>534</v>
      </c>
      <c r="AF38" s="9">
        <v>305</v>
      </c>
      <c r="AG38" s="9">
        <v>558</v>
      </c>
      <c r="AI38" s="18">
        <v>695</v>
      </c>
      <c r="AJ38" s="9">
        <v>452</v>
      </c>
      <c r="AK38" s="9">
        <v>285</v>
      </c>
      <c r="AM38" s="18">
        <v>339</v>
      </c>
      <c r="AN38" s="9">
        <v>276</v>
      </c>
      <c r="AQ38" s="18"/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1139</v>
      </c>
      <c r="BL38" s="9">
        <v>2274</v>
      </c>
      <c r="BM38" s="9">
        <v>2159</v>
      </c>
    </row>
    <row r="39" spans="2:69" s="10" customFormat="1" x14ac:dyDescent="0.35">
      <c r="B39" s="10" t="s">
        <v>429</v>
      </c>
      <c r="L39" s="10">
        <f t="shared" ref="L39" si="40">L38-L40</f>
        <v>0</v>
      </c>
      <c r="M39" s="10">
        <f t="shared" ref="M39" si="41">M38-M40</f>
        <v>0</v>
      </c>
      <c r="N39" s="10">
        <f t="shared" ref="N39" si="42">N38-N40</f>
        <v>0</v>
      </c>
      <c r="O39" s="10">
        <f t="shared" ref="O39" si="43">O38-O40</f>
        <v>0</v>
      </c>
      <c r="P39" s="10">
        <f t="shared" ref="P39" si="44">P38-P40</f>
        <v>0</v>
      </c>
      <c r="Q39" s="10">
        <f t="shared" ref="Q39" si="45">Q38-Q40</f>
        <v>0</v>
      </c>
      <c r="R39" s="10">
        <f t="shared" ref="R39" si="46">R38-R40</f>
        <v>0</v>
      </c>
      <c r="S39" s="10">
        <f t="shared" ref="S39" si="47">S38-S40</f>
        <v>0</v>
      </c>
      <c r="T39" s="10">
        <f t="shared" ref="T39" si="48">T38-T40</f>
        <v>0</v>
      </c>
      <c r="U39" s="10">
        <f t="shared" ref="U39" si="49">U38-U40</f>
        <v>0</v>
      </c>
      <c r="V39" s="10">
        <f t="shared" ref="V39" si="50">V38-V40</f>
        <v>0</v>
      </c>
      <c r="W39" s="10">
        <f t="shared" ref="W39" si="51">W38-W40</f>
        <v>0</v>
      </c>
      <c r="X39" s="10">
        <f t="shared" ref="X39" si="52">X38-X40</f>
        <v>0</v>
      </c>
      <c r="Y39" s="10">
        <f t="shared" ref="Y39" si="53">Y38-Y40</f>
        <v>0</v>
      </c>
      <c r="Z39" s="10">
        <f t="shared" ref="Z39" si="54">Z38-Z40</f>
        <v>0</v>
      </c>
      <c r="AA39" s="10">
        <f t="shared" ref="AA39" si="55">AA38-AA40</f>
        <v>0</v>
      </c>
      <c r="AB39" s="10">
        <f t="shared" ref="AB39" si="56">AB38-AB40</f>
        <v>0</v>
      </c>
      <c r="AC39" s="10">
        <f t="shared" ref="AC39" si="57">AC38-AC40</f>
        <v>0</v>
      </c>
      <c r="AD39" s="10">
        <f t="shared" ref="AD39" si="58">AD38-AD40</f>
        <v>0</v>
      </c>
      <c r="AE39" s="19">
        <f t="shared" ref="AE39" si="59">AE38-AE40</f>
        <v>534</v>
      </c>
      <c r="AF39" s="10">
        <f t="shared" ref="AF39" si="60">AF38-AF40</f>
        <v>305</v>
      </c>
      <c r="AG39" s="10">
        <f t="shared" ref="AG39" si="61">AG38-AG40</f>
        <v>558</v>
      </c>
      <c r="AH39" s="10">
        <f t="shared" ref="AH39" si="62">AH38-AH40</f>
        <v>0</v>
      </c>
      <c r="AI39" s="19">
        <f t="shared" ref="AI39" si="63">AI38-AI40</f>
        <v>3655</v>
      </c>
      <c r="AJ39" s="10">
        <f t="shared" ref="AJ39" si="64">AJ38-AJ40</f>
        <v>3258</v>
      </c>
      <c r="AK39" s="10">
        <f t="shared" ref="AK39" si="65">AK38-AK40</f>
        <v>285</v>
      </c>
      <c r="AL39" s="10">
        <f t="shared" ref="AL39" si="66">AL38-AL40</f>
        <v>0</v>
      </c>
      <c r="AM39" s="19">
        <f t="shared" ref="AM39" si="67">AM38-AM40</f>
        <v>4331</v>
      </c>
      <c r="AN39" s="10">
        <f t="shared" ref="AN39" si="68">AN38-AN40</f>
        <v>4015</v>
      </c>
      <c r="AO39" s="10">
        <f t="shared" ref="AO39" si="69">AO38-AO40</f>
        <v>0</v>
      </c>
      <c r="AP39" s="10">
        <f t="shared" ref="AP39" si="70">AP38-AP40</f>
        <v>0</v>
      </c>
      <c r="AQ39" s="19">
        <f t="shared" ref="AQ39" si="71">AQ38-AQ40</f>
        <v>0</v>
      </c>
      <c r="AR39" s="10">
        <f t="shared" ref="AR39" si="72">AR38-AR40</f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f>BF38-AZ40</f>
        <v>0</v>
      </c>
      <c r="BG39" s="10">
        <f t="shared" ref="BG39:BQ39" si="73">BG38-BG40</f>
        <v>0</v>
      </c>
      <c r="BH39" s="10">
        <f t="shared" si="73"/>
        <v>0</v>
      </c>
      <c r="BI39" s="10">
        <f t="shared" si="73"/>
        <v>0</v>
      </c>
      <c r="BJ39" s="10">
        <v>0</v>
      </c>
      <c r="BK39" s="10">
        <f t="shared" si="73"/>
        <v>7762</v>
      </c>
      <c r="BL39" s="10">
        <f t="shared" si="73"/>
        <v>12467</v>
      </c>
      <c r="BM39" s="10">
        <f t="shared" si="73"/>
        <v>15876</v>
      </c>
      <c r="BN39" s="10">
        <f t="shared" si="73"/>
        <v>0</v>
      </c>
      <c r="BO39" s="10">
        <f t="shared" si="73"/>
        <v>0</v>
      </c>
      <c r="BP39" s="10">
        <f t="shared" si="73"/>
        <v>0</v>
      </c>
      <c r="BQ39" s="10">
        <f t="shared" si="73"/>
        <v>0</v>
      </c>
    </row>
    <row r="40" spans="2:69" s="9" customFormat="1" x14ac:dyDescent="0.35">
      <c r="B40" s="9" t="s">
        <v>1264</v>
      </c>
      <c r="O40" s="18"/>
      <c r="S40" s="18"/>
      <c r="W40" s="18"/>
      <c r="AA40" s="18"/>
      <c r="AE40" s="18"/>
      <c r="AI40" s="18">
        <v>-2960</v>
      </c>
      <c r="AJ40" s="9">
        <v>-2806</v>
      </c>
      <c r="AM40" s="18">
        <v>-3992</v>
      </c>
      <c r="AN40" s="9">
        <v>-3739</v>
      </c>
      <c r="AQ40" s="18"/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-6623</v>
      </c>
      <c r="BL40" s="9">
        <v>-10193</v>
      </c>
      <c r="BM40" s="9">
        <v>-13717</v>
      </c>
    </row>
    <row r="41" spans="2:69" s="3" customFormat="1" x14ac:dyDescent="0.35">
      <c r="B41" s="3" t="s">
        <v>1265</v>
      </c>
      <c r="M41" s="3" t="e">
        <f>M40/M38</f>
        <v>#DIV/0!</v>
      </c>
      <c r="N41" s="3" t="e">
        <f t="shared" ref="N41:AR41" si="74">N40/N38</f>
        <v>#DIV/0!</v>
      </c>
      <c r="O41" s="3" t="e">
        <f t="shared" si="74"/>
        <v>#DIV/0!</v>
      </c>
      <c r="P41" s="3" t="e">
        <f t="shared" si="74"/>
        <v>#DIV/0!</v>
      </c>
      <c r="Q41" s="3" t="e">
        <f t="shared" si="74"/>
        <v>#DIV/0!</v>
      </c>
      <c r="R41" s="3" t="e">
        <f t="shared" si="74"/>
        <v>#DIV/0!</v>
      </c>
      <c r="S41" s="3" t="e">
        <f t="shared" si="74"/>
        <v>#DIV/0!</v>
      </c>
      <c r="T41" s="3" t="e">
        <f t="shared" si="74"/>
        <v>#DIV/0!</v>
      </c>
      <c r="U41" s="3" t="e">
        <f t="shared" si="74"/>
        <v>#DIV/0!</v>
      </c>
      <c r="V41" s="3" t="e">
        <f t="shared" si="74"/>
        <v>#DIV/0!</v>
      </c>
      <c r="W41" s="3" t="e">
        <f t="shared" si="74"/>
        <v>#DIV/0!</v>
      </c>
      <c r="X41" s="3" t="e">
        <f t="shared" si="74"/>
        <v>#DIV/0!</v>
      </c>
      <c r="Y41" s="3" t="e">
        <f t="shared" si="74"/>
        <v>#DIV/0!</v>
      </c>
      <c r="Z41" s="3" t="e">
        <f t="shared" si="74"/>
        <v>#DIV/0!</v>
      </c>
      <c r="AA41" s="3" t="e">
        <f t="shared" si="74"/>
        <v>#DIV/0!</v>
      </c>
      <c r="AB41" s="3" t="e">
        <f t="shared" si="74"/>
        <v>#DIV/0!</v>
      </c>
      <c r="AC41" s="3" t="e">
        <f t="shared" si="74"/>
        <v>#DIV/0!</v>
      </c>
      <c r="AD41" s="3" t="e">
        <f t="shared" si="74"/>
        <v>#DIV/0!</v>
      </c>
      <c r="AE41" s="42">
        <f t="shared" si="74"/>
        <v>0</v>
      </c>
      <c r="AF41" s="3">
        <f t="shared" si="74"/>
        <v>0</v>
      </c>
      <c r="AG41" s="3">
        <f t="shared" si="74"/>
        <v>0</v>
      </c>
      <c r="AH41" s="3" t="e">
        <f t="shared" si="74"/>
        <v>#DIV/0!</v>
      </c>
      <c r="AI41" s="42">
        <f t="shared" si="74"/>
        <v>-4.2589928057553958</v>
      </c>
      <c r="AJ41" s="3">
        <f t="shared" si="74"/>
        <v>-6.2079646017699117</v>
      </c>
      <c r="AK41" s="3">
        <f t="shared" si="74"/>
        <v>0</v>
      </c>
      <c r="AL41" s="3" t="e">
        <f t="shared" si="74"/>
        <v>#DIV/0!</v>
      </c>
      <c r="AM41" s="42">
        <f t="shared" si="74"/>
        <v>-11.775811209439528</v>
      </c>
      <c r="AN41" s="3">
        <f t="shared" si="74"/>
        <v>-13.547101449275363</v>
      </c>
      <c r="AO41" s="3" t="e">
        <f t="shared" si="74"/>
        <v>#DIV/0!</v>
      </c>
      <c r="AP41" s="3" t="e">
        <f t="shared" si="74"/>
        <v>#DIV/0!</v>
      </c>
      <c r="AQ41" s="42" t="e">
        <f t="shared" si="74"/>
        <v>#DIV/0!</v>
      </c>
      <c r="AR41" s="3" t="e">
        <f t="shared" si="74"/>
        <v>#DIV/0!</v>
      </c>
      <c r="BF41" s="52"/>
    </row>
    <row r="42" spans="2:69" s="27" customFormat="1" x14ac:dyDescent="0.35">
      <c r="B42" s="27" t="s">
        <v>1263</v>
      </c>
      <c r="O42" s="28"/>
      <c r="S42" s="28"/>
      <c r="W42" s="28"/>
      <c r="AA42" s="28"/>
      <c r="AE42" s="28"/>
      <c r="AI42" s="28"/>
      <c r="AM42" s="28"/>
      <c r="AQ42" s="28"/>
    </row>
    <row r="43" spans="2:69" s="29" customFormat="1" x14ac:dyDescent="0.35">
      <c r="B43" s="29" t="s">
        <v>50</v>
      </c>
      <c r="L43" s="29">
        <f>L33+L38</f>
        <v>0</v>
      </c>
      <c r="M43" s="29">
        <f t="shared" ref="M43:AR43" si="75">M33+M38</f>
        <v>0</v>
      </c>
      <c r="N43" s="29">
        <f t="shared" si="75"/>
        <v>0</v>
      </c>
      <c r="O43" s="29">
        <f t="shared" si="75"/>
        <v>0</v>
      </c>
      <c r="P43" s="29">
        <f t="shared" si="75"/>
        <v>9321</v>
      </c>
      <c r="Q43" s="29">
        <f t="shared" si="75"/>
        <v>10328</v>
      </c>
      <c r="R43" s="29">
        <f t="shared" si="75"/>
        <v>0</v>
      </c>
      <c r="S43" s="29">
        <f t="shared" si="75"/>
        <v>11966</v>
      </c>
      <c r="T43" s="29">
        <f t="shared" si="75"/>
        <v>13231</v>
      </c>
      <c r="U43" s="29">
        <f t="shared" si="75"/>
        <v>13727</v>
      </c>
      <c r="V43" s="29">
        <f t="shared" si="75"/>
        <v>0</v>
      </c>
      <c r="W43" s="29">
        <f t="shared" si="75"/>
        <v>15077</v>
      </c>
      <c r="X43" s="29">
        <f t="shared" si="75"/>
        <v>16886</v>
      </c>
      <c r="Y43" s="29">
        <f t="shared" si="75"/>
        <v>17652</v>
      </c>
      <c r="Z43" s="29">
        <f t="shared" si="75"/>
        <v>0</v>
      </c>
      <c r="AA43" s="29">
        <f t="shared" si="75"/>
        <v>17737</v>
      </c>
      <c r="AB43" s="29">
        <f t="shared" si="75"/>
        <v>18687</v>
      </c>
      <c r="AC43" s="29">
        <f t="shared" si="75"/>
        <v>21470</v>
      </c>
      <c r="AD43" s="29">
        <f t="shared" si="75"/>
        <v>0</v>
      </c>
      <c r="AE43" s="30">
        <f t="shared" si="75"/>
        <v>26171</v>
      </c>
      <c r="AF43" s="29">
        <f t="shared" si="75"/>
        <v>29077</v>
      </c>
      <c r="AG43" s="29">
        <f t="shared" si="75"/>
        <v>29010</v>
      </c>
      <c r="AH43" s="29">
        <f t="shared" si="75"/>
        <v>0</v>
      </c>
      <c r="AI43" s="30">
        <f t="shared" si="75"/>
        <v>27908</v>
      </c>
      <c r="AJ43" s="29">
        <f t="shared" si="75"/>
        <v>28822</v>
      </c>
      <c r="AK43" s="29">
        <f t="shared" si="75"/>
        <v>27714</v>
      </c>
      <c r="AL43" s="29">
        <f t="shared" si="75"/>
        <v>0</v>
      </c>
      <c r="AM43" s="30">
        <f t="shared" si="75"/>
        <v>28645</v>
      </c>
      <c r="AN43" s="29">
        <f t="shared" si="75"/>
        <v>31999</v>
      </c>
      <c r="AO43" s="29">
        <f t="shared" si="75"/>
        <v>0</v>
      </c>
      <c r="AP43" s="29">
        <f t="shared" si="75"/>
        <v>0</v>
      </c>
      <c r="AQ43" s="30">
        <f t="shared" si="75"/>
        <v>0</v>
      </c>
      <c r="AR43" s="29">
        <f t="shared" si="75"/>
        <v>0</v>
      </c>
      <c r="AZ43" s="29">
        <f t="shared" ref="AZ43:BE43" si="76">AZ33+AZ38</f>
        <v>0</v>
      </c>
      <c r="BA43" s="29">
        <f t="shared" si="76"/>
        <v>0</v>
      </c>
      <c r="BB43" s="29">
        <f t="shared" si="76"/>
        <v>0</v>
      </c>
      <c r="BC43" s="29">
        <f t="shared" si="76"/>
        <v>5089</v>
      </c>
      <c r="BD43" s="29">
        <f t="shared" si="76"/>
        <v>7872</v>
      </c>
      <c r="BE43" s="29">
        <f t="shared" si="76"/>
        <v>12466</v>
      </c>
      <c r="BF43" s="29">
        <f t="shared" ref="BF43:BQ43" si="77">BF33+BF38</f>
        <v>17928</v>
      </c>
      <c r="BG43" s="29">
        <f t="shared" si="77"/>
        <v>27638</v>
      </c>
      <c r="BH43" s="29">
        <f t="shared" si="77"/>
        <v>40653</v>
      </c>
      <c r="BI43" s="29">
        <f t="shared" si="77"/>
        <v>55838</v>
      </c>
      <c r="BJ43" s="29">
        <f t="shared" si="77"/>
        <v>70697</v>
      </c>
      <c r="BK43" s="29">
        <f t="shared" si="77"/>
        <v>85965</v>
      </c>
      <c r="BL43" s="29">
        <f t="shared" si="77"/>
        <v>117929</v>
      </c>
      <c r="BM43" s="29">
        <f t="shared" si="77"/>
        <v>116609</v>
      </c>
      <c r="BN43" s="29">
        <f t="shared" si="77"/>
        <v>0</v>
      </c>
      <c r="BO43" s="29">
        <f t="shared" si="77"/>
        <v>0</v>
      </c>
      <c r="BP43" s="29">
        <f t="shared" si="77"/>
        <v>0</v>
      </c>
      <c r="BQ43" s="29">
        <f t="shared" si="77"/>
        <v>0</v>
      </c>
    </row>
    <row r="44" spans="2:69" s="10" customFormat="1" x14ac:dyDescent="0.35">
      <c r="B44" s="10" t="s">
        <v>429</v>
      </c>
      <c r="L44" s="10">
        <f>L39+L34</f>
        <v>0</v>
      </c>
      <c r="M44" s="10">
        <f t="shared" ref="M44:AR44" si="78">M39+M34</f>
        <v>0</v>
      </c>
      <c r="N44" s="10">
        <f t="shared" si="78"/>
        <v>0</v>
      </c>
      <c r="O44" s="10">
        <f t="shared" si="78"/>
        <v>0</v>
      </c>
      <c r="P44" s="10">
        <f t="shared" si="78"/>
        <v>9321</v>
      </c>
      <c r="Q44" s="10">
        <f t="shared" si="78"/>
        <v>10328</v>
      </c>
      <c r="R44" s="10">
        <f t="shared" si="78"/>
        <v>0</v>
      </c>
      <c r="S44" s="10">
        <f t="shared" si="78"/>
        <v>11966</v>
      </c>
      <c r="T44" s="10">
        <f t="shared" si="78"/>
        <v>13231</v>
      </c>
      <c r="U44" s="10">
        <f t="shared" si="78"/>
        <v>13727</v>
      </c>
      <c r="V44" s="10">
        <f t="shared" si="78"/>
        <v>0</v>
      </c>
      <c r="W44" s="10">
        <f t="shared" si="78"/>
        <v>15077</v>
      </c>
      <c r="X44" s="10">
        <f t="shared" si="78"/>
        <v>16886</v>
      </c>
      <c r="Y44" s="10">
        <f t="shared" si="78"/>
        <v>17652</v>
      </c>
      <c r="Z44" s="10">
        <f t="shared" si="78"/>
        <v>0</v>
      </c>
      <c r="AA44" s="10">
        <f t="shared" si="78"/>
        <v>17737</v>
      </c>
      <c r="AB44" s="10">
        <f t="shared" si="78"/>
        <v>18687</v>
      </c>
      <c r="AC44" s="10">
        <f t="shared" si="78"/>
        <v>21470</v>
      </c>
      <c r="AD44" s="10">
        <f t="shared" si="78"/>
        <v>0</v>
      </c>
      <c r="AE44" s="19">
        <f t="shared" si="78"/>
        <v>26171</v>
      </c>
      <c r="AF44" s="10">
        <f t="shared" si="78"/>
        <v>29077</v>
      </c>
      <c r="AG44" s="10">
        <f t="shared" si="78"/>
        <v>29010</v>
      </c>
      <c r="AH44" s="10">
        <f t="shared" si="78"/>
        <v>0</v>
      </c>
      <c r="AI44" s="19">
        <f t="shared" si="78"/>
        <v>19384</v>
      </c>
      <c r="AJ44" s="10">
        <f t="shared" si="78"/>
        <v>20464</v>
      </c>
      <c r="AK44" s="10">
        <f t="shared" si="78"/>
        <v>27714</v>
      </c>
      <c r="AL44" s="10">
        <f t="shared" si="78"/>
        <v>0</v>
      </c>
      <c r="AM44" s="19">
        <f t="shared" si="78"/>
        <v>21418</v>
      </c>
      <c r="AN44" s="10">
        <f t="shared" si="78"/>
        <v>22607</v>
      </c>
      <c r="AO44" s="10">
        <f t="shared" si="78"/>
        <v>0</v>
      </c>
      <c r="AP44" s="10">
        <f t="shared" si="78"/>
        <v>0</v>
      </c>
      <c r="AQ44" s="19">
        <f t="shared" si="78"/>
        <v>0</v>
      </c>
      <c r="AR44" s="10">
        <f t="shared" si="78"/>
        <v>0</v>
      </c>
      <c r="BF44" s="10">
        <f t="shared" ref="BF44:BQ44" si="79">BF39+BF34</f>
        <v>11703</v>
      </c>
      <c r="BG44" s="10">
        <f t="shared" si="79"/>
        <v>15211</v>
      </c>
      <c r="BH44" s="10">
        <f t="shared" si="79"/>
        <v>20450</v>
      </c>
      <c r="BI44" s="10">
        <f t="shared" si="79"/>
        <v>30925</v>
      </c>
      <c r="BJ44" s="10">
        <f t="shared" si="79"/>
        <v>46711</v>
      </c>
      <c r="BK44" s="10">
        <f t="shared" ca="1" si="79"/>
        <v>53294</v>
      </c>
      <c r="BL44" s="10">
        <f t="shared" ca="1" si="79"/>
        <v>71176</v>
      </c>
      <c r="BM44" s="10">
        <f t="shared" ca="1" si="79"/>
        <v>87665</v>
      </c>
      <c r="BN44" s="10">
        <f t="shared" si="79"/>
        <v>0</v>
      </c>
      <c r="BO44" s="10">
        <f t="shared" si="79"/>
        <v>0</v>
      </c>
      <c r="BP44" s="10">
        <f t="shared" si="79"/>
        <v>0</v>
      </c>
      <c r="BQ44" s="10">
        <f t="shared" si="79"/>
        <v>0</v>
      </c>
    </row>
    <row r="45" spans="2:69" s="29" customFormat="1" x14ac:dyDescent="0.35">
      <c r="B45" s="29" t="s">
        <v>62</v>
      </c>
      <c r="L45" s="29">
        <f>L43-L44</f>
        <v>0</v>
      </c>
      <c r="M45" s="29">
        <f t="shared" ref="M45:AR45" si="80">M43-M44</f>
        <v>0</v>
      </c>
      <c r="N45" s="29">
        <f t="shared" si="80"/>
        <v>0</v>
      </c>
      <c r="O45" s="29">
        <f t="shared" si="80"/>
        <v>0</v>
      </c>
      <c r="P45" s="29">
        <f t="shared" si="80"/>
        <v>0</v>
      </c>
      <c r="Q45" s="29">
        <f t="shared" si="80"/>
        <v>0</v>
      </c>
      <c r="R45" s="29">
        <f t="shared" si="80"/>
        <v>0</v>
      </c>
      <c r="S45" s="29">
        <f t="shared" si="80"/>
        <v>0</v>
      </c>
      <c r="T45" s="29">
        <f t="shared" si="80"/>
        <v>0</v>
      </c>
      <c r="U45" s="29">
        <f t="shared" si="80"/>
        <v>0</v>
      </c>
      <c r="V45" s="29">
        <f t="shared" si="80"/>
        <v>0</v>
      </c>
      <c r="W45" s="29">
        <f t="shared" si="80"/>
        <v>0</v>
      </c>
      <c r="X45" s="29">
        <f t="shared" si="80"/>
        <v>0</v>
      </c>
      <c r="Y45" s="29">
        <f t="shared" si="80"/>
        <v>0</v>
      </c>
      <c r="Z45" s="29">
        <f t="shared" si="80"/>
        <v>0</v>
      </c>
      <c r="AA45" s="29">
        <f t="shared" si="80"/>
        <v>0</v>
      </c>
      <c r="AB45" s="29">
        <f t="shared" si="80"/>
        <v>0</v>
      </c>
      <c r="AC45" s="29">
        <f t="shared" si="80"/>
        <v>0</v>
      </c>
      <c r="AD45" s="29">
        <f t="shared" si="80"/>
        <v>0</v>
      </c>
      <c r="AE45" s="30">
        <f t="shared" si="80"/>
        <v>0</v>
      </c>
      <c r="AF45" s="29">
        <f t="shared" si="80"/>
        <v>0</v>
      </c>
      <c r="AG45" s="29">
        <f t="shared" si="80"/>
        <v>0</v>
      </c>
      <c r="AH45" s="29">
        <f t="shared" si="80"/>
        <v>0</v>
      </c>
      <c r="AI45" s="30">
        <f t="shared" si="80"/>
        <v>8524</v>
      </c>
      <c r="AJ45" s="29">
        <f t="shared" si="80"/>
        <v>8358</v>
      </c>
      <c r="AK45" s="29">
        <f t="shared" si="80"/>
        <v>0</v>
      </c>
      <c r="AL45" s="29">
        <f t="shared" si="80"/>
        <v>0</v>
      </c>
      <c r="AM45" s="30">
        <f t="shared" si="80"/>
        <v>7227</v>
      </c>
      <c r="AN45" s="29">
        <f t="shared" si="80"/>
        <v>9392</v>
      </c>
      <c r="AO45" s="29">
        <f t="shared" si="80"/>
        <v>0</v>
      </c>
      <c r="AP45" s="29">
        <f t="shared" si="80"/>
        <v>0</v>
      </c>
      <c r="AQ45" s="30">
        <f t="shared" si="80"/>
        <v>0</v>
      </c>
      <c r="AR45" s="29">
        <f t="shared" si="80"/>
        <v>0</v>
      </c>
      <c r="BF45" s="29">
        <f t="shared" ref="BF45" si="81">BF43-BF44</f>
        <v>6225</v>
      </c>
      <c r="BG45" s="29">
        <f t="shared" ref="BG45" si="82">BG43-BG44</f>
        <v>12427</v>
      </c>
      <c r="BH45" s="29">
        <f t="shared" ref="BH45" si="83">BH43-BH44</f>
        <v>20203</v>
      </c>
      <c r="BI45" s="29">
        <f t="shared" ref="BI45" si="84">BI43-BI44</f>
        <v>24913</v>
      </c>
      <c r="BJ45" s="29">
        <f t="shared" ref="BJ45" si="85">BJ43-BJ44</f>
        <v>23986</v>
      </c>
      <c r="BK45" s="29">
        <f t="shared" ref="BK45" ca="1" si="86">BK43-BK44</f>
        <v>32671</v>
      </c>
      <c r="BL45" s="29">
        <f t="shared" ref="BL45" ca="1" si="87">BL43-BL44</f>
        <v>46753</v>
      </c>
      <c r="BM45" s="29">
        <f t="shared" ref="BM45" ca="1" si="88">BM43-BM44</f>
        <v>28944</v>
      </c>
      <c r="BN45" s="29">
        <f t="shared" ref="BN45" si="89">BN43-BN44</f>
        <v>0</v>
      </c>
      <c r="BO45" s="29">
        <f t="shared" ref="BO45" si="90">BO43-BO44</f>
        <v>0</v>
      </c>
      <c r="BP45" s="29">
        <f t="shared" ref="BP45" si="91">BP43-BP44</f>
        <v>0</v>
      </c>
      <c r="BQ45" s="29">
        <f t="shared" ref="BQ45" si="92">BQ43-BQ44</f>
        <v>0</v>
      </c>
    </row>
    <row r="46" spans="2:69" s="9" customFormat="1" x14ac:dyDescent="0.35">
      <c r="O46" s="18"/>
      <c r="S46" s="18"/>
      <c r="W46" s="18"/>
      <c r="AA46" s="18"/>
      <c r="AE46" s="18"/>
      <c r="AI46" s="18"/>
      <c r="AM46" s="18"/>
      <c r="AQ46" s="18"/>
    </row>
    <row r="47" spans="2:69" s="39" customFormat="1" x14ac:dyDescent="0.35">
      <c r="B47" s="39" t="s">
        <v>1258</v>
      </c>
      <c r="O47" s="40"/>
      <c r="S47" s="40"/>
      <c r="W47" s="40"/>
      <c r="AA47" s="40"/>
      <c r="AE47" s="40"/>
      <c r="AI47" s="40"/>
      <c r="AM47" s="40"/>
      <c r="AQ47" s="40"/>
    </row>
    <row r="48" spans="2:69" s="9" customFormat="1" x14ac:dyDescent="0.35">
      <c r="B48" s="9" t="s">
        <v>51</v>
      </c>
      <c r="O48" s="18"/>
      <c r="P48" s="9">
        <v>4359</v>
      </c>
      <c r="Q48" s="9">
        <v>4823</v>
      </c>
      <c r="S48" s="18">
        <v>5442</v>
      </c>
      <c r="T48" s="9">
        <v>5982</v>
      </c>
      <c r="U48" s="9">
        <v>6325</v>
      </c>
      <c r="W48" s="18">
        <v>6777</v>
      </c>
      <c r="X48" s="9">
        <v>7632</v>
      </c>
      <c r="Y48" s="9">
        <v>8026</v>
      </c>
      <c r="AA48" s="18">
        <v>8012</v>
      </c>
      <c r="AB48" s="9">
        <v>8292</v>
      </c>
      <c r="AC48" s="9">
        <v>9229</v>
      </c>
      <c r="AE48" s="18">
        <v>11436</v>
      </c>
      <c r="AF48" s="9">
        <v>12612</v>
      </c>
      <c r="AG48" s="9">
        <v>12668</v>
      </c>
      <c r="AI48" s="18">
        <v>11780</v>
      </c>
      <c r="AJ48" s="9">
        <v>12186</v>
      </c>
      <c r="AK48" s="9">
        <v>11966</v>
      </c>
      <c r="AM48" s="18">
        <v>11449</v>
      </c>
      <c r="AN48" s="9">
        <v>12404</v>
      </c>
      <c r="AQ48" s="18"/>
      <c r="BC48" s="9">
        <v>2578</v>
      </c>
      <c r="BD48" s="9">
        <v>3613</v>
      </c>
      <c r="BE48" s="9">
        <v>5649</v>
      </c>
      <c r="BF48" s="9">
        <v>8513</v>
      </c>
      <c r="BG48" s="9">
        <v>12579</v>
      </c>
      <c r="BH48" s="9">
        <v>19065</v>
      </c>
      <c r="BI48" s="9">
        <v>25727</v>
      </c>
      <c r="BJ48" s="9">
        <v>32206</v>
      </c>
      <c r="BK48" s="9">
        <v>38433</v>
      </c>
      <c r="BL48" s="9">
        <v>51541</v>
      </c>
      <c r="BM48" s="9">
        <v>50150</v>
      </c>
    </row>
    <row r="49" spans="2:69" s="9" customFormat="1" x14ac:dyDescent="0.35">
      <c r="B49" s="9" t="s">
        <v>52</v>
      </c>
      <c r="O49" s="18"/>
      <c r="P49" s="9">
        <v>2332</v>
      </c>
      <c r="Q49" s="9">
        <v>2546</v>
      </c>
      <c r="S49" s="18">
        <v>3027</v>
      </c>
      <c r="T49" s="9">
        <v>3307</v>
      </c>
      <c r="U49" s="9">
        <v>3234</v>
      </c>
      <c r="W49" s="18">
        <v>3624</v>
      </c>
      <c r="X49" s="9">
        <v>4097</v>
      </c>
      <c r="Y49" s="9">
        <v>4053</v>
      </c>
      <c r="AA49" s="18">
        <v>4150</v>
      </c>
      <c r="AB49" s="9">
        <v>4249</v>
      </c>
      <c r="AC49" s="9">
        <v>5055</v>
      </c>
      <c r="AE49" s="18">
        <v>6384</v>
      </c>
      <c r="AF49" s="9">
        <v>7220</v>
      </c>
      <c r="AG49" s="9">
        <v>7018</v>
      </c>
      <c r="AI49" s="18">
        <v>6638</v>
      </c>
      <c r="AJ49" s="9">
        <v>6650</v>
      </c>
      <c r="AK49" s="9">
        <v>5996</v>
      </c>
      <c r="AM49" s="18">
        <v>6759</v>
      </c>
      <c r="AN49" s="9">
        <v>7515</v>
      </c>
      <c r="AQ49" s="18"/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10126</v>
      </c>
      <c r="BI49" s="9">
        <v>13631</v>
      </c>
      <c r="BJ49" s="9">
        <v>16826</v>
      </c>
      <c r="BK49" s="9">
        <v>20349</v>
      </c>
      <c r="BL49" s="9">
        <v>29057</v>
      </c>
      <c r="BM49" s="9">
        <v>26681</v>
      </c>
    </row>
    <row r="50" spans="2:69" s="9" customFormat="1" x14ac:dyDescent="0.35">
      <c r="B50" s="9" t="s">
        <v>53</v>
      </c>
      <c r="O50" s="18"/>
      <c r="P50" s="9">
        <v>1806</v>
      </c>
      <c r="Q50" s="9">
        <v>2042</v>
      </c>
      <c r="S50" s="18">
        <v>2475</v>
      </c>
      <c r="T50" s="9">
        <v>2772</v>
      </c>
      <c r="U50" s="9">
        <v>3007</v>
      </c>
      <c r="W50" s="18">
        <v>3337</v>
      </c>
      <c r="X50" s="9">
        <v>3628</v>
      </c>
      <c r="Y50" s="9">
        <v>3958</v>
      </c>
      <c r="AA50" s="18">
        <v>3971</v>
      </c>
      <c r="AB50" s="9">
        <v>4611</v>
      </c>
      <c r="AC50" s="9">
        <v>5311</v>
      </c>
      <c r="AE50" s="18">
        <v>6101</v>
      </c>
      <c r="AF50" s="9">
        <v>6677</v>
      </c>
      <c r="AG50" s="9">
        <v>6592</v>
      </c>
      <c r="AI50" s="18">
        <v>6722</v>
      </c>
      <c r="AJ50" s="9">
        <v>6960</v>
      </c>
      <c r="AK50" s="9">
        <v>6797</v>
      </c>
      <c r="AM50" s="18">
        <v>7292</v>
      </c>
      <c r="AN50" s="9">
        <v>8551</v>
      </c>
      <c r="AQ50" s="18"/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7921</v>
      </c>
      <c r="BI50" s="9">
        <v>11733</v>
      </c>
      <c r="BJ50" s="9">
        <v>15406</v>
      </c>
      <c r="BK50" s="9">
        <v>19848</v>
      </c>
      <c r="BL50" s="9">
        <v>26739</v>
      </c>
      <c r="BM50" s="9">
        <v>27760</v>
      </c>
    </row>
    <row r="51" spans="2:69" s="10" customFormat="1" x14ac:dyDescent="0.35">
      <c r="B51" s="10" t="s">
        <v>54</v>
      </c>
      <c r="O51" s="19"/>
      <c r="P51" s="10">
        <v>824</v>
      </c>
      <c r="Q51" s="10">
        <v>917</v>
      </c>
      <c r="S51" s="19">
        <v>1022</v>
      </c>
      <c r="T51" s="10">
        <v>1170</v>
      </c>
      <c r="U51" s="10">
        <v>1161</v>
      </c>
      <c r="W51" s="19">
        <v>1339</v>
      </c>
      <c r="X51" s="10">
        <v>1529</v>
      </c>
      <c r="Y51" s="10">
        <v>1615</v>
      </c>
      <c r="AA51" s="19">
        <v>1604</v>
      </c>
      <c r="AB51" s="10">
        <v>1535</v>
      </c>
      <c r="AC51" s="10">
        <v>1875</v>
      </c>
      <c r="AE51" s="19">
        <v>2250</v>
      </c>
      <c r="AF51" s="10">
        <v>2568</v>
      </c>
      <c r="AG51" s="10">
        <v>2732</v>
      </c>
      <c r="AI51" s="19">
        <v>2768</v>
      </c>
      <c r="AJ51" s="10">
        <v>3026</v>
      </c>
      <c r="AK51" s="10">
        <v>2955</v>
      </c>
      <c r="AM51" s="19">
        <v>3145</v>
      </c>
      <c r="AN51" s="10">
        <v>3529</v>
      </c>
      <c r="AQ51" s="19"/>
      <c r="BC51" s="10">
        <v>2511</v>
      </c>
      <c r="BD51" s="10">
        <v>4259</v>
      </c>
      <c r="BE51" s="10">
        <v>6817</v>
      </c>
      <c r="BF51" s="10">
        <v>9415</v>
      </c>
      <c r="BG51" s="10">
        <v>15059</v>
      </c>
      <c r="BH51" s="10">
        <v>3541</v>
      </c>
      <c r="BI51" s="10">
        <v>4747</v>
      </c>
      <c r="BJ51" s="10">
        <v>6259</v>
      </c>
      <c r="BK51" s="10">
        <v>7335</v>
      </c>
      <c r="BL51" s="10">
        <v>10592</v>
      </c>
      <c r="BM51" s="10">
        <v>12018</v>
      </c>
    </row>
    <row r="52" spans="2:69" s="29" customFormat="1" x14ac:dyDescent="0.35">
      <c r="B52" s="29" t="s">
        <v>55</v>
      </c>
      <c r="D52" s="29">
        <f t="shared" ref="D52:V52" si="93">SUM(D48:D51)</f>
        <v>0</v>
      </c>
      <c r="E52" s="29">
        <f t="shared" si="93"/>
        <v>0</v>
      </c>
      <c r="F52" s="29">
        <f t="shared" si="93"/>
        <v>0</v>
      </c>
      <c r="G52" s="29">
        <f t="shared" si="93"/>
        <v>0</v>
      </c>
      <c r="H52" s="29">
        <f t="shared" si="93"/>
        <v>0</v>
      </c>
      <c r="I52" s="29">
        <f t="shared" si="93"/>
        <v>0</v>
      </c>
      <c r="J52" s="29">
        <f t="shared" si="93"/>
        <v>0</v>
      </c>
      <c r="K52" s="29">
        <f t="shared" si="93"/>
        <v>0</v>
      </c>
      <c r="L52" s="29">
        <f t="shared" si="93"/>
        <v>0</v>
      </c>
      <c r="M52" s="29">
        <f t="shared" si="93"/>
        <v>0</v>
      </c>
      <c r="N52" s="29">
        <f t="shared" si="93"/>
        <v>0</v>
      </c>
      <c r="O52" s="30">
        <f t="shared" si="93"/>
        <v>0</v>
      </c>
      <c r="P52" s="29">
        <f t="shared" si="93"/>
        <v>9321</v>
      </c>
      <c r="Q52" s="29">
        <f t="shared" si="93"/>
        <v>10328</v>
      </c>
      <c r="R52" s="29">
        <f t="shared" si="93"/>
        <v>0</v>
      </c>
      <c r="S52" s="30">
        <f t="shared" si="93"/>
        <v>11966</v>
      </c>
      <c r="T52" s="29">
        <f t="shared" si="93"/>
        <v>13231</v>
      </c>
      <c r="U52" s="29">
        <f t="shared" si="93"/>
        <v>13727</v>
      </c>
      <c r="V52" s="29">
        <f t="shared" si="93"/>
        <v>0</v>
      </c>
      <c r="W52" s="30" t="s">
        <v>56</v>
      </c>
      <c r="X52" s="29">
        <f t="shared" ref="X52:AN52" si="94">SUM(X48:X51)</f>
        <v>16886</v>
      </c>
      <c r="Y52" s="29">
        <f t="shared" si="94"/>
        <v>17652</v>
      </c>
      <c r="Z52" s="29">
        <f t="shared" si="94"/>
        <v>0</v>
      </c>
      <c r="AA52" s="30">
        <f t="shared" si="94"/>
        <v>17737</v>
      </c>
      <c r="AB52" s="29">
        <f t="shared" si="94"/>
        <v>18687</v>
      </c>
      <c r="AC52" s="29">
        <f t="shared" si="94"/>
        <v>21470</v>
      </c>
      <c r="AD52" s="29">
        <f t="shared" si="94"/>
        <v>0</v>
      </c>
      <c r="AE52" s="30">
        <f t="shared" si="94"/>
        <v>26171</v>
      </c>
      <c r="AF52" s="29">
        <f t="shared" si="94"/>
        <v>29077</v>
      </c>
      <c r="AG52" s="29">
        <f t="shared" si="94"/>
        <v>29010</v>
      </c>
      <c r="AH52" s="29">
        <f t="shared" si="94"/>
        <v>0</v>
      </c>
      <c r="AI52" s="30">
        <f t="shared" si="94"/>
        <v>27908</v>
      </c>
      <c r="AJ52" s="29">
        <f t="shared" si="94"/>
        <v>28822</v>
      </c>
      <c r="AK52" s="29">
        <f t="shared" si="94"/>
        <v>27714</v>
      </c>
      <c r="AM52" s="30">
        <f t="shared" si="94"/>
        <v>28645</v>
      </c>
      <c r="AN52" s="29">
        <f t="shared" si="94"/>
        <v>31999</v>
      </c>
      <c r="AO52" s="29">
        <f t="shared" ref="AO52" si="95">SUM(AO48:AO51)</f>
        <v>0</v>
      </c>
      <c r="AP52" s="29">
        <f t="shared" ref="AP52" si="96">SUM(AP48:AP51)</f>
        <v>0</v>
      </c>
      <c r="AQ52" s="30">
        <f t="shared" ref="AQ52" si="97">SUM(AQ48:AQ51)</f>
        <v>0</v>
      </c>
      <c r="AR52" s="29">
        <f t="shared" ref="AR52" si="98">SUM(AR48:AR51)</f>
        <v>0</v>
      </c>
      <c r="BC52" s="29">
        <f>SUM(BC48:BC51)</f>
        <v>5089</v>
      </c>
      <c r="BD52" s="29">
        <f t="shared" ref="BD52:BE52" si="99">SUM(BD48:BD51)</f>
        <v>7872</v>
      </c>
      <c r="BE52" s="29">
        <f t="shared" si="99"/>
        <v>12466</v>
      </c>
      <c r="BF52" s="29">
        <f>SUM(BF48:BF51)</f>
        <v>17928</v>
      </c>
      <c r="BG52" s="29">
        <f t="shared" ref="BG52:BQ52" si="100">SUM(BG48:BG51)</f>
        <v>27638</v>
      </c>
      <c r="BH52" s="29">
        <f t="shared" si="100"/>
        <v>40653</v>
      </c>
      <c r="BI52" s="29">
        <f t="shared" si="100"/>
        <v>55838</v>
      </c>
      <c r="BJ52" s="29">
        <f t="shared" si="100"/>
        <v>70697</v>
      </c>
      <c r="BK52" s="29">
        <f t="shared" si="100"/>
        <v>85965</v>
      </c>
      <c r="BL52" s="29">
        <f t="shared" si="100"/>
        <v>117929</v>
      </c>
      <c r="BM52" s="29">
        <f t="shared" si="100"/>
        <v>116609</v>
      </c>
      <c r="BN52" s="29">
        <f t="shared" si="100"/>
        <v>0</v>
      </c>
      <c r="BO52" s="29">
        <f t="shared" si="100"/>
        <v>0</v>
      </c>
      <c r="BP52" s="29">
        <f t="shared" si="100"/>
        <v>0</v>
      </c>
      <c r="BQ52" s="29">
        <f t="shared" si="100"/>
        <v>0</v>
      </c>
    </row>
    <row r="54" spans="2:69" s="36" customFormat="1" x14ac:dyDescent="0.35">
      <c r="B54" s="13" t="s">
        <v>1255</v>
      </c>
      <c r="C54" s="13"/>
      <c r="D54" s="13"/>
      <c r="E54" s="13"/>
      <c r="F54" s="13"/>
      <c r="G54" s="13"/>
      <c r="H54" s="13"/>
      <c r="I54" s="13"/>
      <c r="J54" s="13"/>
      <c r="O54" s="37"/>
      <c r="S54" s="37"/>
      <c r="W54" s="37"/>
      <c r="AA54" s="37"/>
      <c r="AE54" s="37"/>
      <c r="AI54" s="37"/>
      <c r="AM54" s="37"/>
      <c r="AQ54" s="37"/>
    </row>
    <row r="55" spans="2:69" s="29" customFormat="1" x14ac:dyDescent="0.35">
      <c r="B55" s="29" t="s">
        <v>57</v>
      </c>
      <c r="O55" s="30">
        <v>8032</v>
      </c>
      <c r="P55" s="29">
        <v>9321</v>
      </c>
      <c r="Q55" s="29">
        <v>10328</v>
      </c>
      <c r="R55" s="29">
        <f>BH55-Q55-P55-O55</f>
        <v>12972</v>
      </c>
      <c r="S55" s="30">
        <v>11966</v>
      </c>
      <c r="T55" s="29">
        <v>13231</v>
      </c>
      <c r="U55" s="29">
        <v>13727</v>
      </c>
      <c r="V55" s="29">
        <f>BI55-U55-T55-S55</f>
        <v>16914</v>
      </c>
      <c r="W55" s="30">
        <v>15077</v>
      </c>
      <c r="X55" s="29">
        <v>16886</v>
      </c>
      <c r="Y55" s="29">
        <v>17652</v>
      </c>
      <c r="Z55" s="29">
        <f>BJ55-Y55-X55-W55</f>
        <v>21082</v>
      </c>
      <c r="AA55" s="30">
        <v>17737</v>
      </c>
      <c r="AB55" s="29">
        <v>18687</v>
      </c>
      <c r="AC55" s="29">
        <v>21470</v>
      </c>
      <c r="AD55" s="29">
        <f>BK55-AC55-AB55-AA55</f>
        <v>28071</v>
      </c>
      <c r="AE55" s="30">
        <v>26171</v>
      </c>
      <c r="AF55" s="29">
        <v>29077</v>
      </c>
      <c r="AG55" s="29">
        <v>29010</v>
      </c>
      <c r="AH55" s="29">
        <f>BL55-AG55-AF55-AE55</f>
        <v>33671</v>
      </c>
      <c r="AI55" s="30">
        <v>27908</v>
      </c>
      <c r="AJ55" s="29">
        <v>28822</v>
      </c>
      <c r="AK55" s="29">
        <v>27714</v>
      </c>
      <c r="AL55" s="29">
        <f>BM55-AK55-AJ55-AI55</f>
        <v>32165</v>
      </c>
      <c r="AM55" s="30">
        <v>28645</v>
      </c>
      <c r="AN55" s="29">
        <v>31999</v>
      </c>
      <c r="AQ55" s="30"/>
      <c r="BC55" s="29">
        <v>5089</v>
      </c>
      <c r="BD55" s="29">
        <v>7872</v>
      </c>
      <c r="BE55" s="29">
        <v>12466</v>
      </c>
      <c r="BF55" s="29">
        <v>17928</v>
      </c>
      <c r="BG55" s="29">
        <v>27638</v>
      </c>
      <c r="BH55" s="29">
        <v>40653</v>
      </c>
      <c r="BI55" s="29">
        <v>55838</v>
      </c>
      <c r="BJ55" s="29">
        <v>70697</v>
      </c>
      <c r="BK55" s="29">
        <v>85965</v>
      </c>
      <c r="BL55" s="29">
        <v>117929</v>
      </c>
      <c r="BM55" s="29">
        <v>116609</v>
      </c>
    </row>
    <row r="56" spans="2:69" s="10" customFormat="1" x14ac:dyDescent="0.35">
      <c r="B56" s="10" t="s">
        <v>58</v>
      </c>
      <c r="O56" s="19">
        <v>1159</v>
      </c>
      <c r="P56" s="10">
        <v>1237</v>
      </c>
      <c r="Q56" s="10">
        <v>1448</v>
      </c>
      <c r="R56" s="10">
        <f>BH56-Q56-P56-O56</f>
        <v>1610</v>
      </c>
      <c r="S56" s="19">
        <v>1927</v>
      </c>
      <c r="T56" s="10">
        <v>2214</v>
      </c>
      <c r="U56" s="10">
        <v>2418</v>
      </c>
      <c r="V56" s="10">
        <f>BI56-U56-T56-S56</f>
        <v>2796</v>
      </c>
      <c r="W56" s="19">
        <v>2816</v>
      </c>
      <c r="X56" s="10">
        <v>3307</v>
      </c>
      <c r="Y56" s="10">
        <v>3155</v>
      </c>
      <c r="Z56" s="10">
        <f>BJ56-Y56-X56-W56</f>
        <v>3492</v>
      </c>
      <c r="AA56" s="19">
        <v>3459</v>
      </c>
      <c r="AB56" s="10">
        <v>3829</v>
      </c>
      <c r="AC56" s="10">
        <v>4194</v>
      </c>
      <c r="AD56" s="10">
        <f>BK56-AC56-AB56-AA56</f>
        <v>5210</v>
      </c>
      <c r="AE56" s="19">
        <v>5131</v>
      </c>
      <c r="AF56" s="10">
        <v>5399</v>
      </c>
      <c r="AG56" s="10">
        <v>5771</v>
      </c>
      <c r="AH56" s="10">
        <f>BL56-AG56-AF56-AE56</f>
        <v>6348</v>
      </c>
      <c r="AI56" s="19">
        <v>6005</v>
      </c>
      <c r="AJ56" s="10">
        <v>5192</v>
      </c>
      <c r="AK56" s="10">
        <v>5716</v>
      </c>
      <c r="AL56" s="54">
        <f>BM56-AK56-AJ56-AI56</f>
        <v>8336</v>
      </c>
      <c r="AM56" s="19">
        <v>6108</v>
      </c>
      <c r="AN56" s="10">
        <v>5945</v>
      </c>
      <c r="AQ56" s="19"/>
      <c r="BC56" s="10">
        <v>1364</v>
      </c>
      <c r="BD56" s="10">
        <v>1875</v>
      </c>
      <c r="BE56" s="10">
        <v>2153</v>
      </c>
      <c r="BF56" s="10">
        <v>2867</v>
      </c>
      <c r="BG56" s="10">
        <v>3789</v>
      </c>
      <c r="BH56" s="10">
        <v>5454</v>
      </c>
      <c r="BI56" s="10">
        <v>9355</v>
      </c>
      <c r="BJ56" s="10">
        <v>12770</v>
      </c>
      <c r="BK56" s="10">
        <v>16692</v>
      </c>
      <c r="BL56" s="10">
        <v>22649</v>
      </c>
      <c r="BM56" s="10">
        <v>25249</v>
      </c>
    </row>
    <row r="57" spans="2:69" s="9" customFormat="1" x14ac:dyDescent="0.35">
      <c r="B57" s="9" t="s">
        <v>404</v>
      </c>
      <c r="O57" s="9">
        <f>O55-O56</f>
        <v>6873</v>
      </c>
      <c r="P57" s="9">
        <f t="shared" ref="P57:AR57" si="101">P55-P56</f>
        <v>8084</v>
      </c>
      <c r="Q57" s="9">
        <f t="shared" si="101"/>
        <v>8880</v>
      </c>
      <c r="R57" s="9">
        <f t="shared" si="101"/>
        <v>11362</v>
      </c>
      <c r="S57" s="9">
        <f t="shared" si="101"/>
        <v>10039</v>
      </c>
      <c r="T57" s="9">
        <f t="shared" si="101"/>
        <v>11017</v>
      </c>
      <c r="U57" s="9">
        <f t="shared" si="101"/>
        <v>11309</v>
      </c>
      <c r="V57" s="9">
        <f t="shared" si="101"/>
        <v>14118</v>
      </c>
      <c r="W57" s="9">
        <f t="shared" si="101"/>
        <v>12261</v>
      </c>
      <c r="X57" s="9">
        <f t="shared" si="101"/>
        <v>13579</v>
      </c>
      <c r="Y57" s="9">
        <f t="shared" si="101"/>
        <v>14497</v>
      </c>
      <c r="Z57" s="9">
        <f t="shared" si="101"/>
        <v>17590</v>
      </c>
      <c r="AA57" s="9">
        <f t="shared" si="101"/>
        <v>14278</v>
      </c>
      <c r="AB57" s="9">
        <f t="shared" si="101"/>
        <v>14858</v>
      </c>
      <c r="AC57" s="9">
        <f t="shared" si="101"/>
        <v>17276</v>
      </c>
      <c r="AD57" s="9">
        <f t="shared" si="101"/>
        <v>22861</v>
      </c>
      <c r="AE57" s="18">
        <f t="shared" si="101"/>
        <v>21040</v>
      </c>
      <c r="AF57" s="9">
        <f t="shared" si="101"/>
        <v>23678</v>
      </c>
      <c r="AG57" s="9">
        <f t="shared" si="101"/>
        <v>23239</v>
      </c>
      <c r="AH57" s="9">
        <f t="shared" si="101"/>
        <v>27323</v>
      </c>
      <c r="AI57" s="18">
        <f t="shared" si="101"/>
        <v>21903</v>
      </c>
      <c r="AJ57" s="9">
        <f t="shared" si="101"/>
        <v>23630</v>
      </c>
      <c r="AK57" s="9">
        <f t="shared" si="101"/>
        <v>21998</v>
      </c>
      <c r="AL57" s="9">
        <f t="shared" si="101"/>
        <v>23829</v>
      </c>
      <c r="AM57" s="18">
        <f t="shared" si="101"/>
        <v>22537</v>
      </c>
      <c r="AN57" s="9">
        <f t="shared" si="101"/>
        <v>26054</v>
      </c>
      <c r="AO57" s="9">
        <f t="shared" si="101"/>
        <v>0</v>
      </c>
      <c r="AP57" s="9">
        <f t="shared" si="101"/>
        <v>0</v>
      </c>
      <c r="AQ57" s="18">
        <f t="shared" si="101"/>
        <v>0</v>
      </c>
      <c r="AR57" s="9">
        <f t="shared" si="101"/>
        <v>0</v>
      </c>
      <c r="AZ57" s="9">
        <f>AZ55-AZ56</f>
        <v>0</v>
      </c>
      <c r="BA57" s="9">
        <f t="shared" ref="BA57:BC57" si="102">BA55-BA56</f>
        <v>0</v>
      </c>
      <c r="BB57" s="9">
        <f t="shared" si="102"/>
        <v>0</v>
      </c>
      <c r="BC57" s="9">
        <f t="shared" si="102"/>
        <v>3725</v>
      </c>
      <c r="BD57" s="9">
        <f t="shared" ref="BD57:BE57" si="103">BD55-BD56</f>
        <v>5997</v>
      </c>
      <c r="BE57" s="9">
        <f t="shared" si="103"/>
        <v>10313</v>
      </c>
      <c r="BF57" s="9">
        <f>BF55-BF56</f>
        <v>15061</v>
      </c>
      <c r="BG57" s="9">
        <f t="shared" ref="BG57:BQ57" si="104">BG55-BG56</f>
        <v>23849</v>
      </c>
      <c r="BH57" s="9">
        <f t="shared" si="104"/>
        <v>35199</v>
      </c>
      <c r="BI57" s="9">
        <f t="shared" si="104"/>
        <v>46483</v>
      </c>
      <c r="BJ57" s="9">
        <f t="shared" si="104"/>
        <v>57927</v>
      </c>
      <c r="BK57" s="9">
        <f t="shared" si="104"/>
        <v>69273</v>
      </c>
      <c r="BL57" s="9">
        <f t="shared" si="104"/>
        <v>95280</v>
      </c>
      <c r="BM57" s="9">
        <f t="shared" si="104"/>
        <v>91360</v>
      </c>
      <c r="BN57" s="9">
        <f t="shared" si="104"/>
        <v>0</v>
      </c>
      <c r="BO57" s="9">
        <f t="shared" si="104"/>
        <v>0</v>
      </c>
      <c r="BP57" s="9">
        <f t="shared" si="104"/>
        <v>0</v>
      </c>
      <c r="BQ57" s="9">
        <f t="shared" si="104"/>
        <v>0</v>
      </c>
    </row>
    <row r="58" spans="2:69" s="27" customFormat="1" x14ac:dyDescent="0.35">
      <c r="B58" s="27" t="s">
        <v>429</v>
      </c>
      <c r="O58" s="28"/>
      <c r="S58" s="28"/>
      <c r="W58" s="28"/>
      <c r="AA58" s="28"/>
      <c r="AE58" s="28"/>
      <c r="AI58" s="28"/>
      <c r="AM58" s="28"/>
      <c r="AQ58" s="28"/>
    </row>
    <row r="59" spans="2:69" s="9" customFormat="1" x14ac:dyDescent="0.35">
      <c r="B59" s="9" t="s">
        <v>59</v>
      </c>
      <c r="O59" s="18">
        <v>1834</v>
      </c>
      <c r="P59" s="9">
        <v>1919</v>
      </c>
      <c r="Q59" s="9">
        <v>2052</v>
      </c>
      <c r="R59" s="9">
        <f>BH59-Q59-P59-O59</f>
        <v>1949</v>
      </c>
      <c r="S59" s="18">
        <v>2238</v>
      </c>
      <c r="T59" s="9">
        <v>2523</v>
      </c>
      <c r="U59" s="9">
        <v>2657</v>
      </c>
      <c r="V59" s="9">
        <f>BI59-U59-T59-S59</f>
        <v>2855</v>
      </c>
      <c r="W59" s="18">
        <v>2860</v>
      </c>
      <c r="X59" s="9">
        <v>3315</v>
      </c>
      <c r="Y59" s="9">
        <v>3548</v>
      </c>
      <c r="Z59" s="9">
        <f>BJ59-Y59-X59-W59</f>
        <v>3877</v>
      </c>
      <c r="AA59" s="18">
        <v>4015</v>
      </c>
      <c r="AB59" s="9">
        <v>4462</v>
      </c>
      <c r="AC59" s="9">
        <v>4763</v>
      </c>
      <c r="AD59" s="9">
        <f>BK59-AC59-AB59-AA59</f>
        <v>5207</v>
      </c>
      <c r="AE59" s="18">
        <v>5197</v>
      </c>
      <c r="AF59" s="9">
        <v>6096</v>
      </c>
      <c r="AG59" s="9">
        <v>6316</v>
      </c>
      <c r="AH59" s="9">
        <f>BL59-AG59-AF59-AE59</f>
        <v>7046</v>
      </c>
      <c r="AI59" s="18">
        <v>7707</v>
      </c>
      <c r="AJ59" s="9">
        <v>8690</v>
      </c>
      <c r="AK59" s="9">
        <v>9170</v>
      </c>
      <c r="AL59" s="53">
        <f>BM59-AK59-AJ59-AI59</f>
        <v>9771</v>
      </c>
      <c r="AM59" s="18">
        <v>9381</v>
      </c>
      <c r="AN59" s="9">
        <v>9344</v>
      </c>
      <c r="AQ59" s="18"/>
      <c r="BC59" s="9">
        <v>1399</v>
      </c>
      <c r="BD59" s="9">
        <v>1415</v>
      </c>
      <c r="BE59" s="9">
        <v>2666</v>
      </c>
      <c r="BF59" s="9">
        <v>4816</v>
      </c>
      <c r="BG59" s="9">
        <v>5919</v>
      </c>
      <c r="BH59" s="9">
        <v>7754</v>
      </c>
      <c r="BI59" s="9">
        <v>10273</v>
      </c>
      <c r="BJ59" s="9">
        <v>13600</v>
      </c>
      <c r="BK59" s="9">
        <v>18447</v>
      </c>
      <c r="BL59" s="9">
        <v>24655</v>
      </c>
      <c r="BM59" s="9">
        <v>35338</v>
      </c>
    </row>
    <row r="60" spans="2:69" s="9" customFormat="1" x14ac:dyDescent="0.35">
      <c r="B60" s="9" t="s">
        <v>60</v>
      </c>
      <c r="O60" s="18">
        <v>1057</v>
      </c>
      <c r="P60" s="9">
        <v>1124</v>
      </c>
      <c r="Q60" s="9">
        <v>1170</v>
      </c>
      <c r="R60" s="9">
        <f>BH60-Q60-P60-O60</f>
        <v>1374</v>
      </c>
      <c r="S60" s="18">
        <v>1595</v>
      </c>
      <c r="T60" s="9">
        <v>1855</v>
      </c>
      <c r="U60" s="9">
        <v>1928</v>
      </c>
      <c r="V60" s="9">
        <f>BI60-U60-T60-S60</f>
        <v>2468</v>
      </c>
      <c r="W60" s="18">
        <v>2020</v>
      </c>
      <c r="X60" s="9">
        <v>2414</v>
      </c>
      <c r="Y60" s="9">
        <v>2416</v>
      </c>
      <c r="Z60" s="9">
        <f>BJ60-Y60-X60-W60</f>
        <v>3026</v>
      </c>
      <c r="AA60" s="18">
        <v>2787</v>
      </c>
      <c r="AB60" s="9">
        <v>2840</v>
      </c>
      <c r="AC60" s="9">
        <v>2683</v>
      </c>
      <c r="AD60" s="9">
        <f>BK60-AC60-AB60-AA60</f>
        <v>3281</v>
      </c>
      <c r="AE60" s="18">
        <v>2843</v>
      </c>
      <c r="AF60" s="9">
        <v>3259</v>
      </c>
      <c r="AG60" s="9">
        <v>3554</v>
      </c>
      <c r="AH60" s="9">
        <f>BL60-AG60-AF60-AE60</f>
        <v>4387</v>
      </c>
      <c r="AI60" s="18">
        <v>3312</v>
      </c>
      <c r="AJ60" s="9">
        <v>3595</v>
      </c>
      <c r="AK60" s="9">
        <v>3780</v>
      </c>
      <c r="AL60" s="53">
        <f>BM60-AK60-AJ60-AI60</f>
        <v>4575</v>
      </c>
      <c r="AM60" s="18">
        <v>3044</v>
      </c>
      <c r="AN60" s="9">
        <v>3154</v>
      </c>
      <c r="AQ60" s="18"/>
      <c r="BC60" s="9">
        <v>896</v>
      </c>
      <c r="BD60" s="9">
        <v>997</v>
      </c>
      <c r="BE60" s="9">
        <v>1680</v>
      </c>
      <c r="BF60" s="9">
        <v>2725</v>
      </c>
      <c r="BG60" s="9">
        <v>3772</v>
      </c>
      <c r="BH60" s="9">
        <v>4725</v>
      </c>
      <c r="BI60" s="9">
        <v>7846</v>
      </c>
      <c r="BJ60" s="9">
        <v>9876</v>
      </c>
      <c r="BK60" s="9">
        <v>11591</v>
      </c>
      <c r="BL60" s="9">
        <v>14043</v>
      </c>
      <c r="BM60" s="9">
        <v>15262</v>
      </c>
    </row>
    <row r="61" spans="2:69" s="10" customFormat="1" x14ac:dyDescent="0.35">
      <c r="B61" s="10" t="s">
        <v>61</v>
      </c>
      <c r="O61" s="19">
        <v>655</v>
      </c>
      <c r="P61" s="10">
        <v>640</v>
      </c>
      <c r="Q61" s="10">
        <v>536</v>
      </c>
      <c r="R61" s="10">
        <f>BH61-Q61-P61-O61</f>
        <v>686</v>
      </c>
      <c r="S61" s="19">
        <v>757</v>
      </c>
      <c r="T61" s="10">
        <v>776</v>
      </c>
      <c r="U61" s="10">
        <v>943</v>
      </c>
      <c r="V61" s="10">
        <f>BI61-U61-T61-S61</f>
        <v>975</v>
      </c>
      <c r="W61" s="19">
        <v>4064</v>
      </c>
      <c r="X61" s="10">
        <v>3224</v>
      </c>
      <c r="Y61" s="10">
        <v>1348</v>
      </c>
      <c r="Z61" s="10">
        <f>BJ61-Y61-X61-W61</f>
        <v>1829</v>
      </c>
      <c r="AA61" s="19">
        <v>1583</v>
      </c>
      <c r="AB61" s="10">
        <v>1593</v>
      </c>
      <c r="AC61" s="10">
        <v>1790</v>
      </c>
      <c r="AD61" s="10">
        <f>BK61-AC61-AB61-AA61</f>
        <v>1598</v>
      </c>
      <c r="AE61" s="19">
        <v>1622</v>
      </c>
      <c r="AF61" s="10">
        <v>1956</v>
      </c>
      <c r="AG61" s="10">
        <v>2946</v>
      </c>
      <c r="AH61" s="10">
        <f>BL61-AG61-AF61-AE61</f>
        <v>3305</v>
      </c>
      <c r="AI61" s="19">
        <v>2360</v>
      </c>
      <c r="AJ61" s="10">
        <v>2987</v>
      </c>
      <c r="AK61" s="10">
        <v>3384</v>
      </c>
      <c r="AL61" s="53">
        <f>BM61-AK61-AJ61-AI61</f>
        <v>3085</v>
      </c>
      <c r="AM61" s="19">
        <v>2885</v>
      </c>
      <c r="AN61" s="10">
        <v>4164</v>
      </c>
      <c r="AQ61" s="19"/>
      <c r="BC61" s="10">
        <v>892</v>
      </c>
      <c r="BD61" s="10">
        <v>781</v>
      </c>
      <c r="BE61" s="10">
        <v>973</v>
      </c>
      <c r="BF61" s="10">
        <v>1295</v>
      </c>
      <c r="BG61" s="10">
        <v>1731</v>
      </c>
      <c r="BH61" s="10">
        <v>2517</v>
      </c>
      <c r="BI61" s="10">
        <v>3451</v>
      </c>
      <c r="BJ61" s="10">
        <v>10465</v>
      </c>
      <c r="BK61" s="10">
        <v>6564</v>
      </c>
      <c r="BL61" s="10">
        <v>9829</v>
      </c>
      <c r="BM61" s="10">
        <v>11816</v>
      </c>
    </row>
    <row r="62" spans="2:69" s="11" customFormat="1" x14ac:dyDescent="0.35">
      <c r="B62" s="11" t="s">
        <v>1245</v>
      </c>
      <c r="O62" s="11">
        <f>SUM(O59:O61)</f>
        <v>3546</v>
      </c>
      <c r="P62" s="11">
        <f t="shared" ref="P62:AR62" si="105">SUM(P59:P61)</f>
        <v>3683</v>
      </c>
      <c r="Q62" s="11">
        <f t="shared" si="105"/>
        <v>3758</v>
      </c>
      <c r="R62" s="11">
        <f t="shared" si="105"/>
        <v>4009</v>
      </c>
      <c r="S62" s="11">
        <f t="shared" si="105"/>
        <v>4590</v>
      </c>
      <c r="T62" s="11">
        <f t="shared" si="105"/>
        <v>5154</v>
      </c>
      <c r="U62" s="11">
        <f t="shared" si="105"/>
        <v>5528</v>
      </c>
      <c r="V62" s="11">
        <f t="shared" si="105"/>
        <v>6298</v>
      </c>
      <c r="W62" s="11">
        <f t="shared" si="105"/>
        <v>8944</v>
      </c>
      <c r="X62" s="11">
        <f t="shared" si="105"/>
        <v>8953</v>
      </c>
      <c r="Y62" s="11">
        <f t="shared" si="105"/>
        <v>7312</v>
      </c>
      <c r="Z62" s="11">
        <f t="shared" si="105"/>
        <v>8732</v>
      </c>
      <c r="AA62" s="11">
        <f t="shared" si="105"/>
        <v>8385</v>
      </c>
      <c r="AB62" s="11">
        <f t="shared" si="105"/>
        <v>8895</v>
      </c>
      <c r="AC62" s="11">
        <f t="shared" si="105"/>
        <v>9236</v>
      </c>
      <c r="AD62" s="11">
        <f t="shared" si="105"/>
        <v>10086</v>
      </c>
      <c r="AE62" s="20">
        <f t="shared" si="105"/>
        <v>9662</v>
      </c>
      <c r="AF62" s="11">
        <f t="shared" si="105"/>
        <v>11311</v>
      </c>
      <c r="AG62" s="11">
        <f t="shared" si="105"/>
        <v>12816</v>
      </c>
      <c r="AH62" s="11">
        <f t="shared" si="105"/>
        <v>14738</v>
      </c>
      <c r="AI62" s="20">
        <f t="shared" si="105"/>
        <v>13379</v>
      </c>
      <c r="AJ62" s="11">
        <f t="shared" si="105"/>
        <v>15272</v>
      </c>
      <c r="AK62" s="11">
        <f t="shared" si="105"/>
        <v>16334</v>
      </c>
      <c r="AL62" s="11">
        <f t="shared" si="105"/>
        <v>17431</v>
      </c>
      <c r="AM62" s="20">
        <f t="shared" si="105"/>
        <v>15310</v>
      </c>
      <c r="AN62" s="11">
        <f t="shared" si="105"/>
        <v>16662</v>
      </c>
      <c r="AO62" s="11">
        <f t="shared" si="105"/>
        <v>0</v>
      </c>
      <c r="AP62" s="11">
        <f t="shared" si="105"/>
        <v>0</v>
      </c>
      <c r="AQ62" s="20">
        <f t="shared" si="105"/>
        <v>0</v>
      </c>
      <c r="AR62" s="11">
        <f t="shared" si="105"/>
        <v>0</v>
      </c>
      <c r="AZ62" s="11">
        <f t="shared" ref="AZ62:BB62" si="106">SUM(AZ59:AZ61)</f>
        <v>0</v>
      </c>
      <c r="BA62" s="11">
        <f t="shared" si="106"/>
        <v>0</v>
      </c>
      <c r="BB62" s="11">
        <f t="shared" si="106"/>
        <v>0</v>
      </c>
      <c r="BC62" s="11">
        <f t="shared" ref="BC62:BE62" si="107">SUM(BC59:BC61)</f>
        <v>3187</v>
      </c>
      <c r="BD62" s="11">
        <f t="shared" si="107"/>
        <v>3193</v>
      </c>
      <c r="BE62" s="11">
        <f t="shared" si="107"/>
        <v>5319</v>
      </c>
      <c r="BF62" s="11">
        <f t="shared" ref="BF62" si="108">SUM(BF59:BF61)</f>
        <v>8836</v>
      </c>
      <c r="BG62" s="11">
        <f t="shared" ref="BG62" si="109">SUM(BG59:BG61)</f>
        <v>11422</v>
      </c>
      <c r="BH62" s="11">
        <f t="shared" ref="BH62" si="110">SUM(BH59:BH61)</f>
        <v>14996</v>
      </c>
      <c r="BI62" s="11">
        <f t="shared" ref="BI62" si="111">SUM(BI59:BI61)</f>
        <v>21570</v>
      </c>
      <c r="BJ62" s="11">
        <f t="shared" ref="BJ62" si="112">SUM(BJ59:BJ61)</f>
        <v>33941</v>
      </c>
      <c r="BK62" s="11">
        <f t="shared" ref="BK62" si="113">SUM(BK59:BK61)</f>
        <v>36602</v>
      </c>
      <c r="BL62" s="11">
        <f t="shared" ref="BL62" si="114">SUM(BL59:BL61)</f>
        <v>48527</v>
      </c>
      <c r="BM62" s="11">
        <f t="shared" ref="BM62" si="115">SUM(BM59:BM61)</f>
        <v>62416</v>
      </c>
      <c r="BN62" s="11">
        <f t="shared" ref="BN62" si="116">SUM(BN59:BN61)</f>
        <v>0</v>
      </c>
      <c r="BO62" s="11">
        <f t="shared" ref="BO62" si="117">SUM(BO59:BO61)</f>
        <v>0</v>
      </c>
      <c r="BP62" s="11">
        <f t="shared" ref="BP62" si="118">SUM(BP59:BP61)</f>
        <v>0</v>
      </c>
      <c r="BQ62" s="11">
        <f t="shared" ref="BQ62" si="119">SUM(BQ59:BQ61)</f>
        <v>0</v>
      </c>
    </row>
    <row r="63" spans="2:69" s="29" customFormat="1" x14ac:dyDescent="0.35">
      <c r="B63" s="29" t="s">
        <v>62</v>
      </c>
      <c r="M63" s="29">
        <f>M55-SUM(M56:M61)</f>
        <v>0</v>
      </c>
      <c r="N63" s="29">
        <f>N55-SUM(N56:N61)</f>
        <v>0</v>
      </c>
      <c r="O63" s="29">
        <f>O57-O62</f>
        <v>3327</v>
      </c>
      <c r="P63" s="29">
        <f t="shared" ref="P63:AR63" si="120">P57-P62</f>
        <v>4401</v>
      </c>
      <c r="Q63" s="29">
        <f t="shared" si="120"/>
        <v>5122</v>
      </c>
      <c r="R63" s="29">
        <f t="shared" si="120"/>
        <v>7353</v>
      </c>
      <c r="S63" s="29">
        <f t="shared" si="120"/>
        <v>5449</v>
      </c>
      <c r="T63" s="29">
        <f t="shared" si="120"/>
        <v>5863</v>
      </c>
      <c r="U63" s="29">
        <f t="shared" si="120"/>
        <v>5781</v>
      </c>
      <c r="V63" s="29">
        <f t="shared" si="120"/>
        <v>7820</v>
      </c>
      <c r="W63" s="29">
        <f t="shared" si="120"/>
        <v>3317</v>
      </c>
      <c r="X63" s="29">
        <f t="shared" si="120"/>
        <v>4626</v>
      </c>
      <c r="Y63" s="29">
        <f t="shared" si="120"/>
        <v>7185</v>
      </c>
      <c r="Z63" s="29">
        <f t="shared" si="120"/>
        <v>8858</v>
      </c>
      <c r="AA63" s="29">
        <f t="shared" si="120"/>
        <v>5893</v>
      </c>
      <c r="AB63" s="29">
        <f t="shared" si="120"/>
        <v>5963</v>
      </c>
      <c r="AC63" s="29">
        <f t="shared" si="120"/>
        <v>8040</v>
      </c>
      <c r="AD63" s="29">
        <f t="shared" si="120"/>
        <v>12775</v>
      </c>
      <c r="AE63" s="30">
        <f t="shared" si="120"/>
        <v>11378</v>
      </c>
      <c r="AF63" s="29">
        <f t="shared" si="120"/>
        <v>12367</v>
      </c>
      <c r="AG63" s="29">
        <f t="shared" si="120"/>
        <v>10423</v>
      </c>
      <c r="AH63" s="29">
        <f t="shared" si="120"/>
        <v>12585</v>
      </c>
      <c r="AI63" s="30">
        <f t="shared" si="120"/>
        <v>8524</v>
      </c>
      <c r="AJ63" s="29">
        <f t="shared" si="120"/>
        <v>8358</v>
      </c>
      <c r="AK63" s="29">
        <f t="shared" si="120"/>
        <v>5664</v>
      </c>
      <c r="AL63" s="29">
        <f t="shared" si="120"/>
        <v>6398</v>
      </c>
      <c r="AM63" s="30">
        <f t="shared" si="120"/>
        <v>7227</v>
      </c>
      <c r="AN63" s="29">
        <f t="shared" si="120"/>
        <v>9392</v>
      </c>
      <c r="AO63" s="29">
        <f t="shared" si="120"/>
        <v>0</v>
      </c>
      <c r="AP63" s="29">
        <f t="shared" si="120"/>
        <v>0</v>
      </c>
      <c r="AQ63" s="30">
        <f t="shared" si="120"/>
        <v>0</v>
      </c>
      <c r="AR63" s="29">
        <f t="shared" si="120"/>
        <v>0</v>
      </c>
      <c r="AZ63" s="29">
        <f t="shared" ref="AZ63:BB63" si="121">AZ57-AZ62</f>
        <v>0</v>
      </c>
      <c r="BA63" s="29">
        <f t="shared" si="121"/>
        <v>0</v>
      </c>
      <c r="BB63" s="29">
        <f t="shared" si="121"/>
        <v>0</v>
      </c>
      <c r="BC63" s="29">
        <f t="shared" ref="BC63:BE63" si="122">BC57-BC62</f>
        <v>538</v>
      </c>
      <c r="BD63" s="29">
        <f t="shared" si="122"/>
        <v>2804</v>
      </c>
      <c r="BE63" s="29">
        <f t="shared" si="122"/>
        <v>4994</v>
      </c>
      <c r="BF63" s="29">
        <f t="shared" ref="BF63" si="123">BF57-BF62</f>
        <v>6225</v>
      </c>
      <c r="BG63" s="29">
        <f t="shared" ref="BG63" si="124">BG57-BG62</f>
        <v>12427</v>
      </c>
      <c r="BH63" s="29">
        <f t="shared" ref="BH63" si="125">BH57-BH62</f>
        <v>20203</v>
      </c>
      <c r="BI63" s="29">
        <f t="shared" ref="BI63" si="126">BI57-BI62</f>
        <v>24913</v>
      </c>
      <c r="BJ63" s="29">
        <f t="shared" ref="BJ63" si="127">BJ57-BJ62</f>
        <v>23986</v>
      </c>
      <c r="BK63" s="29">
        <f t="shared" ref="BK63" si="128">BK57-BK62</f>
        <v>32671</v>
      </c>
      <c r="BL63" s="29">
        <f t="shared" ref="BL63" si="129">BL57-BL62</f>
        <v>46753</v>
      </c>
      <c r="BM63" s="29">
        <f t="shared" ref="BM63" si="130">BM57-BM62</f>
        <v>28944</v>
      </c>
      <c r="BN63" s="29">
        <f t="shared" ref="BN63" si="131">BN57-BN62</f>
        <v>0</v>
      </c>
      <c r="BO63" s="29">
        <f t="shared" ref="BO63" si="132">BO57-BO62</f>
        <v>0</v>
      </c>
      <c r="BP63" s="29">
        <f t="shared" ref="BP63" si="133">BP57-BP62</f>
        <v>0</v>
      </c>
      <c r="BQ63" s="29">
        <f t="shared" ref="BQ63" si="134">BQ57-BQ62</f>
        <v>0</v>
      </c>
    </row>
    <row r="64" spans="2:69" s="10" customFormat="1" x14ac:dyDescent="0.35">
      <c r="B64" s="10" t="s">
        <v>63</v>
      </c>
      <c r="O64" s="19">
        <v>81</v>
      </c>
      <c r="P64" s="10">
        <v>87</v>
      </c>
      <c r="Q64" s="10">
        <v>114</v>
      </c>
      <c r="R64" s="9">
        <f>BH64-Q64-P64-O64</f>
        <v>109</v>
      </c>
      <c r="S64" s="19">
        <v>161</v>
      </c>
      <c r="T64" s="10">
        <v>5</v>
      </c>
      <c r="U64" s="10">
        <v>131</v>
      </c>
      <c r="V64" s="10">
        <f>BI64-U64-T64-S64</f>
        <v>151</v>
      </c>
      <c r="W64" s="19">
        <v>165</v>
      </c>
      <c r="X64" s="10">
        <v>206</v>
      </c>
      <c r="Y64" s="10">
        <v>144</v>
      </c>
      <c r="Z64" s="10">
        <f>BJ64-Y64-X64-W64</f>
        <v>311</v>
      </c>
      <c r="AA64" s="19">
        <v>-32</v>
      </c>
      <c r="AB64" s="10">
        <v>168</v>
      </c>
      <c r="AC64" s="10">
        <v>93</v>
      </c>
      <c r="AD64" s="10">
        <f>BK64-AC64-AB64-AA64</f>
        <v>280</v>
      </c>
      <c r="AE64" s="19">
        <v>125</v>
      </c>
      <c r="AF64" s="10">
        <v>146</v>
      </c>
      <c r="AG64" s="10">
        <v>142</v>
      </c>
      <c r="AH64" s="10">
        <f>BL64-AG64-AF64-AE64</f>
        <v>118</v>
      </c>
      <c r="AI64" s="19">
        <v>384</v>
      </c>
      <c r="AJ64" s="10">
        <v>-172</v>
      </c>
      <c r="AK64" s="10">
        <v>-88</v>
      </c>
      <c r="AL64" s="54">
        <f>BM64-AK64-AJ64-AI64</f>
        <v>-249</v>
      </c>
      <c r="AM64" s="19">
        <v>80</v>
      </c>
      <c r="AN64" s="10">
        <v>-99</v>
      </c>
      <c r="AQ64" s="19"/>
      <c r="BC64" s="10">
        <v>-44</v>
      </c>
      <c r="BD64" s="10">
        <v>-50</v>
      </c>
      <c r="BE64" s="10">
        <v>-84</v>
      </c>
      <c r="BF64" s="10">
        <v>-31</v>
      </c>
      <c r="BG64" s="10">
        <v>91</v>
      </c>
      <c r="BH64" s="10">
        <v>391</v>
      </c>
      <c r="BI64" s="10">
        <v>448</v>
      </c>
      <c r="BJ64" s="10">
        <v>826</v>
      </c>
      <c r="BK64" s="10">
        <v>509</v>
      </c>
      <c r="BL64" s="10">
        <v>531</v>
      </c>
      <c r="BM64" s="10">
        <v>-125</v>
      </c>
    </row>
    <row r="65" spans="2:78" s="9" customFormat="1" x14ac:dyDescent="0.35">
      <c r="B65" s="9" t="s">
        <v>64</v>
      </c>
      <c r="M65" s="9">
        <f>M63+M64</f>
        <v>0</v>
      </c>
      <c r="N65" s="9">
        <f>N63+N64</f>
        <v>0</v>
      </c>
      <c r="O65" s="18">
        <f>O63+O64</f>
        <v>3408</v>
      </c>
      <c r="P65" s="9">
        <f>P63+P64</f>
        <v>4488</v>
      </c>
      <c r="Q65" s="9">
        <f>Q63+Q64</f>
        <v>5236</v>
      </c>
      <c r="R65" s="9">
        <f>BH65-Q65-P65-O65</f>
        <v>7462</v>
      </c>
      <c r="S65" s="18">
        <f>S63+S64</f>
        <v>5610</v>
      </c>
      <c r="T65" s="9">
        <f>T63+T64</f>
        <v>5868</v>
      </c>
      <c r="U65" s="9">
        <f>U63+U64</f>
        <v>5912</v>
      </c>
      <c r="V65" s="9">
        <f>BI65-U65-T65-S65</f>
        <v>7971</v>
      </c>
      <c r="W65" s="18">
        <f>W63+W64</f>
        <v>3482</v>
      </c>
      <c r="X65" s="9">
        <f>X63+X64</f>
        <v>4832</v>
      </c>
      <c r="Y65" s="9">
        <f>Y63+Y64</f>
        <v>7329</v>
      </c>
      <c r="Z65" s="9">
        <f>BJ65-Y65-X65-W65</f>
        <v>9169</v>
      </c>
      <c r="AA65" s="18">
        <f>AA63+AA64</f>
        <v>5861</v>
      </c>
      <c r="AB65" s="9">
        <f>AB63+AB64</f>
        <v>6131</v>
      </c>
      <c r="AC65" s="9">
        <f>AC63+AC64</f>
        <v>8133</v>
      </c>
      <c r="AD65" s="9">
        <f>BK65-AC65-AB65-AA65</f>
        <v>13055</v>
      </c>
      <c r="AE65" s="18">
        <f>AE63+AE64</f>
        <v>11503</v>
      </c>
      <c r="AF65" s="9">
        <f>AF63+AF64</f>
        <v>12513</v>
      </c>
      <c r="AG65" s="9">
        <f>AG63+AG64</f>
        <v>10565</v>
      </c>
      <c r="AH65" s="9">
        <f>BL65-AG65-AF65-AE65</f>
        <v>12703</v>
      </c>
      <c r="AI65" s="18">
        <f t="shared" ref="AI65:AN65" si="135">AI63+AI64</f>
        <v>8908</v>
      </c>
      <c r="AJ65" s="9">
        <f t="shared" si="135"/>
        <v>8186</v>
      </c>
      <c r="AK65" s="9">
        <f t="shared" si="135"/>
        <v>5576</v>
      </c>
      <c r="AL65" s="9">
        <f t="shared" si="135"/>
        <v>6149</v>
      </c>
      <c r="AM65" s="18">
        <f t="shared" si="135"/>
        <v>7307</v>
      </c>
      <c r="AN65" s="9">
        <f t="shared" si="135"/>
        <v>9293</v>
      </c>
      <c r="AO65" s="9">
        <f t="shared" ref="AO65:AR65" si="136">AO63+AO64</f>
        <v>0</v>
      </c>
      <c r="AP65" s="9">
        <f t="shared" si="136"/>
        <v>0</v>
      </c>
      <c r="AQ65" s="18">
        <f t="shared" si="136"/>
        <v>0</v>
      </c>
      <c r="AR65" s="9">
        <f t="shared" si="136"/>
        <v>0</v>
      </c>
      <c r="AZ65" s="9">
        <f t="shared" ref="AZ65:BE65" si="137">AZ63+AZ64</f>
        <v>0</v>
      </c>
      <c r="BA65" s="9">
        <f t="shared" si="137"/>
        <v>0</v>
      </c>
      <c r="BB65" s="9">
        <f t="shared" si="137"/>
        <v>0</v>
      </c>
      <c r="BC65" s="9">
        <f t="shared" si="137"/>
        <v>494</v>
      </c>
      <c r="BD65" s="9">
        <f t="shared" si="137"/>
        <v>2754</v>
      </c>
      <c r="BE65" s="9">
        <f t="shared" si="137"/>
        <v>4910</v>
      </c>
      <c r="BF65" s="9">
        <f t="shared" ref="BF65" si="138">BF63+BF64</f>
        <v>6194</v>
      </c>
      <c r="BG65" s="9">
        <f t="shared" ref="BG65" si="139">BG63+BG64</f>
        <v>12518</v>
      </c>
      <c r="BH65" s="9">
        <f t="shared" ref="BH65" si="140">BH63+BH64</f>
        <v>20594</v>
      </c>
      <c r="BI65" s="9">
        <f t="shared" ref="BI65" si="141">BI63+BI64</f>
        <v>25361</v>
      </c>
      <c r="BJ65" s="9">
        <f t="shared" ref="BJ65" si="142">BJ63+BJ64</f>
        <v>24812</v>
      </c>
      <c r="BK65" s="9">
        <f t="shared" ref="BK65" si="143">BK63+BK64</f>
        <v>33180</v>
      </c>
      <c r="BL65" s="9">
        <f t="shared" ref="BL65" si="144">BL63+BL64</f>
        <v>47284</v>
      </c>
      <c r="BM65" s="9">
        <f t="shared" ref="BM65" si="145">BM63+BM64</f>
        <v>28819</v>
      </c>
      <c r="BN65" s="9">
        <f t="shared" ref="BN65" si="146">BN63+BN64</f>
        <v>0</v>
      </c>
      <c r="BO65" s="9">
        <f t="shared" ref="BO65" si="147">BO63+BO64</f>
        <v>0</v>
      </c>
      <c r="BP65" s="9">
        <f t="shared" ref="BP65" si="148">BP63+BP64</f>
        <v>0</v>
      </c>
      <c r="BQ65" s="9">
        <f t="shared" ref="BQ65" si="149">BQ63+BQ64</f>
        <v>0</v>
      </c>
    </row>
    <row r="66" spans="2:78" s="9" customFormat="1" x14ac:dyDescent="0.35">
      <c r="B66" s="9" t="s">
        <v>65</v>
      </c>
      <c r="O66" s="18">
        <v>344</v>
      </c>
      <c r="P66" s="9">
        <v>594</v>
      </c>
      <c r="Q66" s="9">
        <v>529</v>
      </c>
      <c r="R66" s="9">
        <f>BH66-Q66-P66-O66</f>
        <v>3193</v>
      </c>
      <c r="S66" s="18">
        <v>622</v>
      </c>
      <c r="T66" s="9">
        <v>762</v>
      </c>
      <c r="U66" s="9">
        <v>775</v>
      </c>
      <c r="V66" s="9">
        <f>BI66-U66-T66-S66</f>
        <v>1090</v>
      </c>
      <c r="W66" s="18">
        <v>1053</v>
      </c>
      <c r="X66" s="9">
        <v>2216</v>
      </c>
      <c r="Y66" s="9">
        <v>1238</v>
      </c>
      <c r="Z66" s="9">
        <f>BJ66-Y66-X66-W66</f>
        <v>1820</v>
      </c>
      <c r="AA66" s="18">
        <v>959</v>
      </c>
      <c r="AB66" s="9">
        <v>953</v>
      </c>
      <c r="AC66" s="9">
        <v>287</v>
      </c>
      <c r="AD66" s="9">
        <f>BK66-AC66-AB66-AA66</f>
        <v>1835</v>
      </c>
      <c r="AE66" s="18">
        <v>2006</v>
      </c>
      <c r="AF66" s="9">
        <v>2119</v>
      </c>
      <c r="AG66" s="9">
        <v>1371</v>
      </c>
      <c r="AH66" s="9">
        <f>BL66-AG66-AF66-AE66</f>
        <v>2418</v>
      </c>
      <c r="AI66" s="18">
        <v>1443</v>
      </c>
      <c r="AJ66" s="9">
        <v>1499</v>
      </c>
      <c r="AK66" s="9">
        <v>1181</v>
      </c>
      <c r="AL66" s="53">
        <f>BM66-AK66-AJ66-AI66</f>
        <v>1496</v>
      </c>
      <c r="AM66" s="18">
        <v>1598</v>
      </c>
      <c r="AN66" s="9">
        <v>1505</v>
      </c>
      <c r="AQ66" s="18"/>
      <c r="BC66" s="9">
        <v>441</v>
      </c>
      <c r="BD66" s="9">
        <v>1254</v>
      </c>
      <c r="BE66" s="9">
        <v>1970</v>
      </c>
      <c r="BF66" s="9">
        <v>2506</v>
      </c>
      <c r="BG66" s="9">
        <v>2301</v>
      </c>
      <c r="BH66" s="9">
        <v>4660</v>
      </c>
      <c r="BI66" s="9">
        <v>3249</v>
      </c>
      <c r="BJ66" s="9">
        <v>6327</v>
      </c>
      <c r="BK66" s="9">
        <v>4034</v>
      </c>
      <c r="BL66" s="9">
        <v>7914</v>
      </c>
      <c r="BM66" s="9">
        <v>5619</v>
      </c>
    </row>
    <row r="67" spans="2:78" s="10" customFormat="1" x14ac:dyDescent="0.35">
      <c r="B67" s="10" t="s">
        <v>66</v>
      </c>
      <c r="O67" s="19">
        <v>-5</v>
      </c>
      <c r="P67" s="10">
        <v>-4</v>
      </c>
      <c r="Q67" s="10">
        <v>-3</v>
      </c>
      <c r="R67" s="9">
        <f>BH67-Q67-P67-O67</f>
        <v>-2</v>
      </c>
      <c r="S67" s="19">
        <v>-1</v>
      </c>
      <c r="T67" s="10">
        <v>0</v>
      </c>
      <c r="U67" s="10">
        <v>0</v>
      </c>
      <c r="V67" s="10">
        <f>BI67-U67-T67-S67</f>
        <v>0</v>
      </c>
      <c r="W67" s="19">
        <v>0</v>
      </c>
      <c r="X67" s="10">
        <v>0</v>
      </c>
      <c r="Y67" s="10">
        <v>0</v>
      </c>
      <c r="Z67" s="10">
        <f>BJ67-Y67-X67-W67</f>
        <v>0</v>
      </c>
      <c r="AA67" s="19">
        <v>0</v>
      </c>
      <c r="AB67" s="10">
        <v>0</v>
      </c>
      <c r="AC67" s="10">
        <v>0</v>
      </c>
      <c r="AD67" s="10">
        <f>BK67-AC67-AB67-AA67</f>
        <v>0</v>
      </c>
      <c r="AE67" s="19">
        <v>0</v>
      </c>
      <c r="AF67" s="10">
        <v>0</v>
      </c>
      <c r="AG67" s="10">
        <v>0</v>
      </c>
      <c r="AH67" s="10">
        <f>BL67-AG67-AF67-AE67</f>
        <v>0</v>
      </c>
      <c r="AI67" s="19">
        <v>0</v>
      </c>
      <c r="AJ67" s="10">
        <v>0</v>
      </c>
      <c r="AK67" s="10">
        <v>0</v>
      </c>
      <c r="AL67" s="54">
        <f>BM67-AK67-AJ67-AI67</f>
        <v>0</v>
      </c>
      <c r="AM67" s="19">
        <v>0</v>
      </c>
      <c r="AN67" s="10">
        <v>0</v>
      </c>
      <c r="AQ67" s="19"/>
      <c r="BC67" s="10">
        <v>-21</v>
      </c>
      <c r="BD67" s="10">
        <v>-9</v>
      </c>
      <c r="BE67" s="10">
        <v>-15</v>
      </c>
      <c r="BF67" s="10">
        <v>-19</v>
      </c>
      <c r="BG67" s="10">
        <v>-29</v>
      </c>
      <c r="BH67" s="10">
        <v>-14</v>
      </c>
      <c r="BI67" s="10">
        <v>-1</v>
      </c>
      <c r="BJ67" s="10">
        <v>0</v>
      </c>
      <c r="BK67" s="10">
        <v>0</v>
      </c>
      <c r="BL67" s="10">
        <v>0</v>
      </c>
      <c r="BM67" s="10">
        <v>0</v>
      </c>
    </row>
    <row r="68" spans="2:78" s="29" customFormat="1" x14ac:dyDescent="0.35">
      <c r="B68" s="29" t="s">
        <v>67</v>
      </c>
      <c r="M68" s="29">
        <f>M65-M66+M67</f>
        <v>0</v>
      </c>
      <c r="N68" s="29">
        <f>N65-N66+N67</f>
        <v>0</v>
      </c>
      <c r="O68" s="30">
        <f>O65-O66+O67</f>
        <v>3059</v>
      </c>
      <c r="P68" s="29">
        <f>P65-P66+P67</f>
        <v>3890</v>
      </c>
      <c r="Q68" s="29">
        <f>Q65-Q66+Q67</f>
        <v>4704</v>
      </c>
      <c r="R68" s="29">
        <v>4268</v>
      </c>
      <c r="S68" s="30">
        <f>S65-S66+S67</f>
        <v>4987</v>
      </c>
      <c r="T68" s="29">
        <f>T65-T66+T67</f>
        <v>5106</v>
      </c>
      <c r="U68" s="29">
        <f>U65-U66+U67</f>
        <v>5137</v>
      </c>
      <c r="V68" s="29">
        <f>BI68-U68-T68-S68</f>
        <v>6881</v>
      </c>
      <c r="W68" s="30">
        <f>W65-W66+W67</f>
        <v>2429</v>
      </c>
      <c r="X68" s="29">
        <f>X65-X66+X67</f>
        <v>2616</v>
      </c>
      <c r="Y68" s="29">
        <f>Y65-Y66+Y67</f>
        <v>6091</v>
      </c>
      <c r="Z68" s="29">
        <f>BJ68-Y68-X68-W68</f>
        <v>7349</v>
      </c>
      <c r="AA68" s="30">
        <f>AA65-AA66+AA67</f>
        <v>4902</v>
      </c>
      <c r="AB68" s="29">
        <f>AB65-AB66+AB67</f>
        <v>5178</v>
      </c>
      <c r="AC68" s="29">
        <f>AC65-AC66+AC67</f>
        <v>7846</v>
      </c>
      <c r="AD68" s="29">
        <f>BK68-AC68-AB68-AA68</f>
        <v>11220</v>
      </c>
      <c r="AE68" s="30">
        <f t="shared" ref="AE68:AN68" si="150">AE65-AE66+AE67</f>
        <v>9497</v>
      </c>
      <c r="AF68" s="29">
        <f t="shared" si="150"/>
        <v>10394</v>
      </c>
      <c r="AG68" s="29">
        <f t="shared" si="150"/>
        <v>9194</v>
      </c>
      <c r="AH68" s="29">
        <f t="shared" si="150"/>
        <v>10285</v>
      </c>
      <c r="AI68" s="30">
        <f t="shared" si="150"/>
        <v>7465</v>
      </c>
      <c r="AJ68" s="29">
        <f t="shared" si="150"/>
        <v>6687</v>
      </c>
      <c r="AK68" s="29">
        <f t="shared" si="150"/>
        <v>4395</v>
      </c>
      <c r="AL68" s="29">
        <f t="shared" si="150"/>
        <v>4653</v>
      </c>
      <c r="AM68" s="30">
        <f t="shared" si="150"/>
        <v>5709</v>
      </c>
      <c r="AN68" s="29">
        <f t="shared" si="150"/>
        <v>7788</v>
      </c>
      <c r="AO68" s="29">
        <f t="shared" ref="AO68" si="151">AO65-AO66+AO67</f>
        <v>0</v>
      </c>
      <c r="AP68" s="29">
        <f t="shared" ref="AP68" si="152">AP65-AP66+AP67</f>
        <v>0</v>
      </c>
      <c r="AQ68" s="30">
        <f t="shared" ref="AQ68" si="153">AQ65-AQ66+AQ67</f>
        <v>0</v>
      </c>
      <c r="AR68" s="29">
        <f t="shared" ref="AR68" si="154">AR65-AR66+AR67</f>
        <v>0</v>
      </c>
      <c r="AZ68" s="29">
        <f t="shared" ref="AZ68:BE68" si="155">AZ65-AZ66+AZ67</f>
        <v>0</v>
      </c>
      <c r="BA68" s="29">
        <f t="shared" si="155"/>
        <v>0</v>
      </c>
      <c r="BB68" s="29">
        <f t="shared" si="155"/>
        <v>0</v>
      </c>
      <c r="BC68" s="29">
        <f t="shared" si="155"/>
        <v>32</v>
      </c>
      <c r="BD68" s="29">
        <f t="shared" si="155"/>
        <v>1491</v>
      </c>
      <c r="BE68" s="29">
        <f t="shared" si="155"/>
        <v>2925</v>
      </c>
      <c r="BF68" s="29">
        <f t="shared" ref="BF68" si="156">BF65-BF66+BF67</f>
        <v>3669</v>
      </c>
      <c r="BG68" s="29">
        <f t="shared" ref="BG68" si="157">BG65-BG66+BG67</f>
        <v>10188</v>
      </c>
      <c r="BH68" s="29">
        <f t="shared" ref="BH68" si="158">BH65-BH66+BH67</f>
        <v>15920</v>
      </c>
      <c r="BI68" s="29">
        <f t="shared" ref="BI68" si="159">BI65-BI66+BI67</f>
        <v>22111</v>
      </c>
      <c r="BJ68" s="29">
        <f t="shared" ref="BJ68" si="160">BJ65-BJ66+BJ67</f>
        <v>18485</v>
      </c>
      <c r="BK68" s="29">
        <f t="shared" ref="BK68" si="161">BK65-BK66+BK67</f>
        <v>29146</v>
      </c>
      <c r="BL68" s="29">
        <f t="shared" ref="BL68" si="162">BL65-BL66+BL67</f>
        <v>39370</v>
      </c>
      <c r="BM68" s="29">
        <f t="shared" ref="BM68" si="163">BM65-BM66+BM67</f>
        <v>23200</v>
      </c>
      <c r="BN68" s="29">
        <f t="shared" ref="BN68" si="164">BN65-BN66+BN67</f>
        <v>0</v>
      </c>
      <c r="BO68" s="29">
        <f t="shared" ref="BO68" si="165">BO65-BO66+BO67</f>
        <v>0</v>
      </c>
      <c r="BP68" s="29">
        <f t="shared" ref="BP68" si="166">BP65-BP66+BP67</f>
        <v>0</v>
      </c>
      <c r="BQ68" s="29">
        <f t="shared" ref="BQ68" si="167">BQ65-BQ66+BQ67</f>
        <v>0</v>
      </c>
    </row>
    <row r="70" spans="2:78" s="34" customFormat="1" x14ac:dyDescent="0.35">
      <c r="M70" s="34" t="e">
        <f>M68/M72</f>
        <v>#DIV/0!</v>
      </c>
      <c r="N70" s="34" t="e">
        <f t="shared" ref="N70:AR70" si="168">N68/N72</f>
        <v>#DIV/0!</v>
      </c>
      <c r="O70" s="34">
        <f t="shared" si="168"/>
        <v>1.06</v>
      </c>
      <c r="P70" s="34">
        <f t="shared" si="168"/>
        <v>1.34</v>
      </c>
      <c r="Q70" s="34">
        <f t="shared" si="168"/>
        <v>1.62</v>
      </c>
      <c r="R70" s="34">
        <f t="shared" si="168"/>
        <v>1.47</v>
      </c>
      <c r="S70" s="34">
        <f t="shared" si="168"/>
        <v>1.72</v>
      </c>
      <c r="T70" s="34">
        <f t="shared" si="168"/>
        <v>1.76</v>
      </c>
      <c r="U70" s="34">
        <f t="shared" si="168"/>
        <v>1.7800000000000002</v>
      </c>
      <c r="V70" s="34">
        <f t="shared" si="168"/>
        <v>-5.26</v>
      </c>
      <c r="W70" s="34">
        <f t="shared" si="168"/>
        <v>0.85049019607843135</v>
      </c>
      <c r="X70" s="34">
        <f t="shared" si="168"/>
        <v>0.91628721541155866</v>
      </c>
      <c r="Y70" s="34">
        <f t="shared" si="168"/>
        <v>2.1341976173791171</v>
      </c>
      <c r="Z70" s="34">
        <f t="shared" si="168"/>
        <v>2.5749824807288015</v>
      </c>
      <c r="AA70" s="34">
        <f t="shared" si="168"/>
        <v>1.7193967029112591</v>
      </c>
      <c r="AB70" s="34">
        <f t="shared" si="168"/>
        <v>1.8168421052631578</v>
      </c>
      <c r="AC70" s="34">
        <f t="shared" si="168"/>
        <v>2.7529824561403511</v>
      </c>
      <c r="AD70" s="34">
        <f t="shared" si="168"/>
        <v>3.9354612416695898</v>
      </c>
      <c r="AE70" s="35">
        <f t="shared" si="168"/>
        <v>3.335792061819459</v>
      </c>
      <c r="AF70" s="34">
        <f t="shared" si="168"/>
        <v>3.667607621736062</v>
      </c>
      <c r="AG70" s="34">
        <f t="shared" si="168"/>
        <v>3.2672352523098791</v>
      </c>
      <c r="AH70" s="34">
        <f t="shared" si="168"/>
        <v>3.6536412078152751</v>
      </c>
      <c r="AI70" s="35">
        <f t="shared" si="168"/>
        <v>2.7394495412844035</v>
      </c>
      <c r="AJ70" s="34">
        <f t="shared" si="168"/>
        <v>2.4730029585798818</v>
      </c>
      <c r="AK70" s="34">
        <f t="shared" si="168"/>
        <v>1.638702460850112</v>
      </c>
      <c r="AL70" s="34" t="e">
        <f t="shared" si="168"/>
        <v>#DIV/0!</v>
      </c>
      <c r="AM70" s="35">
        <f t="shared" si="168"/>
        <v>2.206803247004252</v>
      </c>
      <c r="AN70" s="34">
        <f t="shared" si="168"/>
        <v>3.0327102803738319</v>
      </c>
      <c r="AO70" s="34" t="e">
        <f t="shared" si="168"/>
        <v>#DIV/0!</v>
      </c>
      <c r="AP70" s="34" t="e">
        <f t="shared" si="168"/>
        <v>#DIV/0!</v>
      </c>
      <c r="AQ70" s="35" t="e">
        <f t="shared" si="168"/>
        <v>#DIV/0!</v>
      </c>
      <c r="AR70" s="34" t="e">
        <f t="shared" si="168"/>
        <v>#DIV/0!</v>
      </c>
      <c r="AZ70" s="34" t="e">
        <f>AZ68/AZ72</f>
        <v>#DIV/0!</v>
      </c>
      <c r="BA70" s="34" t="e">
        <f t="shared" ref="BA70:BE70" si="169">BA68/BA72</f>
        <v>#DIV/0!</v>
      </c>
      <c r="BB70" s="34" t="e">
        <f t="shared" si="169"/>
        <v>#DIV/0!</v>
      </c>
      <c r="BC70" s="34">
        <f t="shared" si="169"/>
        <v>1.5952143569292122E-2</v>
      </c>
      <c r="BD70" s="34">
        <f t="shared" si="169"/>
        <v>0.61611570247933889</v>
      </c>
      <c r="BE70" s="34">
        <f t="shared" si="169"/>
        <v>1.1189747513389441</v>
      </c>
      <c r="BF70" s="34">
        <f>BF68/BF72</f>
        <v>1.3089546914020691</v>
      </c>
      <c r="BG70" s="34">
        <f t="shared" ref="BG70:BQ70" si="170">BG68/BG72</f>
        <v>3.5585050646175342</v>
      </c>
      <c r="BH70" s="34">
        <f t="shared" si="170"/>
        <v>5.4877628403998617</v>
      </c>
      <c r="BI70" s="34">
        <f t="shared" si="170"/>
        <v>7.6508650519031143</v>
      </c>
      <c r="BJ70" s="34">
        <f t="shared" si="170"/>
        <v>6.47687456201822</v>
      </c>
      <c r="BK70" s="34">
        <f t="shared" si="170"/>
        <v>10.223079621185549</v>
      </c>
      <c r="BL70" s="34">
        <f t="shared" si="170"/>
        <v>13.985790408525755</v>
      </c>
      <c r="BM70" s="34">
        <f t="shared" si="170"/>
        <v>8.6341644957201336</v>
      </c>
      <c r="BN70" s="34" t="e">
        <f t="shared" si="170"/>
        <v>#DIV/0!</v>
      </c>
      <c r="BO70" s="34" t="e">
        <f t="shared" si="170"/>
        <v>#DIV/0!</v>
      </c>
      <c r="BP70" s="34" t="e">
        <f t="shared" si="170"/>
        <v>#DIV/0!</v>
      </c>
      <c r="BQ70" s="34" t="e">
        <f t="shared" si="170"/>
        <v>#DIV/0!</v>
      </c>
    </row>
    <row r="71" spans="2:78" s="34" customFormat="1" x14ac:dyDescent="0.35">
      <c r="M71" s="34" t="e">
        <f>M68/M73</f>
        <v>#DIV/0!</v>
      </c>
      <c r="N71" s="34" t="e">
        <f t="shared" ref="N71:AR71" si="171">N68/N73</f>
        <v>#DIV/0!</v>
      </c>
      <c r="O71" s="34">
        <f t="shared" si="171"/>
        <v>1.04</v>
      </c>
      <c r="P71" s="34">
        <f t="shared" si="171"/>
        <v>1.32</v>
      </c>
      <c r="Q71" s="34">
        <f t="shared" si="171"/>
        <v>1.59</v>
      </c>
      <c r="R71" s="34">
        <f t="shared" si="171"/>
        <v>1.44</v>
      </c>
      <c r="S71" s="34">
        <f t="shared" si="171"/>
        <v>1.69</v>
      </c>
      <c r="T71" s="34">
        <f t="shared" si="171"/>
        <v>1.74</v>
      </c>
      <c r="U71" s="34">
        <f t="shared" si="171"/>
        <v>1.7634740817027119</v>
      </c>
      <c r="V71" s="34">
        <f t="shared" si="171"/>
        <v>-5.1899999999999995</v>
      </c>
      <c r="W71" s="34">
        <f t="shared" si="171"/>
        <v>0.84663645869640991</v>
      </c>
      <c r="X71" s="34">
        <f t="shared" si="171"/>
        <v>0.90991304347826085</v>
      </c>
      <c r="Y71" s="34">
        <f t="shared" si="171"/>
        <v>2.1193458594293668</v>
      </c>
      <c r="Z71" s="34">
        <f t="shared" si="171"/>
        <v>2.5552851182197496</v>
      </c>
      <c r="AA71" s="34">
        <f t="shared" si="171"/>
        <v>1.7092050209205021</v>
      </c>
      <c r="AB71" s="34">
        <f t="shared" si="171"/>
        <v>1.7985411601250434</v>
      </c>
      <c r="AC71" s="34">
        <f t="shared" si="171"/>
        <v>2.7139398132134209</v>
      </c>
      <c r="AD71" s="34">
        <f t="shared" si="171"/>
        <v>3.8850415512465375</v>
      </c>
      <c r="AE71" s="35">
        <f t="shared" si="171"/>
        <v>3.2952810548230396</v>
      </c>
      <c r="AF71" s="34">
        <f t="shared" si="171"/>
        <v>3.6127911018421965</v>
      </c>
      <c r="AG71" s="34">
        <f t="shared" si="171"/>
        <v>3.2158097236796084</v>
      </c>
      <c r="AH71" s="34">
        <f t="shared" si="171"/>
        <v>3.5974116824064359</v>
      </c>
      <c r="AI71" s="35">
        <f t="shared" si="171"/>
        <v>2.7224653537563821</v>
      </c>
      <c r="AJ71" s="34">
        <f t="shared" si="171"/>
        <v>2.4647991153704387</v>
      </c>
      <c r="AK71" s="34">
        <f t="shared" si="171"/>
        <v>1.6356531447711202</v>
      </c>
      <c r="AL71" s="34" t="e">
        <f t="shared" si="171"/>
        <v>#DIV/0!</v>
      </c>
      <c r="AM71" s="35">
        <f t="shared" si="171"/>
        <v>2.1991525423728815</v>
      </c>
      <c r="AN71" s="34">
        <f t="shared" si="171"/>
        <v>2.9816232771822357</v>
      </c>
      <c r="AO71" s="34" t="e">
        <f t="shared" si="171"/>
        <v>#DIV/0!</v>
      </c>
      <c r="AP71" s="34" t="e">
        <f t="shared" si="171"/>
        <v>#DIV/0!</v>
      </c>
      <c r="AQ71" s="35" t="e">
        <f t="shared" si="171"/>
        <v>#DIV/0!</v>
      </c>
      <c r="AR71" s="34" t="e">
        <f t="shared" si="171"/>
        <v>#DIV/0!</v>
      </c>
      <c r="AZ71" s="34" t="e">
        <f>AZ68/AZ73</f>
        <v>#DIV/0!</v>
      </c>
      <c r="BA71" s="34" t="e">
        <f t="shared" ref="BA71:BE71" si="172">BA68/BA73</f>
        <v>#DIV/0!</v>
      </c>
      <c r="BB71" s="34" t="e">
        <f t="shared" si="172"/>
        <v>#DIV/0!</v>
      </c>
      <c r="BC71" s="34">
        <f t="shared" si="172"/>
        <v>1.4773776546629732E-2</v>
      </c>
      <c r="BD71" s="34">
        <f t="shared" si="172"/>
        <v>0.59237187127532775</v>
      </c>
      <c r="BE71" s="34">
        <f t="shared" si="172"/>
        <v>1.097972972972973</v>
      </c>
      <c r="BF71" s="34">
        <f>BF68/BF73</f>
        <v>1.2860147213459516</v>
      </c>
      <c r="BG71" s="34">
        <f t="shared" ref="BG71:BQ71" si="173">BG68/BG73</f>
        <v>3.483076923076923</v>
      </c>
      <c r="BH71" s="34">
        <f t="shared" si="173"/>
        <v>5.3856562922868738</v>
      </c>
      <c r="BI71" s="34">
        <f t="shared" si="173"/>
        <v>7.5696679219445393</v>
      </c>
      <c r="BJ71" s="34">
        <f t="shared" si="173"/>
        <v>6.4273296244784426</v>
      </c>
      <c r="BK71" s="34">
        <f t="shared" si="173"/>
        <v>10.092105263157896</v>
      </c>
      <c r="BL71" s="34">
        <f t="shared" si="173"/>
        <v>13.770549143057012</v>
      </c>
      <c r="BM71" s="34">
        <f t="shared" si="173"/>
        <v>8.5862324204293117</v>
      </c>
      <c r="BN71" s="34" t="e">
        <f t="shared" si="173"/>
        <v>#DIV/0!</v>
      </c>
      <c r="BO71" s="34" t="e">
        <f t="shared" si="173"/>
        <v>#DIV/0!</v>
      </c>
      <c r="BP71" s="34" t="e">
        <f t="shared" si="173"/>
        <v>#DIV/0!</v>
      </c>
      <c r="BQ71" s="34" t="e">
        <f t="shared" si="173"/>
        <v>#DIV/0!</v>
      </c>
    </row>
    <row r="72" spans="2:78" s="9" customFormat="1" x14ac:dyDescent="0.35">
      <c r="B72" s="9" t="s">
        <v>68</v>
      </c>
      <c r="M72" s="9" t="e">
        <f t="shared" ref="M72:V72" si="174">M68/M74</f>
        <v>#DIV/0!</v>
      </c>
      <c r="N72" s="9" t="e">
        <f t="shared" si="174"/>
        <v>#DIV/0!</v>
      </c>
      <c r="O72" s="18">
        <f t="shared" si="174"/>
        <v>2885.8490566037735</v>
      </c>
      <c r="P72" s="9">
        <f t="shared" si="174"/>
        <v>2902.9850746268653</v>
      </c>
      <c r="Q72" s="9">
        <f t="shared" si="174"/>
        <v>2903.7037037037035</v>
      </c>
      <c r="R72" s="9">
        <f t="shared" si="174"/>
        <v>2903.4013605442178</v>
      </c>
      <c r="S72" s="18">
        <f t="shared" si="174"/>
        <v>2899.4186046511627</v>
      </c>
      <c r="T72" s="9">
        <f t="shared" si="174"/>
        <v>2901.1363636363635</v>
      </c>
      <c r="U72" s="9">
        <f t="shared" si="174"/>
        <v>2885.9550561797751</v>
      </c>
      <c r="V72" s="9">
        <f t="shared" si="174"/>
        <v>-1308.1749049429659</v>
      </c>
      <c r="W72" s="18">
        <v>2856</v>
      </c>
      <c r="X72" s="9">
        <v>2855</v>
      </c>
      <c r="Y72" s="9">
        <v>2854</v>
      </c>
      <c r="Z72" s="9">
        <v>2854</v>
      </c>
      <c r="AA72" s="18">
        <v>2851</v>
      </c>
      <c r="AB72" s="9">
        <v>2850</v>
      </c>
      <c r="AC72" s="9">
        <v>2850</v>
      </c>
      <c r="AD72" s="9">
        <v>2851</v>
      </c>
      <c r="AE72" s="18">
        <v>2847</v>
      </c>
      <c r="AF72" s="9">
        <v>2834</v>
      </c>
      <c r="AG72" s="9">
        <v>2814</v>
      </c>
      <c r="AH72" s="9">
        <v>2815</v>
      </c>
      <c r="AI72" s="18">
        <v>2725</v>
      </c>
      <c r="AJ72" s="9">
        <v>2704</v>
      </c>
      <c r="AK72" s="9">
        <v>2682</v>
      </c>
      <c r="AL72" s="9" t="e">
        <f>AL68/AL74</f>
        <v>#DIV/0!</v>
      </c>
      <c r="AM72" s="18">
        <v>2587</v>
      </c>
      <c r="AN72" s="9">
        <v>2568</v>
      </c>
      <c r="AQ72" s="18"/>
      <c r="BC72" s="9">
        <v>2006</v>
      </c>
      <c r="BD72" s="9">
        <v>2420</v>
      </c>
      <c r="BE72" s="9">
        <v>2614</v>
      </c>
      <c r="BF72" s="9">
        <v>2803</v>
      </c>
      <c r="BG72" s="9">
        <v>2863</v>
      </c>
      <c r="BH72" s="9">
        <v>2901</v>
      </c>
      <c r="BI72" s="9">
        <v>2890</v>
      </c>
      <c r="BJ72" s="9">
        <v>2854</v>
      </c>
      <c r="BK72" s="9">
        <v>2851</v>
      </c>
      <c r="BL72" s="9">
        <v>2815</v>
      </c>
      <c r="BM72" s="9">
        <v>2687</v>
      </c>
    </row>
    <row r="73" spans="2:78" s="9" customFormat="1" x14ac:dyDescent="0.35">
      <c r="B73" s="9" t="s">
        <v>69</v>
      </c>
      <c r="M73" s="9" t="e">
        <f t="shared" ref="M73:T73" si="175">M68/M75</f>
        <v>#DIV/0!</v>
      </c>
      <c r="N73" s="9" t="e">
        <f t="shared" si="175"/>
        <v>#DIV/0!</v>
      </c>
      <c r="O73" s="18">
        <f t="shared" si="175"/>
        <v>2941.3461538461538</v>
      </c>
      <c r="P73" s="9">
        <f t="shared" si="175"/>
        <v>2946.969696969697</v>
      </c>
      <c r="Q73" s="9">
        <f t="shared" si="175"/>
        <v>2958.4905660377358</v>
      </c>
      <c r="R73" s="9">
        <f t="shared" si="175"/>
        <v>2963.8888888888891</v>
      </c>
      <c r="S73" s="18">
        <f t="shared" si="175"/>
        <v>2950.8875739644973</v>
      </c>
      <c r="T73" s="9">
        <f t="shared" si="175"/>
        <v>2934.4827586206898</v>
      </c>
      <c r="U73" s="9">
        <v>2913</v>
      </c>
      <c r="V73" s="9">
        <f>V68/V75</f>
        <v>-1325.8188824662814</v>
      </c>
      <c r="W73" s="18">
        <v>2869</v>
      </c>
      <c r="X73" s="9">
        <v>2875</v>
      </c>
      <c r="Y73" s="9">
        <v>2874</v>
      </c>
      <c r="Z73" s="9">
        <v>2876</v>
      </c>
      <c r="AA73" s="18">
        <v>2868</v>
      </c>
      <c r="AB73" s="9">
        <v>2879</v>
      </c>
      <c r="AC73" s="9">
        <v>2891</v>
      </c>
      <c r="AD73" s="9">
        <v>2888</v>
      </c>
      <c r="AE73" s="18">
        <v>2882</v>
      </c>
      <c r="AF73" s="9">
        <v>2877</v>
      </c>
      <c r="AG73" s="9">
        <v>2859</v>
      </c>
      <c r="AH73" s="9">
        <v>2859</v>
      </c>
      <c r="AI73" s="18">
        <v>2742</v>
      </c>
      <c r="AJ73" s="9">
        <v>2713</v>
      </c>
      <c r="AK73" s="9">
        <v>2687</v>
      </c>
      <c r="AL73" s="9" t="e">
        <f>AL68/AL75</f>
        <v>#DIV/0!</v>
      </c>
      <c r="AM73" s="18">
        <v>2596</v>
      </c>
      <c r="AN73" s="9">
        <v>2612</v>
      </c>
      <c r="AQ73" s="18"/>
      <c r="BC73" s="9">
        <v>2166</v>
      </c>
      <c r="BD73" s="9">
        <v>2517</v>
      </c>
      <c r="BE73" s="9">
        <v>2664</v>
      </c>
      <c r="BF73" s="9">
        <v>2853</v>
      </c>
      <c r="BG73" s="9">
        <v>2925</v>
      </c>
      <c r="BH73" s="9">
        <v>2956</v>
      </c>
      <c r="BI73" s="9">
        <v>2921</v>
      </c>
      <c r="BJ73" s="9">
        <v>2876</v>
      </c>
      <c r="BK73" s="9">
        <v>2888</v>
      </c>
      <c r="BL73" s="9">
        <v>2859</v>
      </c>
      <c r="BM73" s="9">
        <v>2702</v>
      </c>
    </row>
    <row r="74" spans="2:78" x14ac:dyDescent="0.35">
      <c r="B74" t="s">
        <v>70</v>
      </c>
      <c r="O74" s="15">
        <v>1.06</v>
      </c>
      <c r="P74">
        <v>1.34</v>
      </c>
      <c r="Q74">
        <v>1.62</v>
      </c>
      <c r="R74">
        <v>1.47</v>
      </c>
      <c r="S74" s="15">
        <v>1.72</v>
      </c>
      <c r="T74">
        <v>1.76</v>
      </c>
      <c r="U74">
        <v>1.78</v>
      </c>
      <c r="V74" s="8">
        <f>BI74-U74-T74-S74</f>
        <v>-5.26</v>
      </c>
      <c r="W74" s="15">
        <v>0.85</v>
      </c>
      <c r="X74">
        <v>0.92</v>
      </c>
      <c r="Y74">
        <v>2.13</v>
      </c>
      <c r="Z74" s="8">
        <f>BJ74-Y74-X74-W74</f>
        <v>-3.9</v>
      </c>
      <c r="AA74" s="15">
        <v>1.72</v>
      </c>
      <c r="AB74">
        <v>1.82</v>
      </c>
      <c r="AC74">
        <v>2.75</v>
      </c>
      <c r="AD74" s="8">
        <f>BK74-AC74-AB74-AA74</f>
        <v>-6.29</v>
      </c>
      <c r="AE74" s="15">
        <v>3.34</v>
      </c>
      <c r="AF74">
        <v>3.67</v>
      </c>
      <c r="AG74">
        <v>3.27</v>
      </c>
      <c r="AH74" s="8">
        <f>BL74-AG74-AF74-AE74</f>
        <v>-10.28</v>
      </c>
      <c r="AI74" s="15">
        <v>2.74</v>
      </c>
      <c r="AJ74">
        <v>2.4700000000000002</v>
      </c>
      <c r="AK74">
        <v>1.64</v>
      </c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2:78" x14ac:dyDescent="0.35">
      <c r="B75" t="s">
        <v>71</v>
      </c>
      <c r="O75" s="15">
        <v>1.04</v>
      </c>
      <c r="P75">
        <v>1.32</v>
      </c>
      <c r="Q75">
        <v>1.59</v>
      </c>
      <c r="R75">
        <v>1.44</v>
      </c>
      <c r="S75" s="15">
        <v>1.69</v>
      </c>
      <c r="T75">
        <v>1.74</v>
      </c>
      <c r="U75">
        <v>1.76</v>
      </c>
      <c r="V75" s="8">
        <f>BI75-U75-T75-S75</f>
        <v>-5.1899999999999995</v>
      </c>
      <c r="W75" s="15">
        <v>0.85</v>
      </c>
      <c r="X75">
        <v>0.91</v>
      </c>
      <c r="Y75">
        <v>2.12</v>
      </c>
      <c r="Z75" s="8">
        <f>BJ75-Y75-X75-W75</f>
        <v>-3.8800000000000003</v>
      </c>
      <c r="AA75" s="15">
        <v>1.71</v>
      </c>
      <c r="AB75">
        <v>1.8</v>
      </c>
      <c r="AC75">
        <v>2.71</v>
      </c>
      <c r="AD75" s="8">
        <f>BK75-AC75-AB75-AA75</f>
        <v>-6.22</v>
      </c>
      <c r="AE75" s="15">
        <v>3.3</v>
      </c>
      <c r="AF75">
        <v>3.61</v>
      </c>
      <c r="AG75">
        <v>3.22</v>
      </c>
      <c r="AH75" s="8">
        <f>BL75-AG75-AF75-AE75</f>
        <v>-10.129999999999999</v>
      </c>
      <c r="AI75" s="15">
        <v>2.72</v>
      </c>
      <c r="AJ75">
        <v>2.46</v>
      </c>
      <c r="AK75">
        <v>1.64</v>
      </c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8" spans="2:78" s="36" customFormat="1" x14ac:dyDescent="0.35">
      <c r="B78" s="13" t="s">
        <v>1256</v>
      </c>
      <c r="C78" s="13"/>
      <c r="D78" s="13"/>
      <c r="E78" s="13"/>
      <c r="F78" s="13"/>
      <c r="G78" s="13"/>
      <c r="H78" s="13"/>
      <c r="I78" s="13"/>
      <c r="J78" s="13"/>
      <c r="O78" s="37"/>
      <c r="S78" s="37"/>
      <c r="W78" s="37"/>
      <c r="AA78" s="37"/>
      <c r="AE78" s="37"/>
      <c r="AI78" s="37"/>
      <c r="AM78" s="37"/>
      <c r="AQ78" s="37"/>
    </row>
    <row r="79" spans="2:78" s="25" customFormat="1" x14ac:dyDescent="0.35">
      <c r="B79" s="25" t="s">
        <v>1246</v>
      </c>
      <c r="O79" s="26"/>
      <c r="S79" s="26"/>
      <c r="W79" s="26"/>
      <c r="AA79" s="26"/>
      <c r="AE79" s="26"/>
      <c r="AI79" s="26"/>
      <c r="AM79" s="26"/>
      <c r="AQ79" s="26"/>
    </row>
    <row r="80" spans="2:78" x14ac:dyDescent="0.35">
      <c r="B80" t="s">
        <v>72</v>
      </c>
      <c r="K80" s="9"/>
      <c r="L80" s="9"/>
      <c r="M80" s="9"/>
      <c r="N80" s="9"/>
      <c r="O80" s="18"/>
      <c r="P80" s="9"/>
      <c r="Q80" s="9"/>
      <c r="R80" s="9">
        <f t="shared" ref="R80:R113" si="176">BH80</f>
        <v>8079</v>
      </c>
      <c r="S80" s="18"/>
      <c r="T80" s="9">
        <v>11552</v>
      </c>
      <c r="U80" s="9">
        <v>9637</v>
      </c>
      <c r="V80" s="9">
        <f t="shared" ref="V80:V113" si="177">BI80</f>
        <v>10019</v>
      </c>
      <c r="W80" s="18">
        <v>11076</v>
      </c>
      <c r="X80" s="9">
        <v>13877</v>
      </c>
      <c r="Y80" s="9">
        <v>15979</v>
      </c>
      <c r="Z80" s="9">
        <f t="shared" ref="Z80:Z113" si="178">BJ80</f>
        <v>19079</v>
      </c>
      <c r="AA80" s="18">
        <v>23618</v>
      </c>
      <c r="AB80" s="9">
        <v>21045</v>
      </c>
      <c r="AC80" s="9">
        <v>11617</v>
      </c>
      <c r="AD80" s="9">
        <f t="shared" ref="AD80:AD113" si="179">BK80</f>
        <v>17576</v>
      </c>
      <c r="AE80" s="18">
        <v>19513</v>
      </c>
      <c r="AF80" s="9">
        <v>16186</v>
      </c>
      <c r="AG80" s="9">
        <v>14496</v>
      </c>
      <c r="AH80" s="9">
        <v>16601</v>
      </c>
      <c r="AI80" s="18">
        <v>14886</v>
      </c>
      <c r="AJ80" s="9">
        <v>12681</v>
      </c>
      <c r="AK80" s="9">
        <v>14308</v>
      </c>
      <c r="AL80" s="9">
        <f>BM80</f>
        <v>14681</v>
      </c>
      <c r="AM80" s="18">
        <v>11551</v>
      </c>
      <c r="AN80" s="9">
        <v>28785</v>
      </c>
      <c r="AO80" s="9"/>
      <c r="AP80" s="9"/>
      <c r="AQ80" s="18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>
        <v>3323</v>
      </c>
      <c r="BE80" s="9">
        <v>4315</v>
      </c>
      <c r="BF80" s="9">
        <v>4907</v>
      </c>
      <c r="BG80" s="9">
        <v>8903</v>
      </c>
      <c r="BH80" s="9">
        <v>8079</v>
      </c>
      <c r="BI80" s="9">
        <v>10019</v>
      </c>
      <c r="BJ80" s="9">
        <v>19079</v>
      </c>
      <c r="BK80" s="9">
        <v>17576</v>
      </c>
      <c r="BL80" s="9">
        <v>16601</v>
      </c>
      <c r="BM80" s="9">
        <v>14681</v>
      </c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</row>
    <row r="81" spans="2:78" x14ac:dyDescent="0.35">
      <c r="B81" t="s">
        <v>73</v>
      </c>
      <c r="K81" s="9"/>
      <c r="L81" s="9"/>
      <c r="M81" s="9"/>
      <c r="N81" s="9"/>
      <c r="O81" s="18"/>
      <c r="P81" s="9"/>
      <c r="Q81" s="9"/>
      <c r="R81" s="9">
        <f t="shared" si="176"/>
        <v>33632</v>
      </c>
      <c r="S81" s="18"/>
      <c r="T81" s="9">
        <v>30757</v>
      </c>
      <c r="U81" s="9">
        <v>31569</v>
      </c>
      <c r="V81" s="9">
        <f t="shared" si="177"/>
        <v>31095</v>
      </c>
      <c r="W81" s="18">
        <v>34167</v>
      </c>
      <c r="X81" s="9">
        <v>34719</v>
      </c>
      <c r="Y81" s="9">
        <v>36290</v>
      </c>
      <c r="Z81" s="9">
        <f t="shared" si="178"/>
        <v>35776</v>
      </c>
      <c r="AA81" s="18">
        <v>36671</v>
      </c>
      <c r="AB81" s="9">
        <v>37195</v>
      </c>
      <c r="AC81" s="9">
        <v>44003</v>
      </c>
      <c r="AD81" s="9">
        <f t="shared" si="179"/>
        <v>44378</v>
      </c>
      <c r="AE81" s="18">
        <v>44706</v>
      </c>
      <c r="AF81" s="9">
        <v>47894</v>
      </c>
      <c r="AG81" s="9">
        <v>43579</v>
      </c>
      <c r="AH81" s="9">
        <v>31397</v>
      </c>
      <c r="AI81" s="18">
        <v>29004</v>
      </c>
      <c r="AJ81" s="9">
        <v>27808</v>
      </c>
      <c r="AK81" s="9">
        <v>27468</v>
      </c>
      <c r="AL81" s="9">
        <f>BM81</f>
        <v>26057</v>
      </c>
      <c r="AM81" s="18">
        <v>25888</v>
      </c>
      <c r="AN81" s="9">
        <v>24661</v>
      </c>
      <c r="AO81" s="9"/>
      <c r="AP81" s="9"/>
      <c r="AQ81" s="18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>
        <v>8126</v>
      </c>
      <c r="BE81" s="9">
        <v>6884</v>
      </c>
      <c r="BF81" s="9">
        <v>13527</v>
      </c>
      <c r="BG81" s="9">
        <v>20546</v>
      </c>
      <c r="BH81" s="9">
        <v>33632</v>
      </c>
      <c r="BI81" s="9">
        <v>31095</v>
      </c>
      <c r="BJ81" s="9">
        <v>35776</v>
      </c>
      <c r="BK81" s="9">
        <v>44378</v>
      </c>
      <c r="BL81" s="9">
        <v>31397</v>
      </c>
      <c r="BM81" s="9">
        <v>26057</v>
      </c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</row>
    <row r="82" spans="2:78" x14ac:dyDescent="0.35">
      <c r="B82" t="s">
        <v>74</v>
      </c>
      <c r="K82" s="9"/>
      <c r="L82" s="9"/>
      <c r="M82" s="9"/>
      <c r="N82" s="9"/>
      <c r="O82" s="18"/>
      <c r="P82" s="9"/>
      <c r="Q82" s="9"/>
      <c r="R82" s="9">
        <f t="shared" si="176"/>
        <v>5832</v>
      </c>
      <c r="S82" s="18"/>
      <c r="T82" s="9">
        <v>5590</v>
      </c>
      <c r="U82" s="9">
        <v>6058</v>
      </c>
      <c r="V82" s="9">
        <f t="shared" si="177"/>
        <v>7587</v>
      </c>
      <c r="W82" s="18">
        <v>6475</v>
      </c>
      <c r="X82" s="9">
        <v>7513</v>
      </c>
      <c r="Y82" s="9">
        <v>7673</v>
      </c>
      <c r="Z82" s="9">
        <f t="shared" si="178"/>
        <v>9518</v>
      </c>
      <c r="AA82" s="18">
        <v>7289</v>
      </c>
      <c r="AB82" s="9">
        <v>7483</v>
      </c>
      <c r="AC82" s="9">
        <v>8024</v>
      </c>
      <c r="AD82" s="9">
        <f t="shared" si="179"/>
        <v>11335</v>
      </c>
      <c r="AE82" s="18">
        <v>10276</v>
      </c>
      <c r="AF82" s="9">
        <v>11698</v>
      </c>
      <c r="AG82" s="9">
        <v>12088</v>
      </c>
      <c r="AH82" s="9">
        <v>14039</v>
      </c>
      <c r="AI82" s="18">
        <v>11390</v>
      </c>
      <c r="AJ82" s="9">
        <v>11525</v>
      </c>
      <c r="AK82" s="9">
        <v>11227</v>
      </c>
      <c r="AL82" s="9">
        <f>BM82</f>
        <v>13466</v>
      </c>
      <c r="AM82" s="18">
        <v>11044</v>
      </c>
      <c r="AN82" s="9">
        <v>12511</v>
      </c>
      <c r="AO82" s="9"/>
      <c r="AP82" s="9"/>
      <c r="AQ82" s="18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>
        <v>1109</v>
      </c>
      <c r="BE82" s="9">
        <v>1678</v>
      </c>
      <c r="BF82" s="9">
        <v>2559</v>
      </c>
      <c r="BG82" s="9">
        <v>3993</v>
      </c>
      <c r="BH82" s="9">
        <v>5832</v>
      </c>
      <c r="BI82" s="9">
        <v>7587</v>
      </c>
      <c r="BJ82" s="9">
        <v>9518</v>
      </c>
      <c r="BK82" s="9">
        <v>11335</v>
      </c>
      <c r="BL82" s="9">
        <v>14039</v>
      </c>
      <c r="BM82" s="9">
        <v>13466</v>
      </c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</row>
    <row r="83" spans="2:78" s="5" customFormat="1" x14ac:dyDescent="0.35">
      <c r="B83" s="5" t="s">
        <v>75</v>
      </c>
      <c r="K83" s="10"/>
      <c r="L83" s="10"/>
      <c r="M83" s="10"/>
      <c r="N83" s="10"/>
      <c r="O83" s="19"/>
      <c r="P83" s="10"/>
      <c r="Q83" s="10"/>
      <c r="R83" s="10">
        <f t="shared" si="176"/>
        <v>1020</v>
      </c>
      <c r="S83" s="19"/>
      <c r="T83" s="10">
        <v>1934</v>
      </c>
      <c r="U83" s="10">
        <v>1883</v>
      </c>
      <c r="V83" s="10">
        <f t="shared" si="177"/>
        <v>1779</v>
      </c>
      <c r="W83" s="19">
        <v>1582</v>
      </c>
      <c r="X83" s="10">
        <v>1852</v>
      </c>
      <c r="Y83" s="10">
        <v>2137</v>
      </c>
      <c r="Z83" s="10">
        <f t="shared" si="178"/>
        <v>1852</v>
      </c>
      <c r="AA83" s="19">
        <v>1771</v>
      </c>
      <c r="AB83" s="10">
        <v>2407</v>
      </c>
      <c r="AC83" s="10">
        <v>2155</v>
      </c>
      <c r="AD83" s="10">
        <f t="shared" si="179"/>
        <v>2381</v>
      </c>
      <c r="AE83" s="19">
        <v>2827</v>
      </c>
      <c r="AF83" s="10">
        <v>4919</v>
      </c>
      <c r="AG83" s="10">
        <v>5258</v>
      </c>
      <c r="AH83" s="10">
        <v>4629</v>
      </c>
      <c r="AI83" s="19">
        <v>3985</v>
      </c>
      <c r="AJ83" s="10">
        <v>3973</v>
      </c>
      <c r="AK83" s="10">
        <v>5312</v>
      </c>
      <c r="AL83" s="9">
        <f>BM83</f>
        <v>5345</v>
      </c>
      <c r="AM83" s="19">
        <v>4000</v>
      </c>
      <c r="AN83" s="10">
        <v>3603</v>
      </c>
      <c r="AO83" s="10"/>
      <c r="AP83" s="10"/>
      <c r="AQ83" s="19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>
        <v>512</v>
      </c>
      <c r="BE83" s="10">
        <v>793</v>
      </c>
      <c r="BF83" s="10">
        <v>659</v>
      </c>
      <c r="BG83" s="10">
        <v>959</v>
      </c>
      <c r="BH83" s="10">
        <v>1020</v>
      </c>
      <c r="BI83" s="10">
        <v>1779</v>
      </c>
      <c r="BJ83" s="10">
        <v>1852</v>
      </c>
      <c r="BK83" s="10">
        <v>2381</v>
      </c>
      <c r="BL83" s="10">
        <v>4629</v>
      </c>
      <c r="BM83" s="10">
        <v>5345</v>
      </c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:78" x14ac:dyDescent="0.35">
      <c r="B84" t="s">
        <v>76</v>
      </c>
      <c r="K84" s="9">
        <f t="shared" ref="K84:Q84" si="180">SUM(K80:K83)</f>
        <v>0</v>
      </c>
      <c r="L84" s="9">
        <f t="shared" si="180"/>
        <v>0</v>
      </c>
      <c r="M84" s="9">
        <f t="shared" si="180"/>
        <v>0</v>
      </c>
      <c r="N84" s="9">
        <f t="shared" si="180"/>
        <v>0</v>
      </c>
      <c r="O84" s="18">
        <f t="shared" si="180"/>
        <v>0</v>
      </c>
      <c r="P84" s="9">
        <f t="shared" si="180"/>
        <v>0</v>
      </c>
      <c r="Q84" s="9">
        <f t="shared" si="180"/>
        <v>0</v>
      </c>
      <c r="R84" s="9">
        <f t="shared" si="176"/>
        <v>48563</v>
      </c>
      <c r="S84" s="18">
        <f>SUM(S80:S83)</f>
        <v>0</v>
      </c>
      <c r="T84" s="9">
        <f>SUM(T80:T83)</f>
        <v>49833</v>
      </c>
      <c r="U84" s="9">
        <f>SUM(U80:U83)</f>
        <v>49147</v>
      </c>
      <c r="V84" s="9">
        <f t="shared" si="177"/>
        <v>50480</v>
      </c>
      <c r="W84" s="18">
        <f>SUM(W80:W83)</f>
        <v>53300</v>
      </c>
      <c r="X84" s="9">
        <f>SUM(X80:X83)</f>
        <v>57961</v>
      </c>
      <c r="Y84" s="9">
        <f>SUM(Y80:Y83)</f>
        <v>62079</v>
      </c>
      <c r="Z84" s="9">
        <f t="shared" si="178"/>
        <v>66225</v>
      </c>
      <c r="AA84" s="18">
        <f>SUM(AA80:AA83)</f>
        <v>69349</v>
      </c>
      <c r="AB84" s="9">
        <f>SUM(AB80:AB83)</f>
        <v>68130</v>
      </c>
      <c r="AC84" s="9">
        <f>SUM(AC80:AC83)</f>
        <v>65799</v>
      </c>
      <c r="AD84" s="9">
        <f t="shared" si="179"/>
        <v>75670</v>
      </c>
      <c r="AE84" s="18">
        <f t="shared" ref="AE84:AM84" si="181">SUM(AE80:AE83)</f>
        <v>77322</v>
      </c>
      <c r="AF84" s="9">
        <f t="shared" si="181"/>
        <v>80697</v>
      </c>
      <c r="AG84" s="9">
        <f t="shared" si="181"/>
        <v>75421</v>
      </c>
      <c r="AH84" s="9">
        <f t="shared" si="181"/>
        <v>66666</v>
      </c>
      <c r="AI84" s="18">
        <f t="shared" si="181"/>
        <v>59265</v>
      </c>
      <c r="AJ84" s="9">
        <f t="shared" si="181"/>
        <v>55987</v>
      </c>
      <c r="AK84" s="9">
        <f t="shared" si="181"/>
        <v>58315</v>
      </c>
      <c r="AL84" s="9">
        <f t="shared" si="181"/>
        <v>59549</v>
      </c>
      <c r="AM84" s="18">
        <f t="shared" si="181"/>
        <v>52483</v>
      </c>
      <c r="AN84" s="9">
        <f t="shared" ref="AN84" si="182">SUM(AN80:AN83)</f>
        <v>69560</v>
      </c>
      <c r="AO84" s="9">
        <f t="shared" ref="AO84" si="183">SUM(AO80:AO83)</f>
        <v>0</v>
      </c>
      <c r="AP84" s="9">
        <f t="shared" ref="AP84" si="184">SUM(AP80:AP83)</f>
        <v>0</v>
      </c>
      <c r="AQ84" s="18">
        <f t="shared" ref="AQ84:AR84" si="185">SUM(AQ80:AQ83)</f>
        <v>0</v>
      </c>
      <c r="AR84" s="9">
        <f t="shared" si="185"/>
        <v>0</v>
      </c>
      <c r="AS84" s="9"/>
      <c r="AT84" s="9"/>
      <c r="AU84" s="9"/>
      <c r="AV84" s="9"/>
      <c r="AW84" s="9"/>
      <c r="AX84" s="9"/>
      <c r="AY84" s="9"/>
      <c r="AZ84" s="9">
        <f t="shared" ref="AZ84:BF84" si="186">SUM(AZ80:AZ83)</f>
        <v>0</v>
      </c>
      <c r="BA84" s="9">
        <f t="shared" si="186"/>
        <v>0</v>
      </c>
      <c r="BB84" s="9">
        <f t="shared" si="186"/>
        <v>0</v>
      </c>
      <c r="BC84" s="9">
        <f t="shared" si="186"/>
        <v>0</v>
      </c>
      <c r="BD84" s="9">
        <f t="shared" si="186"/>
        <v>13070</v>
      </c>
      <c r="BE84" s="9">
        <f t="shared" si="186"/>
        <v>13670</v>
      </c>
      <c r="BF84" s="9">
        <f t="shared" si="186"/>
        <v>21652</v>
      </c>
      <c r="BG84" s="9">
        <f t="shared" ref="BF84:BR84" si="187">SUM(BG80:BG83)</f>
        <v>34401</v>
      </c>
      <c r="BH84" s="9">
        <f t="shared" si="187"/>
        <v>48563</v>
      </c>
      <c r="BI84" s="9">
        <f t="shared" si="187"/>
        <v>50480</v>
      </c>
      <c r="BJ84" s="9">
        <f t="shared" si="187"/>
        <v>66225</v>
      </c>
      <c r="BK84" s="9">
        <f t="shared" si="187"/>
        <v>75670</v>
      </c>
      <c r="BL84" s="9">
        <f t="shared" si="187"/>
        <v>66666</v>
      </c>
      <c r="BM84" s="9">
        <f t="shared" si="187"/>
        <v>59549</v>
      </c>
      <c r="BN84" s="9">
        <f t="shared" si="187"/>
        <v>0</v>
      </c>
      <c r="BO84" s="9">
        <f t="shared" si="187"/>
        <v>0</v>
      </c>
      <c r="BP84" s="9">
        <f t="shared" si="187"/>
        <v>0</v>
      </c>
      <c r="BQ84" s="9">
        <f t="shared" si="187"/>
        <v>0</v>
      </c>
      <c r="BR84" s="9">
        <f t="shared" si="187"/>
        <v>0</v>
      </c>
      <c r="BS84" s="9"/>
      <c r="BT84" s="9"/>
      <c r="BU84" s="9"/>
      <c r="BV84" s="9"/>
      <c r="BW84" s="9"/>
      <c r="BX84" s="9"/>
      <c r="BY84" s="9"/>
      <c r="BZ84" s="9"/>
    </row>
    <row r="85" spans="2:78" s="23" customFormat="1" x14ac:dyDescent="0.35">
      <c r="B85" s="23" t="s">
        <v>1247</v>
      </c>
      <c r="K85" s="27"/>
      <c r="L85" s="27"/>
      <c r="M85" s="27"/>
      <c r="N85" s="27"/>
      <c r="O85" s="28"/>
      <c r="P85" s="27"/>
      <c r="Q85" s="27"/>
      <c r="R85" s="27"/>
      <c r="S85" s="28"/>
      <c r="T85" s="27"/>
      <c r="U85" s="27"/>
      <c r="V85" s="27"/>
      <c r="W85" s="28"/>
      <c r="X85" s="27"/>
      <c r="Y85" s="27"/>
      <c r="Z85" s="27"/>
      <c r="AA85" s="28"/>
      <c r="AB85" s="27"/>
      <c r="AC85" s="27"/>
      <c r="AD85" s="27"/>
      <c r="AE85" s="28"/>
      <c r="AF85" s="27"/>
      <c r="AG85" s="27"/>
      <c r="AH85" s="27"/>
      <c r="AI85" s="28"/>
      <c r="AJ85" s="27"/>
      <c r="AK85" s="27"/>
      <c r="AL85" s="27"/>
      <c r="AM85" s="28"/>
      <c r="AN85" s="27"/>
      <c r="AO85" s="27"/>
      <c r="AP85" s="27"/>
      <c r="AQ85" s="28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</row>
    <row r="86" spans="2:78" x14ac:dyDescent="0.35">
      <c r="B86" t="s">
        <v>77</v>
      </c>
      <c r="K86" s="9"/>
      <c r="L86" s="9"/>
      <c r="M86" s="9"/>
      <c r="N86" s="9"/>
      <c r="O86" s="18"/>
      <c r="P86" s="9"/>
      <c r="Q86" s="9"/>
      <c r="R86" s="9">
        <f t="shared" si="176"/>
        <v>0</v>
      </c>
      <c r="S86" s="18"/>
      <c r="T86" s="9">
        <v>0</v>
      </c>
      <c r="U86" s="9">
        <v>0</v>
      </c>
      <c r="V86" s="9">
        <f t="shared" si="177"/>
        <v>0</v>
      </c>
      <c r="W86" s="18">
        <v>0</v>
      </c>
      <c r="X86" s="9">
        <v>0</v>
      </c>
      <c r="Y86" s="9">
        <v>0</v>
      </c>
      <c r="Z86" s="9">
        <f t="shared" si="178"/>
        <v>0</v>
      </c>
      <c r="AA86" s="18">
        <v>0</v>
      </c>
      <c r="AB86" s="9">
        <v>0</v>
      </c>
      <c r="AC86" s="9">
        <v>6164</v>
      </c>
      <c r="AD86" s="9">
        <f t="shared" si="179"/>
        <v>6234</v>
      </c>
      <c r="AE86" s="18">
        <v>6342</v>
      </c>
      <c r="AF86" s="9">
        <v>6393</v>
      </c>
      <c r="AG86" s="9">
        <v>6758</v>
      </c>
      <c r="AH86" s="9">
        <v>6775</v>
      </c>
      <c r="AI86" s="18">
        <v>6775</v>
      </c>
      <c r="AJ86" s="9">
        <v>6536</v>
      </c>
      <c r="AK86" s="9">
        <v>6528</v>
      </c>
      <c r="AL86" s="9">
        <f t="shared" ref="AL86:AL91" si="188">BM86</f>
        <v>6201</v>
      </c>
      <c r="AM86" s="18">
        <v>6167</v>
      </c>
      <c r="AN86" s="9">
        <v>6208</v>
      </c>
      <c r="AO86" s="9"/>
      <c r="AP86" s="9"/>
      <c r="AQ86" s="18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6234</v>
      </c>
      <c r="BL86" s="9">
        <v>6775</v>
      </c>
      <c r="BM86" s="9">
        <v>6201</v>
      </c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</row>
    <row r="87" spans="2:78" x14ac:dyDescent="0.35">
      <c r="B87" t="s">
        <v>78</v>
      </c>
      <c r="K87" s="9"/>
      <c r="L87" s="9"/>
      <c r="M87" s="9"/>
      <c r="N87" s="9"/>
      <c r="O87" s="18"/>
      <c r="P87" s="9"/>
      <c r="Q87" s="9"/>
      <c r="R87" s="9">
        <f t="shared" si="176"/>
        <v>13721</v>
      </c>
      <c r="S87" s="18"/>
      <c r="T87" s="9">
        <v>18357</v>
      </c>
      <c r="U87" s="9">
        <v>21112</v>
      </c>
      <c r="V87" s="9">
        <f t="shared" si="177"/>
        <v>24683</v>
      </c>
      <c r="W87" s="18">
        <v>27345</v>
      </c>
      <c r="X87" s="9">
        <v>29999</v>
      </c>
      <c r="Y87" s="9">
        <v>32284</v>
      </c>
      <c r="Z87" s="9">
        <f t="shared" si="178"/>
        <v>35323</v>
      </c>
      <c r="AA87" s="18">
        <v>37127</v>
      </c>
      <c r="AB87" s="9">
        <v>39006</v>
      </c>
      <c r="AC87" s="9">
        <v>42291</v>
      </c>
      <c r="AD87" s="9">
        <f t="shared" si="179"/>
        <v>45633</v>
      </c>
      <c r="AE87" s="18">
        <v>47720</v>
      </c>
      <c r="AF87" s="9">
        <v>50909</v>
      </c>
      <c r="AG87" s="9">
        <v>53726</v>
      </c>
      <c r="AH87" s="9">
        <v>57809</v>
      </c>
      <c r="AI87" s="18">
        <v>61582</v>
      </c>
      <c r="AJ87" s="9">
        <v>67588</v>
      </c>
      <c r="AK87" s="9">
        <v>73738</v>
      </c>
      <c r="AL87" s="9">
        <f t="shared" si="188"/>
        <v>79518</v>
      </c>
      <c r="AM87" s="18">
        <v>84156</v>
      </c>
      <c r="AN87" s="9">
        <v>87949</v>
      </c>
      <c r="AO87" s="9"/>
      <c r="AP87" s="9"/>
      <c r="AQ87" s="18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>
        <v>2882</v>
      </c>
      <c r="BE87" s="9">
        <v>3967</v>
      </c>
      <c r="BF87" s="9">
        <v>5687</v>
      </c>
      <c r="BG87" s="9">
        <v>8591</v>
      </c>
      <c r="BH87" s="9">
        <v>13721</v>
      </c>
      <c r="BI87" s="9">
        <v>24683</v>
      </c>
      <c r="BJ87" s="9">
        <v>35323</v>
      </c>
      <c r="BK87" s="9">
        <v>45633</v>
      </c>
      <c r="BL87" s="9">
        <v>57809</v>
      </c>
      <c r="BM87" s="9">
        <v>79518</v>
      </c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</row>
    <row r="88" spans="2:78" x14ac:dyDescent="0.35">
      <c r="B88" t="s">
        <v>79</v>
      </c>
      <c r="K88" s="9"/>
      <c r="L88" s="9"/>
      <c r="M88" s="9"/>
      <c r="N88" s="9"/>
      <c r="O88" s="18"/>
      <c r="P88" s="9"/>
      <c r="Q88" s="9"/>
      <c r="R88" s="9">
        <f t="shared" si="176"/>
        <v>0</v>
      </c>
      <c r="S88" s="18"/>
      <c r="T88" s="9">
        <v>0</v>
      </c>
      <c r="U88" s="9">
        <v>0</v>
      </c>
      <c r="V88" s="9">
        <f t="shared" si="177"/>
        <v>0</v>
      </c>
      <c r="W88" s="18">
        <v>6747</v>
      </c>
      <c r="X88" s="9">
        <v>7272</v>
      </c>
      <c r="Y88" s="9">
        <v>8403</v>
      </c>
      <c r="Z88" s="9">
        <f t="shared" si="178"/>
        <v>9460</v>
      </c>
      <c r="AA88" s="18">
        <v>9359</v>
      </c>
      <c r="AB88" s="9">
        <v>9429</v>
      </c>
      <c r="AC88" s="9">
        <v>9439</v>
      </c>
      <c r="AD88" s="9">
        <f t="shared" si="179"/>
        <v>9348</v>
      </c>
      <c r="AE88" s="18">
        <v>10202</v>
      </c>
      <c r="AF88" s="9">
        <v>10525</v>
      </c>
      <c r="AG88" s="9">
        <v>11063</v>
      </c>
      <c r="AH88" s="9">
        <v>12155</v>
      </c>
      <c r="AI88" s="18">
        <v>12241</v>
      </c>
      <c r="AJ88" s="9">
        <v>14130</v>
      </c>
      <c r="AK88" s="9">
        <v>13641</v>
      </c>
      <c r="AL88" s="9">
        <f t="shared" si="188"/>
        <v>12673</v>
      </c>
      <c r="AM88" s="18">
        <v>12899</v>
      </c>
      <c r="AN88" s="9">
        <v>12955</v>
      </c>
      <c r="AO88" s="9"/>
      <c r="AP88" s="9"/>
      <c r="AQ88" s="18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9460</v>
      </c>
      <c r="BK88" s="9">
        <v>9348</v>
      </c>
      <c r="BL88" s="9">
        <v>12155</v>
      </c>
      <c r="BM88" s="9">
        <v>12673</v>
      </c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2:78" x14ac:dyDescent="0.35">
      <c r="B89" t="s">
        <v>80</v>
      </c>
      <c r="K89" s="9"/>
      <c r="L89" s="9"/>
      <c r="M89" s="9"/>
      <c r="N89" s="9"/>
      <c r="O89" s="18"/>
      <c r="P89" s="9"/>
      <c r="Q89" s="9"/>
      <c r="R89" s="9">
        <f t="shared" si="176"/>
        <v>1884</v>
      </c>
      <c r="S89" s="18"/>
      <c r="T89" s="9">
        <v>1573</v>
      </c>
      <c r="U89" s="9">
        <v>1451</v>
      </c>
      <c r="V89" s="9">
        <f t="shared" si="177"/>
        <v>1294</v>
      </c>
      <c r="W89" s="18">
        <v>1150</v>
      </c>
      <c r="X89" s="9">
        <v>994</v>
      </c>
      <c r="Y89" s="9">
        <v>853</v>
      </c>
      <c r="Z89" s="9">
        <f t="shared" si="178"/>
        <v>894</v>
      </c>
      <c r="AA89" s="18">
        <v>838</v>
      </c>
      <c r="AB89" s="9">
        <v>859</v>
      </c>
      <c r="AC89" s="9">
        <v>744</v>
      </c>
      <c r="AD89" s="9">
        <f t="shared" si="179"/>
        <v>623</v>
      </c>
      <c r="AE89" s="18">
        <v>505</v>
      </c>
      <c r="AF89" s="9">
        <v>514</v>
      </c>
      <c r="AG89" s="9">
        <v>365</v>
      </c>
      <c r="AH89" s="9">
        <v>634</v>
      </c>
      <c r="AI89" s="18">
        <v>910</v>
      </c>
      <c r="AJ89" s="9">
        <v>965</v>
      </c>
      <c r="AK89" s="9">
        <v>875</v>
      </c>
      <c r="AL89" s="9">
        <f t="shared" si="188"/>
        <v>897</v>
      </c>
      <c r="AM89" s="18">
        <v>949</v>
      </c>
      <c r="AN89" s="9">
        <v>856</v>
      </c>
      <c r="AO89" s="9"/>
      <c r="AP89" s="9"/>
      <c r="AQ89" s="18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>
        <v>883</v>
      </c>
      <c r="BE89" s="9">
        <v>3929</v>
      </c>
      <c r="BF89" s="9">
        <v>3246</v>
      </c>
      <c r="BG89" s="9">
        <v>2535</v>
      </c>
      <c r="BH89" s="9">
        <v>1884</v>
      </c>
      <c r="BI89" s="9">
        <v>1294</v>
      </c>
      <c r="BJ89" s="9">
        <v>894</v>
      </c>
      <c r="BK89" s="9">
        <v>623</v>
      </c>
      <c r="BL89" s="9">
        <v>634</v>
      </c>
      <c r="BM89" s="9">
        <v>897</v>
      </c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2:78" x14ac:dyDescent="0.35">
      <c r="B90" t="s">
        <v>81</v>
      </c>
      <c r="K90" s="9"/>
      <c r="L90" s="9"/>
      <c r="M90" s="9"/>
      <c r="N90" s="9"/>
      <c r="O90" s="18"/>
      <c r="P90" s="9"/>
      <c r="Q90" s="9"/>
      <c r="R90" s="9">
        <f t="shared" si="176"/>
        <v>18221</v>
      </c>
      <c r="S90" s="18"/>
      <c r="T90" s="9">
        <v>18263</v>
      </c>
      <c r="U90" s="9">
        <v>18304</v>
      </c>
      <c r="V90" s="9">
        <f t="shared" si="177"/>
        <v>18301</v>
      </c>
      <c r="W90" s="18">
        <v>18333</v>
      </c>
      <c r="X90" s="9">
        <v>18334</v>
      </c>
      <c r="Y90" s="9">
        <v>18338</v>
      </c>
      <c r="Z90" s="9">
        <f t="shared" si="178"/>
        <v>18715</v>
      </c>
      <c r="AA90" s="18">
        <v>18811</v>
      </c>
      <c r="AB90" s="9">
        <v>19029</v>
      </c>
      <c r="AC90" s="9">
        <v>19031</v>
      </c>
      <c r="AD90" s="9">
        <f t="shared" si="179"/>
        <v>19050</v>
      </c>
      <c r="AE90" s="18">
        <v>19056</v>
      </c>
      <c r="AF90" s="9">
        <v>19219</v>
      </c>
      <c r="AG90" s="9">
        <v>19065</v>
      </c>
      <c r="AH90" s="9">
        <v>19197</v>
      </c>
      <c r="AI90" s="18">
        <v>19923</v>
      </c>
      <c r="AJ90" s="9">
        <v>20229</v>
      </c>
      <c r="AK90" s="9">
        <v>20268</v>
      </c>
      <c r="AL90" s="9">
        <f t="shared" si="188"/>
        <v>20306</v>
      </c>
      <c r="AM90" s="18">
        <v>20649</v>
      </c>
      <c r="AN90" s="9">
        <v>20659</v>
      </c>
      <c r="AO90" s="9"/>
      <c r="AP90" s="9"/>
      <c r="AQ90" s="18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>
        <v>839</v>
      </c>
      <c r="BE90" s="9">
        <v>17981</v>
      </c>
      <c r="BF90" s="9">
        <v>18026</v>
      </c>
      <c r="BG90" s="9">
        <v>18122</v>
      </c>
      <c r="BH90" s="9">
        <v>18221</v>
      </c>
      <c r="BI90" s="9">
        <v>18301</v>
      </c>
      <c r="BJ90" s="9">
        <v>18715</v>
      </c>
      <c r="BK90" s="9">
        <v>19050</v>
      </c>
      <c r="BL90" s="9">
        <v>19197</v>
      </c>
      <c r="BM90" s="9">
        <v>20306</v>
      </c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2:78" s="5" customFormat="1" x14ac:dyDescent="0.35">
      <c r="B91" s="5" t="s">
        <v>82</v>
      </c>
      <c r="K91" s="10"/>
      <c r="L91" s="10"/>
      <c r="M91" s="10"/>
      <c r="N91" s="10"/>
      <c r="O91" s="19"/>
      <c r="P91" s="10"/>
      <c r="Q91" s="10"/>
      <c r="R91" s="10">
        <f t="shared" si="176"/>
        <v>2135</v>
      </c>
      <c r="S91" s="19"/>
      <c r="T91" s="10">
        <v>2265</v>
      </c>
      <c r="U91" s="10">
        <v>2438</v>
      </c>
      <c r="V91" s="10">
        <f t="shared" si="177"/>
        <v>2576</v>
      </c>
      <c r="W91" s="19">
        <v>2602</v>
      </c>
      <c r="X91" s="10">
        <v>2446</v>
      </c>
      <c r="Y91" s="10">
        <v>2461</v>
      </c>
      <c r="Z91" s="10">
        <f t="shared" si="178"/>
        <v>2759</v>
      </c>
      <c r="AA91" s="19">
        <v>2887</v>
      </c>
      <c r="AB91" s="10">
        <v>3238</v>
      </c>
      <c r="AC91" s="10">
        <v>2669</v>
      </c>
      <c r="AD91" s="10">
        <f t="shared" si="179"/>
        <v>2758</v>
      </c>
      <c r="AE91" s="19">
        <v>2376</v>
      </c>
      <c r="AF91" s="10">
        <v>2352</v>
      </c>
      <c r="AG91" s="10">
        <v>3187</v>
      </c>
      <c r="AH91" s="10">
        <v>2751</v>
      </c>
      <c r="AI91" s="19">
        <v>3522</v>
      </c>
      <c r="AJ91" s="10">
        <v>4344</v>
      </c>
      <c r="AK91" s="10">
        <v>5529</v>
      </c>
      <c r="AL91" s="9">
        <f t="shared" si="188"/>
        <v>6583</v>
      </c>
      <c r="AM91" s="19">
        <v>7188</v>
      </c>
      <c r="AN91" s="10">
        <v>8501</v>
      </c>
      <c r="AO91" s="10"/>
      <c r="AP91" s="10"/>
      <c r="AQ91" s="19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>
        <v>221</v>
      </c>
      <c r="BE91" s="10">
        <v>637</v>
      </c>
      <c r="BF91" s="10">
        <v>796</v>
      </c>
      <c r="BG91" s="10">
        <v>1312</v>
      </c>
      <c r="BH91" s="10">
        <v>2135</v>
      </c>
      <c r="BI91" s="10">
        <v>2576</v>
      </c>
      <c r="BJ91" s="10">
        <v>2759</v>
      </c>
      <c r="BK91" s="10">
        <v>2758</v>
      </c>
      <c r="BL91" s="10">
        <v>2751</v>
      </c>
      <c r="BM91" s="10">
        <v>6583</v>
      </c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:78" s="6" customFormat="1" x14ac:dyDescent="0.35">
      <c r="B92" s="6" t="s">
        <v>1248</v>
      </c>
      <c r="K92" s="11"/>
      <c r="L92" s="11"/>
      <c r="M92" s="11"/>
      <c r="N92" s="11"/>
      <c r="O92" s="20"/>
      <c r="P92" s="11"/>
      <c r="Q92" s="11"/>
      <c r="R92" s="11">
        <f>SUM(R86:R91)</f>
        <v>35961</v>
      </c>
      <c r="S92" s="20">
        <f>SUM(S86:S91)</f>
        <v>0</v>
      </c>
      <c r="T92" s="11">
        <f>SUM(T86:T91)</f>
        <v>40458</v>
      </c>
      <c r="U92" s="11">
        <f t="shared" ref="U92:AR92" si="189">SUM(U86:U91)</f>
        <v>43305</v>
      </c>
      <c r="V92" s="11">
        <f t="shared" si="189"/>
        <v>46854</v>
      </c>
      <c r="W92" s="11">
        <f t="shared" si="189"/>
        <v>56177</v>
      </c>
      <c r="X92" s="11">
        <f t="shared" si="189"/>
        <v>59045</v>
      </c>
      <c r="Y92" s="11">
        <f t="shared" si="189"/>
        <v>62339</v>
      </c>
      <c r="Z92" s="11">
        <f t="shared" si="189"/>
        <v>67151</v>
      </c>
      <c r="AA92" s="11">
        <f t="shared" si="189"/>
        <v>69022</v>
      </c>
      <c r="AB92" s="11">
        <f t="shared" si="189"/>
        <v>71561</v>
      </c>
      <c r="AC92" s="11">
        <f t="shared" si="189"/>
        <v>80338</v>
      </c>
      <c r="AD92" s="11">
        <f t="shared" si="189"/>
        <v>83646</v>
      </c>
      <c r="AE92" s="20">
        <f t="shared" si="189"/>
        <v>86201</v>
      </c>
      <c r="AF92" s="11">
        <f t="shared" si="189"/>
        <v>89912</v>
      </c>
      <c r="AG92" s="11">
        <f t="shared" si="189"/>
        <v>94164</v>
      </c>
      <c r="AH92" s="11">
        <f t="shared" si="189"/>
        <v>99321</v>
      </c>
      <c r="AI92" s="20">
        <f t="shared" si="189"/>
        <v>104953</v>
      </c>
      <c r="AJ92" s="11">
        <f t="shared" si="189"/>
        <v>113792</v>
      </c>
      <c r="AK92" s="11">
        <f t="shared" si="189"/>
        <v>120579</v>
      </c>
      <c r="AL92" s="11">
        <f t="shared" si="189"/>
        <v>126178</v>
      </c>
      <c r="AM92" s="20">
        <f t="shared" si="189"/>
        <v>132008</v>
      </c>
      <c r="AN92" s="11">
        <f t="shared" si="189"/>
        <v>137128</v>
      </c>
      <c r="AO92" s="11">
        <f t="shared" si="189"/>
        <v>0</v>
      </c>
      <c r="AP92" s="11">
        <f t="shared" si="189"/>
        <v>0</v>
      </c>
      <c r="AQ92" s="20">
        <f t="shared" si="189"/>
        <v>0</v>
      </c>
      <c r="AR92" s="11">
        <f t="shared" si="189"/>
        <v>0</v>
      </c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>
        <f>SUM(BD86:BD91)</f>
        <v>4825</v>
      </c>
      <c r="BE92" s="11">
        <f t="shared" ref="BE92:BR92" si="190">SUM(BE86:BE91)</f>
        <v>26514</v>
      </c>
      <c r="BF92" s="11">
        <f t="shared" si="190"/>
        <v>27755</v>
      </c>
      <c r="BG92" s="11">
        <f t="shared" si="190"/>
        <v>30560</v>
      </c>
      <c r="BH92" s="11">
        <f t="shared" si="190"/>
        <v>35961</v>
      </c>
      <c r="BI92" s="11">
        <f t="shared" si="190"/>
        <v>46854</v>
      </c>
      <c r="BJ92" s="11">
        <f t="shared" si="190"/>
        <v>67151</v>
      </c>
      <c r="BK92" s="11">
        <f t="shared" si="190"/>
        <v>83646</v>
      </c>
      <c r="BL92" s="11">
        <f t="shared" si="190"/>
        <v>99321</v>
      </c>
      <c r="BM92" s="11">
        <f t="shared" si="190"/>
        <v>126178</v>
      </c>
      <c r="BN92" s="11">
        <f t="shared" si="190"/>
        <v>0</v>
      </c>
      <c r="BO92" s="11">
        <f t="shared" si="190"/>
        <v>0</v>
      </c>
      <c r="BP92" s="11">
        <f t="shared" si="190"/>
        <v>0</v>
      </c>
      <c r="BQ92" s="11">
        <f t="shared" si="190"/>
        <v>0</v>
      </c>
      <c r="BR92" s="11">
        <f t="shared" si="190"/>
        <v>0</v>
      </c>
      <c r="BS92" s="11"/>
      <c r="BT92" s="11"/>
      <c r="BU92" s="11"/>
      <c r="BV92" s="11"/>
      <c r="BW92" s="11"/>
      <c r="BX92" s="11"/>
      <c r="BY92" s="11"/>
      <c r="BZ92" s="11"/>
    </row>
    <row r="93" spans="2:78" s="24" customFormat="1" x14ac:dyDescent="0.35">
      <c r="B93" s="24" t="s">
        <v>83</v>
      </c>
      <c r="K93" s="29">
        <f t="shared" ref="K93:Q93" si="191">SUM(K84:K91)</f>
        <v>0</v>
      </c>
      <c r="L93" s="29">
        <f t="shared" si="191"/>
        <v>0</v>
      </c>
      <c r="M93" s="29">
        <f t="shared" si="191"/>
        <v>0</v>
      </c>
      <c r="N93" s="29">
        <f t="shared" si="191"/>
        <v>0</v>
      </c>
      <c r="O93" s="30">
        <f t="shared" si="191"/>
        <v>0</v>
      </c>
      <c r="P93" s="29">
        <f t="shared" si="191"/>
        <v>0</v>
      </c>
      <c r="Q93" s="29">
        <f t="shared" si="191"/>
        <v>0</v>
      </c>
      <c r="R93" s="29">
        <f t="shared" si="176"/>
        <v>84524</v>
      </c>
      <c r="S93" s="30">
        <f>SUM(S84:S91)</f>
        <v>0</v>
      </c>
      <c r="T93" s="29">
        <f>T84+T92</f>
        <v>90291</v>
      </c>
      <c r="U93" s="29">
        <f t="shared" ref="U93:AR93" si="192">U84+U92</f>
        <v>92452</v>
      </c>
      <c r="V93" s="29">
        <f t="shared" si="192"/>
        <v>97334</v>
      </c>
      <c r="W93" s="29">
        <f t="shared" si="192"/>
        <v>109477</v>
      </c>
      <c r="X93" s="29">
        <f t="shared" si="192"/>
        <v>117006</v>
      </c>
      <c r="Y93" s="29">
        <f t="shared" si="192"/>
        <v>124418</v>
      </c>
      <c r="Z93" s="29">
        <f t="shared" si="192"/>
        <v>133376</v>
      </c>
      <c r="AA93" s="29">
        <f t="shared" si="192"/>
        <v>138371</v>
      </c>
      <c r="AB93" s="29">
        <f t="shared" si="192"/>
        <v>139691</v>
      </c>
      <c r="AC93" s="29">
        <f t="shared" si="192"/>
        <v>146137</v>
      </c>
      <c r="AD93" s="29">
        <f t="shared" si="192"/>
        <v>159316</v>
      </c>
      <c r="AE93" s="30">
        <f t="shared" si="192"/>
        <v>163523</v>
      </c>
      <c r="AF93" s="29">
        <f t="shared" si="192"/>
        <v>170609</v>
      </c>
      <c r="AG93" s="29">
        <f t="shared" si="192"/>
        <v>169585</v>
      </c>
      <c r="AH93" s="29">
        <f t="shared" si="192"/>
        <v>165987</v>
      </c>
      <c r="AI93" s="30">
        <f t="shared" si="192"/>
        <v>164218</v>
      </c>
      <c r="AJ93" s="29">
        <f t="shared" si="192"/>
        <v>169779</v>
      </c>
      <c r="AK93" s="29">
        <f t="shared" si="192"/>
        <v>178894</v>
      </c>
      <c r="AL93" s="29">
        <f t="shared" si="192"/>
        <v>185727</v>
      </c>
      <c r="AM93" s="30">
        <f t="shared" si="192"/>
        <v>184491</v>
      </c>
      <c r="AN93" s="29">
        <f t="shared" si="192"/>
        <v>206688</v>
      </c>
      <c r="AO93" s="29">
        <f t="shared" si="192"/>
        <v>0</v>
      </c>
      <c r="AP93" s="29">
        <f t="shared" si="192"/>
        <v>0</v>
      </c>
      <c r="AQ93" s="30">
        <f t="shared" si="192"/>
        <v>0</v>
      </c>
      <c r="AR93" s="29">
        <f t="shared" si="192"/>
        <v>0</v>
      </c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>
        <f>BD92+BD84</f>
        <v>17895</v>
      </c>
      <c r="BE93" s="29">
        <f t="shared" ref="BE93:BR93" si="193">BE92+BE84</f>
        <v>40184</v>
      </c>
      <c r="BF93" s="29">
        <f t="shared" si="193"/>
        <v>49407</v>
      </c>
      <c r="BG93" s="29">
        <f t="shared" si="193"/>
        <v>64961</v>
      </c>
      <c r="BH93" s="29">
        <f t="shared" si="193"/>
        <v>84524</v>
      </c>
      <c r="BI93" s="29">
        <f t="shared" si="193"/>
        <v>97334</v>
      </c>
      <c r="BJ93" s="29">
        <f t="shared" si="193"/>
        <v>133376</v>
      </c>
      <c r="BK93" s="29">
        <f t="shared" si="193"/>
        <v>159316</v>
      </c>
      <c r="BL93" s="29">
        <f t="shared" si="193"/>
        <v>165987</v>
      </c>
      <c r="BM93" s="29">
        <f t="shared" si="193"/>
        <v>185727</v>
      </c>
      <c r="BN93" s="29">
        <f t="shared" si="193"/>
        <v>0</v>
      </c>
      <c r="BO93" s="29">
        <f t="shared" si="193"/>
        <v>0</v>
      </c>
      <c r="BP93" s="29">
        <f t="shared" si="193"/>
        <v>0</v>
      </c>
      <c r="BQ93" s="29">
        <f t="shared" si="193"/>
        <v>0</v>
      </c>
      <c r="BR93" s="29">
        <f t="shared" si="193"/>
        <v>0</v>
      </c>
      <c r="BS93" s="29"/>
      <c r="BT93" s="29"/>
      <c r="BU93" s="29"/>
      <c r="BV93" s="29"/>
      <c r="BW93" s="29"/>
      <c r="BX93" s="29"/>
      <c r="BY93" s="29"/>
      <c r="BZ93" s="29"/>
    </row>
    <row r="94" spans="2:78" s="23" customFormat="1" x14ac:dyDescent="0.35">
      <c r="B94" s="23" t="s">
        <v>1249</v>
      </c>
      <c r="K94" s="27"/>
      <c r="L94" s="27"/>
      <c r="M94" s="27"/>
      <c r="N94" s="27"/>
      <c r="O94" s="28"/>
      <c r="P94" s="27"/>
      <c r="Q94" s="27"/>
      <c r="R94" s="27"/>
      <c r="S94" s="28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8"/>
      <c r="AF94" s="27"/>
      <c r="AG94" s="27"/>
      <c r="AH94" s="27"/>
      <c r="AI94" s="28"/>
      <c r="AJ94" s="27"/>
      <c r="AK94" s="27"/>
      <c r="AL94" s="27"/>
      <c r="AM94" s="28"/>
      <c r="AN94" s="27"/>
      <c r="AO94" s="27"/>
      <c r="AP94" s="27"/>
      <c r="AQ94" s="28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</row>
    <row r="95" spans="2:78" x14ac:dyDescent="0.35">
      <c r="B95" t="s">
        <v>84</v>
      </c>
      <c r="K95" s="9"/>
      <c r="L95" s="9"/>
      <c r="M95" s="9"/>
      <c r="N95" s="9"/>
      <c r="O95" s="18"/>
      <c r="P95" s="9"/>
      <c r="Q95" s="9"/>
      <c r="R95" s="9">
        <f t="shared" si="176"/>
        <v>380</v>
      </c>
      <c r="S95" s="18"/>
      <c r="T95" s="9">
        <v>419</v>
      </c>
      <c r="U95" s="9">
        <v>590</v>
      </c>
      <c r="V95" s="9">
        <f t="shared" si="177"/>
        <v>820</v>
      </c>
      <c r="W95" s="18">
        <v>604</v>
      </c>
      <c r="X95" s="9">
        <v>655</v>
      </c>
      <c r="Y95" s="9">
        <v>860</v>
      </c>
      <c r="Z95" s="9">
        <f t="shared" si="178"/>
        <v>1363</v>
      </c>
      <c r="AA95" s="18">
        <v>829</v>
      </c>
      <c r="AB95" s="9">
        <v>920</v>
      </c>
      <c r="AC95" s="9">
        <v>1106</v>
      </c>
      <c r="AD95" s="9">
        <f t="shared" si="179"/>
        <v>1331</v>
      </c>
      <c r="AE95" s="18">
        <v>878</v>
      </c>
      <c r="AF95" s="9">
        <v>973</v>
      </c>
      <c r="AG95" s="9">
        <v>2195</v>
      </c>
      <c r="AH95" s="9">
        <v>4083</v>
      </c>
      <c r="AI95" s="18">
        <v>3246</v>
      </c>
      <c r="AJ95" s="9">
        <v>4008</v>
      </c>
      <c r="AK95" s="9">
        <v>3871</v>
      </c>
      <c r="AL95" s="9">
        <f>BM95</f>
        <v>4990</v>
      </c>
      <c r="AM95" s="18">
        <v>3672</v>
      </c>
      <c r="AN95" s="9">
        <v>3093</v>
      </c>
      <c r="AO95" s="9"/>
      <c r="AP95" s="9"/>
      <c r="AQ95" s="18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>
        <v>87</v>
      </c>
      <c r="BE95" s="9">
        <v>176</v>
      </c>
      <c r="BF95" s="9">
        <v>196</v>
      </c>
      <c r="BG95" s="9">
        <v>302</v>
      </c>
      <c r="BH95" s="9">
        <v>380</v>
      </c>
      <c r="BI95" s="9">
        <v>820</v>
      </c>
      <c r="BJ95" s="9">
        <v>1363</v>
      </c>
      <c r="BK95" s="9">
        <v>1331</v>
      </c>
      <c r="BL95" s="9">
        <v>4083</v>
      </c>
      <c r="BM95" s="9">
        <v>4990</v>
      </c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</row>
    <row r="96" spans="2:78" x14ac:dyDescent="0.35">
      <c r="B96" t="s">
        <v>85</v>
      </c>
      <c r="K96" s="9"/>
      <c r="L96" s="9"/>
      <c r="M96" s="9"/>
      <c r="N96" s="9"/>
      <c r="O96" s="18"/>
      <c r="P96" s="9"/>
      <c r="Q96" s="9"/>
      <c r="R96" s="9">
        <f t="shared" si="176"/>
        <v>390</v>
      </c>
      <c r="S96" s="18"/>
      <c r="T96" s="9">
        <v>440</v>
      </c>
      <c r="U96" s="9">
        <v>502</v>
      </c>
      <c r="V96" s="9">
        <f t="shared" si="177"/>
        <v>541</v>
      </c>
      <c r="W96" s="18">
        <v>537</v>
      </c>
      <c r="X96" s="9">
        <v>560</v>
      </c>
      <c r="Y96" s="9">
        <v>590</v>
      </c>
      <c r="Z96" s="9">
        <f t="shared" si="178"/>
        <v>886</v>
      </c>
      <c r="AA96" s="18">
        <v>712</v>
      </c>
      <c r="AB96" s="9">
        <v>729</v>
      </c>
      <c r="AC96" s="9">
        <v>800</v>
      </c>
      <c r="AD96" s="9">
        <f t="shared" si="179"/>
        <v>1093</v>
      </c>
      <c r="AE96" s="18">
        <v>1006</v>
      </c>
      <c r="AF96" s="9">
        <v>949</v>
      </c>
      <c r="AG96" s="9">
        <v>909</v>
      </c>
      <c r="AH96" s="9">
        <v>1052</v>
      </c>
      <c r="AI96" s="18">
        <v>935</v>
      </c>
      <c r="AJ96" s="9">
        <v>982</v>
      </c>
      <c r="AK96" s="9">
        <v>975</v>
      </c>
      <c r="AL96" s="9">
        <f>BM96</f>
        <v>1117</v>
      </c>
      <c r="AM96" s="18">
        <v>885</v>
      </c>
      <c r="AN96" s="9">
        <v>772</v>
      </c>
      <c r="AO96" s="9"/>
      <c r="AP96" s="9"/>
      <c r="AQ96" s="18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>
        <v>181</v>
      </c>
      <c r="BE96" s="9">
        <v>202</v>
      </c>
      <c r="BF96" s="9">
        <v>217</v>
      </c>
      <c r="BG96" s="9">
        <v>280</v>
      </c>
      <c r="BH96" s="9">
        <v>390</v>
      </c>
      <c r="BI96" s="9">
        <v>541</v>
      </c>
      <c r="BJ96" s="9">
        <v>886</v>
      </c>
      <c r="BK96" s="9">
        <v>1093</v>
      </c>
      <c r="BL96" s="9">
        <v>1052</v>
      </c>
      <c r="BM96" s="9">
        <v>1117</v>
      </c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</row>
    <row r="97" spans="2:78" x14ac:dyDescent="0.35">
      <c r="B97" t="s">
        <v>86</v>
      </c>
      <c r="K97" s="9"/>
      <c r="L97" s="9"/>
      <c r="M97" s="9"/>
      <c r="N97" s="9"/>
      <c r="O97" s="18"/>
      <c r="P97" s="9"/>
      <c r="Q97" s="9"/>
      <c r="R97" s="9">
        <f t="shared" si="176"/>
        <v>0</v>
      </c>
      <c r="S97" s="18"/>
      <c r="T97" s="9">
        <v>0</v>
      </c>
      <c r="U97" s="9">
        <v>0</v>
      </c>
      <c r="V97" s="9">
        <f t="shared" si="177"/>
        <v>0</v>
      </c>
      <c r="W97" s="18">
        <v>645</v>
      </c>
      <c r="X97" s="9">
        <v>688</v>
      </c>
      <c r="Y97" s="9">
        <v>776</v>
      </c>
      <c r="Z97" s="9">
        <f t="shared" si="178"/>
        <v>800</v>
      </c>
      <c r="AA97" s="18">
        <v>835</v>
      </c>
      <c r="AB97" s="9">
        <v>899</v>
      </c>
      <c r="AC97" s="9">
        <v>975</v>
      </c>
      <c r="AD97" s="9">
        <f t="shared" si="179"/>
        <v>1023</v>
      </c>
      <c r="AE97" s="18">
        <v>1040</v>
      </c>
      <c r="AF97" s="9">
        <v>1051</v>
      </c>
      <c r="AG97" s="9">
        <v>1086</v>
      </c>
      <c r="AH97" s="9">
        <v>1127</v>
      </c>
      <c r="AI97" s="18">
        <v>1159</v>
      </c>
      <c r="AJ97" s="9">
        <v>1275</v>
      </c>
      <c r="AK97" s="9">
        <v>1291</v>
      </c>
      <c r="AL97" s="9">
        <f>BM97</f>
        <v>1367</v>
      </c>
      <c r="AM97" s="18">
        <v>1479</v>
      </c>
      <c r="AN97" s="9">
        <v>1396</v>
      </c>
      <c r="AO97" s="9"/>
      <c r="AP97" s="9"/>
      <c r="AQ97" s="18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>
        <v>555</v>
      </c>
      <c r="BE97" s="9">
        <v>866</v>
      </c>
      <c r="BF97" s="9">
        <v>0</v>
      </c>
      <c r="BG97" s="9">
        <v>0</v>
      </c>
      <c r="BH97" s="9">
        <v>0</v>
      </c>
      <c r="BI97" s="9">
        <v>0</v>
      </c>
      <c r="BJ97" s="9">
        <v>800</v>
      </c>
      <c r="BK97" s="9">
        <v>1023</v>
      </c>
      <c r="BL97" s="9">
        <v>1127</v>
      </c>
      <c r="BM97" s="9">
        <v>1367</v>
      </c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</row>
    <row r="98" spans="2:78" x14ac:dyDescent="0.35">
      <c r="B98" t="s">
        <v>87</v>
      </c>
      <c r="K98" s="9"/>
      <c r="L98" s="9"/>
      <c r="M98" s="9"/>
      <c r="N98" s="9"/>
      <c r="O98" s="18"/>
      <c r="P98" s="9"/>
      <c r="Q98" s="9"/>
      <c r="R98" s="9">
        <f t="shared" si="176"/>
        <v>2892</v>
      </c>
      <c r="S98" s="18"/>
      <c r="T98" s="9">
        <v>3720</v>
      </c>
      <c r="U98" s="9">
        <v>4255</v>
      </c>
      <c r="V98" s="9">
        <f t="shared" si="177"/>
        <v>5509</v>
      </c>
      <c r="W98" s="18">
        <v>7980</v>
      </c>
      <c r="X98" s="9">
        <v>10878</v>
      </c>
      <c r="Y98" s="9">
        <v>10877</v>
      </c>
      <c r="Z98" s="9">
        <f t="shared" si="178"/>
        <v>11735</v>
      </c>
      <c r="AA98" s="18">
        <v>12446</v>
      </c>
      <c r="AB98" s="9">
        <v>8496</v>
      </c>
      <c r="AC98" s="9">
        <v>8684</v>
      </c>
      <c r="AD98" s="9">
        <f t="shared" si="179"/>
        <v>11152</v>
      </c>
      <c r="AE98" s="18">
        <v>9411</v>
      </c>
      <c r="AF98" s="9">
        <v>11510</v>
      </c>
      <c r="AG98" s="9">
        <v>13158</v>
      </c>
      <c r="AH98" s="9">
        <v>14312</v>
      </c>
      <c r="AI98" s="18">
        <v>15226</v>
      </c>
      <c r="AJ98" s="9">
        <v>15420</v>
      </c>
      <c r="AK98" s="9">
        <v>16036</v>
      </c>
      <c r="AL98" s="9">
        <f>BM98</f>
        <v>19552</v>
      </c>
      <c r="AM98" s="18">
        <v>19345</v>
      </c>
      <c r="AN98" s="9">
        <v>24660</v>
      </c>
      <c r="AO98" s="9"/>
      <c r="AP98" s="9"/>
      <c r="AQ98" s="18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>
        <v>38</v>
      </c>
      <c r="BE98" s="9">
        <v>66</v>
      </c>
      <c r="BF98" s="9">
        <f>1449+7</f>
        <v>1456</v>
      </c>
      <c r="BG98" s="9">
        <v>2203</v>
      </c>
      <c r="BH98" s="9">
        <v>2892</v>
      </c>
      <c r="BI98" s="9">
        <v>5509</v>
      </c>
      <c r="BJ98" s="9">
        <v>11735</v>
      </c>
      <c r="BK98" s="9">
        <v>11152</v>
      </c>
      <c r="BL98" s="9">
        <v>14312</v>
      </c>
      <c r="BM98" s="9">
        <v>19552</v>
      </c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</row>
    <row r="99" spans="2:78" s="5" customFormat="1" x14ac:dyDescent="0.35">
      <c r="B99" s="5" t="s">
        <v>88</v>
      </c>
      <c r="K99" s="10"/>
      <c r="L99" s="10"/>
      <c r="M99" s="10"/>
      <c r="N99" s="10"/>
      <c r="O99" s="19"/>
      <c r="P99" s="10"/>
      <c r="Q99" s="10"/>
      <c r="R99" s="10">
        <f t="shared" si="176"/>
        <v>98</v>
      </c>
      <c r="S99" s="19"/>
      <c r="T99" s="10">
        <v>91</v>
      </c>
      <c r="U99" s="10">
        <v>115</v>
      </c>
      <c r="V99" s="10">
        <f t="shared" si="177"/>
        <v>147</v>
      </c>
      <c r="W99" s="19">
        <v>142</v>
      </c>
      <c r="X99" s="10">
        <v>198</v>
      </c>
      <c r="Y99" s="10">
        <v>225</v>
      </c>
      <c r="Z99" s="10">
        <f t="shared" si="178"/>
        <v>269</v>
      </c>
      <c r="AA99" s="19">
        <v>247</v>
      </c>
      <c r="AB99" s="10">
        <v>264</v>
      </c>
      <c r="AC99" s="10">
        <v>379</v>
      </c>
      <c r="AD99" s="10">
        <f t="shared" si="179"/>
        <v>382</v>
      </c>
      <c r="AE99" s="19">
        <v>382</v>
      </c>
      <c r="AF99" s="10">
        <v>391</v>
      </c>
      <c r="AG99" s="10">
        <v>464</v>
      </c>
      <c r="AH99" s="10">
        <v>561</v>
      </c>
      <c r="AI99" s="19">
        <v>520</v>
      </c>
      <c r="AJ99" s="10">
        <v>532</v>
      </c>
      <c r="AK99" s="10">
        <v>514</v>
      </c>
      <c r="AL99" s="10">
        <f>BM99</f>
        <v>0</v>
      </c>
      <c r="AM99" s="19">
        <v>0</v>
      </c>
      <c r="AN99" s="10">
        <v>0</v>
      </c>
      <c r="AO99" s="10"/>
      <c r="AP99" s="10"/>
      <c r="AQ99" s="19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>
        <v>239</v>
      </c>
      <c r="BE99" s="10">
        <v>114</v>
      </c>
      <c r="BF99" s="10">
        <v>56</v>
      </c>
      <c r="BG99" s="10">
        <v>90</v>
      </c>
      <c r="BH99" s="10">
        <v>98</v>
      </c>
      <c r="BI99" s="10">
        <v>147</v>
      </c>
      <c r="BJ99" s="10">
        <v>269</v>
      </c>
      <c r="BK99" s="10">
        <v>382</v>
      </c>
      <c r="BL99" s="10">
        <v>561</v>
      </c>
      <c r="BM99" s="10">
        <v>0</v>
      </c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:78" x14ac:dyDescent="0.35">
      <c r="B100" t="s">
        <v>89</v>
      </c>
      <c r="K100" s="9">
        <f t="shared" ref="K100:Q100" si="194">SUM(K95:K99)</f>
        <v>0</v>
      </c>
      <c r="L100" s="9">
        <f t="shared" si="194"/>
        <v>0</v>
      </c>
      <c r="M100" s="9">
        <f t="shared" si="194"/>
        <v>0</v>
      </c>
      <c r="N100" s="9">
        <f t="shared" si="194"/>
        <v>0</v>
      </c>
      <c r="O100" s="18">
        <f t="shared" si="194"/>
        <v>0</v>
      </c>
      <c r="P100" s="9">
        <f t="shared" si="194"/>
        <v>0</v>
      </c>
      <c r="Q100" s="9">
        <f t="shared" si="194"/>
        <v>0</v>
      </c>
      <c r="R100" s="9">
        <f t="shared" si="176"/>
        <v>3760</v>
      </c>
      <c r="S100" s="18">
        <f>SUM(S95:S99)</f>
        <v>0</v>
      </c>
      <c r="T100" s="9">
        <f>SUM(T95:T99)</f>
        <v>4670</v>
      </c>
      <c r="U100" s="9">
        <f>SUM(U95:U99)</f>
        <v>5462</v>
      </c>
      <c r="V100" s="9">
        <f t="shared" si="177"/>
        <v>7017</v>
      </c>
      <c r="W100" s="18">
        <f>SUM(W95:W99)</f>
        <v>9908</v>
      </c>
      <c r="X100" s="9">
        <f>SUM(X95:X99)</f>
        <v>12979</v>
      </c>
      <c r="Y100" s="9">
        <f>SUM(Y95:Y99)</f>
        <v>13328</v>
      </c>
      <c r="Z100" s="9">
        <f t="shared" si="178"/>
        <v>15053</v>
      </c>
      <c r="AA100" s="18">
        <f>SUM(AA95:AA99)</f>
        <v>15069</v>
      </c>
      <c r="AB100" s="9">
        <f>SUM(AB95:AB99)</f>
        <v>11308</v>
      </c>
      <c r="AC100" s="9">
        <f>SUM(AC95:AC99)</f>
        <v>11944</v>
      </c>
      <c r="AD100" s="9">
        <f t="shared" si="179"/>
        <v>14981</v>
      </c>
      <c r="AE100" s="18">
        <f t="shared" ref="AE100:AN100" si="195">SUM(AE95:AE99)</f>
        <v>12717</v>
      </c>
      <c r="AF100" s="9">
        <f t="shared" si="195"/>
        <v>14874</v>
      </c>
      <c r="AG100" s="9">
        <f t="shared" si="195"/>
        <v>17812</v>
      </c>
      <c r="AH100" s="9">
        <f t="shared" si="195"/>
        <v>21135</v>
      </c>
      <c r="AI100" s="18">
        <f t="shared" si="195"/>
        <v>21086</v>
      </c>
      <c r="AJ100" s="9">
        <f t="shared" si="195"/>
        <v>22217</v>
      </c>
      <c r="AK100" s="9">
        <f t="shared" si="195"/>
        <v>22687</v>
      </c>
      <c r="AL100" s="9">
        <f t="shared" si="195"/>
        <v>27026</v>
      </c>
      <c r="AM100" s="18">
        <f t="shared" si="195"/>
        <v>25381</v>
      </c>
      <c r="AN100" s="9">
        <f t="shared" si="195"/>
        <v>29921</v>
      </c>
      <c r="AO100" s="9">
        <f t="shared" ref="AO100" si="196">SUM(AO95:AO99)</f>
        <v>0</v>
      </c>
      <c r="AP100" s="9">
        <f t="shared" ref="AP100" si="197">SUM(AP95:AP99)</f>
        <v>0</v>
      </c>
      <c r="AQ100" s="18">
        <f t="shared" ref="AQ100" si="198">SUM(AQ95:AQ99)</f>
        <v>0</v>
      </c>
      <c r="AR100" s="9">
        <f t="shared" ref="AR100" si="199">SUM(AR95:AR99)</f>
        <v>0</v>
      </c>
      <c r="AS100" s="9"/>
      <c r="AT100" s="9"/>
      <c r="AU100" s="9"/>
      <c r="AV100" s="9"/>
      <c r="AW100" s="9"/>
      <c r="AX100" s="9"/>
      <c r="AY100" s="9"/>
      <c r="AZ100" s="9">
        <f t="shared" ref="AZ100:BE100" si="200">SUM(AZ95:AZ99)</f>
        <v>0</v>
      </c>
      <c r="BA100" s="9">
        <f t="shared" si="200"/>
        <v>0</v>
      </c>
      <c r="BB100" s="9">
        <f t="shared" si="200"/>
        <v>0</v>
      </c>
      <c r="BC100" s="9">
        <f t="shared" si="200"/>
        <v>0</v>
      </c>
      <c r="BD100" s="9">
        <f t="shared" si="200"/>
        <v>1100</v>
      </c>
      <c r="BE100" s="9">
        <f t="shared" si="200"/>
        <v>1424</v>
      </c>
      <c r="BF100" s="9">
        <f t="shared" ref="BF100:BS100" si="201">SUM(BF95:BF99)</f>
        <v>1925</v>
      </c>
      <c r="BG100" s="9">
        <f t="shared" si="201"/>
        <v>2875</v>
      </c>
      <c r="BH100" s="9">
        <f t="shared" si="201"/>
        <v>3760</v>
      </c>
      <c r="BI100" s="9">
        <f t="shared" si="201"/>
        <v>7017</v>
      </c>
      <c r="BJ100" s="9">
        <f t="shared" si="201"/>
        <v>15053</v>
      </c>
      <c r="BK100" s="9">
        <f t="shared" si="201"/>
        <v>14981</v>
      </c>
      <c r="BL100" s="9">
        <f t="shared" si="201"/>
        <v>21135</v>
      </c>
      <c r="BM100" s="9">
        <f t="shared" si="201"/>
        <v>27026</v>
      </c>
      <c r="BN100" s="9">
        <f t="shared" si="201"/>
        <v>0</v>
      </c>
      <c r="BO100" s="9">
        <f t="shared" si="201"/>
        <v>0</v>
      </c>
      <c r="BP100" s="9">
        <f t="shared" si="201"/>
        <v>0</v>
      </c>
      <c r="BQ100" s="9">
        <f t="shared" si="201"/>
        <v>0</v>
      </c>
      <c r="BR100" s="9">
        <f t="shared" si="201"/>
        <v>0</v>
      </c>
      <c r="BS100" s="9">
        <f t="shared" si="201"/>
        <v>0</v>
      </c>
      <c r="BT100" s="9"/>
      <c r="BU100" s="9"/>
      <c r="BV100" s="9"/>
      <c r="BW100" s="9"/>
      <c r="BX100" s="9"/>
      <c r="BY100" s="9"/>
      <c r="BZ100" s="9"/>
    </row>
    <row r="101" spans="2:78" s="23" customFormat="1" x14ac:dyDescent="0.35">
      <c r="B101" s="23" t="s">
        <v>1250</v>
      </c>
      <c r="K101" s="27"/>
      <c r="L101" s="27"/>
      <c r="M101" s="27"/>
      <c r="N101" s="27"/>
      <c r="O101" s="28"/>
      <c r="P101" s="27"/>
      <c r="Q101" s="27"/>
      <c r="R101" s="27"/>
      <c r="S101" s="28"/>
      <c r="T101" s="27"/>
      <c r="U101" s="27"/>
      <c r="V101" s="27"/>
      <c r="W101" s="28"/>
      <c r="X101" s="27"/>
      <c r="Y101" s="27"/>
      <c r="Z101" s="27"/>
      <c r="AA101" s="28"/>
      <c r="AB101" s="27"/>
      <c r="AC101" s="27"/>
      <c r="AD101" s="27"/>
      <c r="AE101" s="28"/>
      <c r="AF101" s="27"/>
      <c r="AG101" s="27"/>
      <c r="AH101" s="27"/>
      <c r="AI101" s="28"/>
      <c r="AJ101" s="27"/>
      <c r="AK101" s="27"/>
      <c r="AL101" s="27"/>
      <c r="AM101" s="28"/>
      <c r="AN101" s="27"/>
      <c r="AO101" s="27"/>
      <c r="AP101" s="27"/>
      <c r="AQ101" s="28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</row>
    <row r="102" spans="2:78" x14ac:dyDescent="0.35">
      <c r="B102" t="s">
        <v>90</v>
      </c>
      <c r="K102" s="9"/>
      <c r="L102" s="9"/>
      <c r="M102" s="9"/>
      <c r="N102" s="9"/>
      <c r="O102" s="18"/>
      <c r="P102" s="9"/>
      <c r="Q102" s="9"/>
      <c r="R102" s="9">
        <f t="shared" si="176"/>
        <v>0</v>
      </c>
      <c r="S102" s="18"/>
      <c r="T102" s="9">
        <v>0</v>
      </c>
      <c r="U102" s="9">
        <v>0</v>
      </c>
      <c r="V102" s="9">
        <f t="shared" si="177"/>
        <v>0</v>
      </c>
      <c r="W102" s="18">
        <v>6565</v>
      </c>
      <c r="X102" s="9">
        <v>7122</v>
      </c>
      <c r="Y102" s="9">
        <v>8356</v>
      </c>
      <c r="Z102" s="9">
        <f t="shared" si="178"/>
        <v>9524</v>
      </c>
      <c r="AA102" s="18">
        <v>9509</v>
      </c>
      <c r="AB102" s="9">
        <v>9633</v>
      </c>
      <c r="AC102" s="9">
        <v>9641</v>
      </c>
      <c r="AD102" s="9">
        <f t="shared" si="179"/>
        <v>9631</v>
      </c>
      <c r="AE102" s="18">
        <v>10574</v>
      </c>
      <c r="AF102" s="9">
        <v>10956</v>
      </c>
      <c r="AG102" s="9">
        <v>11554</v>
      </c>
      <c r="AH102" s="9">
        <v>12746</v>
      </c>
      <c r="AI102" s="18">
        <v>12894</v>
      </c>
      <c r="AJ102" s="9">
        <v>14792</v>
      </c>
      <c r="AK102" s="9">
        <v>14687</v>
      </c>
      <c r="AL102" s="9">
        <f>BM102</f>
        <v>15301</v>
      </c>
      <c r="AM102" s="18">
        <v>16171</v>
      </c>
      <c r="AN102" s="9">
        <v>16440</v>
      </c>
      <c r="AO102" s="9"/>
      <c r="AP102" s="9"/>
      <c r="AQ102" s="18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>
        <v>237</v>
      </c>
      <c r="BE102" s="9">
        <v>119</v>
      </c>
      <c r="BF102" s="9">
        <v>107</v>
      </c>
      <c r="BG102" s="9">
        <v>0</v>
      </c>
      <c r="BH102" s="9">
        <v>0</v>
      </c>
      <c r="BI102" s="9">
        <v>0</v>
      </c>
      <c r="BJ102" s="9">
        <v>9524</v>
      </c>
      <c r="BK102" s="9">
        <v>9631</v>
      </c>
      <c r="BL102" s="9">
        <v>12746</v>
      </c>
      <c r="BM102" s="9">
        <v>15301</v>
      </c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</row>
    <row r="103" spans="2:78" x14ac:dyDescent="0.35">
      <c r="B103" t="s">
        <v>91</v>
      </c>
      <c r="K103" s="9"/>
      <c r="L103" s="9"/>
      <c r="M103" s="9"/>
      <c r="N103" s="9"/>
      <c r="O103" s="18"/>
      <c r="P103" s="9"/>
      <c r="Q103" s="9"/>
      <c r="R103" s="9">
        <f t="shared" si="176"/>
        <v>0</v>
      </c>
      <c r="S103" s="18"/>
      <c r="T103" s="9">
        <v>0</v>
      </c>
      <c r="U103" s="9">
        <v>0</v>
      </c>
      <c r="V103" s="9">
        <f t="shared" si="177"/>
        <v>0</v>
      </c>
      <c r="W103" s="18">
        <v>0</v>
      </c>
      <c r="X103" s="9">
        <v>0</v>
      </c>
      <c r="Y103" s="9">
        <v>0</v>
      </c>
      <c r="Z103" s="9">
        <f t="shared" si="178"/>
        <v>0</v>
      </c>
      <c r="AA103" s="18">
        <v>0</v>
      </c>
      <c r="AB103" s="9">
        <v>0</v>
      </c>
      <c r="AC103" s="9">
        <v>0</v>
      </c>
      <c r="AD103" s="9">
        <f t="shared" si="179"/>
        <v>0</v>
      </c>
      <c r="AE103" s="18">
        <v>0</v>
      </c>
      <c r="AF103" s="9">
        <v>0</v>
      </c>
      <c r="AG103" s="9">
        <v>0</v>
      </c>
      <c r="AH103" s="9">
        <v>0</v>
      </c>
      <c r="AI103" s="18">
        <v>0</v>
      </c>
      <c r="AJ103" s="9">
        <v>0</v>
      </c>
      <c r="AK103" s="9">
        <v>9922</v>
      </c>
      <c r="AL103" s="9">
        <f>BM103</f>
        <v>9923</v>
      </c>
      <c r="AM103" s="18">
        <v>9925</v>
      </c>
      <c r="AN103" s="9">
        <v>18382</v>
      </c>
      <c r="AO103" s="9"/>
      <c r="AP103" s="9"/>
      <c r="AQ103" s="18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9923</v>
      </c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</row>
    <row r="104" spans="2:78" s="5" customFormat="1" x14ac:dyDescent="0.35">
      <c r="B104" s="5" t="s">
        <v>92</v>
      </c>
      <c r="K104" s="10"/>
      <c r="L104" s="10"/>
      <c r="M104" s="10"/>
      <c r="N104" s="10"/>
      <c r="O104" s="19"/>
      <c r="P104" s="10"/>
      <c r="Q104" s="10"/>
      <c r="R104" s="10">
        <f t="shared" si="176"/>
        <v>6417</v>
      </c>
      <c r="S104" s="19"/>
      <c r="T104" s="10">
        <v>6239</v>
      </c>
      <c r="U104" s="10">
        <v>6648</v>
      </c>
      <c r="V104" s="10">
        <f t="shared" si="177"/>
        <v>6190</v>
      </c>
      <c r="W104" s="19">
        <v>6488</v>
      </c>
      <c r="X104" s="10">
        <v>8143</v>
      </c>
      <c r="Y104" s="10">
        <v>8735</v>
      </c>
      <c r="Z104" s="10">
        <f t="shared" si="178"/>
        <v>7745</v>
      </c>
      <c r="AA104" s="19">
        <v>8489</v>
      </c>
      <c r="AB104" s="10">
        <v>8303</v>
      </c>
      <c r="AC104" s="10">
        <v>7121</v>
      </c>
      <c r="AD104" s="10">
        <f t="shared" si="179"/>
        <v>6414</v>
      </c>
      <c r="AE104" s="19">
        <v>6575</v>
      </c>
      <c r="AF104" s="10">
        <v>6552</v>
      </c>
      <c r="AG104" s="10">
        <v>6859</v>
      </c>
      <c r="AH104" s="10">
        <v>7227</v>
      </c>
      <c r="AI104" s="19">
        <v>7010</v>
      </c>
      <c r="AJ104" s="10">
        <v>7003</v>
      </c>
      <c r="AK104" s="10">
        <v>7504</v>
      </c>
      <c r="AL104" s="9">
        <f>BM104</f>
        <v>7764</v>
      </c>
      <c r="AM104" s="19">
        <v>8219</v>
      </c>
      <c r="AN104" s="10">
        <v>7912</v>
      </c>
      <c r="AO104" s="10"/>
      <c r="AP104" s="10"/>
      <c r="AQ104" s="19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>
        <v>1088</v>
      </c>
      <c r="BE104" s="10">
        <v>2545</v>
      </c>
      <c r="BF104" s="10">
        <v>3157</v>
      </c>
      <c r="BG104" s="10">
        <v>2892</v>
      </c>
      <c r="BH104" s="10">
        <v>6417</v>
      </c>
      <c r="BI104" s="10">
        <v>6190</v>
      </c>
      <c r="BJ104" s="10">
        <v>7745</v>
      </c>
      <c r="BK104" s="10">
        <v>6414</v>
      </c>
      <c r="BL104" s="10">
        <v>7227</v>
      </c>
      <c r="BM104" s="10">
        <v>7764</v>
      </c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:78" s="6" customFormat="1" x14ac:dyDescent="0.35">
      <c r="B105" s="6" t="s">
        <v>1251</v>
      </c>
      <c r="K105" s="11"/>
      <c r="L105" s="11"/>
      <c r="M105" s="11"/>
      <c r="N105" s="11"/>
      <c r="O105" s="20"/>
      <c r="P105" s="11"/>
      <c r="Q105" s="11"/>
      <c r="R105" s="11"/>
      <c r="S105" s="20"/>
      <c r="T105" s="11">
        <f>SUM(T102:T104)</f>
        <v>6239</v>
      </c>
      <c r="U105" s="11">
        <f t="shared" ref="U105:AR105" si="202">SUM(U102:U104)</f>
        <v>6648</v>
      </c>
      <c r="V105" s="11">
        <f t="shared" si="202"/>
        <v>6190</v>
      </c>
      <c r="W105" s="11">
        <f t="shared" si="202"/>
        <v>13053</v>
      </c>
      <c r="X105" s="11">
        <f t="shared" si="202"/>
        <v>15265</v>
      </c>
      <c r="Y105" s="11">
        <f t="shared" si="202"/>
        <v>17091</v>
      </c>
      <c r="Z105" s="11">
        <f t="shared" si="202"/>
        <v>17269</v>
      </c>
      <c r="AA105" s="11">
        <f t="shared" si="202"/>
        <v>17998</v>
      </c>
      <c r="AB105" s="11">
        <f t="shared" si="202"/>
        <v>17936</v>
      </c>
      <c r="AC105" s="11">
        <f t="shared" si="202"/>
        <v>16762</v>
      </c>
      <c r="AD105" s="11">
        <f t="shared" si="202"/>
        <v>16045</v>
      </c>
      <c r="AE105" s="20">
        <f t="shared" si="202"/>
        <v>17149</v>
      </c>
      <c r="AF105" s="11">
        <f t="shared" si="202"/>
        <v>17508</v>
      </c>
      <c r="AG105" s="11">
        <f t="shared" si="202"/>
        <v>18413</v>
      </c>
      <c r="AH105" s="11">
        <f t="shared" si="202"/>
        <v>19973</v>
      </c>
      <c r="AI105" s="20">
        <f t="shared" si="202"/>
        <v>19904</v>
      </c>
      <c r="AJ105" s="11">
        <f t="shared" si="202"/>
        <v>21795</v>
      </c>
      <c r="AK105" s="11">
        <f t="shared" si="202"/>
        <v>32113</v>
      </c>
      <c r="AL105" s="11">
        <f t="shared" si="202"/>
        <v>32988</v>
      </c>
      <c r="AM105" s="20">
        <f t="shared" si="202"/>
        <v>34315</v>
      </c>
      <c r="AN105" s="11">
        <f t="shared" si="202"/>
        <v>42734</v>
      </c>
      <c r="AO105" s="11">
        <f t="shared" si="202"/>
        <v>0</v>
      </c>
      <c r="AP105" s="11">
        <f t="shared" si="202"/>
        <v>0</v>
      </c>
      <c r="AQ105" s="20">
        <f t="shared" si="202"/>
        <v>0</v>
      </c>
      <c r="AR105" s="11">
        <f t="shared" si="202"/>
        <v>0</v>
      </c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>
        <f>SUM(BD102:BD104)</f>
        <v>1325</v>
      </c>
      <c r="BE105" s="11">
        <f t="shared" ref="BE105:BS105" si="203">SUM(BE102:BE104)</f>
        <v>2664</v>
      </c>
      <c r="BF105" s="11">
        <f t="shared" si="203"/>
        <v>3264</v>
      </c>
      <c r="BG105" s="11">
        <f t="shared" si="203"/>
        <v>2892</v>
      </c>
      <c r="BH105" s="11">
        <f t="shared" si="203"/>
        <v>6417</v>
      </c>
      <c r="BI105" s="11">
        <f t="shared" si="203"/>
        <v>6190</v>
      </c>
      <c r="BJ105" s="11">
        <f t="shared" si="203"/>
        <v>17269</v>
      </c>
      <c r="BK105" s="11">
        <f t="shared" si="203"/>
        <v>16045</v>
      </c>
      <c r="BL105" s="11">
        <f t="shared" si="203"/>
        <v>19973</v>
      </c>
      <c r="BM105" s="11">
        <f t="shared" si="203"/>
        <v>32988</v>
      </c>
      <c r="BN105" s="11">
        <f t="shared" si="203"/>
        <v>0</v>
      </c>
      <c r="BO105" s="11">
        <f t="shared" si="203"/>
        <v>0</v>
      </c>
      <c r="BP105" s="11">
        <f t="shared" si="203"/>
        <v>0</v>
      </c>
      <c r="BQ105" s="11">
        <f t="shared" si="203"/>
        <v>0</v>
      </c>
      <c r="BR105" s="11">
        <f t="shared" si="203"/>
        <v>0</v>
      </c>
      <c r="BS105" s="11">
        <f t="shared" si="203"/>
        <v>0</v>
      </c>
      <c r="BT105" s="11"/>
      <c r="BU105" s="11"/>
      <c r="BV105" s="11"/>
      <c r="BW105" s="11"/>
      <c r="BX105" s="11"/>
      <c r="BY105" s="11"/>
      <c r="BZ105" s="11"/>
    </row>
    <row r="106" spans="2:78" s="24" customFormat="1" x14ac:dyDescent="0.35">
      <c r="B106" s="24" t="s">
        <v>941</v>
      </c>
      <c r="K106" s="29">
        <f t="shared" ref="K106:Q106" si="204">SUM(K100:K104)</f>
        <v>0</v>
      </c>
      <c r="L106" s="29">
        <f t="shared" si="204"/>
        <v>0</v>
      </c>
      <c r="M106" s="29">
        <f t="shared" si="204"/>
        <v>0</v>
      </c>
      <c r="N106" s="29">
        <f t="shared" si="204"/>
        <v>0</v>
      </c>
      <c r="O106" s="30">
        <f t="shared" si="204"/>
        <v>0</v>
      </c>
      <c r="P106" s="29">
        <f t="shared" si="204"/>
        <v>0</v>
      </c>
      <c r="Q106" s="29">
        <f t="shared" si="204"/>
        <v>0</v>
      </c>
      <c r="R106" s="29">
        <f t="shared" si="176"/>
        <v>10177</v>
      </c>
      <c r="S106" s="30">
        <f>SUM(S100:S104)</f>
        <v>0</v>
      </c>
      <c r="T106" s="29">
        <f>T105+T100</f>
        <v>10909</v>
      </c>
      <c r="U106" s="29">
        <f t="shared" ref="U106:AR106" si="205">U105+U100</f>
        <v>12110</v>
      </c>
      <c r="V106" s="29">
        <f t="shared" si="205"/>
        <v>13207</v>
      </c>
      <c r="W106" s="29">
        <f t="shared" si="205"/>
        <v>22961</v>
      </c>
      <c r="X106" s="29">
        <f t="shared" si="205"/>
        <v>28244</v>
      </c>
      <c r="Y106" s="29">
        <f t="shared" si="205"/>
        <v>30419</v>
      </c>
      <c r="Z106" s="29">
        <f t="shared" si="205"/>
        <v>32322</v>
      </c>
      <c r="AA106" s="29">
        <f t="shared" si="205"/>
        <v>33067</v>
      </c>
      <c r="AB106" s="29">
        <f t="shared" si="205"/>
        <v>29244</v>
      </c>
      <c r="AC106" s="29">
        <f t="shared" si="205"/>
        <v>28706</v>
      </c>
      <c r="AD106" s="29">
        <f t="shared" si="205"/>
        <v>31026</v>
      </c>
      <c r="AE106" s="30">
        <f t="shared" si="205"/>
        <v>29866</v>
      </c>
      <c r="AF106" s="29">
        <f t="shared" si="205"/>
        <v>32382</v>
      </c>
      <c r="AG106" s="29">
        <f t="shared" si="205"/>
        <v>36225</v>
      </c>
      <c r="AH106" s="29">
        <f t="shared" si="205"/>
        <v>41108</v>
      </c>
      <c r="AI106" s="30">
        <f t="shared" si="205"/>
        <v>40990</v>
      </c>
      <c r="AJ106" s="29">
        <f t="shared" si="205"/>
        <v>44012</v>
      </c>
      <c r="AK106" s="29">
        <f t="shared" si="205"/>
        <v>54800</v>
      </c>
      <c r="AL106" s="29">
        <f t="shared" si="205"/>
        <v>60014</v>
      </c>
      <c r="AM106" s="30">
        <f t="shared" si="205"/>
        <v>59696</v>
      </c>
      <c r="AN106" s="29">
        <f t="shared" si="205"/>
        <v>72655</v>
      </c>
      <c r="AO106" s="29">
        <f t="shared" si="205"/>
        <v>0</v>
      </c>
      <c r="AP106" s="29">
        <f t="shared" si="205"/>
        <v>0</v>
      </c>
      <c r="AQ106" s="30">
        <f t="shared" si="205"/>
        <v>0</v>
      </c>
      <c r="AR106" s="29">
        <f t="shared" si="205"/>
        <v>0</v>
      </c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>
        <f>BD105+BD100</f>
        <v>2425</v>
      </c>
      <c r="BE106" s="29">
        <f t="shared" ref="BE106:BS106" si="206">BE105+BE100</f>
        <v>4088</v>
      </c>
      <c r="BF106" s="29">
        <f t="shared" si="206"/>
        <v>5189</v>
      </c>
      <c r="BG106" s="29">
        <f t="shared" si="206"/>
        <v>5767</v>
      </c>
      <c r="BH106" s="29">
        <f t="shared" si="206"/>
        <v>10177</v>
      </c>
      <c r="BI106" s="29">
        <f t="shared" si="206"/>
        <v>13207</v>
      </c>
      <c r="BJ106" s="29">
        <f t="shared" si="206"/>
        <v>32322</v>
      </c>
      <c r="BK106" s="29">
        <f t="shared" si="206"/>
        <v>31026</v>
      </c>
      <c r="BL106" s="29">
        <f t="shared" si="206"/>
        <v>41108</v>
      </c>
      <c r="BM106" s="29">
        <f t="shared" si="206"/>
        <v>60014</v>
      </c>
      <c r="BN106" s="29">
        <f t="shared" si="206"/>
        <v>0</v>
      </c>
      <c r="BO106" s="29">
        <f t="shared" si="206"/>
        <v>0</v>
      </c>
      <c r="BP106" s="29">
        <f t="shared" si="206"/>
        <v>0</v>
      </c>
      <c r="BQ106" s="29">
        <f t="shared" si="206"/>
        <v>0</v>
      </c>
      <c r="BR106" s="29">
        <f t="shared" si="206"/>
        <v>0</v>
      </c>
      <c r="BS106" s="29">
        <f t="shared" si="206"/>
        <v>0</v>
      </c>
      <c r="BT106" s="29"/>
      <c r="BU106" s="29"/>
      <c r="BV106" s="29"/>
      <c r="BW106" s="29"/>
      <c r="BX106" s="29"/>
      <c r="BY106" s="29"/>
      <c r="BZ106" s="29"/>
    </row>
    <row r="107" spans="2:78" s="23" customFormat="1" x14ac:dyDescent="0.35">
      <c r="B107" s="23" t="s">
        <v>1252</v>
      </c>
      <c r="K107" s="27"/>
      <c r="L107" s="27"/>
      <c r="M107" s="27"/>
      <c r="N107" s="27"/>
      <c r="O107" s="28"/>
      <c r="P107" s="27"/>
      <c r="Q107" s="27"/>
      <c r="R107" s="27"/>
      <c r="S107" s="28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8"/>
      <c r="AF107" s="27"/>
      <c r="AG107" s="27"/>
      <c r="AH107" s="27"/>
      <c r="AI107" s="28"/>
      <c r="AJ107" s="27"/>
      <c r="AK107" s="27"/>
      <c r="AL107" s="27"/>
      <c r="AM107" s="28"/>
      <c r="AN107" s="27"/>
      <c r="AO107" s="27"/>
      <c r="AP107" s="27"/>
      <c r="AQ107" s="28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</row>
    <row r="108" spans="2:78" x14ac:dyDescent="0.35">
      <c r="B108" t="s">
        <v>93</v>
      </c>
      <c r="K108" s="9"/>
      <c r="L108" s="9"/>
      <c r="M108" s="9"/>
      <c r="N108" s="9"/>
      <c r="O108" s="18"/>
      <c r="P108" s="9"/>
      <c r="Q108" s="9"/>
      <c r="R108" s="9">
        <f t="shared" si="176"/>
        <v>0</v>
      </c>
      <c r="S108" s="18"/>
      <c r="T108" s="9">
        <v>0</v>
      </c>
      <c r="U108" s="9">
        <v>0</v>
      </c>
      <c r="V108" s="9">
        <f t="shared" si="177"/>
        <v>0</v>
      </c>
      <c r="W108" s="18">
        <v>0</v>
      </c>
      <c r="X108" s="9">
        <v>0</v>
      </c>
      <c r="Y108" s="9">
        <v>0</v>
      </c>
      <c r="Z108" s="9">
        <f t="shared" si="178"/>
        <v>0</v>
      </c>
      <c r="AA108" s="18">
        <v>0</v>
      </c>
      <c r="AB108" s="9">
        <v>0</v>
      </c>
      <c r="AC108" s="9">
        <v>0</v>
      </c>
      <c r="AD108" s="9">
        <f t="shared" si="179"/>
        <v>0</v>
      </c>
      <c r="AE108" s="18">
        <v>0</v>
      </c>
      <c r="AF108" s="9">
        <v>0</v>
      </c>
      <c r="AG108" s="9">
        <v>0</v>
      </c>
      <c r="AH108" s="9">
        <v>0</v>
      </c>
      <c r="AI108" s="18">
        <v>0</v>
      </c>
      <c r="AJ108" s="9">
        <v>0</v>
      </c>
      <c r="AK108" s="9">
        <v>0</v>
      </c>
      <c r="AL108" s="9">
        <f>BM108</f>
        <v>0</v>
      </c>
      <c r="AM108" s="18">
        <v>0</v>
      </c>
      <c r="AN108" s="9">
        <v>0</v>
      </c>
      <c r="AO108" s="9"/>
      <c r="AP108" s="9"/>
      <c r="AQ108" s="18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</row>
    <row r="109" spans="2:78" x14ac:dyDescent="0.35">
      <c r="B109" t="s">
        <v>94</v>
      </c>
      <c r="K109" s="9"/>
      <c r="L109" s="9"/>
      <c r="M109" s="9"/>
      <c r="N109" s="9"/>
      <c r="O109" s="18"/>
      <c r="P109" s="9"/>
      <c r="Q109" s="9"/>
      <c r="R109" s="9">
        <f t="shared" si="176"/>
        <v>40584</v>
      </c>
      <c r="S109" s="18"/>
      <c r="T109" s="9">
        <v>41832</v>
      </c>
      <c r="U109" s="9">
        <v>42352</v>
      </c>
      <c r="V109" s="9">
        <f t="shared" si="177"/>
        <v>42906</v>
      </c>
      <c r="W109" s="18">
        <v>43533</v>
      </c>
      <c r="X109" s="9">
        <v>44277</v>
      </c>
      <c r="Y109" s="9">
        <v>45059</v>
      </c>
      <c r="Z109" s="9">
        <f t="shared" si="178"/>
        <v>45851</v>
      </c>
      <c r="AA109" s="18">
        <v>46688</v>
      </c>
      <c r="AB109" s="9">
        <v>47805</v>
      </c>
      <c r="AC109" s="9">
        <v>48910</v>
      </c>
      <c r="AD109" s="9">
        <f t="shared" si="179"/>
        <v>50018</v>
      </c>
      <c r="AE109" s="18">
        <v>51160</v>
      </c>
      <c r="AF109" s="9">
        <v>52845</v>
      </c>
      <c r="AG109" s="9">
        <v>54334</v>
      </c>
      <c r="AH109" s="9">
        <v>55811</v>
      </c>
      <c r="AI109" s="18">
        <v>57512</v>
      </c>
      <c r="AJ109" s="9">
        <v>59929</v>
      </c>
      <c r="AK109" s="9">
        <v>62092</v>
      </c>
      <c r="AL109" s="9">
        <f>BM109</f>
        <v>64444</v>
      </c>
      <c r="AM109" s="18">
        <v>66535</v>
      </c>
      <c r="AN109" s="9">
        <v>69159</v>
      </c>
      <c r="AO109" s="9"/>
      <c r="AP109" s="9"/>
      <c r="AQ109" s="18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>
        <v>12297</v>
      </c>
      <c r="BE109" s="9">
        <v>30225</v>
      </c>
      <c r="BF109" s="9">
        <v>34886</v>
      </c>
      <c r="BG109" s="9">
        <v>38227</v>
      </c>
      <c r="BH109" s="9">
        <v>40584</v>
      </c>
      <c r="BI109" s="9">
        <v>42906</v>
      </c>
      <c r="BJ109" s="9">
        <v>45851</v>
      </c>
      <c r="BK109" s="9">
        <v>50018</v>
      </c>
      <c r="BL109" s="9">
        <v>55811</v>
      </c>
      <c r="BM109" s="9">
        <v>64444</v>
      </c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</row>
    <row r="110" spans="2:78" x14ac:dyDescent="0.35">
      <c r="B110" t="s">
        <v>95</v>
      </c>
      <c r="K110" s="9"/>
      <c r="L110" s="9"/>
      <c r="M110" s="9"/>
      <c r="N110" s="9"/>
      <c r="O110" s="18"/>
      <c r="P110" s="9"/>
      <c r="Q110" s="9"/>
      <c r="R110" s="9">
        <f t="shared" si="176"/>
        <v>-227</v>
      </c>
      <c r="S110" s="18"/>
      <c r="T110" s="9">
        <v>-687</v>
      </c>
      <c r="U110" s="9">
        <v>-777</v>
      </c>
      <c r="V110" s="9">
        <f t="shared" si="177"/>
        <v>-760</v>
      </c>
      <c r="W110" s="18">
        <v>-781</v>
      </c>
      <c r="X110" s="9">
        <v>-483</v>
      </c>
      <c r="Y110" s="9">
        <v>-849</v>
      </c>
      <c r="Z110" s="9">
        <f t="shared" si="178"/>
        <v>-489</v>
      </c>
      <c r="AA110" s="18">
        <v>-544</v>
      </c>
      <c r="AB110" s="9">
        <v>-142</v>
      </c>
      <c r="AC110" s="9">
        <v>308</v>
      </c>
      <c r="AD110" s="9">
        <f t="shared" si="179"/>
        <v>927</v>
      </c>
      <c r="AE110" s="18">
        <v>154</v>
      </c>
      <c r="AF110" s="9">
        <v>285</v>
      </c>
      <c r="AG110" s="9">
        <v>-207</v>
      </c>
      <c r="AH110" s="9">
        <v>-693</v>
      </c>
      <c r="AI110" s="18">
        <v>-1996</v>
      </c>
      <c r="AJ110" s="9">
        <v>-3411</v>
      </c>
      <c r="AK110" s="9">
        <v>-5054</v>
      </c>
      <c r="AL110" s="9">
        <f>BM110</f>
        <v>-3530</v>
      </c>
      <c r="AM110" s="18">
        <v>-2981</v>
      </c>
      <c r="AN110" s="9">
        <v>-3106</v>
      </c>
      <c r="AO110" s="9"/>
      <c r="AP110" s="9"/>
      <c r="AQ110" s="18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>
        <v>14</v>
      </c>
      <c r="BE110" s="9">
        <v>-228</v>
      </c>
      <c r="BF110" s="9">
        <v>-455</v>
      </c>
      <c r="BG110" s="9">
        <v>-703</v>
      </c>
      <c r="BH110" s="9">
        <v>-227</v>
      </c>
      <c r="BI110" s="9">
        <v>-760</v>
      </c>
      <c r="BJ110" s="9">
        <v>-489</v>
      </c>
      <c r="BK110" s="9">
        <v>927</v>
      </c>
      <c r="BL110" s="9">
        <v>-693</v>
      </c>
      <c r="BM110" s="9">
        <v>-3530</v>
      </c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</row>
    <row r="111" spans="2:78" s="5" customFormat="1" x14ac:dyDescent="0.35">
      <c r="B111" s="5" t="s">
        <v>96</v>
      </c>
      <c r="K111" s="10"/>
      <c r="L111" s="10"/>
      <c r="M111" s="10"/>
      <c r="N111" s="10"/>
      <c r="O111" s="19"/>
      <c r="P111" s="10"/>
      <c r="Q111" s="10"/>
      <c r="R111" s="10">
        <f t="shared" si="176"/>
        <v>33990</v>
      </c>
      <c r="S111" s="19"/>
      <c r="T111" s="10">
        <v>38237</v>
      </c>
      <c r="U111" s="10">
        <v>38767</v>
      </c>
      <c r="V111" s="10">
        <f t="shared" si="177"/>
        <v>41981</v>
      </c>
      <c r="W111" s="19">
        <v>43764</v>
      </c>
      <c r="X111" s="10">
        <v>44968</v>
      </c>
      <c r="Y111" s="10">
        <v>49789</v>
      </c>
      <c r="Z111" s="10">
        <f t="shared" si="178"/>
        <v>55692</v>
      </c>
      <c r="AA111" s="19">
        <v>59160</v>
      </c>
      <c r="AB111" s="10">
        <v>62784</v>
      </c>
      <c r="AC111" s="10">
        <v>68513</v>
      </c>
      <c r="AD111" s="10">
        <f t="shared" si="179"/>
        <v>77345</v>
      </c>
      <c r="AE111" s="19">
        <v>82343</v>
      </c>
      <c r="AF111" s="10">
        <v>85097</v>
      </c>
      <c r="AG111" s="10">
        <v>79233</v>
      </c>
      <c r="AH111" s="10">
        <v>69761</v>
      </c>
      <c r="AI111" s="19">
        <v>67712</v>
      </c>
      <c r="AJ111" s="10">
        <v>69249</v>
      </c>
      <c r="AK111" s="10">
        <v>67056</v>
      </c>
      <c r="AL111" s="9">
        <f>BM111</f>
        <v>64799</v>
      </c>
      <c r="AM111" s="19">
        <v>61241</v>
      </c>
      <c r="AN111" s="10">
        <v>67980</v>
      </c>
      <c r="AO111" s="10"/>
      <c r="AP111" s="10"/>
      <c r="AQ111" s="19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>
        <v>3159</v>
      </c>
      <c r="BE111" s="10">
        <v>6099</v>
      </c>
      <c r="BF111" s="10">
        <v>9787</v>
      </c>
      <c r="BG111" s="10">
        <v>21670</v>
      </c>
      <c r="BH111" s="10">
        <v>33990</v>
      </c>
      <c r="BI111" s="10">
        <v>41981</v>
      </c>
      <c r="BJ111" s="10">
        <v>55692</v>
      </c>
      <c r="BK111" s="10">
        <v>77345</v>
      </c>
      <c r="BL111" s="10">
        <v>69761</v>
      </c>
      <c r="BM111" s="10">
        <v>64799</v>
      </c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:78" s="31" customFormat="1" x14ac:dyDescent="0.35">
      <c r="B112" s="31" t="s">
        <v>97</v>
      </c>
      <c r="K112" s="32">
        <f t="shared" ref="K112:Q112" si="207">SUM(K108:K111)</f>
        <v>0</v>
      </c>
      <c r="L112" s="32">
        <f t="shared" si="207"/>
        <v>0</v>
      </c>
      <c r="M112" s="32">
        <f t="shared" si="207"/>
        <v>0</v>
      </c>
      <c r="N112" s="32">
        <f t="shared" si="207"/>
        <v>0</v>
      </c>
      <c r="O112" s="33">
        <f t="shared" si="207"/>
        <v>0</v>
      </c>
      <c r="P112" s="32">
        <f t="shared" si="207"/>
        <v>0</v>
      </c>
      <c r="Q112" s="32">
        <f t="shared" si="207"/>
        <v>0</v>
      </c>
      <c r="R112" s="32">
        <f t="shared" si="176"/>
        <v>74347</v>
      </c>
      <c r="S112" s="33">
        <f>SUM(S108:S111)</f>
        <v>0</v>
      </c>
      <c r="T112" s="32">
        <f>SUM(T108:T111)</f>
        <v>79382</v>
      </c>
      <c r="U112" s="32">
        <f>SUM(U108:U111)</f>
        <v>80342</v>
      </c>
      <c r="V112" s="32">
        <f t="shared" si="177"/>
        <v>84127</v>
      </c>
      <c r="W112" s="33">
        <f>SUM(W108:W111)</f>
        <v>86516</v>
      </c>
      <c r="X112" s="32">
        <f>SUM(X108:X111)</f>
        <v>88762</v>
      </c>
      <c r="Y112" s="32">
        <f>SUM(Y108:Y111)</f>
        <v>93999</v>
      </c>
      <c r="Z112" s="32">
        <f t="shared" si="178"/>
        <v>101054</v>
      </c>
      <c r="AA112" s="33">
        <f>SUM(AA108:AA111)</f>
        <v>105304</v>
      </c>
      <c r="AB112" s="32">
        <f>SUM(AB108:AB111)</f>
        <v>110447</v>
      </c>
      <c r="AC112" s="32">
        <f>SUM(AC108:AC111)</f>
        <v>117731</v>
      </c>
      <c r="AD112" s="32">
        <f t="shared" si="179"/>
        <v>128290</v>
      </c>
      <c r="AE112" s="33">
        <f t="shared" ref="AE112:AN112" si="208">SUM(AE108:AE111)</f>
        <v>133657</v>
      </c>
      <c r="AF112" s="32">
        <f t="shared" si="208"/>
        <v>138227</v>
      </c>
      <c r="AG112" s="32">
        <f t="shared" si="208"/>
        <v>133360</v>
      </c>
      <c r="AH112" s="32">
        <f t="shared" si="208"/>
        <v>124879</v>
      </c>
      <c r="AI112" s="33">
        <f t="shared" si="208"/>
        <v>123228</v>
      </c>
      <c r="AJ112" s="32">
        <f t="shared" si="208"/>
        <v>125767</v>
      </c>
      <c r="AK112" s="32">
        <f t="shared" si="208"/>
        <v>124094</v>
      </c>
      <c r="AL112" s="32">
        <f t="shared" si="208"/>
        <v>125713</v>
      </c>
      <c r="AM112" s="33">
        <f t="shared" si="208"/>
        <v>124795</v>
      </c>
      <c r="AN112" s="32">
        <f t="shared" si="208"/>
        <v>134033</v>
      </c>
      <c r="AO112" s="32">
        <f t="shared" ref="AO112" si="209">SUM(AO108:AO111)</f>
        <v>0</v>
      </c>
      <c r="AP112" s="32">
        <f t="shared" ref="AP112" si="210">SUM(AP108:AP111)</f>
        <v>0</v>
      </c>
      <c r="AQ112" s="33">
        <f t="shared" ref="AQ112" si="211">SUM(AQ108:AQ111)</f>
        <v>0</v>
      </c>
      <c r="AR112" s="32">
        <f t="shared" ref="AR112" si="212">SUM(AR108:AR111)</f>
        <v>0</v>
      </c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>
        <f t="shared" ref="BD112:BS112" si="213">SUM(BD108:BD111)</f>
        <v>15470</v>
      </c>
      <c r="BE112" s="32">
        <f t="shared" si="213"/>
        <v>36096</v>
      </c>
      <c r="BF112" s="32">
        <f t="shared" si="213"/>
        <v>44218</v>
      </c>
      <c r="BG112" s="32">
        <f t="shared" si="213"/>
        <v>59194</v>
      </c>
      <c r="BH112" s="32">
        <f t="shared" si="213"/>
        <v>74347</v>
      </c>
      <c r="BI112" s="32">
        <f t="shared" si="213"/>
        <v>84127</v>
      </c>
      <c r="BJ112" s="32">
        <f t="shared" si="213"/>
        <v>101054</v>
      </c>
      <c r="BK112" s="32">
        <f t="shared" si="213"/>
        <v>128290</v>
      </c>
      <c r="BL112" s="32">
        <f t="shared" si="213"/>
        <v>124879</v>
      </c>
      <c r="BM112" s="32">
        <f t="shared" si="213"/>
        <v>125713</v>
      </c>
      <c r="BN112" s="32">
        <f t="shared" si="213"/>
        <v>0</v>
      </c>
      <c r="BO112" s="32">
        <f t="shared" si="213"/>
        <v>0</v>
      </c>
      <c r="BP112" s="32">
        <f t="shared" si="213"/>
        <v>0</v>
      </c>
      <c r="BQ112" s="32">
        <f t="shared" si="213"/>
        <v>0</v>
      </c>
      <c r="BR112" s="32">
        <f t="shared" si="213"/>
        <v>0</v>
      </c>
      <c r="BS112" s="32">
        <f t="shared" si="213"/>
        <v>0</v>
      </c>
      <c r="BT112" s="32"/>
      <c r="BU112" s="32"/>
      <c r="BV112" s="32"/>
      <c r="BW112" s="32"/>
      <c r="BX112" s="32"/>
      <c r="BY112" s="32"/>
      <c r="BZ112" s="32"/>
    </row>
    <row r="113" spans="2:78" s="24" customFormat="1" x14ac:dyDescent="0.35">
      <c r="B113" s="24" t="s">
        <v>98</v>
      </c>
      <c r="K113" s="29">
        <f t="shared" ref="K113:Q113" si="214">K112+K106</f>
        <v>0</v>
      </c>
      <c r="L113" s="29">
        <f t="shared" si="214"/>
        <v>0</v>
      </c>
      <c r="M113" s="29">
        <f t="shared" si="214"/>
        <v>0</v>
      </c>
      <c r="N113" s="29">
        <f t="shared" si="214"/>
        <v>0</v>
      </c>
      <c r="O113" s="30">
        <f t="shared" si="214"/>
        <v>0</v>
      </c>
      <c r="P113" s="29">
        <f t="shared" si="214"/>
        <v>0</v>
      </c>
      <c r="Q113" s="29">
        <f t="shared" si="214"/>
        <v>0</v>
      </c>
      <c r="R113" s="29">
        <f t="shared" si="176"/>
        <v>84524</v>
      </c>
      <c r="S113" s="30">
        <f>S112+S106</f>
        <v>0</v>
      </c>
      <c r="T113" s="29">
        <f>T112+T106</f>
        <v>90291</v>
      </c>
      <c r="U113" s="29">
        <f>U112+U106</f>
        <v>92452</v>
      </c>
      <c r="V113" s="29">
        <f t="shared" si="177"/>
        <v>97334</v>
      </c>
      <c r="W113" s="30">
        <f>W112+W106</f>
        <v>109477</v>
      </c>
      <c r="X113" s="29">
        <f>X112+X106</f>
        <v>117006</v>
      </c>
      <c r="Y113" s="29">
        <f>Y112+Y106</f>
        <v>124418</v>
      </c>
      <c r="Z113" s="29">
        <f t="shared" si="178"/>
        <v>133376</v>
      </c>
      <c r="AA113" s="30">
        <f>AA112+AA106</f>
        <v>138371</v>
      </c>
      <c r="AB113" s="29">
        <f>AB112+AB106</f>
        <v>139691</v>
      </c>
      <c r="AC113" s="29">
        <f>AC112+AC106</f>
        <v>146437</v>
      </c>
      <c r="AD113" s="29">
        <f t="shared" si="179"/>
        <v>159316</v>
      </c>
      <c r="AE113" s="30">
        <f t="shared" ref="AE113:AN113" si="215">AE112+AE106</f>
        <v>163523</v>
      </c>
      <c r="AF113" s="29">
        <f t="shared" si="215"/>
        <v>170609</v>
      </c>
      <c r="AG113" s="29">
        <f t="shared" si="215"/>
        <v>169585</v>
      </c>
      <c r="AH113" s="29">
        <f t="shared" si="215"/>
        <v>165987</v>
      </c>
      <c r="AI113" s="30">
        <f t="shared" si="215"/>
        <v>164218</v>
      </c>
      <c r="AJ113" s="29">
        <f t="shared" si="215"/>
        <v>169779</v>
      </c>
      <c r="AK113" s="29">
        <f t="shared" si="215"/>
        <v>178894</v>
      </c>
      <c r="AL113" s="29">
        <f t="shared" si="215"/>
        <v>185727</v>
      </c>
      <c r="AM113" s="30">
        <f t="shared" si="215"/>
        <v>184491</v>
      </c>
      <c r="AN113" s="29">
        <f t="shared" si="215"/>
        <v>206688</v>
      </c>
      <c r="AO113" s="29">
        <f t="shared" ref="AO113" si="216">AO112+AO106</f>
        <v>0</v>
      </c>
      <c r="AP113" s="29">
        <f t="shared" ref="AP113" si="217">AP112+AP106</f>
        <v>0</v>
      </c>
      <c r="AQ113" s="30">
        <f t="shared" ref="AQ113" si="218">AQ112+AQ106</f>
        <v>0</v>
      </c>
      <c r="AR113" s="29">
        <f t="shared" ref="AR113" si="219">AR112+AR106</f>
        <v>0</v>
      </c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>
        <f t="shared" ref="BD113:BS113" si="220">BD112+BD106</f>
        <v>17895</v>
      </c>
      <c r="BE113" s="29">
        <f t="shared" si="220"/>
        <v>40184</v>
      </c>
      <c r="BF113" s="29">
        <f t="shared" si="220"/>
        <v>49407</v>
      </c>
      <c r="BG113" s="29">
        <f t="shared" si="220"/>
        <v>64961</v>
      </c>
      <c r="BH113" s="29">
        <f t="shared" si="220"/>
        <v>84524</v>
      </c>
      <c r="BI113" s="29">
        <f t="shared" si="220"/>
        <v>97334</v>
      </c>
      <c r="BJ113" s="29">
        <f t="shared" si="220"/>
        <v>133376</v>
      </c>
      <c r="BK113" s="29">
        <f t="shared" si="220"/>
        <v>159316</v>
      </c>
      <c r="BL113" s="29">
        <f t="shared" si="220"/>
        <v>165987</v>
      </c>
      <c r="BM113" s="29">
        <f t="shared" si="220"/>
        <v>185727</v>
      </c>
      <c r="BN113" s="29">
        <f t="shared" si="220"/>
        <v>0</v>
      </c>
      <c r="BO113" s="29">
        <f t="shared" si="220"/>
        <v>0</v>
      </c>
      <c r="BP113" s="29">
        <f t="shared" si="220"/>
        <v>0</v>
      </c>
      <c r="BQ113" s="29">
        <f t="shared" si="220"/>
        <v>0</v>
      </c>
      <c r="BR113" s="29">
        <f t="shared" si="220"/>
        <v>0</v>
      </c>
      <c r="BS113" s="29">
        <f t="shared" si="220"/>
        <v>0</v>
      </c>
      <c r="BT113" s="29"/>
      <c r="BU113" s="29"/>
      <c r="BV113" s="29"/>
      <c r="BW113" s="29"/>
      <c r="BX113" s="29"/>
      <c r="BY113" s="29"/>
      <c r="BZ113" s="29"/>
    </row>
    <row r="114" spans="2:78" x14ac:dyDescent="0.35">
      <c r="K114" s="9"/>
      <c r="L114" s="9"/>
      <c r="M114" s="9"/>
      <c r="N114" s="9"/>
      <c r="O114" s="18"/>
      <c r="P114" s="9"/>
      <c r="Q114" s="9"/>
      <c r="R114" s="9"/>
      <c r="S114" s="18"/>
      <c r="T114" s="9"/>
      <c r="U114" s="9"/>
      <c r="V114" s="9"/>
      <c r="W114" s="18"/>
      <c r="X114" s="9"/>
      <c r="Y114" s="9"/>
      <c r="Z114" s="9"/>
      <c r="AA114" s="18"/>
      <c r="AB114" s="9"/>
      <c r="AC114" s="9"/>
      <c r="AD114" s="9"/>
      <c r="AE114" s="18"/>
      <c r="AF114" s="9"/>
      <c r="AG114" s="9"/>
      <c r="AH114" s="9"/>
      <c r="AI114" s="18"/>
      <c r="AJ114" s="9"/>
      <c r="AK114" s="9"/>
      <c r="AL114" s="9"/>
      <c r="AM114" s="18"/>
      <c r="AN114" s="9"/>
      <c r="AO114" s="9"/>
      <c r="AP114" s="9"/>
      <c r="AQ114" s="18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</row>
    <row r="119" spans="2:78" s="36" customFormat="1" x14ac:dyDescent="0.35">
      <c r="B119" s="13" t="s">
        <v>1277</v>
      </c>
      <c r="C119" s="13"/>
      <c r="D119" s="13"/>
      <c r="E119" s="13"/>
      <c r="F119" s="13"/>
      <c r="G119" s="13"/>
      <c r="H119" s="13"/>
      <c r="I119" s="13"/>
      <c r="J119" s="13"/>
      <c r="O119" s="37"/>
      <c r="S119" s="37"/>
      <c r="W119" s="37"/>
      <c r="AA119" s="37"/>
      <c r="AE119" s="37"/>
      <c r="AI119" s="37"/>
      <c r="AM119" s="37"/>
      <c r="AQ119" s="37"/>
    </row>
    <row r="120" spans="2:78" x14ac:dyDescent="0.35">
      <c r="B120" t="s">
        <v>99</v>
      </c>
      <c r="K120" s="9"/>
      <c r="L120" s="9"/>
      <c r="M120" s="9"/>
      <c r="N120" s="9"/>
      <c r="O120" s="18"/>
      <c r="P120" s="9">
        <v>10418</v>
      </c>
      <c r="Q120" s="9">
        <v>16545</v>
      </c>
      <c r="R120" s="9"/>
      <c r="S120" s="18">
        <v>7860</v>
      </c>
      <c r="T120" s="9">
        <f>14158-S120</f>
        <v>6298</v>
      </c>
      <c r="U120" s="9">
        <f>21656-T120-S120</f>
        <v>7498</v>
      </c>
      <c r="V120" s="9">
        <f>BI120-U120-T120-S120</f>
        <v>7618</v>
      </c>
      <c r="W120" s="18">
        <v>9308</v>
      </c>
      <c r="X120" s="9">
        <f>17924-W120</f>
        <v>8616</v>
      </c>
      <c r="Y120" s="9">
        <f>27231-X120-W120</f>
        <v>9307</v>
      </c>
      <c r="Z120" s="9">
        <f>BJ120-Y120-X120-W120</f>
        <v>9083</v>
      </c>
      <c r="AA120" s="18">
        <v>11001</v>
      </c>
      <c r="AB120" s="9">
        <f>14878-AA120</f>
        <v>3877</v>
      </c>
      <c r="AC120" s="9">
        <f>24707-AB120-AA120</f>
        <v>9829</v>
      </c>
      <c r="AD120" s="9">
        <f>BK120-AC120-AB120-AA120</f>
        <v>14040</v>
      </c>
      <c r="AE120" s="18">
        <v>12242</v>
      </c>
      <c r="AF120" s="9">
        <f>25489-AE120</f>
        <v>13247</v>
      </c>
      <c r="AG120" s="9">
        <f>39579-AF120-AE120</f>
        <v>14090</v>
      </c>
      <c r="AH120" s="9">
        <f>BL120-AG120-AF120-AE120</f>
        <v>18104</v>
      </c>
      <c r="AI120" s="18">
        <v>14076</v>
      </c>
      <c r="AJ120" s="9">
        <f>26272-AI120</f>
        <v>12196</v>
      </c>
      <c r="AK120" s="9">
        <f>35964-AJ120-AI120</f>
        <v>9692</v>
      </c>
      <c r="AL120" s="9"/>
      <c r="AM120" s="18">
        <v>13998</v>
      </c>
      <c r="AN120" s="9">
        <f>31307-AM120</f>
        <v>17309</v>
      </c>
      <c r="AO120" s="9"/>
      <c r="AP120" s="9"/>
      <c r="AQ120" s="18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>
        <v>1612</v>
      </c>
      <c r="BD120" s="9">
        <v>4222</v>
      </c>
      <c r="BE120" s="9">
        <v>5457</v>
      </c>
      <c r="BF120" s="9">
        <v>10320</v>
      </c>
      <c r="BG120" s="9">
        <v>16108</v>
      </c>
      <c r="BH120" s="9">
        <v>24216</v>
      </c>
      <c r="BI120" s="9">
        <v>29274</v>
      </c>
      <c r="BJ120" s="9">
        <v>36314</v>
      </c>
      <c r="BK120" s="9">
        <v>38747</v>
      </c>
      <c r="BL120" s="9">
        <v>57683</v>
      </c>
      <c r="BM120" s="9">
        <v>50475</v>
      </c>
      <c r="BN120" s="9"/>
      <c r="BO120" s="9"/>
      <c r="BP120" s="9"/>
      <c r="BQ120" s="9"/>
      <c r="BR120" s="9"/>
      <c r="BS120" s="9"/>
      <c r="BT120" s="9"/>
    </row>
    <row r="121" spans="2:78" s="5" customFormat="1" x14ac:dyDescent="0.35">
      <c r="B121" s="5" t="s">
        <v>100</v>
      </c>
      <c r="K121" s="10"/>
      <c r="L121" s="10"/>
      <c r="M121" s="10"/>
      <c r="N121" s="10"/>
      <c r="O121" s="19"/>
      <c r="P121" s="10">
        <v>-2715</v>
      </c>
      <c r="Q121" s="10">
        <v>-4470</v>
      </c>
      <c r="R121" s="10"/>
      <c r="S121" s="19">
        <v>-2812</v>
      </c>
      <c r="T121" s="10">
        <f>-6272-S121</f>
        <v>-3460</v>
      </c>
      <c r="U121" s="10">
        <f>-9614-T121-S121</f>
        <v>-3342</v>
      </c>
      <c r="V121" s="10">
        <f>BI121-U121-T121-S121</f>
        <v>-4301</v>
      </c>
      <c r="W121" s="19">
        <v>-3837</v>
      </c>
      <c r="X121" s="10">
        <f>-7470-W121</f>
        <v>-3633</v>
      </c>
      <c r="Y121" s="10">
        <f>-11002-X121-W121</f>
        <v>-3532</v>
      </c>
      <c r="Z121" s="10">
        <f>BJ121-Y121-X121-W121</f>
        <v>-4100</v>
      </c>
      <c r="AA121" s="19">
        <v>-3558</v>
      </c>
      <c r="AB121" s="10">
        <f>-6813-AA121</f>
        <v>-3255</v>
      </c>
      <c r="AC121" s="10">
        <f>-10502-AB121-AA121</f>
        <v>-3689</v>
      </c>
      <c r="AD121" s="10">
        <f>BK121-AC121-AB121-AA121</f>
        <v>-4613</v>
      </c>
      <c r="AE121" s="19">
        <v>-4303</v>
      </c>
      <c r="AF121" s="10">
        <f>-8944-AE121</f>
        <v>-4641</v>
      </c>
      <c r="AG121" s="10">
        <f>-13290-AF121-AE121</f>
        <v>-4346</v>
      </c>
      <c r="AH121" s="10">
        <f>BL121-AG121-AF121-AE121</f>
        <v>-5277</v>
      </c>
      <c r="AI121" s="19">
        <v>-5441</v>
      </c>
      <c r="AJ121" s="10">
        <f>-13013-AI121</f>
        <v>-7572</v>
      </c>
      <c r="AK121" s="10">
        <f>-22388-AJ121-AI121</f>
        <v>-9375</v>
      </c>
      <c r="AL121" s="10"/>
      <c r="AM121" s="19">
        <v>-6842</v>
      </c>
      <c r="AN121" s="10">
        <f>-13058-AM121</f>
        <v>-6216</v>
      </c>
      <c r="AO121" s="10"/>
      <c r="AP121" s="10"/>
      <c r="AQ121" s="19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>
        <v>-1235</v>
      </c>
      <c r="BD121" s="10">
        <v>-1362</v>
      </c>
      <c r="BE121" s="10">
        <v>-1831</v>
      </c>
      <c r="BF121" s="10">
        <v>-2523</v>
      </c>
      <c r="BG121" s="10">
        <v>-4491</v>
      </c>
      <c r="BH121" s="10">
        <v>-6733</v>
      </c>
      <c r="BI121" s="10">
        <v>-13915</v>
      </c>
      <c r="BJ121" s="10">
        <v>-15102</v>
      </c>
      <c r="BK121" s="10">
        <v>-15115</v>
      </c>
      <c r="BL121" s="10">
        <v>-18567</v>
      </c>
      <c r="BM121" s="10">
        <v>-31431</v>
      </c>
      <c r="BN121" s="10"/>
      <c r="BO121" s="10"/>
      <c r="BP121" s="10"/>
      <c r="BQ121" s="10"/>
      <c r="BR121" s="10"/>
      <c r="BS121" s="10"/>
      <c r="BT121" s="10"/>
    </row>
    <row r="122" spans="2:78" x14ac:dyDescent="0.35">
      <c r="B122" t="s">
        <v>101</v>
      </c>
      <c r="K122" s="9">
        <f t="shared" ref="K122:AK122" si="221">SUM(K120:K121)</f>
        <v>0</v>
      </c>
      <c r="L122" s="9">
        <f t="shared" si="221"/>
        <v>0</v>
      </c>
      <c r="M122" s="9">
        <f t="shared" si="221"/>
        <v>0</v>
      </c>
      <c r="N122" s="9">
        <f t="shared" si="221"/>
        <v>0</v>
      </c>
      <c r="O122" s="18">
        <f t="shared" si="221"/>
        <v>0</v>
      </c>
      <c r="P122" s="9">
        <f t="shared" si="221"/>
        <v>7703</v>
      </c>
      <c r="Q122" s="9">
        <f t="shared" si="221"/>
        <v>12075</v>
      </c>
      <c r="R122" s="9">
        <f t="shared" si="221"/>
        <v>0</v>
      </c>
      <c r="S122" s="18">
        <f t="shared" si="221"/>
        <v>5048</v>
      </c>
      <c r="T122" s="9">
        <f t="shared" si="221"/>
        <v>2838</v>
      </c>
      <c r="U122" s="9">
        <f t="shared" si="221"/>
        <v>4156</v>
      </c>
      <c r="V122" s="9">
        <f t="shared" si="221"/>
        <v>3317</v>
      </c>
      <c r="W122" s="18">
        <f t="shared" si="221"/>
        <v>5471</v>
      </c>
      <c r="X122" s="9">
        <f t="shared" si="221"/>
        <v>4983</v>
      </c>
      <c r="Y122" s="9">
        <f t="shared" si="221"/>
        <v>5775</v>
      </c>
      <c r="Z122" s="9">
        <f t="shared" si="221"/>
        <v>4983</v>
      </c>
      <c r="AA122" s="18">
        <f t="shared" si="221"/>
        <v>7443</v>
      </c>
      <c r="AB122" s="9">
        <f t="shared" si="221"/>
        <v>622</v>
      </c>
      <c r="AC122" s="9">
        <f t="shared" si="221"/>
        <v>6140</v>
      </c>
      <c r="AD122" s="9">
        <f t="shared" si="221"/>
        <v>9427</v>
      </c>
      <c r="AE122" s="18">
        <f t="shared" si="221"/>
        <v>7939</v>
      </c>
      <c r="AF122" s="9">
        <f t="shared" si="221"/>
        <v>8606</v>
      </c>
      <c r="AG122" s="9">
        <f t="shared" si="221"/>
        <v>9744</v>
      </c>
      <c r="AH122" s="9">
        <f t="shared" si="221"/>
        <v>12827</v>
      </c>
      <c r="AI122" s="18">
        <f t="shared" si="221"/>
        <v>8635</v>
      </c>
      <c r="AJ122" s="9">
        <f t="shared" si="221"/>
        <v>4624</v>
      </c>
      <c r="AK122" s="9">
        <f t="shared" si="221"/>
        <v>317</v>
      </c>
      <c r="AL122" s="9"/>
      <c r="AM122" s="18">
        <f>SUM(AM120:AM121)</f>
        <v>7156</v>
      </c>
      <c r="AN122" s="9">
        <f t="shared" ref="AN122" si="222">SUM(AN120:AN121)</f>
        <v>11093</v>
      </c>
      <c r="AO122" s="9">
        <f t="shared" ref="AO122" si="223">SUM(AO120:AO121)</f>
        <v>0</v>
      </c>
      <c r="AP122" s="9">
        <f t="shared" ref="AP122" si="224">SUM(AP120:AP121)</f>
        <v>0</v>
      </c>
      <c r="AQ122" s="18">
        <f t="shared" ref="AQ122" si="225">SUM(AQ120:AQ121)</f>
        <v>0</v>
      </c>
      <c r="AR122" s="9">
        <f t="shared" ref="AR122" si="226">SUM(AR120:AR121)</f>
        <v>0</v>
      </c>
      <c r="AS122" s="9"/>
      <c r="AT122" s="9"/>
      <c r="AU122" s="9"/>
      <c r="AV122" s="9"/>
      <c r="AW122" s="9"/>
      <c r="AX122" s="9"/>
      <c r="AY122" s="9"/>
      <c r="AZ122" s="9">
        <f t="shared" ref="AZ122:BE122" si="227">SUM(AZ120:AZ121)</f>
        <v>0</v>
      </c>
      <c r="BA122" s="9">
        <f t="shared" si="227"/>
        <v>0</v>
      </c>
      <c r="BB122" s="9">
        <f t="shared" si="227"/>
        <v>0</v>
      </c>
      <c r="BC122" s="9">
        <f t="shared" si="227"/>
        <v>377</v>
      </c>
      <c r="BD122" s="9">
        <f t="shared" si="227"/>
        <v>2860</v>
      </c>
      <c r="BE122" s="9">
        <f t="shared" si="227"/>
        <v>3626</v>
      </c>
      <c r="BF122" s="9">
        <f t="shared" ref="BF122:BQ122" si="228">SUM(BF120:BF121)</f>
        <v>7797</v>
      </c>
      <c r="BG122" s="9">
        <f t="shared" si="228"/>
        <v>11617</v>
      </c>
      <c r="BH122" s="9">
        <f t="shared" si="228"/>
        <v>17483</v>
      </c>
      <c r="BI122" s="9">
        <f t="shared" si="228"/>
        <v>15359</v>
      </c>
      <c r="BJ122" s="9">
        <f t="shared" si="228"/>
        <v>21212</v>
      </c>
      <c r="BK122" s="9">
        <f t="shared" si="228"/>
        <v>23632</v>
      </c>
      <c r="BL122" s="9">
        <f t="shared" si="228"/>
        <v>39116</v>
      </c>
      <c r="BM122" s="9">
        <f t="shared" si="228"/>
        <v>19044</v>
      </c>
      <c r="BN122" s="9">
        <f t="shared" si="228"/>
        <v>0</v>
      </c>
      <c r="BO122" s="9">
        <f t="shared" si="228"/>
        <v>0</v>
      </c>
      <c r="BP122" s="9">
        <f t="shared" si="228"/>
        <v>0</v>
      </c>
      <c r="BQ122" s="9">
        <f t="shared" si="228"/>
        <v>0</v>
      </c>
      <c r="BR122" s="9"/>
      <c r="BS122" s="9"/>
      <c r="BT122" s="9"/>
    </row>
    <row r="124" spans="2:78" x14ac:dyDescent="0.35">
      <c r="B124" t="s">
        <v>1239</v>
      </c>
      <c r="T124" s="9"/>
      <c r="AI124" s="15">
        <v>0</v>
      </c>
      <c r="AJ124">
        <v>0</v>
      </c>
      <c r="AM124" s="15">
        <v>0</v>
      </c>
      <c r="AN124">
        <v>0</v>
      </c>
      <c r="BC124">
        <v>6760</v>
      </c>
      <c r="BD124">
        <v>1478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2:78" x14ac:dyDescent="0.35">
      <c r="B125" t="s">
        <v>1240</v>
      </c>
      <c r="Y125" s="9"/>
      <c r="AD125" s="9"/>
      <c r="AI125" s="15">
        <v>2498</v>
      </c>
      <c r="AJ125">
        <f>5850-AI125</f>
        <v>3352</v>
      </c>
      <c r="AM125" s="15">
        <v>3051</v>
      </c>
      <c r="AN125">
        <f>7111-AM125</f>
        <v>4060</v>
      </c>
      <c r="BC125" s="9">
        <v>1572</v>
      </c>
      <c r="BD125" s="9">
        <v>906</v>
      </c>
      <c r="BE125" s="9">
        <v>1786</v>
      </c>
      <c r="BF125" s="9">
        <v>2960</v>
      </c>
      <c r="BG125" s="9">
        <v>3218</v>
      </c>
      <c r="BH125">
        <v>3723</v>
      </c>
      <c r="BI125">
        <v>4152</v>
      </c>
      <c r="BJ125" s="9">
        <v>4836</v>
      </c>
      <c r="BK125">
        <v>6536</v>
      </c>
      <c r="BL125" s="9">
        <v>9164</v>
      </c>
      <c r="BM125" s="9">
        <v>11992</v>
      </c>
    </row>
    <row r="126" spans="2:78" x14ac:dyDescent="0.35">
      <c r="B126" t="s">
        <v>1253</v>
      </c>
      <c r="AI126" s="15">
        <v>-9506</v>
      </c>
      <c r="AJ126">
        <v>-14739</v>
      </c>
      <c r="AM126" s="15">
        <v>-9365</v>
      </c>
      <c r="AN126">
        <f>-10263-AM126</f>
        <v>-898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>
        <v>-1976</v>
      </c>
      <c r="BI126">
        <v>-12879</v>
      </c>
      <c r="BJ126" s="9">
        <v>-4202</v>
      </c>
      <c r="BK126">
        <v>-6272</v>
      </c>
      <c r="BL126" s="9">
        <v>-44537</v>
      </c>
      <c r="BM126" s="9">
        <v>-27956</v>
      </c>
    </row>
    <row r="127" spans="2:78" x14ac:dyDescent="0.35">
      <c r="B127" t="s">
        <v>1254</v>
      </c>
      <c r="AG127" s="9"/>
      <c r="AI127" s="15">
        <v>0</v>
      </c>
      <c r="AJ127">
        <v>0</v>
      </c>
      <c r="AM127" s="15">
        <v>0</v>
      </c>
      <c r="AN127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>
        <v>0</v>
      </c>
      <c r="BI127">
        <v>0</v>
      </c>
      <c r="BJ127" s="9">
        <v>0</v>
      </c>
      <c r="BK127">
        <v>0</v>
      </c>
      <c r="BL127" s="9">
        <v>0</v>
      </c>
      <c r="BM127" s="9">
        <v>0</v>
      </c>
    </row>
  </sheetData>
  <pageMargins left="0.7" right="0.7" top="0.75" bottom="0.75" header="0.3" footer="0.3"/>
  <pageSetup orientation="portrait" r:id="rId1"/>
  <ignoredErrors>
    <ignoredError sqref="R92:R93 AL65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/>
  </sheetViews>
  <sheetFormatPr defaultRowHeight="14.5" x14ac:dyDescent="0.35"/>
  <cols>
    <col min="1" max="1" width="17.5429687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102</v>
      </c>
      <c r="B2" t="s">
        <v>103</v>
      </c>
      <c r="C2" t="s">
        <v>103</v>
      </c>
      <c r="D2" t="s">
        <v>103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</row>
    <row r="3" spans="1:18" x14ac:dyDescent="0.35">
      <c r="A3" s="1" t="s">
        <v>117</v>
      </c>
      <c r="B3" t="s">
        <v>103</v>
      </c>
      <c r="C3" t="s">
        <v>103</v>
      </c>
      <c r="D3" t="s">
        <v>103</v>
      </c>
      <c r="E3" t="s">
        <v>103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</row>
    <row r="4" spans="1:18" x14ac:dyDescent="0.35">
      <c r="A4" s="1" t="s">
        <v>131</v>
      </c>
      <c r="B4" t="s">
        <v>103</v>
      </c>
      <c r="C4" t="s">
        <v>103</v>
      </c>
      <c r="D4" t="s">
        <v>103</v>
      </c>
      <c r="E4" t="s">
        <v>103</v>
      </c>
      <c r="F4" t="s">
        <v>132</v>
      </c>
      <c r="G4" t="s">
        <v>133</v>
      </c>
      <c r="H4" t="s">
        <v>132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</row>
    <row r="5" spans="1:18" x14ac:dyDescent="0.35">
      <c r="A5" s="1" t="s">
        <v>144</v>
      </c>
      <c r="B5" t="s">
        <v>103</v>
      </c>
      <c r="C5" t="s">
        <v>103</v>
      </c>
      <c r="D5" t="s">
        <v>103</v>
      </c>
      <c r="E5" t="s">
        <v>103</v>
      </c>
      <c r="F5" t="s">
        <v>103</v>
      </c>
      <c r="G5" t="s">
        <v>103</v>
      </c>
      <c r="H5" t="s">
        <v>103</v>
      </c>
      <c r="I5" t="s">
        <v>103</v>
      </c>
      <c r="J5" t="s">
        <v>103</v>
      </c>
      <c r="K5" t="s">
        <v>103</v>
      </c>
      <c r="L5" t="s">
        <v>103</v>
      </c>
      <c r="M5" t="s">
        <v>103</v>
      </c>
      <c r="N5" t="s">
        <v>103</v>
      </c>
      <c r="O5" t="s">
        <v>103</v>
      </c>
      <c r="P5" t="s">
        <v>103</v>
      </c>
      <c r="Q5" t="s">
        <v>103</v>
      </c>
      <c r="R5" t="s">
        <v>103</v>
      </c>
    </row>
    <row r="6" spans="1:18" x14ac:dyDescent="0.35">
      <c r="A6" s="1" t="s">
        <v>145</v>
      </c>
      <c r="B6" t="s">
        <v>103</v>
      </c>
      <c r="C6" t="s">
        <v>103</v>
      </c>
      <c r="D6" t="s">
        <v>103</v>
      </c>
      <c r="E6" t="s">
        <v>103</v>
      </c>
      <c r="F6" t="s">
        <v>146</v>
      </c>
      <c r="G6" t="s">
        <v>147</v>
      </c>
      <c r="H6" t="s">
        <v>121</v>
      </c>
      <c r="I6" t="s">
        <v>148</v>
      </c>
      <c r="J6" t="s">
        <v>149</v>
      </c>
      <c r="K6" t="s">
        <v>150</v>
      </c>
      <c r="L6" t="s">
        <v>151</v>
      </c>
      <c r="M6" t="s">
        <v>152</v>
      </c>
      <c r="N6" t="s">
        <v>153</v>
      </c>
      <c r="O6" t="s">
        <v>154</v>
      </c>
      <c r="P6" t="s">
        <v>155</v>
      </c>
      <c r="Q6" t="s">
        <v>156</v>
      </c>
      <c r="R6" t="s">
        <v>157</v>
      </c>
    </row>
    <row r="7" spans="1:18" x14ac:dyDescent="0.35">
      <c r="A7" s="1" t="s">
        <v>158</v>
      </c>
      <c r="B7" t="s">
        <v>103</v>
      </c>
      <c r="C7" t="s">
        <v>103</v>
      </c>
      <c r="D7" t="s">
        <v>103</v>
      </c>
      <c r="E7" t="s">
        <v>103</v>
      </c>
      <c r="F7" t="s">
        <v>159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168</v>
      </c>
      <c r="P7" t="s">
        <v>169</v>
      </c>
      <c r="Q7" t="s">
        <v>170</v>
      </c>
      <c r="R7" t="s">
        <v>171</v>
      </c>
    </row>
    <row r="8" spans="1:18" x14ac:dyDescent="0.35">
      <c r="A8" s="1" t="s">
        <v>172</v>
      </c>
      <c r="B8" t="s">
        <v>103</v>
      </c>
      <c r="C8" t="s">
        <v>103</v>
      </c>
      <c r="D8" t="s">
        <v>103</v>
      </c>
      <c r="E8" t="s">
        <v>103</v>
      </c>
      <c r="F8" t="s">
        <v>173</v>
      </c>
      <c r="G8" t="s">
        <v>174</v>
      </c>
      <c r="H8" t="s">
        <v>175</v>
      </c>
      <c r="I8" t="s">
        <v>176</v>
      </c>
      <c r="J8" t="s">
        <v>177</v>
      </c>
      <c r="K8" t="s">
        <v>178</v>
      </c>
      <c r="L8" t="s">
        <v>179</v>
      </c>
      <c r="M8" t="s">
        <v>180</v>
      </c>
      <c r="N8" t="s">
        <v>181</v>
      </c>
      <c r="O8" t="s">
        <v>182</v>
      </c>
      <c r="P8" t="s">
        <v>183</v>
      </c>
      <c r="Q8" t="s">
        <v>184</v>
      </c>
      <c r="R8" t="s">
        <v>185</v>
      </c>
    </row>
    <row r="9" spans="1:18" x14ac:dyDescent="0.35">
      <c r="A9" s="1" t="s">
        <v>186</v>
      </c>
      <c r="B9" t="s">
        <v>103</v>
      </c>
      <c r="C9" t="s">
        <v>103</v>
      </c>
      <c r="D9" t="s">
        <v>103</v>
      </c>
      <c r="E9" t="s">
        <v>103</v>
      </c>
      <c r="F9" t="s">
        <v>103</v>
      </c>
      <c r="G9" t="s">
        <v>103</v>
      </c>
      <c r="H9" t="s">
        <v>187</v>
      </c>
      <c r="I9" t="s">
        <v>188</v>
      </c>
      <c r="J9" t="s">
        <v>189</v>
      </c>
      <c r="K9" t="s">
        <v>190</v>
      </c>
      <c r="L9" t="s">
        <v>191</v>
      </c>
      <c r="M9" t="s">
        <v>192</v>
      </c>
      <c r="N9" t="s">
        <v>193</v>
      </c>
      <c r="O9" t="s">
        <v>194</v>
      </c>
      <c r="P9" t="s">
        <v>195</v>
      </c>
      <c r="Q9" t="s">
        <v>195</v>
      </c>
      <c r="R9" t="s">
        <v>196</v>
      </c>
    </row>
    <row r="10" spans="1:18" x14ac:dyDescent="0.35">
      <c r="A10" s="1" t="s">
        <v>197</v>
      </c>
      <c r="B10" t="s">
        <v>103</v>
      </c>
      <c r="C10" t="s">
        <v>103</v>
      </c>
      <c r="D10" t="s">
        <v>103</v>
      </c>
      <c r="E10" t="s">
        <v>103</v>
      </c>
      <c r="F10" t="s">
        <v>103</v>
      </c>
      <c r="G10" t="s">
        <v>103</v>
      </c>
      <c r="H10" t="s">
        <v>198</v>
      </c>
      <c r="I10" t="s">
        <v>199</v>
      </c>
      <c r="J10" t="s">
        <v>199</v>
      </c>
      <c r="K10" t="s">
        <v>200</v>
      </c>
      <c r="L10" t="s">
        <v>201</v>
      </c>
      <c r="M10" t="s">
        <v>202</v>
      </c>
      <c r="N10" t="s">
        <v>203</v>
      </c>
      <c r="O10" t="s">
        <v>202</v>
      </c>
      <c r="P10" t="s">
        <v>204</v>
      </c>
      <c r="Q10" t="s">
        <v>205</v>
      </c>
      <c r="R10" t="s">
        <v>206</v>
      </c>
    </row>
    <row r="11" spans="1:18" x14ac:dyDescent="0.35">
      <c r="A11" s="1" t="s">
        <v>207</v>
      </c>
      <c r="B11" t="s">
        <v>103</v>
      </c>
      <c r="C11" t="s">
        <v>103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</row>
    <row r="12" spans="1:18" x14ac:dyDescent="0.35">
      <c r="A12" s="1" t="s">
        <v>208</v>
      </c>
      <c r="B12" t="s">
        <v>103</v>
      </c>
      <c r="C12" t="s">
        <v>103</v>
      </c>
      <c r="D12" t="s">
        <v>103</v>
      </c>
      <c r="E12" t="s">
        <v>103</v>
      </c>
      <c r="F12" t="s">
        <v>209</v>
      </c>
      <c r="G12" t="s">
        <v>210</v>
      </c>
      <c r="H12" t="s">
        <v>211</v>
      </c>
      <c r="I12" t="s">
        <v>212</v>
      </c>
      <c r="J12" t="s">
        <v>213</v>
      </c>
      <c r="K12" t="s">
        <v>214</v>
      </c>
      <c r="L12" t="s">
        <v>215</v>
      </c>
      <c r="M12" t="s">
        <v>216</v>
      </c>
      <c r="N12" t="s">
        <v>217</v>
      </c>
      <c r="O12" t="s">
        <v>218</v>
      </c>
      <c r="P12" t="s">
        <v>219</v>
      </c>
      <c r="Q12" t="s">
        <v>220</v>
      </c>
      <c r="R12" t="s">
        <v>221</v>
      </c>
    </row>
    <row r="13" spans="1:18" x14ac:dyDescent="0.35">
      <c r="A13" s="1" t="s">
        <v>222</v>
      </c>
      <c r="B13" t="s">
        <v>103</v>
      </c>
      <c r="C13" t="s">
        <v>103</v>
      </c>
      <c r="D13" t="s">
        <v>103</v>
      </c>
      <c r="E13" t="s">
        <v>103</v>
      </c>
      <c r="F13" t="s">
        <v>223</v>
      </c>
      <c r="G13" t="s">
        <v>224</v>
      </c>
      <c r="H13" t="s">
        <v>225</v>
      </c>
      <c r="I13" t="s">
        <v>226</v>
      </c>
      <c r="J13" t="s">
        <v>227</v>
      </c>
      <c r="K13" t="s">
        <v>228</v>
      </c>
      <c r="L13" t="s">
        <v>229</v>
      </c>
      <c r="M13" t="s">
        <v>230</v>
      </c>
      <c r="N13" t="s">
        <v>231</v>
      </c>
      <c r="O13" t="s">
        <v>232</v>
      </c>
      <c r="P13" t="s">
        <v>233</v>
      </c>
      <c r="Q13" t="s">
        <v>234</v>
      </c>
      <c r="R13" t="s">
        <v>235</v>
      </c>
    </row>
    <row r="14" spans="1:18" x14ac:dyDescent="0.35">
      <c r="A14" s="1" t="s">
        <v>236</v>
      </c>
      <c r="B14" t="s">
        <v>103</v>
      </c>
      <c r="C14" t="s">
        <v>103</v>
      </c>
      <c r="D14" t="s">
        <v>103</v>
      </c>
      <c r="E14" t="s">
        <v>103</v>
      </c>
      <c r="F14" t="s">
        <v>237</v>
      </c>
      <c r="G14" t="s">
        <v>238</v>
      </c>
      <c r="H14" t="s">
        <v>239</v>
      </c>
      <c r="I14" t="s">
        <v>240</v>
      </c>
      <c r="J14" t="s">
        <v>241</v>
      </c>
      <c r="K14" t="s">
        <v>242</v>
      </c>
      <c r="L14" t="s">
        <v>243</v>
      </c>
      <c r="M14" t="s">
        <v>244</v>
      </c>
      <c r="N14" t="s">
        <v>245</v>
      </c>
      <c r="O14" t="s">
        <v>246</v>
      </c>
      <c r="P14" t="s">
        <v>247</v>
      </c>
      <c r="Q14" t="s">
        <v>248</v>
      </c>
      <c r="R14" t="s">
        <v>249</v>
      </c>
    </row>
    <row r="15" spans="1:18" x14ac:dyDescent="0.35">
      <c r="A15" s="1" t="s">
        <v>250</v>
      </c>
      <c r="B15" t="s">
        <v>103</v>
      </c>
      <c r="C15" t="s">
        <v>103</v>
      </c>
      <c r="D15" t="s">
        <v>103</v>
      </c>
      <c r="E15" t="s">
        <v>103</v>
      </c>
      <c r="F15" t="s">
        <v>251</v>
      </c>
      <c r="G15" t="s">
        <v>252</v>
      </c>
      <c r="H15" t="s">
        <v>253</v>
      </c>
      <c r="I15" t="s">
        <v>254</v>
      </c>
      <c r="J15" t="s">
        <v>255</v>
      </c>
      <c r="K15" t="s">
        <v>256</v>
      </c>
      <c r="L15" t="s">
        <v>257</v>
      </c>
      <c r="M15" t="s">
        <v>258</v>
      </c>
      <c r="N15" t="s">
        <v>259</v>
      </c>
      <c r="O15" t="s">
        <v>260</v>
      </c>
      <c r="P15" t="s">
        <v>261</v>
      </c>
      <c r="Q15" t="s">
        <v>262</v>
      </c>
      <c r="R15" t="s">
        <v>263</v>
      </c>
    </row>
    <row r="16" spans="1:18" x14ac:dyDescent="0.35">
      <c r="A16" s="1" t="s">
        <v>264</v>
      </c>
      <c r="B16" t="s">
        <v>103</v>
      </c>
      <c r="C16" t="s">
        <v>103</v>
      </c>
      <c r="D16" t="s">
        <v>103</v>
      </c>
      <c r="E16" t="s">
        <v>103</v>
      </c>
      <c r="F16" t="s">
        <v>265</v>
      </c>
      <c r="G16" t="s">
        <v>266</v>
      </c>
      <c r="H16" t="s">
        <v>267</v>
      </c>
      <c r="I16" t="s">
        <v>268</v>
      </c>
      <c r="J16" t="s">
        <v>227</v>
      </c>
      <c r="K16" t="s">
        <v>269</v>
      </c>
      <c r="L16" t="s">
        <v>270</v>
      </c>
      <c r="M16" t="s">
        <v>271</v>
      </c>
      <c r="N16" t="s">
        <v>272</v>
      </c>
      <c r="O16" t="s">
        <v>273</v>
      </c>
      <c r="P16" t="s">
        <v>274</v>
      </c>
      <c r="Q16" t="s">
        <v>275</v>
      </c>
      <c r="R16" t="s">
        <v>276</v>
      </c>
    </row>
    <row r="17" spans="1:18" x14ac:dyDescent="0.35">
      <c r="A17" s="1" t="s">
        <v>277</v>
      </c>
      <c r="B17" t="s">
        <v>103</v>
      </c>
      <c r="C17" t="s">
        <v>103</v>
      </c>
      <c r="D17" t="s">
        <v>103</v>
      </c>
      <c r="E17" t="s">
        <v>103</v>
      </c>
      <c r="F17" t="s">
        <v>278</v>
      </c>
      <c r="G17" t="s">
        <v>279</v>
      </c>
      <c r="H17" t="s">
        <v>280</v>
      </c>
      <c r="I17" t="s">
        <v>281</v>
      </c>
      <c r="J17" t="s">
        <v>282</v>
      </c>
      <c r="K17" t="s">
        <v>283</v>
      </c>
      <c r="L17" t="s">
        <v>284</v>
      </c>
      <c r="M17" t="s">
        <v>285</v>
      </c>
      <c r="N17" t="s">
        <v>234</v>
      </c>
      <c r="O17" t="s">
        <v>286</v>
      </c>
      <c r="P17" t="s">
        <v>232</v>
      </c>
      <c r="Q17" t="s">
        <v>287</v>
      </c>
      <c r="R17" t="s">
        <v>288</v>
      </c>
    </row>
    <row r="18" spans="1:18" x14ac:dyDescent="0.35">
      <c r="A18" s="1" t="s">
        <v>289</v>
      </c>
      <c r="B18" t="s">
        <v>103</v>
      </c>
      <c r="C18" t="s">
        <v>103</v>
      </c>
      <c r="D18" t="s">
        <v>103</v>
      </c>
      <c r="E18" t="s">
        <v>103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295</v>
      </c>
      <c r="L18" t="s">
        <v>296</v>
      </c>
      <c r="M18" t="s">
        <v>297</v>
      </c>
      <c r="N18" t="s">
        <v>298</v>
      </c>
      <c r="O18" t="s">
        <v>299</v>
      </c>
      <c r="P18" t="s">
        <v>300</v>
      </c>
      <c r="Q18" t="s">
        <v>301</v>
      </c>
      <c r="R18" t="s">
        <v>302</v>
      </c>
    </row>
    <row r="19" spans="1:18" x14ac:dyDescent="0.35">
      <c r="A19" s="1" t="s">
        <v>303</v>
      </c>
      <c r="B19" t="s">
        <v>103</v>
      </c>
      <c r="C19" t="s">
        <v>103</v>
      </c>
      <c r="D19" t="s">
        <v>103</v>
      </c>
      <c r="E19" t="s">
        <v>103</v>
      </c>
      <c r="F19" t="s">
        <v>304</v>
      </c>
      <c r="G19" t="s">
        <v>305</v>
      </c>
      <c r="H19" t="s">
        <v>306</v>
      </c>
      <c r="I19" t="s">
        <v>307</v>
      </c>
      <c r="J19" t="s">
        <v>308</v>
      </c>
      <c r="K19" t="s">
        <v>309</v>
      </c>
      <c r="L19" t="s">
        <v>103</v>
      </c>
      <c r="M19" t="s">
        <v>103</v>
      </c>
      <c r="N19" t="s">
        <v>103</v>
      </c>
      <c r="O19" t="s">
        <v>310</v>
      </c>
      <c r="P19" t="s">
        <v>311</v>
      </c>
      <c r="Q19" t="s">
        <v>312</v>
      </c>
      <c r="R19" t="s">
        <v>313</v>
      </c>
    </row>
    <row r="20" spans="1:18" x14ac:dyDescent="0.35">
      <c r="A20" s="1" t="s">
        <v>314</v>
      </c>
      <c r="B20" t="s">
        <v>103</v>
      </c>
      <c r="C20" t="s">
        <v>103</v>
      </c>
      <c r="D20" t="s">
        <v>103</v>
      </c>
      <c r="E20" t="s">
        <v>103</v>
      </c>
      <c r="F20" t="s">
        <v>315</v>
      </c>
      <c r="G20" t="s">
        <v>316</v>
      </c>
      <c r="H20" t="s">
        <v>317</v>
      </c>
      <c r="I20" t="s">
        <v>318</v>
      </c>
      <c r="J20" t="s">
        <v>319</v>
      </c>
      <c r="K20" t="s">
        <v>320</v>
      </c>
      <c r="L20" t="s">
        <v>321</v>
      </c>
      <c r="M20" t="s">
        <v>322</v>
      </c>
      <c r="N20" t="s">
        <v>323</v>
      </c>
      <c r="O20" t="s">
        <v>324</v>
      </c>
      <c r="P20" t="s">
        <v>325</v>
      </c>
      <c r="Q20" t="s">
        <v>326</v>
      </c>
      <c r="R20" t="s">
        <v>327</v>
      </c>
    </row>
    <row r="21" spans="1:18" x14ac:dyDescent="0.35">
      <c r="A21" s="1" t="s">
        <v>328</v>
      </c>
      <c r="B21" t="s">
        <v>103</v>
      </c>
      <c r="C21" t="s">
        <v>103</v>
      </c>
      <c r="D21" t="s">
        <v>103</v>
      </c>
      <c r="E21" t="s">
        <v>103</v>
      </c>
      <c r="F21" t="s">
        <v>329</v>
      </c>
      <c r="G21" t="s">
        <v>330</v>
      </c>
      <c r="H21" t="s">
        <v>331</v>
      </c>
      <c r="I21" t="s">
        <v>332</v>
      </c>
      <c r="J21" t="s">
        <v>333</v>
      </c>
      <c r="K21" t="s">
        <v>334</v>
      </c>
      <c r="L21" t="s">
        <v>335</v>
      </c>
      <c r="M21" t="s">
        <v>336</v>
      </c>
      <c r="N21" t="s">
        <v>337</v>
      </c>
      <c r="O21" t="s">
        <v>338</v>
      </c>
      <c r="P21" t="s">
        <v>283</v>
      </c>
      <c r="Q21" t="s">
        <v>339</v>
      </c>
      <c r="R21" t="s">
        <v>340</v>
      </c>
    </row>
    <row r="22" spans="1:18" x14ac:dyDescent="0.35">
      <c r="A22" s="1" t="s">
        <v>341</v>
      </c>
      <c r="B22" t="s">
        <v>103</v>
      </c>
      <c r="C22" t="s">
        <v>103</v>
      </c>
      <c r="D22" t="s">
        <v>103</v>
      </c>
      <c r="E22" t="s">
        <v>103</v>
      </c>
      <c r="F22" t="s">
        <v>342</v>
      </c>
      <c r="G22" t="s">
        <v>339</v>
      </c>
      <c r="H22" t="s">
        <v>343</v>
      </c>
      <c r="I22" t="s">
        <v>344</v>
      </c>
      <c r="J22" t="s">
        <v>345</v>
      </c>
      <c r="K22" t="s">
        <v>346</v>
      </c>
      <c r="L22" t="s">
        <v>347</v>
      </c>
      <c r="M22" t="s">
        <v>348</v>
      </c>
      <c r="N22" t="s">
        <v>286</v>
      </c>
      <c r="O22" t="s">
        <v>349</v>
      </c>
      <c r="P22" t="s">
        <v>350</v>
      </c>
      <c r="Q22" t="s">
        <v>351</v>
      </c>
      <c r="R22" t="s">
        <v>352</v>
      </c>
    </row>
    <row r="23" spans="1:18" x14ac:dyDescent="0.35">
      <c r="A23" s="1" t="s">
        <v>353</v>
      </c>
      <c r="B23" t="s">
        <v>103</v>
      </c>
      <c r="C23" t="s">
        <v>103</v>
      </c>
      <c r="D23" t="s">
        <v>103</v>
      </c>
      <c r="E23" t="s">
        <v>103</v>
      </c>
      <c r="F23" t="s">
        <v>288</v>
      </c>
      <c r="G23" t="s">
        <v>354</v>
      </c>
      <c r="H23" t="s">
        <v>355</v>
      </c>
      <c r="I23" t="s">
        <v>356</v>
      </c>
      <c r="J23" t="s">
        <v>357</v>
      </c>
      <c r="K23" t="s">
        <v>358</v>
      </c>
      <c r="L23" t="s">
        <v>359</v>
      </c>
      <c r="M23" t="s">
        <v>360</v>
      </c>
      <c r="N23" t="s">
        <v>361</v>
      </c>
      <c r="O23" t="s">
        <v>362</v>
      </c>
      <c r="P23" t="s">
        <v>363</v>
      </c>
      <c r="Q23" t="s">
        <v>364</v>
      </c>
      <c r="R23" t="s">
        <v>365</v>
      </c>
    </row>
    <row r="24" spans="1:18" x14ac:dyDescent="0.35">
      <c r="A24" s="1" t="s">
        <v>366</v>
      </c>
      <c r="B24" t="s">
        <v>103</v>
      </c>
      <c r="C24" t="s">
        <v>103</v>
      </c>
      <c r="D24" t="s">
        <v>103</v>
      </c>
      <c r="E24" t="s">
        <v>103</v>
      </c>
      <c r="F24" t="s">
        <v>367</v>
      </c>
      <c r="G24" t="s">
        <v>103</v>
      </c>
      <c r="H24" t="s">
        <v>367</v>
      </c>
      <c r="I24" t="s">
        <v>367</v>
      </c>
      <c r="J24" t="s">
        <v>367</v>
      </c>
      <c r="K24" t="s">
        <v>367</v>
      </c>
      <c r="L24" t="s">
        <v>367</v>
      </c>
      <c r="M24" t="s">
        <v>367</v>
      </c>
      <c r="N24" t="s">
        <v>367</v>
      </c>
      <c r="O24" t="s">
        <v>367</v>
      </c>
      <c r="P24" t="s">
        <v>367</v>
      </c>
      <c r="Q24" t="s">
        <v>367</v>
      </c>
      <c r="R24" t="s">
        <v>367</v>
      </c>
    </row>
    <row r="25" spans="1:18" x14ac:dyDescent="0.35">
      <c r="A25" s="1" t="s">
        <v>368</v>
      </c>
      <c r="B25" t="s">
        <v>103</v>
      </c>
      <c r="C25" t="s">
        <v>103</v>
      </c>
      <c r="D25" t="s">
        <v>103</v>
      </c>
      <c r="E25" t="s">
        <v>103</v>
      </c>
      <c r="F25" t="s">
        <v>369</v>
      </c>
      <c r="G25" t="s">
        <v>370</v>
      </c>
      <c r="H25" t="s">
        <v>371</v>
      </c>
      <c r="I25" t="s">
        <v>372</v>
      </c>
      <c r="J25" t="s">
        <v>103</v>
      </c>
      <c r="K25" t="s">
        <v>103</v>
      </c>
      <c r="L25" t="s">
        <v>103</v>
      </c>
      <c r="M25" t="s">
        <v>373</v>
      </c>
      <c r="N25" t="s">
        <v>374</v>
      </c>
      <c r="O25" t="s">
        <v>375</v>
      </c>
      <c r="P25" t="s">
        <v>376</v>
      </c>
      <c r="Q25" t="s">
        <v>377</v>
      </c>
      <c r="R25" t="s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opLeftCell="A7" workbookViewId="0">
      <selection activeCell="J54" sqref="J54"/>
    </sheetView>
  </sheetViews>
  <sheetFormatPr defaultRowHeight="14.5" x14ac:dyDescent="0.35"/>
  <cols>
    <col min="1" max="1" width="17.54296875" customWidth="1"/>
  </cols>
  <sheetData>
    <row r="1" spans="1:13" x14ac:dyDescent="0.35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</row>
    <row r="2" spans="1:13" x14ac:dyDescent="0.35">
      <c r="A2" s="1" t="s">
        <v>57</v>
      </c>
      <c r="B2" t="s">
        <v>209</v>
      </c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215</v>
      </c>
      <c r="I2" t="s">
        <v>216</v>
      </c>
      <c r="J2" t="s">
        <v>217</v>
      </c>
      <c r="K2" t="s">
        <v>218</v>
      </c>
      <c r="L2" t="s">
        <v>219</v>
      </c>
      <c r="M2" t="s">
        <v>220</v>
      </c>
    </row>
    <row r="3" spans="1:13" x14ac:dyDescent="0.35">
      <c r="A3" s="1" t="s">
        <v>391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398</v>
      </c>
      <c r="I3" t="s">
        <v>399</v>
      </c>
      <c r="J3" t="s">
        <v>400</v>
      </c>
      <c r="K3" t="s">
        <v>401</v>
      </c>
      <c r="L3" t="s">
        <v>402</v>
      </c>
      <c r="M3" t="s">
        <v>403</v>
      </c>
    </row>
    <row r="4" spans="1:13" x14ac:dyDescent="0.35">
      <c r="A4" s="1" t="s">
        <v>404</v>
      </c>
      <c r="B4" t="s">
        <v>405</v>
      </c>
      <c r="C4" t="s">
        <v>183</v>
      </c>
      <c r="D4" t="s">
        <v>406</v>
      </c>
      <c r="E4" t="s">
        <v>407</v>
      </c>
      <c r="F4" t="s">
        <v>408</v>
      </c>
      <c r="G4" t="s">
        <v>409</v>
      </c>
      <c r="H4" t="s">
        <v>410</v>
      </c>
      <c r="I4" t="s">
        <v>411</v>
      </c>
      <c r="J4" t="s">
        <v>412</v>
      </c>
      <c r="K4" t="s">
        <v>413</v>
      </c>
      <c r="L4" t="s">
        <v>414</v>
      </c>
      <c r="M4" t="s">
        <v>415</v>
      </c>
    </row>
    <row r="5" spans="1:13" x14ac:dyDescent="0.35">
      <c r="A5" s="1" t="s">
        <v>416</v>
      </c>
      <c r="B5" t="s">
        <v>417</v>
      </c>
      <c r="C5" t="s">
        <v>418</v>
      </c>
      <c r="D5" t="s">
        <v>419</v>
      </c>
      <c r="E5" t="s">
        <v>420</v>
      </c>
      <c r="F5" t="s">
        <v>421</v>
      </c>
      <c r="G5" t="s">
        <v>422</v>
      </c>
      <c r="H5" t="s">
        <v>423</v>
      </c>
      <c r="I5" t="s">
        <v>424</v>
      </c>
      <c r="J5" t="s">
        <v>425</v>
      </c>
      <c r="K5" t="s">
        <v>426</v>
      </c>
      <c r="L5" t="s">
        <v>427</v>
      </c>
      <c r="M5" t="s">
        <v>428</v>
      </c>
    </row>
    <row r="6" spans="1:13" x14ac:dyDescent="0.35">
      <c r="A6" s="1" t="s">
        <v>429</v>
      </c>
      <c r="B6" t="s">
        <v>430</v>
      </c>
      <c r="C6" t="s">
        <v>431</v>
      </c>
      <c r="D6" t="s">
        <v>432</v>
      </c>
      <c r="E6" t="s">
        <v>433</v>
      </c>
      <c r="F6" t="s">
        <v>434</v>
      </c>
      <c r="G6" t="s">
        <v>435</v>
      </c>
      <c r="H6" t="s">
        <v>436</v>
      </c>
      <c r="I6" t="s">
        <v>437</v>
      </c>
      <c r="J6" t="s">
        <v>438</v>
      </c>
      <c r="K6" t="s">
        <v>439</v>
      </c>
      <c r="L6" t="s">
        <v>440</v>
      </c>
      <c r="M6" t="s">
        <v>441</v>
      </c>
    </row>
    <row r="7" spans="1:13" x14ac:dyDescent="0.35">
      <c r="A7" s="1" t="s">
        <v>442</v>
      </c>
      <c r="B7" t="s">
        <v>443</v>
      </c>
      <c r="C7" t="s">
        <v>444</v>
      </c>
      <c r="D7" t="s">
        <v>445</v>
      </c>
      <c r="E7" t="s">
        <v>446</v>
      </c>
      <c r="F7" t="s">
        <v>447</v>
      </c>
      <c r="G7" t="s">
        <v>448</v>
      </c>
      <c r="H7" t="s">
        <v>449</v>
      </c>
      <c r="I7" t="s">
        <v>450</v>
      </c>
      <c r="J7" t="s">
        <v>451</v>
      </c>
      <c r="K7" t="s">
        <v>452</v>
      </c>
      <c r="L7" t="s">
        <v>453</v>
      </c>
      <c r="M7" t="s">
        <v>454</v>
      </c>
    </row>
    <row r="8" spans="1:13" x14ac:dyDescent="0.35">
      <c r="A8" s="1" t="s">
        <v>455</v>
      </c>
      <c r="B8" t="s">
        <v>456</v>
      </c>
      <c r="C8" t="s">
        <v>457</v>
      </c>
      <c r="D8" t="s">
        <v>458</v>
      </c>
      <c r="E8" t="s">
        <v>459</v>
      </c>
      <c r="F8" t="s">
        <v>460</v>
      </c>
      <c r="G8" t="s">
        <v>461</v>
      </c>
      <c r="H8" t="s">
        <v>462</v>
      </c>
      <c r="I8" t="s">
        <v>463</v>
      </c>
      <c r="J8" t="s">
        <v>464</v>
      </c>
      <c r="K8" t="s">
        <v>465</v>
      </c>
      <c r="L8" t="s">
        <v>466</v>
      </c>
      <c r="M8" t="s">
        <v>467</v>
      </c>
    </row>
    <row r="9" spans="1:13" x14ac:dyDescent="0.35">
      <c r="A9" s="1" t="s">
        <v>468</v>
      </c>
      <c r="B9" t="s">
        <v>469</v>
      </c>
      <c r="C9" t="s">
        <v>470</v>
      </c>
      <c r="D9" t="s">
        <v>471</v>
      </c>
      <c r="E9" t="s">
        <v>472</v>
      </c>
      <c r="F9" t="s">
        <v>473</v>
      </c>
      <c r="G9" t="s">
        <v>474</v>
      </c>
      <c r="H9" t="s">
        <v>475</v>
      </c>
      <c r="I9" t="s">
        <v>476</v>
      </c>
      <c r="J9" t="s">
        <v>477</v>
      </c>
      <c r="K9" t="s">
        <v>478</v>
      </c>
      <c r="L9" t="s">
        <v>479</v>
      </c>
      <c r="M9" t="s">
        <v>480</v>
      </c>
    </row>
    <row r="10" spans="1:13" x14ac:dyDescent="0.35">
      <c r="A10" s="1" t="s">
        <v>481</v>
      </c>
      <c r="B10" t="s">
        <v>482</v>
      </c>
      <c r="C10" t="s">
        <v>483</v>
      </c>
      <c r="D10" t="s">
        <v>484</v>
      </c>
      <c r="E10" t="s">
        <v>485</v>
      </c>
      <c r="F10" t="s">
        <v>486</v>
      </c>
      <c r="G10" t="s">
        <v>487</v>
      </c>
      <c r="H10" t="s">
        <v>488</v>
      </c>
      <c r="I10" t="s">
        <v>489</v>
      </c>
      <c r="J10" t="s">
        <v>490</v>
      </c>
      <c r="K10" t="s">
        <v>491</v>
      </c>
      <c r="L10" t="s">
        <v>492</v>
      </c>
      <c r="M10" t="s">
        <v>493</v>
      </c>
    </row>
    <row r="11" spans="1:13" x14ac:dyDescent="0.35">
      <c r="A11" s="1" t="s">
        <v>494</v>
      </c>
      <c r="B11" t="s">
        <v>103</v>
      </c>
      <c r="C11" t="s">
        <v>103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</row>
    <row r="12" spans="1:13" x14ac:dyDescent="0.35">
      <c r="A12" s="1" t="s">
        <v>495</v>
      </c>
      <c r="B12" t="s">
        <v>496</v>
      </c>
      <c r="C12" t="s">
        <v>497</v>
      </c>
      <c r="D12" t="s">
        <v>498</v>
      </c>
      <c r="E12" t="s">
        <v>499</v>
      </c>
      <c r="F12" t="s">
        <v>500</v>
      </c>
      <c r="G12" t="s">
        <v>501</v>
      </c>
      <c r="H12" t="s">
        <v>502</v>
      </c>
      <c r="I12" t="s">
        <v>503</v>
      </c>
      <c r="J12" t="s">
        <v>504</v>
      </c>
      <c r="K12" t="s">
        <v>505</v>
      </c>
      <c r="L12" t="s">
        <v>506</v>
      </c>
      <c r="M12" t="s">
        <v>507</v>
      </c>
    </row>
    <row r="13" spans="1:13" x14ac:dyDescent="0.35">
      <c r="A13" s="1" t="s">
        <v>508</v>
      </c>
      <c r="B13" t="s">
        <v>509</v>
      </c>
      <c r="C13" t="s">
        <v>103</v>
      </c>
      <c r="D13" t="s">
        <v>510</v>
      </c>
      <c r="E13" t="s">
        <v>511</v>
      </c>
      <c r="F13" t="s">
        <v>512</v>
      </c>
      <c r="G13" t="s">
        <v>513</v>
      </c>
      <c r="H13" t="s">
        <v>514</v>
      </c>
      <c r="I13" t="s">
        <v>305</v>
      </c>
      <c r="J13" t="s">
        <v>515</v>
      </c>
      <c r="K13" t="s">
        <v>516</v>
      </c>
      <c r="L13" t="s">
        <v>517</v>
      </c>
      <c r="M13" t="s">
        <v>518</v>
      </c>
    </row>
    <row r="14" spans="1:13" x14ac:dyDescent="0.35">
      <c r="A14" s="1" t="s">
        <v>519</v>
      </c>
      <c r="B14" t="s">
        <v>520</v>
      </c>
      <c r="C14" t="s">
        <v>521</v>
      </c>
      <c r="D14" t="s">
        <v>522</v>
      </c>
      <c r="E14" t="s">
        <v>523</v>
      </c>
      <c r="F14" t="s">
        <v>524</v>
      </c>
      <c r="G14" t="s">
        <v>524</v>
      </c>
      <c r="H14" t="s">
        <v>525</v>
      </c>
      <c r="I14" t="s">
        <v>526</v>
      </c>
      <c r="J14" t="s">
        <v>527</v>
      </c>
      <c r="K14" t="s">
        <v>528</v>
      </c>
      <c r="L14" t="s">
        <v>517</v>
      </c>
      <c r="M14" t="s">
        <v>518</v>
      </c>
    </row>
    <row r="15" spans="1:13" x14ac:dyDescent="0.35">
      <c r="A15" s="1" t="s">
        <v>529</v>
      </c>
      <c r="B15" t="s">
        <v>237</v>
      </c>
      <c r="C15" t="s">
        <v>238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244</v>
      </c>
      <c r="J15" t="s">
        <v>245</v>
      </c>
      <c r="K15" t="s">
        <v>246</v>
      </c>
      <c r="L15" t="s">
        <v>247</v>
      </c>
      <c r="M15" t="s">
        <v>248</v>
      </c>
    </row>
    <row r="16" spans="1:13" x14ac:dyDescent="0.35">
      <c r="A16" s="1" t="s">
        <v>530</v>
      </c>
      <c r="B16" t="s">
        <v>531</v>
      </c>
      <c r="C16" t="s">
        <v>532</v>
      </c>
      <c r="D16" t="s">
        <v>533</v>
      </c>
      <c r="E16" t="s">
        <v>534</v>
      </c>
      <c r="F16" t="s">
        <v>535</v>
      </c>
      <c r="G16" t="s">
        <v>536</v>
      </c>
      <c r="H16" t="s">
        <v>537</v>
      </c>
      <c r="I16" t="s">
        <v>538</v>
      </c>
      <c r="J16" t="s">
        <v>539</v>
      </c>
      <c r="K16" t="s">
        <v>540</v>
      </c>
      <c r="L16" t="s">
        <v>541</v>
      </c>
      <c r="M16" t="s">
        <v>542</v>
      </c>
    </row>
    <row r="17" spans="1:13" x14ac:dyDescent="0.35">
      <c r="A17" s="1" t="s">
        <v>543</v>
      </c>
      <c r="B17" t="s">
        <v>544</v>
      </c>
      <c r="C17" t="s">
        <v>545</v>
      </c>
      <c r="D17" t="s">
        <v>546</v>
      </c>
      <c r="E17" t="s">
        <v>547</v>
      </c>
      <c r="F17" t="s">
        <v>548</v>
      </c>
      <c r="G17" t="s">
        <v>549</v>
      </c>
      <c r="H17" t="s">
        <v>550</v>
      </c>
      <c r="I17" t="s">
        <v>551</v>
      </c>
      <c r="J17" t="s">
        <v>552</v>
      </c>
      <c r="K17" t="s">
        <v>553</v>
      </c>
      <c r="L17" t="s">
        <v>554</v>
      </c>
      <c r="M17" t="s">
        <v>555</v>
      </c>
    </row>
    <row r="18" spans="1:13" x14ac:dyDescent="0.35">
      <c r="A18" s="1" t="s">
        <v>62</v>
      </c>
      <c r="B18" t="s">
        <v>556</v>
      </c>
      <c r="C18" t="s">
        <v>557</v>
      </c>
      <c r="D18" t="s">
        <v>558</v>
      </c>
      <c r="E18" t="s">
        <v>559</v>
      </c>
      <c r="F18" t="s">
        <v>560</v>
      </c>
      <c r="G18" t="s">
        <v>561</v>
      </c>
      <c r="H18" t="s">
        <v>562</v>
      </c>
      <c r="I18" t="s">
        <v>563</v>
      </c>
      <c r="J18" t="s">
        <v>564</v>
      </c>
      <c r="K18" t="s">
        <v>565</v>
      </c>
      <c r="L18" t="s">
        <v>566</v>
      </c>
      <c r="M18" t="s">
        <v>567</v>
      </c>
    </row>
    <row r="19" spans="1:13" x14ac:dyDescent="0.35">
      <c r="A19" s="1" t="s">
        <v>568</v>
      </c>
      <c r="B19" t="s">
        <v>569</v>
      </c>
      <c r="C19" t="s">
        <v>570</v>
      </c>
      <c r="D19" t="s">
        <v>571</v>
      </c>
      <c r="E19" t="s">
        <v>572</v>
      </c>
      <c r="F19" t="s">
        <v>573</v>
      </c>
      <c r="G19" t="s">
        <v>574</v>
      </c>
      <c r="H19" t="s">
        <v>575</v>
      </c>
      <c r="I19" t="s">
        <v>576</v>
      </c>
      <c r="J19" t="s">
        <v>577</v>
      </c>
      <c r="K19" t="s">
        <v>578</v>
      </c>
      <c r="L19" t="s">
        <v>579</v>
      </c>
      <c r="M19" t="s">
        <v>580</v>
      </c>
    </row>
    <row r="20" spans="1:13" x14ac:dyDescent="0.35">
      <c r="A20" s="1" t="s">
        <v>581</v>
      </c>
      <c r="B20" t="s">
        <v>582</v>
      </c>
      <c r="C20" t="s">
        <v>583</v>
      </c>
      <c r="D20" t="s">
        <v>584</v>
      </c>
      <c r="E20" t="s">
        <v>585</v>
      </c>
      <c r="F20" t="s">
        <v>586</v>
      </c>
      <c r="G20" t="s">
        <v>587</v>
      </c>
      <c r="H20" t="s">
        <v>588</v>
      </c>
      <c r="I20" t="s">
        <v>589</v>
      </c>
      <c r="J20" t="s">
        <v>590</v>
      </c>
      <c r="K20" t="s">
        <v>591</v>
      </c>
      <c r="L20" t="s">
        <v>592</v>
      </c>
      <c r="M20" t="s">
        <v>593</v>
      </c>
    </row>
    <row r="21" spans="1:13" x14ac:dyDescent="0.35">
      <c r="A21" s="1" t="s">
        <v>594</v>
      </c>
      <c r="B21" t="s">
        <v>595</v>
      </c>
      <c r="C21" t="s">
        <v>596</v>
      </c>
      <c r="D21" t="s">
        <v>597</v>
      </c>
      <c r="E21" t="s">
        <v>598</v>
      </c>
      <c r="F21" t="s">
        <v>599</v>
      </c>
      <c r="G21" t="s">
        <v>600</v>
      </c>
      <c r="H21" t="s">
        <v>601</v>
      </c>
      <c r="I21" t="s">
        <v>602</v>
      </c>
      <c r="J21" t="s">
        <v>603</v>
      </c>
      <c r="K21" t="s">
        <v>604</v>
      </c>
      <c r="L21" t="s">
        <v>605</v>
      </c>
      <c r="M21" t="s">
        <v>606</v>
      </c>
    </row>
    <row r="22" spans="1:13" x14ac:dyDescent="0.35">
      <c r="A22" s="1" t="s">
        <v>607</v>
      </c>
      <c r="B22" t="s">
        <v>608</v>
      </c>
      <c r="C22" t="s">
        <v>609</v>
      </c>
      <c r="D22" t="s">
        <v>610</v>
      </c>
      <c r="E22" t="s">
        <v>611</v>
      </c>
      <c r="F22" t="s">
        <v>612</v>
      </c>
      <c r="G22" t="s">
        <v>613</v>
      </c>
      <c r="H22" t="s">
        <v>614</v>
      </c>
      <c r="I22" t="s">
        <v>615</v>
      </c>
      <c r="J22" t="s">
        <v>616</v>
      </c>
      <c r="K22" t="s">
        <v>617</v>
      </c>
      <c r="L22" t="s">
        <v>618</v>
      </c>
      <c r="M22" t="s">
        <v>619</v>
      </c>
    </row>
    <row r="23" spans="1:13" x14ac:dyDescent="0.35">
      <c r="A23" s="1" t="s">
        <v>620</v>
      </c>
      <c r="B23" t="s">
        <v>621</v>
      </c>
      <c r="C23" t="s">
        <v>622</v>
      </c>
      <c r="D23" t="s">
        <v>623</v>
      </c>
      <c r="E23" t="s">
        <v>624</v>
      </c>
      <c r="F23" t="s">
        <v>625</v>
      </c>
      <c r="G23" t="s">
        <v>626</v>
      </c>
      <c r="H23" t="s">
        <v>627</v>
      </c>
      <c r="I23" t="s">
        <v>628</v>
      </c>
      <c r="J23" t="s">
        <v>629</v>
      </c>
      <c r="K23" t="s">
        <v>630</v>
      </c>
      <c r="L23" t="s">
        <v>631</v>
      </c>
      <c r="M23" t="s">
        <v>632</v>
      </c>
    </row>
    <row r="24" spans="1:13" x14ac:dyDescent="0.35">
      <c r="A24" s="1" t="s">
        <v>67</v>
      </c>
      <c r="B24" t="s">
        <v>251</v>
      </c>
      <c r="C24" t="s">
        <v>252</v>
      </c>
      <c r="D24" t="s">
        <v>253</v>
      </c>
      <c r="E24" t="s">
        <v>254</v>
      </c>
      <c r="F24" t="s">
        <v>255</v>
      </c>
      <c r="G24" t="s">
        <v>256</v>
      </c>
      <c r="H24" t="s">
        <v>257</v>
      </c>
      <c r="I24" t="s">
        <v>258</v>
      </c>
      <c r="J24" t="s">
        <v>259</v>
      </c>
      <c r="K24" t="s">
        <v>260</v>
      </c>
      <c r="L24" t="s">
        <v>261</v>
      </c>
      <c r="M24" t="s">
        <v>262</v>
      </c>
    </row>
    <row r="25" spans="1:13" x14ac:dyDescent="0.35">
      <c r="A25" s="1" t="s">
        <v>633</v>
      </c>
      <c r="B25" t="s">
        <v>634</v>
      </c>
      <c r="C25" t="s">
        <v>635</v>
      </c>
      <c r="D25" t="s">
        <v>636</v>
      </c>
      <c r="E25" t="s">
        <v>637</v>
      </c>
      <c r="F25" t="s">
        <v>638</v>
      </c>
      <c r="G25" t="s">
        <v>639</v>
      </c>
      <c r="H25" t="s">
        <v>640</v>
      </c>
      <c r="I25" t="s">
        <v>641</v>
      </c>
      <c r="J25" t="s">
        <v>642</v>
      </c>
      <c r="K25" t="s">
        <v>643</v>
      </c>
      <c r="L25" t="s">
        <v>644</v>
      </c>
      <c r="M25" t="s">
        <v>645</v>
      </c>
    </row>
    <row r="26" spans="1:13" x14ac:dyDescent="0.35">
      <c r="A26" s="1" t="s">
        <v>646</v>
      </c>
      <c r="B26" t="s">
        <v>647</v>
      </c>
      <c r="C26" t="s">
        <v>119</v>
      </c>
      <c r="D26" t="s">
        <v>648</v>
      </c>
      <c r="E26" t="s">
        <v>121</v>
      </c>
      <c r="F26" t="s">
        <v>122</v>
      </c>
      <c r="G26" t="s">
        <v>649</v>
      </c>
      <c r="H26" t="s">
        <v>650</v>
      </c>
      <c r="I26" t="s">
        <v>125</v>
      </c>
      <c r="J26" t="s">
        <v>126</v>
      </c>
      <c r="K26" t="s">
        <v>127</v>
      </c>
      <c r="L26" t="s">
        <v>128</v>
      </c>
      <c r="M26" t="s">
        <v>129</v>
      </c>
    </row>
    <row r="27" spans="1:13" x14ac:dyDescent="0.35">
      <c r="A27" s="1" t="s">
        <v>651</v>
      </c>
      <c r="B27" t="s">
        <v>647</v>
      </c>
      <c r="C27" t="s">
        <v>652</v>
      </c>
      <c r="D27" t="s">
        <v>653</v>
      </c>
      <c r="E27" t="s">
        <v>654</v>
      </c>
      <c r="F27" t="s">
        <v>655</v>
      </c>
      <c r="G27" t="s">
        <v>656</v>
      </c>
      <c r="H27" t="s">
        <v>657</v>
      </c>
      <c r="I27" t="s">
        <v>658</v>
      </c>
      <c r="J27" t="s">
        <v>659</v>
      </c>
      <c r="K27" t="s">
        <v>660</v>
      </c>
      <c r="L27" t="s">
        <v>661</v>
      </c>
      <c r="M27" t="s">
        <v>662</v>
      </c>
    </row>
    <row r="28" spans="1:13" x14ac:dyDescent="0.35">
      <c r="A28" s="1" t="s">
        <v>663</v>
      </c>
      <c r="B28" t="s">
        <v>173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  <c r="I28" t="s">
        <v>180</v>
      </c>
      <c r="J28" t="s">
        <v>181</v>
      </c>
      <c r="K28" t="s">
        <v>182</v>
      </c>
      <c r="L28" t="s">
        <v>183</v>
      </c>
      <c r="M28" t="s">
        <v>184</v>
      </c>
    </row>
    <row r="29" spans="1:13" x14ac:dyDescent="0.35">
      <c r="A29" s="1" t="s">
        <v>664</v>
      </c>
      <c r="B29" t="s">
        <v>665</v>
      </c>
      <c r="C29" t="s">
        <v>666</v>
      </c>
      <c r="D29" t="s">
        <v>667</v>
      </c>
      <c r="E29" t="s">
        <v>476</v>
      </c>
      <c r="F29" t="s">
        <v>668</v>
      </c>
      <c r="G29" t="s">
        <v>669</v>
      </c>
      <c r="H29" t="s">
        <v>670</v>
      </c>
      <c r="I29" t="s">
        <v>671</v>
      </c>
      <c r="J29" t="s">
        <v>672</v>
      </c>
      <c r="K29" t="s">
        <v>673</v>
      </c>
      <c r="L29" t="s">
        <v>674</v>
      </c>
      <c r="M29" t="s">
        <v>675</v>
      </c>
    </row>
    <row r="31" spans="1:13" x14ac:dyDescent="0.35">
      <c r="A31" s="2" t="s">
        <v>676</v>
      </c>
    </row>
    <row r="32" spans="1:13" x14ac:dyDescent="0.35">
      <c r="A32" s="2" t="s">
        <v>677</v>
      </c>
      <c r="C32" s="3">
        <f t="shared" ref="C32:M32" si="0">C24/B24-1</f>
        <v>0.65016501650165015</v>
      </c>
      <c r="D32" s="3">
        <f t="shared" si="0"/>
        <v>-0.94699999999999995</v>
      </c>
      <c r="E32" s="3">
        <f t="shared" si="0"/>
        <v>27.30188679245283</v>
      </c>
      <c r="F32" s="3">
        <f t="shared" si="0"/>
        <v>0.96</v>
      </c>
      <c r="G32" s="3">
        <f t="shared" si="0"/>
        <v>0.25442176870748301</v>
      </c>
      <c r="H32" s="3">
        <f t="shared" si="0"/>
        <v>1.7703362255965294</v>
      </c>
      <c r="I32" s="3">
        <f t="shared" si="0"/>
        <v>0.55955760007830091</v>
      </c>
      <c r="J32" s="3">
        <f t="shared" si="0"/>
        <v>0.38772436299736412</v>
      </c>
      <c r="K32" s="3">
        <f t="shared" si="0"/>
        <v>-0.16402858176555712</v>
      </c>
      <c r="L32" s="3">
        <f t="shared" si="0"/>
        <v>0.57673789559101984</v>
      </c>
      <c r="M32" s="3">
        <f t="shared" si="0"/>
        <v>0.35078569958141759</v>
      </c>
    </row>
    <row r="36" spans="1:13" x14ac:dyDescent="0.35">
      <c r="A36" s="2" t="s">
        <v>678</v>
      </c>
      <c r="B36" s="3">
        <f t="shared" ref="B36:M36" si="1">B4/B2</f>
        <v>0.75025329280648434</v>
      </c>
      <c r="C36" s="3">
        <f t="shared" si="1"/>
        <v>0.76825653462678523</v>
      </c>
      <c r="D36" s="3">
        <f t="shared" si="1"/>
        <v>0.73197091766555311</v>
      </c>
      <c r="E36" s="3">
        <f t="shared" si="1"/>
        <v>0.76181402439024393</v>
      </c>
      <c r="F36" s="3">
        <f t="shared" si="1"/>
        <v>0.82729022942403341</v>
      </c>
      <c r="G36" s="3">
        <f t="shared" si="1"/>
        <v>0.84008255243195007</v>
      </c>
      <c r="H36" s="3">
        <f t="shared" si="1"/>
        <v>0.86290614371517471</v>
      </c>
      <c r="I36" s="3">
        <f t="shared" si="1"/>
        <v>0.86584015939783043</v>
      </c>
      <c r="J36" s="3">
        <f t="shared" si="1"/>
        <v>0.8324617643898421</v>
      </c>
      <c r="K36" s="3">
        <f t="shared" si="1"/>
        <v>0.81936998741106415</v>
      </c>
      <c r="L36" s="3">
        <f t="shared" si="1"/>
        <v>0.80582795323678236</v>
      </c>
      <c r="M36" s="3">
        <f t="shared" si="1"/>
        <v>0.80794376277251567</v>
      </c>
    </row>
    <row r="38" spans="1:13" x14ac:dyDescent="0.35">
      <c r="A38" t="s">
        <v>679</v>
      </c>
      <c r="B38" s="3">
        <f t="shared" ref="B38:M38" si="2">B24/B4</f>
        <v>0.40918298446995272</v>
      </c>
      <c r="C38" s="3">
        <f t="shared" si="2"/>
        <v>0.35075412136092599</v>
      </c>
      <c r="D38" s="3">
        <f t="shared" si="2"/>
        <v>1.4228187919463087E-2</v>
      </c>
      <c r="E38" s="3">
        <f t="shared" si="2"/>
        <v>0.25012506253126565</v>
      </c>
      <c r="F38" s="3">
        <f t="shared" si="2"/>
        <v>0.28507708717153107</v>
      </c>
      <c r="G38" s="3">
        <f t="shared" si="2"/>
        <v>0.24487085850873117</v>
      </c>
      <c r="H38" s="3">
        <f t="shared" si="2"/>
        <v>0.42840370665436706</v>
      </c>
      <c r="I38" s="3">
        <f t="shared" si="2"/>
        <v>0.45268331486689961</v>
      </c>
      <c r="J38" s="3">
        <f t="shared" si="2"/>
        <v>0.47570079383860764</v>
      </c>
      <c r="K38" s="3">
        <f t="shared" si="2"/>
        <v>0.319108533153797</v>
      </c>
      <c r="L38" s="3">
        <f t="shared" si="2"/>
        <v>0.42074112569110622</v>
      </c>
      <c r="M38" s="3">
        <f t="shared" si="2"/>
        <v>0.41320319059613769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workbookViewId="0"/>
  </sheetViews>
  <sheetFormatPr defaultRowHeight="14.5" x14ac:dyDescent="0.35"/>
  <sheetData>
    <row r="1" spans="1:13" x14ac:dyDescent="0.35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</row>
    <row r="2" spans="1:13" x14ac:dyDescent="0.35">
      <c r="A2" s="1" t="s">
        <v>680</v>
      </c>
      <c r="B2" t="s">
        <v>681</v>
      </c>
      <c r="C2" t="s">
        <v>682</v>
      </c>
      <c r="D2" t="s">
        <v>683</v>
      </c>
      <c r="E2" t="s">
        <v>684</v>
      </c>
      <c r="F2" t="s">
        <v>245</v>
      </c>
      <c r="G2" t="s">
        <v>685</v>
      </c>
      <c r="H2" t="s">
        <v>686</v>
      </c>
      <c r="I2" t="s">
        <v>687</v>
      </c>
      <c r="J2" t="s">
        <v>688</v>
      </c>
      <c r="K2" t="s">
        <v>689</v>
      </c>
      <c r="L2" t="s">
        <v>690</v>
      </c>
      <c r="M2" t="s">
        <v>691</v>
      </c>
    </row>
    <row r="3" spans="1:13" x14ac:dyDescent="0.35">
      <c r="A3" s="1" t="s">
        <v>692</v>
      </c>
      <c r="B3" t="s">
        <v>103</v>
      </c>
      <c r="C3" t="s">
        <v>693</v>
      </c>
      <c r="D3" t="s">
        <v>463</v>
      </c>
      <c r="E3" t="s">
        <v>694</v>
      </c>
      <c r="F3" t="s">
        <v>695</v>
      </c>
      <c r="G3" t="s">
        <v>696</v>
      </c>
      <c r="H3" t="s">
        <v>697</v>
      </c>
      <c r="I3" t="s">
        <v>698</v>
      </c>
      <c r="J3" t="s">
        <v>699</v>
      </c>
      <c r="K3" t="s">
        <v>700</v>
      </c>
      <c r="L3" t="s">
        <v>701</v>
      </c>
      <c r="M3" t="s">
        <v>702</v>
      </c>
    </row>
    <row r="4" spans="1:13" x14ac:dyDescent="0.35">
      <c r="A4" s="1" t="s">
        <v>703</v>
      </c>
      <c r="B4" t="s">
        <v>681</v>
      </c>
      <c r="C4" t="s">
        <v>704</v>
      </c>
      <c r="D4" t="s">
        <v>705</v>
      </c>
      <c r="E4" t="s">
        <v>706</v>
      </c>
      <c r="F4" t="s">
        <v>707</v>
      </c>
      <c r="G4" t="s">
        <v>708</v>
      </c>
      <c r="H4" t="s">
        <v>709</v>
      </c>
      <c r="I4" t="s">
        <v>710</v>
      </c>
      <c r="J4" t="s">
        <v>711</v>
      </c>
      <c r="K4" t="s">
        <v>712</v>
      </c>
      <c r="L4" t="s">
        <v>713</v>
      </c>
      <c r="M4" t="s">
        <v>714</v>
      </c>
    </row>
    <row r="5" spans="1:13" x14ac:dyDescent="0.35">
      <c r="A5" s="1" t="s">
        <v>715</v>
      </c>
      <c r="B5" t="s">
        <v>716</v>
      </c>
      <c r="C5" t="s">
        <v>717</v>
      </c>
      <c r="D5" t="s">
        <v>718</v>
      </c>
      <c r="E5" t="s">
        <v>719</v>
      </c>
      <c r="F5" t="s">
        <v>720</v>
      </c>
      <c r="G5" t="s">
        <v>721</v>
      </c>
      <c r="H5" t="s">
        <v>722</v>
      </c>
      <c r="I5" t="s">
        <v>723</v>
      </c>
      <c r="J5" t="s">
        <v>724</v>
      </c>
      <c r="K5" t="s">
        <v>725</v>
      </c>
      <c r="L5" t="s">
        <v>726</v>
      </c>
      <c r="M5" t="s">
        <v>727</v>
      </c>
    </row>
    <row r="6" spans="1:13" x14ac:dyDescent="0.35">
      <c r="A6" s="1" t="s">
        <v>728</v>
      </c>
      <c r="B6" t="s">
        <v>103</v>
      </c>
      <c r="C6" t="s">
        <v>103</v>
      </c>
      <c r="D6" t="s">
        <v>103</v>
      </c>
      <c r="E6" t="s">
        <v>103</v>
      </c>
      <c r="F6" t="s">
        <v>103</v>
      </c>
      <c r="G6" t="s">
        <v>103</v>
      </c>
      <c r="H6" t="s">
        <v>103</v>
      </c>
      <c r="I6" t="s">
        <v>103</v>
      </c>
      <c r="J6" t="s">
        <v>103</v>
      </c>
      <c r="K6" t="s">
        <v>103</v>
      </c>
      <c r="L6" t="s">
        <v>103</v>
      </c>
      <c r="M6" t="s">
        <v>103</v>
      </c>
    </row>
    <row r="7" spans="1:13" x14ac:dyDescent="0.35">
      <c r="A7" s="1" t="s">
        <v>729</v>
      </c>
      <c r="B7" t="s">
        <v>730</v>
      </c>
      <c r="C7" t="s">
        <v>731</v>
      </c>
      <c r="D7" t="s">
        <v>732</v>
      </c>
      <c r="E7" t="s">
        <v>518</v>
      </c>
      <c r="F7" t="s">
        <v>733</v>
      </c>
      <c r="G7" t="s">
        <v>734</v>
      </c>
      <c r="H7" t="s">
        <v>735</v>
      </c>
      <c r="I7" t="s">
        <v>736</v>
      </c>
      <c r="J7" t="s">
        <v>737</v>
      </c>
      <c r="K7" t="s">
        <v>738</v>
      </c>
      <c r="L7" t="s">
        <v>739</v>
      </c>
      <c r="M7" t="s">
        <v>740</v>
      </c>
    </row>
    <row r="8" spans="1:13" x14ac:dyDescent="0.35">
      <c r="A8" s="1" t="s">
        <v>76</v>
      </c>
      <c r="B8" t="s">
        <v>741</v>
      </c>
      <c r="C8" t="s">
        <v>742</v>
      </c>
      <c r="D8" t="s">
        <v>743</v>
      </c>
      <c r="E8" t="s">
        <v>744</v>
      </c>
      <c r="F8" t="s">
        <v>745</v>
      </c>
      <c r="G8" t="s">
        <v>746</v>
      </c>
      <c r="H8" t="s">
        <v>747</v>
      </c>
      <c r="I8" t="s">
        <v>748</v>
      </c>
      <c r="J8" t="s">
        <v>749</v>
      </c>
      <c r="K8" t="s">
        <v>750</v>
      </c>
      <c r="L8" t="s">
        <v>751</v>
      </c>
      <c r="M8" t="s">
        <v>752</v>
      </c>
    </row>
    <row r="9" spans="1:13" x14ac:dyDescent="0.35">
      <c r="A9" s="1" t="s">
        <v>78</v>
      </c>
      <c r="B9" t="s">
        <v>753</v>
      </c>
      <c r="C9" t="s">
        <v>754</v>
      </c>
      <c r="D9" t="s">
        <v>755</v>
      </c>
      <c r="E9" t="s">
        <v>756</v>
      </c>
      <c r="F9" t="s">
        <v>757</v>
      </c>
      <c r="G9" t="s">
        <v>758</v>
      </c>
      <c r="H9" t="s">
        <v>759</v>
      </c>
      <c r="I9" t="s">
        <v>760</v>
      </c>
      <c r="J9" t="s">
        <v>761</v>
      </c>
      <c r="K9" t="s">
        <v>762</v>
      </c>
      <c r="L9" t="s">
        <v>763</v>
      </c>
      <c r="M9" t="s">
        <v>764</v>
      </c>
    </row>
    <row r="10" spans="1:13" x14ac:dyDescent="0.35">
      <c r="A10" s="1" t="s">
        <v>765</v>
      </c>
      <c r="B10" t="s">
        <v>766</v>
      </c>
      <c r="C10" t="s">
        <v>767</v>
      </c>
      <c r="D10" t="s">
        <v>768</v>
      </c>
      <c r="E10" t="s">
        <v>769</v>
      </c>
      <c r="F10" t="s">
        <v>770</v>
      </c>
      <c r="G10" t="s">
        <v>771</v>
      </c>
      <c r="H10" t="s">
        <v>772</v>
      </c>
      <c r="I10" t="s">
        <v>773</v>
      </c>
      <c r="J10" t="s">
        <v>774</v>
      </c>
      <c r="K10" t="s">
        <v>775</v>
      </c>
      <c r="L10" t="s">
        <v>776</v>
      </c>
      <c r="M10" t="s">
        <v>777</v>
      </c>
    </row>
    <row r="11" spans="1:13" x14ac:dyDescent="0.35">
      <c r="A11" s="1" t="s">
        <v>778</v>
      </c>
      <c r="B11" t="s">
        <v>779</v>
      </c>
      <c r="C11" t="s">
        <v>780</v>
      </c>
      <c r="D11" t="s">
        <v>781</v>
      </c>
      <c r="E11" t="s">
        <v>782</v>
      </c>
      <c r="F11" t="s">
        <v>783</v>
      </c>
      <c r="G11" t="s">
        <v>784</v>
      </c>
      <c r="H11" t="s">
        <v>785</v>
      </c>
      <c r="I11" t="s">
        <v>786</v>
      </c>
      <c r="J11" t="s">
        <v>787</v>
      </c>
      <c r="K11" t="s">
        <v>788</v>
      </c>
      <c r="L11" t="s">
        <v>789</v>
      </c>
      <c r="M11" t="s">
        <v>790</v>
      </c>
    </row>
    <row r="12" spans="1:13" x14ac:dyDescent="0.35">
      <c r="A12" s="1" t="s">
        <v>791</v>
      </c>
      <c r="B12" t="s">
        <v>792</v>
      </c>
      <c r="C12" t="s">
        <v>793</v>
      </c>
      <c r="D12" t="s">
        <v>794</v>
      </c>
      <c r="E12" t="s">
        <v>795</v>
      </c>
      <c r="F12" t="s">
        <v>796</v>
      </c>
      <c r="G12" t="s">
        <v>797</v>
      </c>
      <c r="H12" t="s">
        <v>798</v>
      </c>
      <c r="I12" t="s">
        <v>799</v>
      </c>
      <c r="J12" t="s">
        <v>800</v>
      </c>
      <c r="K12" t="s">
        <v>801</v>
      </c>
      <c r="L12" t="s">
        <v>802</v>
      </c>
      <c r="M12" t="s">
        <v>803</v>
      </c>
    </row>
    <row r="13" spans="1:13" x14ac:dyDescent="0.35">
      <c r="A13" s="1" t="s">
        <v>804</v>
      </c>
      <c r="B13" t="s">
        <v>103</v>
      </c>
      <c r="C13" t="s">
        <v>103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805</v>
      </c>
      <c r="M13" t="s">
        <v>806</v>
      </c>
    </row>
    <row r="14" spans="1:13" x14ac:dyDescent="0.35">
      <c r="A14" s="1" t="s">
        <v>807</v>
      </c>
      <c r="B14" t="s">
        <v>103</v>
      </c>
      <c r="C14" t="s">
        <v>103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</row>
    <row r="15" spans="1:13" x14ac:dyDescent="0.35">
      <c r="A15" s="1" t="s">
        <v>808</v>
      </c>
      <c r="B15" t="s">
        <v>809</v>
      </c>
      <c r="C15" t="s">
        <v>810</v>
      </c>
      <c r="D15" t="s">
        <v>811</v>
      </c>
      <c r="E15" t="s">
        <v>812</v>
      </c>
      <c r="F15" t="s">
        <v>813</v>
      </c>
      <c r="G15" t="s">
        <v>814</v>
      </c>
      <c r="H15" t="s">
        <v>815</v>
      </c>
      <c r="I15" t="s">
        <v>816</v>
      </c>
      <c r="J15" t="s">
        <v>817</v>
      </c>
      <c r="K15" t="s">
        <v>818</v>
      </c>
      <c r="L15" t="s">
        <v>819</v>
      </c>
      <c r="M15" t="s">
        <v>820</v>
      </c>
    </row>
    <row r="16" spans="1:13" x14ac:dyDescent="0.35">
      <c r="A16" s="1" t="s">
        <v>821</v>
      </c>
      <c r="B16" t="s">
        <v>822</v>
      </c>
      <c r="C16" t="s">
        <v>823</v>
      </c>
      <c r="D16" t="s">
        <v>824</v>
      </c>
      <c r="E16" t="s">
        <v>825</v>
      </c>
      <c r="F16" t="s">
        <v>826</v>
      </c>
      <c r="G16" t="s">
        <v>827</v>
      </c>
      <c r="H16" t="s">
        <v>828</v>
      </c>
      <c r="I16" t="s">
        <v>829</v>
      </c>
      <c r="J16" t="s">
        <v>830</v>
      </c>
      <c r="K16" t="s">
        <v>831</v>
      </c>
      <c r="L16" t="s">
        <v>832</v>
      </c>
      <c r="M16" t="s">
        <v>833</v>
      </c>
    </row>
    <row r="17" spans="1:13" x14ac:dyDescent="0.35">
      <c r="A17" s="1" t="s">
        <v>834</v>
      </c>
      <c r="B17" t="s">
        <v>103</v>
      </c>
      <c r="C17" t="s">
        <v>103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</row>
    <row r="18" spans="1:13" x14ac:dyDescent="0.35">
      <c r="A18" s="1" t="s">
        <v>83</v>
      </c>
      <c r="B18" t="s">
        <v>835</v>
      </c>
      <c r="C18" t="s">
        <v>836</v>
      </c>
      <c r="D18" t="s">
        <v>837</v>
      </c>
      <c r="E18" t="s">
        <v>838</v>
      </c>
      <c r="F18" t="s">
        <v>839</v>
      </c>
      <c r="G18" t="s">
        <v>840</v>
      </c>
      <c r="H18" t="s">
        <v>841</v>
      </c>
      <c r="I18" t="s">
        <v>842</v>
      </c>
      <c r="J18" t="s">
        <v>843</v>
      </c>
      <c r="K18" t="s">
        <v>844</v>
      </c>
      <c r="L18" t="s">
        <v>845</v>
      </c>
      <c r="M18" t="s">
        <v>846</v>
      </c>
    </row>
    <row r="19" spans="1:13" x14ac:dyDescent="0.35">
      <c r="A19" s="1" t="s">
        <v>847</v>
      </c>
      <c r="B19" t="s">
        <v>848</v>
      </c>
      <c r="C19" t="s">
        <v>849</v>
      </c>
      <c r="D19" t="s">
        <v>850</v>
      </c>
      <c r="E19" t="s">
        <v>851</v>
      </c>
      <c r="F19" t="s">
        <v>514</v>
      </c>
      <c r="G19" t="s">
        <v>852</v>
      </c>
      <c r="H19" t="s">
        <v>853</v>
      </c>
      <c r="I19" t="s">
        <v>854</v>
      </c>
      <c r="J19" t="s">
        <v>855</v>
      </c>
      <c r="K19" t="s">
        <v>856</v>
      </c>
      <c r="L19" t="s">
        <v>857</v>
      </c>
      <c r="M19" t="s">
        <v>858</v>
      </c>
    </row>
    <row r="20" spans="1:13" x14ac:dyDescent="0.35">
      <c r="A20" s="1" t="s">
        <v>859</v>
      </c>
      <c r="B20" t="s">
        <v>860</v>
      </c>
      <c r="C20" t="s">
        <v>861</v>
      </c>
      <c r="D20" t="s">
        <v>862</v>
      </c>
      <c r="E20" t="s">
        <v>863</v>
      </c>
      <c r="F20" t="s">
        <v>864</v>
      </c>
      <c r="G20" t="s">
        <v>865</v>
      </c>
      <c r="H20" t="s">
        <v>103</v>
      </c>
      <c r="I20" t="s">
        <v>103</v>
      </c>
      <c r="J20" t="s">
        <v>866</v>
      </c>
      <c r="K20" t="s">
        <v>867</v>
      </c>
      <c r="L20" t="s">
        <v>868</v>
      </c>
      <c r="M20" t="s">
        <v>869</v>
      </c>
    </row>
    <row r="21" spans="1:13" x14ac:dyDescent="0.35">
      <c r="A21" s="1" t="s">
        <v>870</v>
      </c>
      <c r="B21" t="s">
        <v>103</v>
      </c>
      <c r="C21" t="s">
        <v>103</v>
      </c>
      <c r="D21" t="s">
        <v>103</v>
      </c>
      <c r="E21" t="s">
        <v>103</v>
      </c>
      <c r="F21" t="s">
        <v>103</v>
      </c>
      <c r="G21" t="s">
        <v>103</v>
      </c>
      <c r="H21" t="s">
        <v>103</v>
      </c>
      <c r="I21" t="s">
        <v>871</v>
      </c>
      <c r="J21" t="s">
        <v>872</v>
      </c>
      <c r="K21" t="s">
        <v>873</v>
      </c>
      <c r="L21" t="s">
        <v>874</v>
      </c>
      <c r="M21" t="s">
        <v>875</v>
      </c>
    </row>
    <row r="22" spans="1:13" x14ac:dyDescent="0.35">
      <c r="A22" s="1" t="s">
        <v>876</v>
      </c>
      <c r="B22" t="s">
        <v>103</v>
      </c>
      <c r="C22" t="s">
        <v>103</v>
      </c>
      <c r="D22" t="s">
        <v>103</v>
      </c>
      <c r="E22" t="s">
        <v>103</v>
      </c>
      <c r="F22" t="s">
        <v>103</v>
      </c>
      <c r="G22" t="s">
        <v>103</v>
      </c>
      <c r="H22" t="s">
        <v>103</v>
      </c>
      <c r="I22" t="s">
        <v>103</v>
      </c>
      <c r="J22" t="s">
        <v>103</v>
      </c>
      <c r="K22" t="s">
        <v>103</v>
      </c>
      <c r="L22" t="s">
        <v>103</v>
      </c>
      <c r="M22" t="s">
        <v>103</v>
      </c>
    </row>
    <row r="23" spans="1:13" x14ac:dyDescent="0.35">
      <c r="A23" s="1" t="s">
        <v>877</v>
      </c>
      <c r="B23" t="s">
        <v>878</v>
      </c>
      <c r="C23" t="s">
        <v>879</v>
      </c>
      <c r="D23" t="s">
        <v>880</v>
      </c>
      <c r="E23" t="s">
        <v>881</v>
      </c>
      <c r="F23" t="s">
        <v>882</v>
      </c>
      <c r="G23" t="s">
        <v>883</v>
      </c>
      <c r="H23" t="s">
        <v>884</v>
      </c>
      <c r="I23" t="s">
        <v>885</v>
      </c>
      <c r="J23" t="s">
        <v>886</v>
      </c>
      <c r="K23" t="s">
        <v>887</v>
      </c>
      <c r="L23" t="s">
        <v>888</v>
      </c>
      <c r="M23" t="s">
        <v>889</v>
      </c>
    </row>
    <row r="24" spans="1:13" x14ac:dyDescent="0.35">
      <c r="A24" s="1" t="s">
        <v>890</v>
      </c>
      <c r="B24" t="s">
        <v>891</v>
      </c>
      <c r="C24" t="s">
        <v>892</v>
      </c>
      <c r="D24" t="s">
        <v>893</v>
      </c>
      <c r="E24" t="s">
        <v>894</v>
      </c>
      <c r="F24" t="s">
        <v>895</v>
      </c>
      <c r="G24" t="s">
        <v>896</v>
      </c>
      <c r="H24" t="s">
        <v>897</v>
      </c>
      <c r="I24" t="s">
        <v>898</v>
      </c>
      <c r="J24" t="s">
        <v>899</v>
      </c>
      <c r="K24" t="s">
        <v>900</v>
      </c>
      <c r="L24" t="s">
        <v>901</v>
      </c>
      <c r="M24" t="s">
        <v>902</v>
      </c>
    </row>
    <row r="25" spans="1:13" x14ac:dyDescent="0.35">
      <c r="A25" s="1" t="s">
        <v>903</v>
      </c>
      <c r="B25" t="s">
        <v>304</v>
      </c>
      <c r="C25" t="s">
        <v>305</v>
      </c>
      <c r="D25" t="s">
        <v>306</v>
      </c>
      <c r="E25" t="s">
        <v>307</v>
      </c>
      <c r="F25" t="s">
        <v>308</v>
      </c>
      <c r="G25" t="s">
        <v>309</v>
      </c>
      <c r="H25" t="s">
        <v>103</v>
      </c>
      <c r="I25" t="s">
        <v>103</v>
      </c>
      <c r="J25" t="s">
        <v>103</v>
      </c>
      <c r="K25" t="s">
        <v>310</v>
      </c>
      <c r="L25" t="s">
        <v>311</v>
      </c>
      <c r="M25" t="s">
        <v>312</v>
      </c>
    </row>
    <row r="26" spans="1:13" x14ac:dyDescent="0.35">
      <c r="A26" s="1" t="s">
        <v>904</v>
      </c>
      <c r="B26" t="s">
        <v>103</v>
      </c>
      <c r="C26" t="s">
        <v>103</v>
      </c>
      <c r="D26" t="s">
        <v>103</v>
      </c>
      <c r="E26" t="s">
        <v>103</v>
      </c>
      <c r="F26" t="s">
        <v>905</v>
      </c>
      <c r="G26" t="s">
        <v>906</v>
      </c>
      <c r="H26" t="s">
        <v>103</v>
      </c>
      <c r="I26" t="s">
        <v>103</v>
      </c>
      <c r="J26" t="s">
        <v>907</v>
      </c>
      <c r="K26" t="s">
        <v>908</v>
      </c>
      <c r="L26" t="s">
        <v>103</v>
      </c>
      <c r="M26" t="s">
        <v>103</v>
      </c>
    </row>
    <row r="27" spans="1:13" x14ac:dyDescent="0.35">
      <c r="A27" s="1" t="s">
        <v>909</v>
      </c>
      <c r="B27" t="s">
        <v>910</v>
      </c>
      <c r="C27" t="s">
        <v>911</v>
      </c>
      <c r="D27" t="s">
        <v>456</v>
      </c>
      <c r="E27" t="s">
        <v>912</v>
      </c>
      <c r="F27" t="s">
        <v>913</v>
      </c>
      <c r="G27" t="s">
        <v>914</v>
      </c>
      <c r="H27" t="s">
        <v>915</v>
      </c>
      <c r="I27" t="s">
        <v>916</v>
      </c>
      <c r="J27" t="s">
        <v>917</v>
      </c>
      <c r="K27" t="s">
        <v>918</v>
      </c>
      <c r="L27" t="s">
        <v>919</v>
      </c>
      <c r="M27" t="s">
        <v>920</v>
      </c>
    </row>
    <row r="28" spans="1:13" x14ac:dyDescent="0.35">
      <c r="A28" s="1" t="s">
        <v>921</v>
      </c>
      <c r="B28" t="s">
        <v>922</v>
      </c>
      <c r="C28" t="s">
        <v>923</v>
      </c>
      <c r="D28" t="s">
        <v>924</v>
      </c>
      <c r="E28" t="s">
        <v>925</v>
      </c>
      <c r="F28" t="s">
        <v>668</v>
      </c>
      <c r="G28" t="s">
        <v>926</v>
      </c>
      <c r="H28" t="s">
        <v>915</v>
      </c>
      <c r="I28" t="s">
        <v>916</v>
      </c>
      <c r="J28" t="s">
        <v>927</v>
      </c>
      <c r="K28" t="s">
        <v>928</v>
      </c>
      <c r="L28" t="s">
        <v>929</v>
      </c>
      <c r="M28" t="s">
        <v>930</v>
      </c>
    </row>
    <row r="29" spans="1:13" x14ac:dyDescent="0.35">
      <c r="A29" s="1" t="s">
        <v>931</v>
      </c>
      <c r="B29" t="s">
        <v>103</v>
      </c>
      <c r="C29" t="s">
        <v>103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</row>
    <row r="30" spans="1:13" x14ac:dyDescent="0.35">
      <c r="A30" s="1" t="s">
        <v>932</v>
      </c>
      <c r="B30" t="s">
        <v>933</v>
      </c>
      <c r="C30" t="s">
        <v>934</v>
      </c>
      <c r="D30" t="s">
        <v>935</v>
      </c>
      <c r="E30" t="s">
        <v>936</v>
      </c>
      <c r="F30" t="s">
        <v>937</v>
      </c>
      <c r="G30" t="s">
        <v>864</v>
      </c>
      <c r="H30" t="s">
        <v>103</v>
      </c>
      <c r="I30" t="s">
        <v>103</v>
      </c>
      <c r="J30" t="s">
        <v>103</v>
      </c>
      <c r="K30" t="s">
        <v>938</v>
      </c>
      <c r="L30" t="s">
        <v>939</v>
      </c>
      <c r="M30" t="s">
        <v>940</v>
      </c>
    </row>
    <row r="31" spans="1:13" x14ac:dyDescent="0.35">
      <c r="A31" s="1" t="s">
        <v>941</v>
      </c>
      <c r="B31" t="s">
        <v>942</v>
      </c>
      <c r="C31" t="s">
        <v>943</v>
      </c>
      <c r="D31" t="s">
        <v>944</v>
      </c>
      <c r="E31" t="s">
        <v>945</v>
      </c>
      <c r="F31" t="s">
        <v>946</v>
      </c>
      <c r="G31" t="s">
        <v>947</v>
      </c>
      <c r="H31" t="s">
        <v>948</v>
      </c>
      <c r="I31" t="s">
        <v>949</v>
      </c>
      <c r="J31" t="s">
        <v>950</v>
      </c>
      <c r="K31" t="s">
        <v>951</v>
      </c>
      <c r="L31" t="s">
        <v>952</v>
      </c>
      <c r="M31" t="s">
        <v>953</v>
      </c>
    </row>
    <row r="32" spans="1:13" x14ac:dyDescent="0.35">
      <c r="A32" s="1" t="s">
        <v>954</v>
      </c>
      <c r="B32" t="s">
        <v>955</v>
      </c>
      <c r="C32" t="s">
        <v>955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</row>
    <row r="33" spans="1:13" x14ac:dyDescent="0.35">
      <c r="A33" s="1" t="s">
        <v>956</v>
      </c>
      <c r="B33" t="s">
        <v>103</v>
      </c>
      <c r="C33" t="s">
        <v>103</v>
      </c>
      <c r="D33" t="s">
        <v>103</v>
      </c>
      <c r="E33" t="s">
        <v>103</v>
      </c>
      <c r="F33" t="s">
        <v>103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</row>
    <row r="34" spans="1:13" x14ac:dyDescent="0.35">
      <c r="A34" s="1" t="s">
        <v>957</v>
      </c>
      <c r="B34" t="s">
        <v>251</v>
      </c>
      <c r="C34" t="s">
        <v>958</v>
      </c>
      <c r="D34" t="s">
        <v>959</v>
      </c>
      <c r="E34" t="s">
        <v>960</v>
      </c>
      <c r="F34" t="s">
        <v>961</v>
      </c>
      <c r="G34" t="s">
        <v>962</v>
      </c>
      <c r="H34" t="s">
        <v>963</v>
      </c>
      <c r="I34" t="s">
        <v>964</v>
      </c>
      <c r="J34" t="s">
        <v>965</v>
      </c>
      <c r="K34" t="s">
        <v>966</v>
      </c>
      <c r="L34" t="s">
        <v>967</v>
      </c>
      <c r="M34" t="s">
        <v>968</v>
      </c>
    </row>
    <row r="35" spans="1:13" x14ac:dyDescent="0.35">
      <c r="A35" s="1" t="s">
        <v>969</v>
      </c>
      <c r="B35" t="s">
        <v>970</v>
      </c>
      <c r="C35" t="s">
        <v>970</v>
      </c>
      <c r="D35" t="s">
        <v>971</v>
      </c>
      <c r="E35" t="s">
        <v>510</v>
      </c>
      <c r="F35" t="s">
        <v>972</v>
      </c>
      <c r="G35" t="s">
        <v>973</v>
      </c>
      <c r="H35" t="s">
        <v>974</v>
      </c>
      <c r="I35" t="s">
        <v>975</v>
      </c>
      <c r="J35" t="s">
        <v>976</v>
      </c>
      <c r="K35" t="s">
        <v>977</v>
      </c>
      <c r="L35" t="s">
        <v>978</v>
      </c>
      <c r="M35" t="s">
        <v>979</v>
      </c>
    </row>
    <row r="36" spans="1:13" x14ac:dyDescent="0.35">
      <c r="A36" s="1" t="s">
        <v>980</v>
      </c>
      <c r="B36" t="s">
        <v>103</v>
      </c>
      <c r="C36" t="s">
        <v>103</v>
      </c>
      <c r="D36" t="s">
        <v>103</v>
      </c>
      <c r="E36" t="s">
        <v>103</v>
      </c>
      <c r="F36" t="s">
        <v>103</v>
      </c>
      <c r="G36" t="s">
        <v>103</v>
      </c>
      <c r="H36" t="s">
        <v>103</v>
      </c>
      <c r="I36" t="s">
        <v>103</v>
      </c>
      <c r="J36" t="s">
        <v>103</v>
      </c>
      <c r="K36" t="s">
        <v>103</v>
      </c>
      <c r="L36" t="s">
        <v>103</v>
      </c>
      <c r="M36" t="s">
        <v>103</v>
      </c>
    </row>
    <row r="37" spans="1:13" x14ac:dyDescent="0.35">
      <c r="A37" s="1" t="s">
        <v>981</v>
      </c>
      <c r="B37" t="s">
        <v>315</v>
      </c>
      <c r="C37" t="s">
        <v>316</v>
      </c>
      <c r="D37" t="s">
        <v>317</v>
      </c>
      <c r="E37" t="s">
        <v>318</v>
      </c>
      <c r="F37" t="s">
        <v>319</v>
      </c>
      <c r="G37" t="s">
        <v>320</v>
      </c>
      <c r="H37" t="s">
        <v>321</v>
      </c>
      <c r="I37" t="s">
        <v>322</v>
      </c>
      <c r="J37" t="s">
        <v>323</v>
      </c>
      <c r="K37" t="s">
        <v>324</v>
      </c>
      <c r="L37" t="s">
        <v>325</v>
      </c>
      <c r="M37" t="s">
        <v>326</v>
      </c>
    </row>
    <row r="38" spans="1:13" x14ac:dyDescent="0.35">
      <c r="A38" s="1" t="s">
        <v>982</v>
      </c>
      <c r="B38" t="s">
        <v>835</v>
      </c>
      <c r="C38" t="s">
        <v>836</v>
      </c>
      <c r="D38" t="s">
        <v>837</v>
      </c>
      <c r="E38" t="s">
        <v>838</v>
      </c>
      <c r="F38" t="s">
        <v>839</v>
      </c>
      <c r="G38" t="s">
        <v>840</v>
      </c>
      <c r="H38" t="s">
        <v>841</v>
      </c>
      <c r="I38" t="s">
        <v>842</v>
      </c>
      <c r="J38" t="s">
        <v>843</v>
      </c>
      <c r="K38" t="s">
        <v>844</v>
      </c>
      <c r="L38" t="s">
        <v>845</v>
      </c>
      <c r="M38" t="s">
        <v>846</v>
      </c>
    </row>
    <row r="39" spans="1:13" x14ac:dyDescent="0.35">
      <c r="A39" s="1" t="s">
        <v>983</v>
      </c>
      <c r="B39" t="s">
        <v>103</v>
      </c>
      <c r="C39" t="s">
        <v>103</v>
      </c>
      <c r="D39" t="s">
        <v>103</v>
      </c>
      <c r="E39" t="s">
        <v>103</v>
      </c>
      <c r="F39" t="s">
        <v>103</v>
      </c>
      <c r="G39" t="s">
        <v>103</v>
      </c>
      <c r="H39" t="s">
        <v>103</v>
      </c>
      <c r="I39" t="s">
        <v>103</v>
      </c>
      <c r="J39" t="s">
        <v>103</v>
      </c>
      <c r="K39" t="s">
        <v>103</v>
      </c>
      <c r="L39" t="s">
        <v>103</v>
      </c>
      <c r="M39" t="s">
        <v>103</v>
      </c>
    </row>
    <row r="40" spans="1:13" x14ac:dyDescent="0.35">
      <c r="A40" s="1" t="s">
        <v>984</v>
      </c>
      <c r="B40" t="s">
        <v>835</v>
      </c>
      <c r="C40" t="s">
        <v>836</v>
      </c>
      <c r="D40" t="s">
        <v>837</v>
      </c>
      <c r="E40" t="s">
        <v>838</v>
      </c>
      <c r="F40" t="s">
        <v>839</v>
      </c>
      <c r="G40" t="s">
        <v>840</v>
      </c>
      <c r="H40" t="s">
        <v>841</v>
      </c>
      <c r="I40" t="s">
        <v>842</v>
      </c>
      <c r="J40" t="s">
        <v>843</v>
      </c>
      <c r="K40" t="s">
        <v>844</v>
      </c>
      <c r="L40" t="s">
        <v>845</v>
      </c>
      <c r="M40" t="s">
        <v>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"/>
  <sheetViews>
    <sheetView workbookViewId="0"/>
  </sheetViews>
  <sheetFormatPr defaultRowHeight="14.5" x14ac:dyDescent="0.35"/>
  <sheetData>
    <row r="1" spans="1:13" x14ac:dyDescent="0.35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</row>
    <row r="2" spans="1:13" x14ac:dyDescent="0.35">
      <c r="A2" s="1" t="s">
        <v>67</v>
      </c>
      <c r="B2" t="s">
        <v>251</v>
      </c>
      <c r="C2" t="s">
        <v>103</v>
      </c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261</v>
      </c>
      <c r="M2" t="s">
        <v>262</v>
      </c>
    </row>
    <row r="3" spans="1:13" x14ac:dyDescent="0.35">
      <c r="A3" s="1" t="s">
        <v>529</v>
      </c>
      <c r="B3" t="s">
        <v>237</v>
      </c>
      <c r="C3" t="s">
        <v>238</v>
      </c>
      <c r="D3" t="s">
        <v>239</v>
      </c>
      <c r="E3" t="s">
        <v>240</v>
      </c>
      <c r="F3" t="s">
        <v>241</v>
      </c>
      <c r="G3" t="s">
        <v>242</v>
      </c>
      <c r="H3" t="s">
        <v>243</v>
      </c>
      <c r="I3" t="s">
        <v>244</v>
      </c>
      <c r="J3" t="s">
        <v>245</v>
      </c>
      <c r="K3" t="s">
        <v>246</v>
      </c>
      <c r="L3" t="s">
        <v>247</v>
      </c>
      <c r="M3" t="s">
        <v>248</v>
      </c>
    </row>
    <row r="4" spans="1:13" x14ac:dyDescent="0.35">
      <c r="A4" s="1" t="s">
        <v>985</v>
      </c>
      <c r="B4" t="s">
        <v>524</v>
      </c>
      <c r="C4" t="s">
        <v>986</v>
      </c>
      <c r="D4" t="s">
        <v>987</v>
      </c>
      <c r="E4" t="s">
        <v>988</v>
      </c>
      <c r="F4" t="s">
        <v>989</v>
      </c>
      <c r="G4" t="s">
        <v>990</v>
      </c>
      <c r="H4" t="s">
        <v>991</v>
      </c>
      <c r="I4" t="s">
        <v>992</v>
      </c>
      <c r="J4" t="s">
        <v>993</v>
      </c>
      <c r="K4" t="s">
        <v>988</v>
      </c>
      <c r="L4" t="s">
        <v>994</v>
      </c>
      <c r="M4" t="s">
        <v>995</v>
      </c>
    </row>
    <row r="5" spans="1:13" x14ac:dyDescent="0.35">
      <c r="A5" s="1" t="s">
        <v>996</v>
      </c>
      <c r="B5" t="s">
        <v>528</v>
      </c>
      <c r="C5" t="s">
        <v>997</v>
      </c>
      <c r="D5" t="s">
        <v>998</v>
      </c>
      <c r="E5" t="s">
        <v>999</v>
      </c>
      <c r="F5" t="s">
        <v>1000</v>
      </c>
      <c r="G5" t="s">
        <v>1001</v>
      </c>
      <c r="H5" t="s">
        <v>1002</v>
      </c>
      <c r="I5" t="s">
        <v>1003</v>
      </c>
      <c r="J5" t="s">
        <v>1004</v>
      </c>
      <c r="K5" t="s">
        <v>1005</v>
      </c>
      <c r="L5" t="s">
        <v>1006</v>
      </c>
      <c r="M5" t="s">
        <v>1007</v>
      </c>
    </row>
    <row r="6" spans="1:13" x14ac:dyDescent="0.35">
      <c r="A6" s="1" t="s">
        <v>1008</v>
      </c>
      <c r="B6" t="s">
        <v>1009</v>
      </c>
      <c r="C6" t="s">
        <v>1010</v>
      </c>
      <c r="D6" t="s">
        <v>1011</v>
      </c>
      <c r="E6" t="s">
        <v>1012</v>
      </c>
      <c r="F6" t="s">
        <v>1013</v>
      </c>
      <c r="G6" t="s">
        <v>1014</v>
      </c>
      <c r="H6" t="s">
        <v>1015</v>
      </c>
      <c r="I6" t="s">
        <v>1016</v>
      </c>
      <c r="J6" t="s">
        <v>1017</v>
      </c>
      <c r="K6" t="s">
        <v>1018</v>
      </c>
      <c r="L6" t="s">
        <v>1019</v>
      </c>
      <c r="M6" t="s">
        <v>1020</v>
      </c>
    </row>
    <row r="7" spans="1:13" x14ac:dyDescent="0.35">
      <c r="A7" s="1" t="s">
        <v>1021</v>
      </c>
      <c r="B7" t="s">
        <v>1022</v>
      </c>
      <c r="C7" t="s">
        <v>1023</v>
      </c>
      <c r="D7" t="s">
        <v>1024</v>
      </c>
      <c r="E7" t="s">
        <v>1025</v>
      </c>
      <c r="F7" t="s">
        <v>1026</v>
      </c>
      <c r="G7" t="s">
        <v>1027</v>
      </c>
      <c r="H7" t="s">
        <v>1028</v>
      </c>
      <c r="I7" t="s">
        <v>1029</v>
      </c>
      <c r="J7" t="s">
        <v>1030</v>
      </c>
      <c r="K7" t="s">
        <v>1031</v>
      </c>
      <c r="L7" t="s">
        <v>1032</v>
      </c>
      <c r="M7" t="s">
        <v>1033</v>
      </c>
    </row>
    <row r="8" spans="1:13" x14ac:dyDescent="0.35">
      <c r="A8" s="1" t="s">
        <v>728</v>
      </c>
      <c r="B8" t="s">
        <v>103</v>
      </c>
      <c r="C8" t="s">
        <v>103</v>
      </c>
      <c r="D8" t="s">
        <v>103</v>
      </c>
      <c r="E8" t="s">
        <v>103</v>
      </c>
      <c r="F8" t="s">
        <v>103</v>
      </c>
      <c r="G8" t="s">
        <v>103</v>
      </c>
      <c r="H8" t="s">
        <v>103</v>
      </c>
      <c r="I8" t="s">
        <v>103</v>
      </c>
      <c r="J8" t="s">
        <v>103</v>
      </c>
      <c r="K8" t="s">
        <v>103</v>
      </c>
      <c r="L8" t="s">
        <v>103</v>
      </c>
      <c r="M8" t="s">
        <v>103</v>
      </c>
    </row>
    <row r="9" spans="1:13" x14ac:dyDescent="0.35">
      <c r="A9" s="1" t="s">
        <v>847</v>
      </c>
      <c r="B9" t="s">
        <v>1034</v>
      </c>
      <c r="C9" t="s">
        <v>526</v>
      </c>
      <c r="D9" t="s">
        <v>509</v>
      </c>
      <c r="E9" t="s">
        <v>1035</v>
      </c>
      <c r="F9" t="s">
        <v>1036</v>
      </c>
      <c r="G9" t="s">
        <v>1037</v>
      </c>
      <c r="H9" t="s">
        <v>510</v>
      </c>
      <c r="I9" t="s">
        <v>1038</v>
      </c>
      <c r="J9" t="s">
        <v>812</v>
      </c>
      <c r="K9" t="s">
        <v>1039</v>
      </c>
      <c r="L9" t="s">
        <v>1040</v>
      </c>
      <c r="M9" t="s">
        <v>1041</v>
      </c>
    </row>
    <row r="10" spans="1:13" x14ac:dyDescent="0.35">
      <c r="A10" s="1" t="s">
        <v>1042</v>
      </c>
      <c r="B10" t="s">
        <v>766</v>
      </c>
      <c r="C10" t="s">
        <v>1043</v>
      </c>
      <c r="D10" t="s">
        <v>1044</v>
      </c>
      <c r="E10" t="s">
        <v>1045</v>
      </c>
      <c r="F10" t="s">
        <v>525</v>
      </c>
      <c r="G10" t="s">
        <v>1046</v>
      </c>
      <c r="H10" t="s">
        <v>1047</v>
      </c>
      <c r="I10" t="s">
        <v>1048</v>
      </c>
      <c r="J10" t="s">
        <v>253</v>
      </c>
      <c r="K10" t="s">
        <v>1049</v>
      </c>
      <c r="L10" t="s">
        <v>1050</v>
      </c>
      <c r="M10" t="s">
        <v>1051</v>
      </c>
    </row>
    <row r="11" spans="1:13" x14ac:dyDescent="0.35">
      <c r="A11" s="1" t="s">
        <v>1052</v>
      </c>
      <c r="B11" t="s">
        <v>1053</v>
      </c>
      <c r="C11" t="s">
        <v>1054</v>
      </c>
      <c r="D11" t="s">
        <v>1055</v>
      </c>
      <c r="E11" t="s">
        <v>1056</v>
      </c>
      <c r="F11" t="s">
        <v>1057</v>
      </c>
      <c r="G11" t="s">
        <v>1058</v>
      </c>
      <c r="H11" t="s">
        <v>1059</v>
      </c>
      <c r="I11" t="s">
        <v>1060</v>
      </c>
      <c r="J11" t="s">
        <v>1061</v>
      </c>
      <c r="K11" t="s">
        <v>1062</v>
      </c>
      <c r="L11" t="s">
        <v>1063</v>
      </c>
      <c r="M11" t="s">
        <v>1064</v>
      </c>
    </row>
    <row r="12" spans="1:13" x14ac:dyDescent="0.35">
      <c r="A12" s="1" t="s">
        <v>1065</v>
      </c>
      <c r="B12" t="s">
        <v>1066</v>
      </c>
      <c r="C12" t="s">
        <v>1067</v>
      </c>
      <c r="D12" t="s">
        <v>1068</v>
      </c>
      <c r="E12" t="s">
        <v>1069</v>
      </c>
      <c r="F12" t="s">
        <v>1070</v>
      </c>
      <c r="G12" t="s">
        <v>1071</v>
      </c>
      <c r="H12" t="s">
        <v>1072</v>
      </c>
      <c r="I12" t="s">
        <v>1073</v>
      </c>
      <c r="J12" t="s">
        <v>1074</v>
      </c>
      <c r="K12" t="s">
        <v>1075</v>
      </c>
      <c r="L12" t="s">
        <v>1076</v>
      </c>
      <c r="M12" t="s">
        <v>1077</v>
      </c>
    </row>
    <row r="13" spans="1:13" x14ac:dyDescent="0.35">
      <c r="A13" s="1" t="s">
        <v>1078</v>
      </c>
      <c r="B13" t="s">
        <v>1079</v>
      </c>
      <c r="C13" t="s">
        <v>1080</v>
      </c>
      <c r="D13" t="s">
        <v>1081</v>
      </c>
      <c r="E13" t="s">
        <v>1082</v>
      </c>
      <c r="F13" t="s">
        <v>1083</v>
      </c>
      <c r="G13" t="s">
        <v>1084</v>
      </c>
      <c r="H13" t="s">
        <v>1085</v>
      </c>
      <c r="I13" t="s">
        <v>1086</v>
      </c>
      <c r="J13" t="s">
        <v>1087</v>
      </c>
      <c r="K13" t="s">
        <v>1088</v>
      </c>
      <c r="L13" t="s">
        <v>1089</v>
      </c>
      <c r="M13" t="s">
        <v>1090</v>
      </c>
    </row>
    <row r="14" spans="1:13" x14ac:dyDescent="0.35">
      <c r="A14" s="1" t="s">
        <v>1091</v>
      </c>
      <c r="B14" t="s">
        <v>1092</v>
      </c>
      <c r="C14" t="s">
        <v>582</v>
      </c>
      <c r="D14" t="s">
        <v>1093</v>
      </c>
      <c r="E14" t="s">
        <v>1094</v>
      </c>
      <c r="F14" t="s">
        <v>1095</v>
      </c>
      <c r="G14" t="s">
        <v>1096</v>
      </c>
      <c r="H14" t="s">
        <v>1097</v>
      </c>
      <c r="I14" t="s">
        <v>1098</v>
      </c>
      <c r="J14" t="s">
        <v>1099</v>
      </c>
      <c r="K14" t="s">
        <v>1100</v>
      </c>
      <c r="L14" t="s">
        <v>1101</v>
      </c>
      <c r="M14" t="s">
        <v>1102</v>
      </c>
    </row>
    <row r="15" spans="1:13" x14ac:dyDescent="0.35">
      <c r="A15" s="1" t="s">
        <v>1103</v>
      </c>
      <c r="B15" t="s">
        <v>103</v>
      </c>
      <c r="C15" t="s">
        <v>1104</v>
      </c>
      <c r="D15" t="s">
        <v>1105</v>
      </c>
      <c r="E15" t="s">
        <v>1106</v>
      </c>
      <c r="F15" t="s">
        <v>1107</v>
      </c>
      <c r="G15" t="s">
        <v>1108</v>
      </c>
      <c r="H15" t="s">
        <v>1109</v>
      </c>
      <c r="I15" t="s">
        <v>1110</v>
      </c>
      <c r="J15" t="s">
        <v>1111</v>
      </c>
      <c r="K15" t="s">
        <v>1112</v>
      </c>
      <c r="L15" t="s">
        <v>1113</v>
      </c>
      <c r="M15" t="s">
        <v>1114</v>
      </c>
    </row>
    <row r="16" spans="1:13" x14ac:dyDescent="0.35">
      <c r="A16" s="1" t="s">
        <v>1115</v>
      </c>
      <c r="B16" t="s">
        <v>103</v>
      </c>
      <c r="C16" t="s">
        <v>1116</v>
      </c>
      <c r="D16" t="s">
        <v>1117</v>
      </c>
      <c r="E16" t="s">
        <v>1118</v>
      </c>
      <c r="F16" t="s">
        <v>1119</v>
      </c>
      <c r="G16" t="s">
        <v>1120</v>
      </c>
      <c r="H16" t="s">
        <v>1121</v>
      </c>
      <c r="I16" t="s">
        <v>1122</v>
      </c>
      <c r="J16" t="s">
        <v>1123</v>
      </c>
      <c r="K16" t="s">
        <v>1124</v>
      </c>
      <c r="L16" t="s">
        <v>1125</v>
      </c>
      <c r="M16" t="s">
        <v>1126</v>
      </c>
    </row>
    <row r="17" spans="1:13" x14ac:dyDescent="0.35">
      <c r="A17" s="1" t="s">
        <v>1127</v>
      </c>
      <c r="B17" t="s">
        <v>1046</v>
      </c>
      <c r="C17" t="s">
        <v>526</v>
      </c>
      <c r="D17" t="s">
        <v>1128</v>
      </c>
      <c r="E17" t="s">
        <v>1129</v>
      </c>
      <c r="F17" t="s">
        <v>1130</v>
      </c>
      <c r="G17" t="s">
        <v>1131</v>
      </c>
      <c r="H17" t="s">
        <v>1132</v>
      </c>
      <c r="I17" t="s">
        <v>1133</v>
      </c>
      <c r="J17" t="s">
        <v>1134</v>
      </c>
      <c r="K17" t="s">
        <v>583</v>
      </c>
      <c r="L17" t="s">
        <v>1135</v>
      </c>
      <c r="M17" t="s">
        <v>1136</v>
      </c>
    </row>
    <row r="18" spans="1:13" x14ac:dyDescent="0.35">
      <c r="A18" s="1" t="s">
        <v>1137</v>
      </c>
      <c r="B18" t="s">
        <v>1138</v>
      </c>
      <c r="C18" t="s">
        <v>1139</v>
      </c>
      <c r="D18" t="s">
        <v>1140</v>
      </c>
      <c r="E18" t="s">
        <v>1141</v>
      </c>
      <c r="F18" t="s">
        <v>1142</v>
      </c>
      <c r="G18" t="s">
        <v>1143</v>
      </c>
      <c r="H18" t="s">
        <v>1144</v>
      </c>
      <c r="I18" t="s">
        <v>1145</v>
      </c>
      <c r="J18" t="s">
        <v>1146</v>
      </c>
      <c r="K18" t="s">
        <v>1147</v>
      </c>
      <c r="L18" t="s">
        <v>1148</v>
      </c>
      <c r="M18" t="s">
        <v>1149</v>
      </c>
    </row>
    <row r="19" spans="1:13" x14ac:dyDescent="0.35">
      <c r="A19" s="1" t="s">
        <v>1150</v>
      </c>
      <c r="B19" t="s">
        <v>1151</v>
      </c>
      <c r="C19" t="s">
        <v>1152</v>
      </c>
      <c r="D19" t="s">
        <v>1153</v>
      </c>
      <c r="E19" t="s">
        <v>1154</v>
      </c>
      <c r="F19" t="s">
        <v>1155</v>
      </c>
      <c r="G19" t="s">
        <v>1156</v>
      </c>
      <c r="H19" t="s">
        <v>1157</v>
      </c>
      <c r="I19" t="s">
        <v>103</v>
      </c>
      <c r="J19" t="s">
        <v>103</v>
      </c>
      <c r="K19" t="s">
        <v>1158</v>
      </c>
      <c r="L19" t="s">
        <v>1159</v>
      </c>
      <c r="M19" t="s">
        <v>1160</v>
      </c>
    </row>
    <row r="20" spans="1:13" x14ac:dyDescent="0.35">
      <c r="A20" s="1" t="s">
        <v>1161</v>
      </c>
      <c r="B20" t="s">
        <v>866</v>
      </c>
      <c r="C20" t="s">
        <v>1162</v>
      </c>
      <c r="D20" t="s">
        <v>1163</v>
      </c>
      <c r="E20" t="s">
        <v>1164</v>
      </c>
      <c r="F20" t="s">
        <v>103</v>
      </c>
      <c r="G20" t="s">
        <v>103</v>
      </c>
      <c r="H20" t="s">
        <v>103</v>
      </c>
      <c r="I20" t="s">
        <v>103</v>
      </c>
      <c r="J20" t="s">
        <v>103</v>
      </c>
      <c r="K20" t="s">
        <v>103</v>
      </c>
      <c r="L20" t="s">
        <v>103</v>
      </c>
      <c r="M20" t="s">
        <v>103</v>
      </c>
    </row>
    <row r="21" spans="1:13" x14ac:dyDescent="0.35">
      <c r="A21" s="1" t="s">
        <v>1165</v>
      </c>
      <c r="B21" t="s">
        <v>103</v>
      </c>
      <c r="C21" t="s">
        <v>103</v>
      </c>
      <c r="D21" t="s">
        <v>103</v>
      </c>
      <c r="E21" t="s">
        <v>103</v>
      </c>
      <c r="F21" t="s">
        <v>103</v>
      </c>
      <c r="G21" t="s">
        <v>103</v>
      </c>
      <c r="H21" t="s">
        <v>103</v>
      </c>
      <c r="I21" t="s">
        <v>1166</v>
      </c>
      <c r="J21" t="s">
        <v>1167</v>
      </c>
      <c r="K21" t="s">
        <v>1168</v>
      </c>
      <c r="L21" t="s">
        <v>1169</v>
      </c>
      <c r="M21" t="s">
        <v>1170</v>
      </c>
    </row>
    <row r="22" spans="1:13" x14ac:dyDescent="0.35">
      <c r="A22" s="1" t="s">
        <v>1171</v>
      </c>
      <c r="B22" t="s">
        <v>103</v>
      </c>
      <c r="C22" t="s">
        <v>103</v>
      </c>
      <c r="D22" t="s">
        <v>103</v>
      </c>
      <c r="E22" t="s">
        <v>103</v>
      </c>
      <c r="F22" t="s">
        <v>103</v>
      </c>
      <c r="G22" t="s">
        <v>103</v>
      </c>
      <c r="H22" t="s">
        <v>103</v>
      </c>
      <c r="I22" t="s">
        <v>103</v>
      </c>
      <c r="J22" t="s">
        <v>103</v>
      </c>
      <c r="K22" t="s">
        <v>103</v>
      </c>
      <c r="L22" t="s">
        <v>103</v>
      </c>
      <c r="M22" t="s">
        <v>103</v>
      </c>
    </row>
    <row r="23" spans="1:13" x14ac:dyDescent="0.35">
      <c r="A23" s="1" t="s">
        <v>1172</v>
      </c>
      <c r="B23" t="s">
        <v>1173</v>
      </c>
      <c r="C23" t="s">
        <v>1174</v>
      </c>
      <c r="D23" t="s">
        <v>1175</v>
      </c>
      <c r="E23" t="s">
        <v>1176</v>
      </c>
      <c r="F23" t="s">
        <v>1177</v>
      </c>
      <c r="G23" t="s">
        <v>1178</v>
      </c>
      <c r="H23" t="s">
        <v>971</v>
      </c>
      <c r="I23" t="s">
        <v>1179</v>
      </c>
      <c r="J23" t="s">
        <v>1180</v>
      </c>
      <c r="K23" t="s">
        <v>1181</v>
      </c>
      <c r="L23" t="s">
        <v>1182</v>
      </c>
      <c r="M23" t="s">
        <v>1183</v>
      </c>
    </row>
    <row r="24" spans="1:13" x14ac:dyDescent="0.35">
      <c r="A24" s="1" t="s">
        <v>1184</v>
      </c>
      <c r="B24" t="s">
        <v>472</v>
      </c>
      <c r="C24" t="s">
        <v>1185</v>
      </c>
      <c r="D24" t="s">
        <v>1186</v>
      </c>
      <c r="E24" t="s">
        <v>1187</v>
      </c>
      <c r="F24" t="s">
        <v>1188</v>
      </c>
      <c r="G24" t="s">
        <v>1189</v>
      </c>
      <c r="H24" t="s">
        <v>1190</v>
      </c>
      <c r="I24" t="s">
        <v>1191</v>
      </c>
      <c r="J24" t="s">
        <v>1192</v>
      </c>
      <c r="K24" t="s">
        <v>1193</v>
      </c>
      <c r="L24" t="s">
        <v>1194</v>
      </c>
      <c r="M24" t="s">
        <v>1195</v>
      </c>
    </row>
    <row r="25" spans="1:13" x14ac:dyDescent="0.35">
      <c r="A25" s="1" t="s">
        <v>1196</v>
      </c>
      <c r="B25" t="s">
        <v>1197</v>
      </c>
      <c r="C25" t="s">
        <v>1053</v>
      </c>
      <c r="D25" t="s">
        <v>509</v>
      </c>
      <c r="E25" t="s">
        <v>1045</v>
      </c>
      <c r="F25" t="s">
        <v>1097</v>
      </c>
      <c r="G25" t="s">
        <v>1198</v>
      </c>
      <c r="H25" t="s">
        <v>1199</v>
      </c>
      <c r="I25" t="s">
        <v>937</v>
      </c>
      <c r="J25" t="s">
        <v>1200</v>
      </c>
      <c r="K25" t="s">
        <v>1048</v>
      </c>
      <c r="L25" t="s">
        <v>861</v>
      </c>
      <c r="M25" t="s">
        <v>1201</v>
      </c>
    </row>
    <row r="26" spans="1:13" x14ac:dyDescent="0.35">
      <c r="A26" s="1" t="s">
        <v>1202</v>
      </c>
      <c r="B26" t="s">
        <v>1203</v>
      </c>
      <c r="C26" t="s">
        <v>1204</v>
      </c>
      <c r="D26" t="s">
        <v>1205</v>
      </c>
      <c r="E26" t="s">
        <v>1206</v>
      </c>
      <c r="F26" t="s">
        <v>1207</v>
      </c>
      <c r="G26" t="s">
        <v>880</v>
      </c>
      <c r="H26" t="s">
        <v>1208</v>
      </c>
      <c r="I26" t="s">
        <v>1209</v>
      </c>
      <c r="J26" t="s">
        <v>1210</v>
      </c>
      <c r="K26" t="s">
        <v>1211</v>
      </c>
      <c r="L26" t="s">
        <v>1212</v>
      </c>
      <c r="M26" t="s">
        <v>1213</v>
      </c>
    </row>
    <row r="27" spans="1:13" x14ac:dyDescent="0.35">
      <c r="A27" s="1" t="s">
        <v>1214</v>
      </c>
      <c r="B27" t="s">
        <v>681</v>
      </c>
      <c r="C27" t="s">
        <v>682</v>
      </c>
      <c r="D27" t="s">
        <v>683</v>
      </c>
      <c r="E27" t="s">
        <v>684</v>
      </c>
      <c r="F27" t="s">
        <v>245</v>
      </c>
      <c r="G27" t="s">
        <v>685</v>
      </c>
      <c r="H27" t="s">
        <v>686</v>
      </c>
      <c r="I27" t="s">
        <v>687</v>
      </c>
      <c r="J27" t="s">
        <v>1215</v>
      </c>
      <c r="K27" t="s">
        <v>1216</v>
      </c>
      <c r="L27" t="s">
        <v>1217</v>
      </c>
      <c r="M27" t="s">
        <v>1218</v>
      </c>
    </row>
    <row r="28" spans="1:13" x14ac:dyDescent="0.35">
      <c r="A28" s="1" t="s">
        <v>1219</v>
      </c>
      <c r="B28" t="s">
        <v>1220</v>
      </c>
      <c r="C28" t="s">
        <v>681</v>
      </c>
      <c r="D28" t="s">
        <v>682</v>
      </c>
      <c r="E28" t="s">
        <v>683</v>
      </c>
      <c r="F28" t="s">
        <v>684</v>
      </c>
      <c r="G28" t="s">
        <v>245</v>
      </c>
      <c r="H28" t="s">
        <v>685</v>
      </c>
      <c r="I28" t="s">
        <v>686</v>
      </c>
      <c r="J28" t="s">
        <v>1221</v>
      </c>
      <c r="K28" t="s">
        <v>1215</v>
      </c>
      <c r="L28" t="s">
        <v>1216</v>
      </c>
      <c r="M28" t="s">
        <v>1217</v>
      </c>
    </row>
    <row r="29" spans="1:13" x14ac:dyDescent="0.35">
      <c r="A29" s="1" t="s">
        <v>1222</v>
      </c>
      <c r="B29" t="s">
        <v>1223</v>
      </c>
      <c r="C29" t="s">
        <v>1224</v>
      </c>
      <c r="D29" t="s">
        <v>1225</v>
      </c>
      <c r="E29" t="s">
        <v>1226</v>
      </c>
      <c r="F29" t="s">
        <v>1227</v>
      </c>
      <c r="G29" t="s">
        <v>1228</v>
      </c>
      <c r="H29" t="s">
        <v>1229</v>
      </c>
      <c r="I29" t="s">
        <v>1230</v>
      </c>
      <c r="J29" t="s">
        <v>1231</v>
      </c>
      <c r="K29" t="s">
        <v>1232</v>
      </c>
      <c r="L29" t="s">
        <v>1233</v>
      </c>
      <c r="M29" t="s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2022-08-14T23:06:02Z</dcterms:created>
  <dcterms:modified xsi:type="dcterms:W3CDTF">2023-09-23T16:08:44Z</dcterms:modified>
</cp:coreProperties>
</file>