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https://d.docs.live.net/534a1defcf7f9d1a/Company Models CloudSave/AVGO/"/>
    </mc:Choice>
  </mc:AlternateContent>
  <xr:revisionPtr revIDLastSave="777" documentId="11_F25DC773A252ABDACC10487F99996F625BDE58E4" xr6:coauthVersionLast="47" xr6:coauthVersionMax="47" xr10:uidLastSave="{8EB1D862-7B2A-4303-B62E-A9C12B7B63B5}"/>
  <bookViews>
    <workbookView xWindow="5610" yWindow="3000" windowWidth="28800" windowHeight="15460" activeTab="2" xr2:uid="{00000000-000D-0000-FFFF-FFFF00000000}"/>
  </bookViews>
  <sheets>
    <sheet name="Main" sheetId="1" r:id="rId1"/>
    <sheet name="Info" sheetId="2" r:id="rId2"/>
    <sheet name="Model"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25" i="3" l="1"/>
  <c r="V125" i="3"/>
  <c r="W125" i="3"/>
  <c r="X125" i="3"/>
  <c r="Y125" i="3"/>
  <c r="Z125" i="3"/>
  <c r="AA125" i="3"/>
  <c r="AB125" i="3"/>
  <c r="AC125" i="3"/>
  <c r="AD125" i="3"/>
  <c r="AE125" i="3"/>
  <c r="AF125" i="3"/>
  <c r="AG125" i="3"/>
  <c r="AH125" i="3"/>
  <c r="AI125" i="3"/>
  <c r="U126" i="3"/>
  <c r="V126" i="3"/>
  <c r="W126" i="3"/>
  <c r="X126" i="3"/>
  <c r="Y126" i="3"/>
  <c r="Z126" i="3"/>
  <c r="AA126" i="3"/>
  <c r="AB126" i="3"/>
  <c r="AC126" i="3"/>
  <c r="AD126" i="3"/>
  <c r="AE126" i="3"/>
  <c r="AF126" i="3"/>
  <c r="AG126" i="3"/>
  <c r="AH126" i="3"/>
  <c r="AI126" i="3"/>
  <c r="U127" i="3"/>
  <c r="V127" i="3"/>
  <c r="W127" i="3"/>
  <c r="X127" i="3"/>
  <c r="Y127" i="3"/>
  <c r="Z127" i="3"/>
  <c r="AA127" i="3"/>
  <c r="AB127" i="3"/>
  <c r="AC127" i="3"/>
  <c r="AD127" i="3"/>
  <c r="AE127" i="3"/>
  <c r="AF127" i="3"/>
  <c r="AG127" i="3"/>
  <c r="AH127" i="3"/>
  <c r="AI127" i="3"/>
  <c r="U128" i="3"/>
  <c r="V128" i="3"/>
  <c r="W128" i="3"/>
  <c r="X128" i="3"/>
  <c r="Y128" i="3"/>
  <c r="Z128" i="3"/>
  <c r="AA128" i="3"/>
  <c r="AB128" i="3"/>
  <c r="AC128" i="3"/>
  <c r="AD128" i="3"/>
  <c r="AE128" i="3"/>
  <c r="AF128" i="3"/>
  <c r="AG128" i="3"/>
  <c r="AH128" i="3"/>
  <c r="AI128" i="3"/>
  <c r="U129" i="3"/>
  <c r="V129" i="3"/>
  <c r="W129" i="3"/>
  <c r="X129" i="3"/>
  <c r="Y129" i="3"/>
  <c r="Z129" i="3"/>
  <c r="AA129" i="3"/>
  <c r="AB129" i="3"/>
  <c r="AC129" i="3"/>
  <c r="AD129" i="3"/>
  <c r="AE129" i="3"/>
  <c r="AF129" i="3"/>
  <c r="AG129" i="3"/>
  <c r="AH129" i="3"/>
  <c r="AI129" i="3"/>
  <c r="T129" i="3"/>
  <c r="T128" i="3"/>
  <c r="T127" i="3"/>
  <c r="T126" i="3"/>
  <c r="T125" i="3"/>
  <c r="V117" i="3"/>
  <c r="W117" i="3"/>
  <c r="X117" i="3"/>
  <c r="Y117" i="3"/>
  <c r="Z117" i="3"/>
  <c r="AA117" i="3"/>
  <c r="AB117" i="3"/>
  <c r="AC117" i="3"/>
  <c r="AD117" i="3"/>
  <c r="AE117" i="3"/>
  <c r="AF117" i="3"/>
  <c r="AG117" i="3"/>
  <c r="AH117" i="3"/>
  <c r="AI117" i="3"/>
  <c r="T117" i="3"/>
  <c r="U119" i="3"/>
  <c r="X119" i="3"/>
  <c r="Z119" i="3"/>
  <c r="AA119" i="3"/>
  <c r="AB119" i="3"/>
  <c r="AF119" i="3"/>
  <c r="AH119" i="3"/>
  <c r="AI119" i="3"/>
  <c r="X121" i="3"/>
  <c r="AE121" i="3"/>
  <c r="Y122" i="3"/>
  <c r="Z122" i="3"/>
  <c r="AF122" i="3"/>
  <c r="U118" i="3"/>
  <c r="V118" i="3"/>
  <c r="W118" i="3"/>
  <c r="X118" i="3"/>
  <c r="Y118" i="3"/>
  <c r="Z118" i="3"/>
  <c r="AA118" i="3"/>
  <c r="AB118" i="3"/>
  <c r="AC118" i="3"/>
  <c r="AC116" i="3" s="1"/>
  <c r="AD118" i="3"/>
  <c r="AD116" i="3" s="1"/>
  <c r="AE118" i="3"/>
  <c r="AF118" i="3"/>
  <c r="AG118" i="3"/>
  <c r="AG116" i="3" s="1"/>
  <c r="AH118" i="3"/>
  <c r="AI118" i="3"/>
  <c r="T118" i="3"/>
  <c r="U116" i="3"/>
  <c r="V116" i="3"/>
  <c r="V122" i="3" s="1"/>
  <c r="W116" i="3"/>
  <c r="W121" i="3" s="1"/>
  <c r="X116" i="3"/>
  <c r="Y116" i="3"/>
  <c r="Y121" i="3" s="1"/>
  <c r="Z116" i="3"/>
  <c r="AA116" i="3"/>
  <c r="AA122" i="3" s="1"/>
  <c r="AB116" i="3"/>
  <c r="AB122" i="3" s="1"/>
  <c r="AE116" i="3"/>
  <c r="AF116" i="3"/>
  <c r="AH116" i="3"/>
  <c r="AI116" i="3"/>
  <c r="AI121" i="3" s="1"/>
  <c r="T116" i="3"/>
  <c r="T121" i="3" s="1"/>
  <c r="V101" i="3"/>
  <c r="U45" i="3"/>
  <c r="U39" i="3"/>
  <c r="U30" i="3"/>
  <c r="U32" i="3" s="1"/>
  <c r="V44" i="3"/>
  <c r="V39" i="3"/>
  <c r="V40" i="3" s="1"/>
  <c r="V30" i="3"/>
  <c r="T12" i="3"/>
  <c r="U12" i="3"/>
  <c r="V12" i="3"/>
  <c r="W12" i="3"/>
  <c r="X12" i="3"/>
  <c r="Y12" i="3"/>
  <c r="Z12" i="3"/>
  <c r="AA12" i="3"/>
  <c r="AB12" i="3"/>
  <c r="AC12" i="3"/>
  <c r="AD12" i="3"/>
  <c r="AE12" i="3"/>
  <c r="AF12" i="3"/>
  <c r="AG12" i="3"/>
  <c r="AH12" i="3"/>
  <c r="AI12" i="3"/>
  <c r="S12" i="3"/>
  <c r="W101" i="3"/>
  <c r="T19" i="3"/>
  <c r="U19" i="3"/>
  <c r="V19" i="3"/>
  <c r="W19" i="3"/>
  <c r="X19" i="3"/>
  <c r="Y19" i="3"/>
  <c r="Z19" i="3"/>
  <c r="AA19" i="3"/>
  <c r="AB19" i="3"/>
  <c r="AC19" i="3"/>
  <c r="AD19" i="3"/>
  <c r="AE19" i="3"/>
  <c r="AF19" i="3"/>
  <c r="AG19" i="3"/>
  <c r="AH19" i="3"/>
  <c r="AI19" i="3"/>
  <c r="S19" i="3"/>
  <c r="T17" i="3"/>
  <c r="U17" i="3"/>
  <c r="V17" i="3"/>
  <c r="W17" i="3"/>
  <c r="X17" i="3"/>
  <c r="Y17" i="3"/>
  <c r="Z17" i="3"/>
  <c r="AA17" i="3"/>
  <c r="AB17" i="3"/>
  <c r="AC17" i="3"/>
  <c r="AD17" i="3"/>
  <c r="AE17" i="3"/>
  <c r="AF17" i="3"/>
  <c r="AG17" i="3"/>
  <c r="AH17" i="3"/>
  <c r="AI17" i="3"/>
  <c r="S17" i="3"/>
  <c r="T14" i="3"/>
  <c r="U14" i="3"/>
  <c r="V14" i="3"/>
  <c r="W14" i="3"/>
  <c r="S14" i="3"/>
  <c r="Y14" i="3"/>
  <c r="Z14" i="3"/>
  <c r="AA14" i="3"/>
  <c r="AB14" i="3"/>
  <c r="AC14" i="3"/>
  <c r="AD14" i="3"/>
  <c r="AE14" i="3"/>
  <c r="AF14" i="3"/>
  <c r="AG14" i="3"/>
  <c r="AH14" i="3"/>
  <c r="AI14" i="3"/>
  <c r="X14" i="3"/>
  <c r="AB93" i="3"/>
  <c r="T90" i="3"/>
  <c r="U90" i="3"/>
  <c r="V90" i="3"/>
  <c r="W90" i="3"/>
  <c r="X90" i="3"/>
  <c r="Y90" i="3"/>
  <c r="Z90" i="3"/>
  <c r="Z121" i="3" s="1"/>
  <c r="AA90" i="3"/>
  <c r="AA91" i="3" s="1"/>
  <c r="AB90" i="3"/>
  <c r="AC90" i="3"/>
  <c r="AD90" i="3"/>
  <c r="AE90" i="3"/>
  <c r="AF90" i="3"/>
  <c r="AF121" i="3" s="1"/>
  <c r="AG90" i="3"/>
  <c r="AH90" i="3"/>
  <c r="AH121" i="3" s="1"/>
  <c r="AI90" i="3"/>
  <c r="S90" i="3"/>
  <c r="T78" i="3"/>
  <c r="U78" i="3"/>
  <c r="V78" i="3"/>
  <c r="W78" i="3"/>
  <c r="X78" i="3"/>
  <c r="Y78" i="3"/>
  <c r="Z78" i="3"/>
  <c r="AA78" i="3"/>
  <c r="AA83" i="3" s="1"/>
  <c r="AB78" i="3"/>
  <c r="AC78" i="3"/>
  <c r="AD78" i="3"/>
  <c r="AE78" i="3"/>
  <c r="AF78" i="3"/>
  <c r="AG78" i="3"/>
  <c r="AH78" i="3"/>
  <c r="AI78" i="3"/>
  <c r="AI93" i="3" s="1"/>
  <c r="S78" i="3"/>
  <c r="T82" i="3"/>
  <c r="U82" i="3"/>
  <c r="V82" i="3"/>
  <c r="W82" i="3"/>
  <c r="X82" i="3"/>
  <c r="Y82" i="3"/>
  <c r="Z82" i="3"/>
  <c r="AA82" i="3"/>
  <c r="AB82" i="3"/>
  <c r="AB83" i="3" s="1"/>
  <c r="AB91" i="3" s="1"/>
  <c r="AC82" i="3"/>
  <c r="AD82" i="3"/>
  <c r="AE82" i="3"/>
  <c r="AE83" i="3" s="1"/>
  <c r="AF82" i="3"/>
  <c r="AF83" i="3" s="1"/>
  <c r="AF91" i="3" s="1"/>
  <c r="AG82" i="3"/>
  <c r="AH82" i="3"/>
  <c r="AI82" i="3"/>
  <c r="T83" i="3"/>
  <c r="S82" i="3"/>
  <c r="T71" i="3"/>
  <c r="T72" i="3" s="1"/>
  <c r="U71" i="3"/>
  <c r="U72" i="3" s="1"/>
  <c r="V71" i="3"/>
  <c r="W71" i="3"/>
  <c r="X71" i="3"/>
  <c r="Y71" i="3"/>
  <c r="Z71" i="3"/>
  <c r="AA71" i="3"/>
  <c r="AB71" i="3"/>
  <c r="AC71" i="3"/>
  <c r="AD71" i="3"/>
  <c r="AE71" i="3"/>
  <c r="AF71" i="3"/>
  <c r="AG71" i="3"/>
  <c r="AH71" i="3"/>
  <c r="AI71" i="3"/>
  <c r="AI72" i="3" s="1"/>
  <c r="AF72" i="3"/>
  <c r="AG72" i="3"/>
  <c r="S71" i="3"/>
  <c r="T65" i="3"/>
  <c r="T93" i="3" s="1"/>
  <c r="U65" i="3"/>
  <c r="V65" i="3"/>
  <c r="W65" i="3"/>
  <c r="X65" i="3"/>
  <c r="Y65" i="3"/>
  <c r="Z65" i="3"/>
  <c r="Z93" i="3" s="1"/>
  <c r="AA65" i="3"/>
  <c r="AA72" i="3" s="1"/>
  <c r="AB65" i="3"/>
  <c r="AC65" i="3"/>
  <c r="AD65" i="3"/>
  <c r="AE65" i="3"/>
  <c r="AE93" i="3" s="1"/>
  <c r="AF65" i="3"/>
  <c r="AF93" i="3" s="1"/>
  <c r="AG65" i="3"/>
  <c r="AH65" i="3"/>
  <c r="AH93" i="3" s="1"/>
  <c r="AI65" i="3"/>
  <c r="S65" i="3"/>
  <c r="S93" i="3" s="1"/>
  <c r="Z101" i="3"/>
  <c r="AA101" i="3"/>
  <c r="T97" i="3"/>
  <c r="U97" i="3"/>
  <c r="V97" i="3"/>
  <c r="W97" i="3"/>
  <c r="X97" i="3"/>
  <c r="X122" i="3" s="1"/>
  <c r="Y97" i="3"/>
  <c r="Z97" i="3"/>
  <c r="AA97" i="3"/>
  <c r="AB97" i="3"/>
  <c r="AC97" i="3"/>
  <c r="AD97" i="3"/>
  <c r="AE97" i="3"/>
  <c r="AE122" i="3" s="1"/>
  <c r="AF97" i="3"/>
  <c r="AG97" i="3"/>
  <c r="AH97" i="3"/>
  <c r="AH122" i="3" s="1"/>
  <c r="AI97" i="3"/>
  <c r="S97" i="3"/>
  <c r="T40" i="3"/>
  <c r="U40" i="3"/>
  <c r="W40" i="3"/>
  <c r="X40" i="3"/>
  <c r="Y40" i="3"/>
  <c r="Z40" i="3"/>
  <c r="AA40" i="3"/>
  <c r="AB40" i="3"/>
  <c r="AC40" i="3"/>
  <c r="AD40" i="3"/>
  <c r="AE40" i="3"/>
  <c r="AF40" i="3"/>
  <c r="AG40" i="3"/>
  <c r="AH40" i="3"/>
  <c r="AI40" i="3"/>
  <c r="S40" i="3"/>
  <c r="T26" i="3"/>
  <c r="U26" i="3"/>
  <c r="V26" i="3"/>
  <c r="W26" i="3"/>
  <c r="X26" i="3"/>
  <c r="Y26" i="3"/>
  <c r="Z26" i="3"/>
  <c r="AA26" i="3"/>
  <c r="AB26" i="3"/>
  <c r="AC26" i="3"/>
  <c r="AD26" i="3"/>
  <c r="AE26" i="3"/>
  <c r="AF26" i="3"/>
  <c r="AG26" i="3"/>
  <c r="AH26" i="3"/>
  <c r="AI26" i="3"/>
  <c r="S26" i="3"/>
  <c r="T32" i="3"/>
  <c r="V32" i="3"/>
  <c r="W32" i="3"/>
  <c r="X32" i="3"/>
  <c r="Y32" i="3"/>
  <c r="Z32" i="3"/>
  <c r="AA32" i="3"/>
  <c r="AB32" i="3"/>
  <c r="AC32" i="3"/>
  <c r="AD32" i="3"/>
  <c r="AE32" i="3"/>
  <c r="AF32" i="3"/>
  <c r="AG32" i="3"/>
  <c r="AH32" i="3"/>
  <c r="AI32" i="3"/>
  <c r="S32" i="3"/>
  <c r="B3" i="1" a="1"/>
  <c r="B3" i="1" s="1"/>
  <c r="B2" i="1" a="1"/>
  <c r="B2" i="1" s="1"/>
  <c r="U121" i="3" l="1"/>
  <c r="U83" i="3"/>
  <c r="U91" i="3" s="1"/>
  <c r="AD121" i="3"/>
  <c r="AD122" i="3"/>
  <c r="AD119" i="3"/>
  <c r="AG119" i="3"/>
  <c r="AG122" i="3"/>
  <c r="AG121" i="3"/>
  <c r="AC122" i="3"/>
  <c r="AC121" i="3"/>
  <c r="AC119" i="3"/>
  <c r="V121" i="3"/>
  <c r="U93" i="3"/>
  <c r="T122" i="3"/>
  <c r="AI122" i="3"/>
  <c r="AE119" i="3"/>
  <c r="W122" i="3"/>
  <c r="AH72" i="3"/>
  <c r="AB121" i="3"/>
  <c r="AD72" i="3"/>
  <c r="AA121" i="3"/>
  <c r="Y119" i="3"/>
  <c r="AC72" i="3"/>
  <c r="T91" i="3"/>
  <c r="AB72" i="3"/>
  <c r="AE72" i="3"/>
  <c r="W119" i="3"/>
  <c r="V119" i="3"/>
  <c r="AG93" i="3"/>
  <c r="U122" i="3"/>
  <c r="T119" i="3"/>
  <c r="AC83" i="3"/>
  <c r="AC91" i="3" s="1"/>
  <c r="AE91" i="3"/>
  <c r="V83" i="3"/>
  <c r="V91" i="3" s="1"/>
  <c r="W83" i="3"/>
  <c r="W91" i="3" s="1"/>
  <c r="V93" i="3"/>
  <c r="V72" i="3"/>
  <c r="W72" i="3"/>
  <c r="X83" i="3"/>
  <c r="X91" i="3" s="1"/>
  <c r="X72" i="3"/>
  <c r="Y72" i="3"/>
  <c r="S72" i="3"/>
  <c r="AD93" i="3"/>
  <c r="AD83" i="3"/>
  <c r="AD91" i="3" s="1"/>
  <c r="Z83" i="3"/>
  <c r="Z91" i="3" s="1"/>
  <c r="AC93" i="3"/>
  <c r="Y83" i="3"/>
  <c r="Y91" i="3" s="1"/>
  <c r="AA93" i="3"/>
  <c r="Y93" i="3"/>
  <c r="X93" i="3"/>
  <c r="W93" i="3"/>
  <c r="AH83" i="3"/>
  <c r="AH91" i="3" s="1"/>
  <c r="S91" i="3"/>
  <c r="AG83" i="3"/>
  <c r="AG91" i="3" s="1"/>
  <c r="Z72" i="3"/>
  <c r="AI83" i="3"/>
  <c r="AI91" i="3" s="1"/>
  <c r="S83" i="3"/>
  <c r="W33" i="3"/>
  <c r="W34" i="3" s="1"/>
  <c r="AC33" i="3"/>
  <c r="AC34" i="3" s="1"/>
  <c r="X33" i="3"/>
  <c r="X34" i="3" s="1"/>
  <c r="AE33" i="3"/>
  <c r="AE34" i="3" s="1"/>
  <c r="U33" i="3"/>
  <c r="U41" i="3" s="1"/>
  <c r="V33" i="3"/>
  <c r="V34" i="3" s="1"/>
  <c r="AD33" i="3"/>
  <c r="AD34" i="3" s="1"/>
  <c r="AB33" i="3"/>
  <c r="AB34" i="3" s="1"/>
  <c r="AA33" i="3"/>
  <c r="AA41" i="3" s="1"/>
  <c r="AA46" i="3" s="1"/>
  <c r="S33" i="3"/>
  <c r="S34" i="3" s="1"/>
  <c r="T33" i="3"/>
  <c r="T41" i="3" s="1"/>
  <c r="AH33" i="3"/>
  <c r="AH34" i="3" s="1"/>
  <c r="AF33" i="3"/>
  <c r="AF41" i="3" s="1"/>
  <c r="AG33" i="3"/>
  <c r="AG34" i="3" s="1"/>
  <c r="AI33" i="3"/>
  <c r="AI34" i="3" s="1"/>
  <c r="AC41" i="3"/>
  <c r="Z33" i="3"/>
  <c r="Y33" i="3"/>
  <c r="B4" i="1"/>
  <c r="X41" i="3" l="1"/>
  <c r="X42" i="3" s="1"/>
  <c r="W41" i="3"/>
  <c r="W46" i="3" s="1"/>
  <c r="AE41" i="3"/>
  <c r="AE42" i="3" s="1"/>
  <c r="T42" i="3"/>
  <c r="T46" i="3"/>
  <c r="T48" i="3" s="1"/>
  <c r="T50" i="3" s="1"/>
  <c r="T120" i="3" s="1"/>
  <c r="AD41" i="3"/>
  <c r="AF42" i="3"/>
  <c r="AF46" i="3"/>
  <c r="AF48" i="3" s="1"/>
  <c r="AF50" i="3" s="1"/>
  <c r="AF120" i="3" s="1"/>
  <c r="AC42" i="3"/>
  <c r="AC46" i="3"/>
  <c r="AC48" i="3" s="1"/>
  <c r="AC50" i="3" s="1"/>
  <c r="AC120" i="3" s="1"/>
  <c r="U42" i="3"/>
  <c r="U46" i="3"/>
  <c r="V41" i="3"/>
  <c r="AA34" i="3"/>
  <c r="AB41" i="3"/>
  <c r="U34" i="3"/>
  <c r="S41" i="3"/>
  <c r="AA48" i="3"/>
  <c r="AA50" i="3" s="1"/>
  <c r="AA120" i="3" s="1"/>
  <c r="AA42" i="3"/>
  <c r="AF34" i="3"/>
  <c r="T34" i="3"/>
  <c r="AG41" i="3"/>
  <c r="AH41" i="3"/>
  <c r="Z34" i="3"/>
  <c r="Z41" i="3"/>
  <c r="AI41" i="3"/>
  <c r="Y34" i="3"/>
  <c r="Y41" i="3"/>
  <c r="AE46" i="3" l="1"/>
  <c r="AE48" i="3" s="1"/>
  <c r="AE50" i="3" s="1"/>
  <c r="AE120" i="3" s="1"/>
  <c r="U48" i="3"/>
  <c r="U50" i="3" s="1"/>
  <c r="W42" i="3"/>
  <c r="W48" i="3"/>
  <c r="W50" i="3" s="1"/>
  <c r="W120" i="3" s="1"/>
  <c r="X46" i="3"/>
  <c r="AF51" i="3"/>
  <c r="AF54" i="3"/>
  <c r="AF53" i="3"/>
  <c r="AC51" i="3"/>
  <c r="AC53" i="3"/>
  <c r="AC54" i="3"/>
  <c r="AE51" i="3"/>
  <c r="AE53" i="3"/>
  <c r="AE54" i="3"/>
  <c r="AI42" i="3"/>
  <c r="AI46" i="3"/>
  <c r="AI48" i="3" s="1"/>
  <c r="AI50" i="3" s="1"/>
  <c r="AI120" i="3" s="1"/>
  <c r="AA53" i="3"/>
  <c r="AA54" i="3"/>
  <c r="AA51" i="3"/>
  <c r="T53" i="3"/>
  <c r="T54" i="3"/>
  <c r="T51" i="3"/>
  <c r="Y42" i="3"/>
  <c r="Y46" i="3"/>
  <c r="Y48" i="3" s="1"/>
  <c r="Y50" i="3" s="1"/>
  <c r="Y120" i="3" s="1"/>
  <c r="Z42" i="3"/>
  <c r="Z46" i="3"/>
  <c r="Z48" i="3" s="1"/>
  <c r="Z50" i="3" s="1"/>
  <c r="S42" i="3"/>
  <c r="S46" i="3"/>
  <c r="S48" i="3" s="1"/>
  <c r="S50" i="3" s="1"/>
  <c r="V42" i="3"/>
  <c r="V46" i="3"/>
  <c r="AH42" i="3"/>
  <c r="AH46" i="3"/>
  <c r="AH48" i="3" s="1"/>
  <c r="AH50" i="3" s="1"/>
  <c r="AH120" i="3" s="1"/>
  <c r="AG42" i="3"/>
  <c r="AG46" i="3"/>
  <c r="AG48" i="3" s="1"/>
  <c r="AG50" i="3" s="1"/>
  <c r="AG120" i="3" s="1"/>
  <c r="AD42" i="3"/>
  <c r="AD46" i="3"/>
  <c r="AD48" i="3" s="1"/>
  <c r="AD50" i="3" s="1"/>
  <c r="AD120" i="3" s="1"/>
  <c r="AB42" i="3"/>
  <c r="AB46" i="3"/>
  <c r="AB48" i="3" s="1"/>
  <c r="AB50" i="3" s="1"/>
  <c r="AB120" i="3" s="1"/>
  <c r="U120" i="3" l="1"/>
  <c r="U53" i="3"/>
  <c r="U51" i="3"/>
  <c r="U54" i="3"/>
  <c r="Z120" i="3"/>
  <c r="X48" i="3"/>
  <c r="X50" i="3" s="1"/>
  <c r="V48" i="3"/>
  <c r="V50" i="3" s="1"/>
  <c r="W53" i="3"/>
  <c r="W54" i="3"/>
  <c r="W51" i="3"/>
  <c r="AB53" i="3"/>
  <c r="AB54" i="3"/>
  <c r="AB51" i="3"/>
  <c r="AG53" i="3"/>
  <c r="AG54" i="3"/>
  <c r="AG51" i="3"/>
  <c r="Y53" i="3"/>
  <c r="Y54" i="3"/>
  <c r="Y51" i="3"/>
  <c r="S54" i="3"/>
  <c r="S53" i="3"/>
  <c r="S51" i="3"/>
  <c r="AH53" i="3"/>
  <c r="AH54" i="3"/>
  <c r="AH51" i="3"/>
  <c r="Z53" i="3"/>
  <c r="Z54" i="3"/>
  <c r="Z51" i="3"/>
  <c r="AD51" i="3"/>
  <c r="AD53" i="3"/>
  <c r="AD54" i="3"/>
  <c r="AI51" i="3"/>
  <c r="AI53" i="3"/>
  <c r="AI54" i="3"/>
  <c r="V120" i="3" l="1"/>
  <c r="V51" i="3"/>
  <c r="V54" i="3"/>
  <c r="V53" i="3"/>
  <c r="X54" i="3"/>
  <c r="X120" i="3"/>
  <c r="X53" i="3"/>
  <c r="X51"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Z101" authorId="0" shapeId="0" xr:uid="{E1D452F8-698F-4B40-BEF8-F8F546F8C6C0}">
      <text>
        <r>
          <rPr>
            <b/>
            <sz val="9"/>
            <color indexed="81"/>
            <rFont val="Tahoma"/>
            <family val="2"/>
          </rPr>
          <t>William:</t>
        </r>
        <r>
          <rPr>
            <sz val="9"/>
            <color indexed="81"/>
            <rFont val="Tahoma"/>
            <family val="2"/>
          </rPr>
          <t xml:space="preserve">
Includes: 
Repurchases of common stock - repurchase program
AND 
Shares repurchased for tax withholdings on vesting of equity awards</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<sst xmlns="http://schemas.openxmlformats.org/spreadsheetml/2006/main" count="145" uniqueCount="119">
  <si>
    <t>Company Name</t>
  </si>
  <si>
    <t>Ticker</t>
  </si>
  <si>
    <t>Country</t>
  </si>
  <si>
    <t>USA</t>
  </si>
  <si>
    <t>Sector</t>
  </si>
  <si>
    <t>Industry</t>
  </si>
  <si>
    <t>AVGO</t>
  </si>
  <si>
    <t>Broadcom Inc.</t>
  </si>
  <si>
    <t>Technology Information</t>
  </si>
  <si>
    <t>Semiconductors</t>
  </si>
  <si>
    <t>Info</t>
  </si>
  <si>
    <r>
      <t xml:space="preserve">- Broadcom Inc. designs, develops, and </t>
    </r>
    <r>
      <rPr>
        <b/>
        <sz val="11"/>
        <color theme="1"/>
        <rFont val="Calibri"/>
        <family val="2"/>
        <scheme val="minor"/>
      </rPr>
      <t xml:space="preserve">supplies various semiconductor devices </t>
    </r>
    <r>
      <rPr>
        <sz val="11"/>
        <color theme="1"/>
        <rFont val="Calibri"/>
        <family val="2"/>
        <scheme val="minor"/>
      </rPr>
      <t>with a focus on complex digital and mixed signal complementary metal oxide semiconductor based devices and analog III-V based products worldwide.</t>
    </r>
  </si>
  <si>
    <r>
      <t xml:space="preserve">-The company operates in two segments, </t>
    </r>
    <r>
      <rPr>
        <b/>
        <u/>
        <sz val="11"/>
        <color theme="1"/>
        <rFont val="Calibri"/>
        <family val="2"/>
        <scheme val="minor"/>
      </rPr>
      <t xml:space="preserve">Semiconductor Solutions </t>
    </r>
    <r>
      <rPr>
        <sz val="11"/>
        <color theme="1"/>
        <rFont val="Calibri"/>
        <family val="2"/>
        <scheme val="minor"/>
      </rPr>
      <t xml:space="preserve">and </t>
    </r>
    <r>
      <rPr>
        <b/>
        <u/>
        <sz val="11"/>
        <color theme="1"/>
        <rFont val="Calibri"/>
        <family val="2"/>
        <scheme val="minor"/>
      </rPr>
      <t>Infrastructure Software</t>
    </r>
    <r>
      <rPr>
        <sz val="11"/>
        <color theme="1"/>
        <rFont val="Calibri"/>
        <family val="2"/>
        <scheme val="minor"/>
      </rPr>
      <t xml:space="preserve">. </t>
    </r>
  </si>
  <si>
    <r>
      <t xml:space="preserve">-  It provides set-top box system-on-chips (SoCs); </t>
    </r>
    <r>
      <rPr>
        <u/>
        <sz val="11"/>
        <color theme="1"/>
        <rFont val="Calibri"/>
        <family val="2"/>
        <scheme val="minor"/>
      </rPr>
      <t>cable, digital subscriber line</t>
    </r>
    <r>
      <rPr>
        <sz val="11"/>
        <color theme="1"/>
        <rFont val="Calibri"/>
        <family val="2"/>
        <scheme val="minor"/>
      </rPr>
      <t xml:space="preserve">, and passive optical networking central office/consumer premise equipment SoCs; </t>
    </r>
    <r>
      <rPr>
        <u/>
        <sz val="11"/>
        <color theme="1"/>
        <rFont val="Calibri"/>
        <family val="2"/>
        <scheme val="minor"/>
      </rPr>
      <t>wireless local area network access point SoCs</t>
    </r>
    <r>
      <rPr>
        <sz val="11"/>
        <color theme="1"/>
        <rFont val="Calibri"/>
        <family val="2"/>
        <scheme val="minor"/>
      </rPr>
      <t>;</t>
    </r>
    <r>
      <rPr>
        <u/>
        <sz val="11"/>
        <color theme="1"/>
        <rFont val="Calibri"/>
        <family val="2"/>
        <scheme val="minor"/>
      </rPr>
      <t xml:space="preserve"> Ethernet switching and routing custom silicon solutions</t>
    </r>
    <r>
      <rPr>
        <sz val="11"/>
        <color theme="1"/>
        <rFont val="Calibri"/>
        <family val="2"/>
        <scheme val="minor"/>
      </rPr>
      <t xml:space="preserve">; </t>
    </r>
    <r>
      <rPr>
        <u/>
        <sz val="11"/>
        <color theme="1"/>
        <rFont val="Calibri"/>
        <family val="2"/>
        <scheme val="minor"/>
      </rPr>
      <t>serializer/deserializer application specific integrated circuits</t>
    </r>
    <r>
      <rPr>
        <sz val="11"/>
        <color theme="1"/>
        <rFont val="Calibri"/>
        <family val="2"/>
        <scheme val="minor"/>
      </rPr>
      <t>; optical and copper, and physical layer devices; and fiber optic components and RF semiconductor devices.</t>
    </r>
  </si>
  <si>
    <t>- The company also offers RF front end modules and filter; Wi-Fi, Bluetooth, and global positioning system/global navigation satellite system SoCs; custom touch controllers; inductive charging; attached small computer system interface, and redundant array of independent disks controllers and adapters; peripheral component interconnect express; fiber channel host bus adapters; read channel based SoCs; custom flash controllers; preamplifiers; optocouplers, industrial fiber optics, and motion control encoders and subsystems; light emitting diode, ethernet PHYs, switch ICs, and camera microcontrollers. Its products are used in various applications, including enterprise and data center networking, home connectivity, set-top boxes, broadband access, telecommunication equipment, smartphones and base stations, data center servers and storage systems, factory automation, power generation and alternative energy systems, and electronic displays.</t>
  </si>
  <si>
    <t xml:space="preserve">Founded </t>
  </si>
  <si>
    <t>HQ</t>
  </si>
  <si>
    <t>Palo Alto, CA</t>
  </si>
  <si>
    <t>Price</t>
  </si>
  <si>
    <t>Shares</t>
  </si>
  <si>
    <t>MC</t>
  </si>
  <si>
    <t>Cash</t>
  </si>
  <si>
    <t>Debt</t>
  </si>
  <si>
    <t>EV</t>
  </si>
  <si>
    <t>* in millions</t>
  </si>
  <si>
    <t>Quarter</t>
  </si>
  <si>
    <t>Filing Date</t>
  </si>
  <si>
    <t>Period of Report</t>
  </si>
  <si>
    <t>Stock Prices</t>
  </si>
  <si>
    <t>High</t>
  </si>
  <si>
    <t>Low</t>
  </si>
  <si>
    <t>Average</t>
  </si>
  <si>
    <t>Income Statement *in millions, USD</t>
  </si>
  <si>
    <t>Balance Sheet *in millions, USD</t>
  </si>
  <si>
    <t>Cash Flow *in millions, USD</t>
  </si>
  <si>
    <t>3-month adjusted</t>
  </si>
  <si>
    <t>CFFO</t>
  </si>
  <si>
    <t>CapEx</t>
  </si>
  <si>
    <t>FCF</t>
  </si>
  <si>
    <t>SBI</t>
  </si>
  <si>
    <t>SBC</t>
  </si>
  <si>
    <t>SBB</t>
  </si>
  <si>
    <t>Dividends</t>
  </si>
  <si>
    <t>Revenue</t>
  </si>
  <si>
    <t>Products</t>
  </si>
  <si>
    <t>Subscriptions &amp; services</t>
  </si>
  <si>
    <t>Total Revenue</t>
  </si>
  <si>
    <t>COGs</t>
  </si>
  <si>
    <t>Amortization of acquisition-related intangible assets</t>
  </si>
  <si>
    <t>Restructuring charges</t>
  </si>
  <si>
    <t>Total COGs</t>
  </si>
  <si>
    <t>Gross Profit</t>
  </si>
  <si>
    <t>Gross Margin</t>
  </si>
  <si>
    <t>Operating Expenses</t>
  </si>
  <si>
    <t>R&amp;D</t>
  </si>
  <si>
    <t>SG&amp;A</t>
  </si>
  <si>
    <t>Restructuring and other charges</t>
  </si>
  <si>
    <t>Total Operating Expenses</t>
  </si>
  <si>
    <t>Operating Income</t>
  </si>
  <si>
    <t>Interest expense</t>
  </si>
  <si>
    <t>Other income (expense)</t>
  </si>
  <si>
    <t>Income before taxes</t>
  </si>
  <si>
    <t xml:space="preserve">Taxes </t>
  </si>
  <si>
    <t>EPS - Basic</t>
  </si>
  <si>
    <t>EPS - Diluted</t>
  </si>
  <si>
    <t>Shares - Basic</t>
  </si>
  <si>
    <t>Shares - Diluted</t>
  </si>
  <si>
    <t>Current Assets</t>
  </si>
  <si>
    <t>Non-current Assets</t>
  </si>
  <si>
    <t>Current Liabilities</t>
  </si>
  <si>
    <t>Non-current Liablities</t>
  </si>
  <si>
    <t>Equity</t>
  </si>
  <si>
    <t>Operating Margin</t>
  </si>
  <si>
    <t>Net Income, including preferred dividends</t>
  </si>
  <si>
    <t>Preferred Dividends</t>
  </si>
  <si>
    <t xml:space="preserve">Net Income   </t>
  </si>
  <si>
    <t>Net Margin</t>
  </si>
  <si>
    <t>AR</t>
  </si>
  <si>
    <t>Inventory</t>
  </si>
  <si>
    <t>Other current assets</t>
  </si>
  <si>
    <t>PP&amp;E</t>
  </si>
  <si>
    <t>Goodwill</t>
  </si>
  <si>
    <t>Intangible assets</t>
  </si>
  <si>
    <t>Other long-term assets</t>
  </si>
  <si>
    <t>Total Non-current Assets</t>
  </si>
  <si>
    <t>Total Assets</t>
  </si>
  <si>
    <t>AP</t>
  </si>
  <si>
    <t>Employee compensation and benefits</t>
  </si>
  <si>
    <t>Current portion of long-term debt</t>
  </si>
  <si>
    <t>Other current liabilities</t>
  </si>
  <si>
    <t>Total Current Liabilities</t>
  </si>
  <si>
    <t>Long-term debt</t>
  </si>
  <si>
    <t>Other long-term liabilities</t>
  </si>
  <si>
    <t>Non-current Liabilities</t>
  </si>
  <si>
    <t>Total Liabilities</t>
  </si>
  <si>
    <t>Preferred stock</t>
  </si>
  <si>
    <t>Common stock</t>
  </si>
  <si>
    <t>Additional paid-in capital</t>
  </si>
  <si>
    <t>Retained earnings</t>
  </si>
  <si>
    <t>Accumulated other comprehensive income</t>
  </si>
  <si>
    <t>Total Equity</t>
  </si>
  <si>
    <t>Total Equity &amp; Liabilities</t>
  </si>
  <si>
    <t>Current Ratio</t>
  </si>
  <si>
    <t>Segment Breakdown *in millons, USD</t>
  </si>
  <si>
    <t>Semiconductor Solutions</t>
  </si>
  <si>
    <t>Margin</t>
  </si>
  <si>
    <t>Infrastructure Solutions</t>
  </si>
  <si>
    <t>Stock Statistics</t>
  </si>
  <si>
    <t>Marketcap</t>
  </si>
  <si>
    <t>P/E</t>
  </si>
  <si>
    <t>P/S</t>
  </si>
  <si>
    <t>P/B</t>
  </si>
  <si>
    <t>P/FCF</t>
  </si>
  <si>
    <t>Per share</t>
  </si>
  <si>
    <t>Rev/Share</t>
  </si>
  <si>
    <t>Earnings/Share</t>
  </si>
  <si>
    <t>Cash/Share</t>
  </si>
  <si>
    <t>Debt/Share</t>
  </si>
  <si>
    <t>EV/Share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</si>
</sst>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8" x14ac:knownFonts="1">
    <font>
      <sz val="11"/>
      <color theme="1"/>
      <name val="Calibri"/>
      <family val="2"/>
      <scheme val="minor"/>
    </font>
    <font>
      <b/>
      <sz val="11"/>
      <color theme="0"/>
      <name val="Calibri"/>
      <family val="2"/>
      <scheme val="minor"/>
    </font>
    <font>
      <b/>
      <sz val="11"/>
      <color theme="1"/>
      <name val="Calibri"/>
      <family val="2"/>
      <scheme val="minor"/>
    </font>
    <font>
      <b/>
      <u/>
      <sz val="11"/>
      <color theme="1"/>
      <name val="Calibri"/>
      <family val="2"/>
      <scheme val="minor"/>
    </font>
    <font>
      <u/>
      <sz val="11"/>
      <color theme="1"/>
      <name val="Calibri"/>
      <family val="2"/>
      <scheme val="minor"/>
    </font>
    <font>
      <i/>
      <u/>
      <sz val="11"/>
      <color theme="1"/>
      <name val="Calibri"/>
      <family val="2"/>
      <scheme val="minor"/>
    </font>
    <font>
      <sz val="9"/>
      <color indexed="81"/>
      <name val="Tahoma"/>
      <family val="2"/>
    </font>
    <font>
      <b/>
      <sz val="9"/>
      <color indexed="81"/>
      <name val="Tahoma"/>
      <family val="2"/>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4">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0">
    <xf numFmtId="0" fontId="0" fillId="0" borderId="0" xfId="0"/>
    <xf numFmtId="0" fontId="1" fillId="2" borderId="0" xfId="0" applyFont="1" applyFill="1"/>
    <xf numFmtId="0" fontId="0" fillId="0" borderId="0" xfId="0" quotePrefix="1"/>
    <xf numFmtId="0" fontId="0" fillId="0" borderId="0" xfId="0" applyFill="1" applyBorder="1"/>
    <xf numFmtId="0" fontId="1" fillId="0" borderId="0" xfId="0" applyFont="1" applyFill="1" applyBorder="1"/>
    <xf numFmtId="0" fontId="0" fillId="0" borderId="0" xfId="0" quotePrefix="1" applyFill="1" applyBorder="1"/>
    <xf numFmtId="0" fontId="2" fillId="0" borderId="1" xfId="0" applyFont="1" applyBorder="1" applyAlignment="1">
      <alignment horizontal="center" vertical="top"/>
    </xf>
    <xf numFmtId="164" fontId="0" fillId="0" borderId="0" xfId="0" applyNumberFormat="1" applyFill="1" applyBorder="1"/>
    <xf numFmtId="0" fontId="0" fillId="3" borderId="0" xfId="0" applyFill="1"/>
    <xf numFmtId="0" fontId="5" fillId="3" borderId="0" xfId="0" applyFont="1" applyFill="1"/>
    <xf numFmtId="0" fontId="2" fillId="0" borderId="0" xfId="0" applyFont="1"/>
    <xf numFmtId="0" fontId="0" fillId="0" borderId="0" xfId="0" applyFont="1"/>
    <xf numFmtId="0" fontId="0" fillId="0" borderId="2" xfId="0" applyFont="1" applyBorder="1"/>
    <xf numFmtId="14" fontId="0" fillId="0" borderId="0" xfId="0" applyNumberFormat="1"/>
    <xf numFmtId="9" fontId="0" fillId="0" borderId="0" xfId="0" applyNumberFormat="1"/>
    <xf numFmtId="3" fontId="0" fillId="0" borderId="0" xfId="0" applyNumberFormat="1"/>
    <xf numFmtId="3" fontId="0" fillId="0" borderId="2" xfId="0" applyNumberFormat="1" applyBorder="1"/>
    <xf numFmtId="3" fontId="5" fillId="3" borderId="0" xfId="0" applyNumberFormat="1" applyFont="1" applyFill="1"/>
    <xf numFmtId="3" fontId="0" fillId="0" borderId="3" xfId="0" applyNumberFormat="1" applyBorder="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https://www.bing.com/financeapi/forcetrigger?t=a1nz8m&amp;q=XNAS%3aAVGO&amp;form=skydnc</v>
    <v>Learn more on Bing</v>
  </rv>
  <rv s="1">
    <v>en-US</v>
    <v>a1nz8m</v>
    <v>268435456</v>
    <v>1</v>
    <v>Powered by Refinitiv</v>
    <v>0</v>
    <v>Broadcom Inc. (XNAS:AVGO)</v>
    <v>2</v>
    <v>3</v>
    <v>Finance</v>
    <v>4</v>
    <v>1284.5499</v>
    <v>572.1</v>
    <v>1.2685</v>
    <v>-20.45</v>
    <v>1.341E-3</v>
    <v>-1.6451E-2</v>
    <v>1.64</v>
    <v>USD</v>
    <v>Broadcom Inc. is a global technology company that designs, develops, and supplies a broad range of semiconductor, enterprise software and security solutions. The Company operates through two segments: semiconductor solutions and infrastructure software. The Company's semiconductor solutions segment includes all of its product lines and intellectual property (IP) licensing. It provides semiconductor solutions for managing the movement of data in data center, service provider and enterprise networking applications. Its infrastructure software segment includes its mainframe, distributed and cyber security solutions, and its fiber channel storage area networking (FC SAN) business. It provides a portfolio of software solutions that enables customers to plan, develop, automate, manage and secure applications across mainframe, distributed, mobile and cloud platforms. Its product portfolio serves markets, including cloud, data center, networking, broadband, wireless and enterprise software.</v>
    <v>20000</v>
    <v>Nasdaq Stock Market</v>
    <v>XNAS</v>
    <v>XNAS</v>
    <v>3421 Hillview Avenue, PALO ALTO, CA, 94304 US</v>
    <v>1272.1098999999999</v>
    <v>Semiconductors &amp; Semiconductor Equipment</v>
    <v>Stock</v>
    <v>45329.041501250002</v>
    <v>0</v>
    <v>1211.94</v>
    <v>572372104590</v>
    <v>Broadcom Inc.</v>
    <v>Broadcom Inc.</v>
    <v>1263.57</v>
    <v>37.737699999999997</v>
    <v>1243.0999999999999</v>
    <v>1222.6500000000001</v>
    <v>1224.29</v>
    <v>468140600</v>
    <v>AVGO</v>
    <v>Broadcom Inc. (XNAS:AVGO)</v>
    <v>2535410</v>
    <v>2686189</v>
    <v>2018</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workbookViewId="0">
      <selection activeCell="F14" sqref="F14"/>
    </sheetView>
  </sheetViews>
  <sheetFormatPr defaultRowHeight="14.5" x14ac:dyDescent="0.35"/>
  <cols>
    <col min="2" max="2" width="12.08984375" bestFit="1" customWidth="1"/>
  </cols>
  <sheetData>
    <row r="1" spans="1:3" s="3" customFormat="1" x14ac:dyDescent="0.35">
      <c r="A1" s="3" t="e" vm="1">
        <v>#VALUE!</v>
      </c>
    </row>
    <row r="2" spans="1:3" s="3" customFormat="1" x14ac:dyDescent="0.35">
      <c r="A2" s="6" t="s">
        <v>18</v>
      </c>
      <c r="B2" s="7" cm="1">
        <f t="array" ref="B2">_FV(A1,"Price")</f>
        <v>1222.6500000000001</v>
      </c>
    </row>
    <row r="3" spans="1:3" s="3" customFormat="1" x14ac:dyDescent="0.35">
      <c r="A3" s="6" t="s">
        <v>19</v>
      </c>
      <c r="B3" s="3" cm="1">
        <f t="array" ref="B3">_FV(A1,"Shares outstanding",TRUE)/1000000</f>
        <v>468.14060000000001</v>
      </c>
      <c r="C3" s="3" t="s">
        <v>24</v>
      </c>
    </row>
    <row r="4" spans="1:3" s="3" customFormat="1" x14ac:dyDescent="0.35">
      <c r="A4" s="6" t="s">
        <v>20</v>
      </c>
      <c r="B4" s="7">
        <f>B2*B3</f>
        <v>572372.10459</v>
      </c>
      <c r="C4" s="3" t="s">
        <v>24</v>
      </c>
    </row>
    <row r="5" spans="1:3" s="3" customFormat="1" x14ac:dyDescent="0.35">
      <c r="A5" s="6" t="s">
        <v>21</v>
      </c>
      <c r="C5" s="3" t="s">
        <v>24</v>
      </c>
    </row>
    <row r="6" spans="1:3" s="3" customFormat="1" x14ac:dyDescent="0.35">
      <c r="A6" s="6" t="s">
        <v>22</v>
      </c>
      <c r="C6" s="3" t="s">
        <v>24</v>
      </c>
    </row>
    <row r="7" spans="1:3" s="3" customFormat="1" x14ac:dyDescent="0.35">
      <c r="A7" s="6" t="s">
        <v>23</v>
      </c>
      <c r="C7" s="3" t="s">
        <v>24</v>
      </c>
    </row>
    <row r="8" spans="1:3" s="3" customFormat="1" x14ac:dyDescent="0.35"/>
    <row r="9" spans="1:3" s="3" customFormat="1" x14ac:dyDescent="0.35"/>
    <row r="10" spans="1:3" s="3" customFormat="1" x14ac:dyDescent="0.35"/>
    <row r="11" spans="1:3" s="3" customFormat="1" x14ac:dyDescent="0.35"/>
    <row r="12" spans="1:3" s="4" customFormat="1" x14ac:dyDescent="0.35"/>
    <row r="13" spans="1:3" s="3" customFormat="1" x14ac:dyDescent="0.35">
      <c r="A13" s="5"/>
    </row>
    <row r="14" spans="1:3" s="3" customFormat="1" x14ac:dyDescent="0.35">
      <c r="A14" s="5"/>
    </row>
    <row r="15" spans="1:3" s="3" customFormat="1" x14ac:dyDescent="0.35">
      <c r="A15" s="5"/>
    </row>
    <row r="16" spans="1:3" s="3" customFormat="1" x14ac:dyDescent="0.35">
      <c r="A16"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73CF2-E208-4B92-BC2F-ABD3EB72214B}">
  <dimension ref="A1:B16"/>
  <sheetViews>
    <sheetView workbookViewId="0">
      <selection sqref="A1:XFD16"/>
    </sheetView>
  </sheetViews>
  <sheetFormatPr defaultRowHeight="14.5" x14ac:dyDescent="0.35"/>
  <sheetData>
    <row r="1" spans="1:2" x14ac:dyDescent="0.35">
      <c r="A1" t="s">
        <v>0</v>
      </c>
      <c r="B1" t="s">
        <v>7</v>
      </c>
    </row>
    <row r="2" spans="1:2" x14ac:dyDescent="0.35">
      <c r="A2" t="s">
        <v>1</v>
      </c>
      <c r="B2" t="s">
        <v>6</v>
      </c>
    </row>
    <row r="3" spans="1:2" x14ac:dyDescent="0.35">
      <c r="A3" t="s">
        <v>2</v>
      </c>
      <c r="B3" t="s">
        <v>3</v>
      </c>
    </row>
    <row r="4" spans="1:2" x14ac:dyDescent="0.35">
      <c r="A4" t="s">
        <v>4</v>
      </c>
      <c r="B4" t="s">
        <v>8</v>
      </c>
    </row>
    <row r="5" spans="1:2" x14ac:dyDescent="0.35">
      <c r="A5" t="s">
        <v>5</v>
      </c>
      <c r="B5" t="s">
        <v>9</v>
      </c>
    </row>
    <row r="6" spans="1:2" x14ac:dyDescent="0.35">
      <c r="A6" t="s">
        <v>15</v>
      </c>
      <c r="B6">
        <v>1961</v>
      </c>
    </row>
    <row r="7" spans="1:2" x14ac:dyDescent="0.35">
      <c r="A7" t="s">
        <v>16</v>
      </c>
      <c r="B7" t="s">
        <v>17</v>
      </c>
    </row>
    <row r="12" spans="1:2" s="1" customFormat="1" x14ac:dyDescent="0.35">
      <c r="A12" s="1" t="s">
        <v>10</v>
      </c>
    </row>
    <row r="13" spans="1:2" x14ac:dyDescent="0.35">
      <c r="A13" s="2" t="s">
        <v>11</v>
      </c>
    </row>
    <row r="14" spans="1:2" x14ac:dyDescent="0.35">
      <c r="A14" s="2" t="s">
        <v>12</v>
      </c>
    </row>
    <row r="15" spans="1:2" x14ac:dyDescent="0.35">
      <c r="A15" s="2" t="s">
        <v>13</v>
      </c>
    </row>
    <row r="16" spans="1:2" x14ac:dyDescent="0.35">
      <c r="A16" s="2"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6C966-E672-4F9F-8461-4D025586BF29}">
  <dimension ref="B1:AI131"/>
  <sheetViews>
    <sheetView tabSelected="1" workbookViewId="0">
      <pane xSplit="2" ySplit="7" topLeftCell="N14" activePane="bottomRight" state="frozen"/>
      <selection pane="topRight" activeCell="C1" sqref="C1"/>
      <selection pane="bottomLeft" activeCell="A7" sqref="A7"/>
      <selection pane="bottomRight" activeCell="AK125" sqref="AK125"/>
    </sheetView>
  </sheetViews>
  <sheetFormatPr defaultRowHeight="14.5" x14ac:dyDescent="0.35"/>
  <cols>
    <col min="2" max="2" width="17.08984375" customWidth="1"/>
    <col min="13" max="13" width="10.453125" bestFit="1" customWidth="1"/>
    <col min="22" max="27" width="10.453125" bestFit="1" customWidth="1"/>
  </cols>
  <sheetData>
    <row r="1" spans="2:35" x14ac:dyDescent="0.35">
      <c r="B1" t="s">
        <v>25</v>
      </c>
    </row>
    <row r="2" spans="2:35" x14ac:dyDescent="0.35">
      <c r="B2" t="s">
        <v>26</v>
      </c>
      <c r="M2" s="13">
        <v>45274</v>
      </c>
      <c r="V2" s="13">
        <v>43455</v>
      </c>
      <c r="W2" s="13">
        <v>43819</v>
      </c>
      <c r="X2" s="13">
        <v>44183</v>
      </c>
      <c r="Y2" s="13">
        <v>44547</v>
      </c>
      <c r="Z2" s="13">
        <v>44911</v>
      </c>
      <c r="AA2" s="13">
        <v>45274</v>
      </c>
    </row>
    <row r="3" spans="2:35" x14ac:dyDescent="0.35">
      <c r="B3" t="s">
        <v>27</v>
      </c>
      <c r="U3">
        <v>2017</v>
      </c>
      <c r="V3">
        <v>2018</v>
      </c>
      <c r="W3">
        <v>2019</v>
      </c>
      <c r="X3">
        <v>2020</v>
      </c>
      <c r="Y3">
        <v>2021</v>
      </c>
      <c r="Z3">
        <v>2022</v>
      </c>
      <c r="AA3">
        <v>2023</v>
      </c>
    </row>
    <row r="4" spans="2:35" s="1" customFormat="1" x14ac:dyDescent="0.35">
      <c r="B4" s="1" t="s">
        <v>28</v>
      </c>
    </row>
    <row r="5" spans="2:35" x14ac:dyDescent="0.35">
      <c r="B5" t="s">
        <v>29</v>
      </c>
      <c r="U5">
        <v>262.2</v>
      </c>
      <c r="V5">
        <v>285.68</v>
      </c>
      <c r="W5">
        <v>323.2</v>
      </c>
      <c r="X5">
        <v>387.8</v>
      </c>
      <c r="Y5">
        <v>536.07000000000005</v>
      </c>
      <c r="Z5">
        <v>677.76</v>
      </c>
      <c r="AA5">
        <v>925.91</v>
      </c>
    </row>
    <row r="6" spans="2:35" x14ac:dyDescent="0.35">
      <c r="B6" t="s">
        <v>30</v>
      </c>
      <c r="U6">
        <v>160.62</v>
      </c>
      <c r="V6">
        <v>197.46</v>
      </c>
      <c r="W6">
        <v>213.71</v>
      </c>
      <c r="X6">
        <v>155.66999999999999</v>
      </c>
      <c r="Y6">
        <v>346.66</v>
      </c>
      <c r="Z6">
        <v>415.07</v>
      </c>
      <c r="AA6">
        <v>441.36</v>
      </c>
    </row>
    <row r="7" spans="2:35" s="10" customFormat="1" x14ac:dyDescent="0.35">
      <c r="B7" s="10" t="s">
        <v>31</v>
      </c>
      <c r="U7" s="10">
        <v>176.15</v>
      </c>
      <c r="V7" s="10">
        <v>200.16</v>
      </c>
      <c r="W7" s="10">
        <v>235.46</v>
      </c>
      <c r="X7" s="10">
        <v>274.92</v>
      </c>
      <c r="Y7" s="10">
        <v>428.38</v>
      </c>
      <c r="Z7" s="10">
        <v>527.03</v>
      </c>
      <c r="AA7" s="10">
        <v>694.38</v>
      </c>
    </row>
    <row r="9" spans="2:35" s="1" customFormat="1" x14ac:dyDescent="0.35">
      <c r="B9" s="1" t="s">
        <v>103</v>
      </c>
    </row>
    <row r="10" spans="2:35" s="8" customFormat="1" x14ac:dyDescent="0.35">
      <c r="B10" s="8" t="s">
        <v>104</v>
      </c>
    </row>
    <row r="11" spans="2:35" s="15" customFormat="1" x14ac:dyDescent="0.35">
      <c r="B11" s="15" t="s">
        <v>43</v>
      </c>
      <c r="U11" s="15">
        <v>17491</v>
      </c>
      <c r="V11" s="15">
        <v>18934</v>
      </c>
      <c r="W11" s="15">
        <v>17441</v>
      </c>
      <c r="X11" s="15">
        <v>17267</v>
      </c>
      <c r="Y11" s="15">
        <v>20383</v>
      </c>
      <c r="Z11" s="15">
        <v>25818</v>
      </c>
      <c r="AA11" s="15">
        <v>28182</v>
      </c>
    </row>
    <row r="12" spans="2:35" s="16" customFormat="1" x14ac:dyDescent="0.35">
      <c r="B12" s="16" t="s">
        <v>53</v>
      </c>
      <c r="S12" s="16">
        <f>S11-S13</f>
        <v>0</v>
      </c>
      <c r="T12" s="16">
        <f t="shared" ref="T12:AI12" si="0">T11-T13</f>
        <v>0</v>
      </c>
      <c r="U12" s="16">
        <f t="shared" si="0"/>
        <v>9591</v>
      </c>
      <c r="V12" s="16">
        <f t="shared" si="0"/>
        <v>9844</v>
      </c>
      <c r="W12" s="16">
        <f t="shared" si="0"/>
        <v>8903</v>
      </c>
      <c r="X12" s="16">
        <f t="shared" si="0"/>
        <v>8691</v>
      </c>
      <c r="Y12" s="16">
        <f t="shared" si="0"/>
        <v>9407</v>
      </c>
      <c r="Z12" s="16">
        <f t="shared" si="0"/>
        <v>10743</v>
      </c>
      <c r="AA12" s="16">
        <f t="shared" si="0"/>
        <v>11696</v>
      </c>
      <c r="AB12" s="16">
        <f t="shared" si="0"/>
        <v>0</v>
      </c>
      <c r="AC12" s="16">
        <f t="shared" si="0"/>
        <v>0</v>
      </c>
      <c r="AD12" s="16">
        <f t="shared" si="0"/>
        <v>0</v>
      </c>
      <c r="AE12" s="16">
        <f t="shared" si="0"/>
        <v>0</v>
      </c>
      <c r="AF12" s="16">
        <f t="shared" si="0"/>
        <v>0</v>
      </c>
      <c r="AG12" s="16">
        <f t="shared" si="0"/>
        <v>0</v>
      </c>
      <c r="AH12" s="16">
        <f t="shared" si="0"/>
        <v>0</v>
      </c>
      <c r="AI12" s="16">
        <f t="shared" si="0"/>
        <v>0</v>
      </c>
    </row>
    <row r="13" spans="2:35" s="15" customFormat="1" x14ac:dyDescent="0.35">
      <c r="B13" s="15" t="s">
        <v>58</v>
      </c>
      <c r="U13" s="15">
        <v>7900</v>
      </c>
      <c r="V13" s="15">
        <v>9090</v>
      </c>
      <c r="W13" s="15">
        <v>8538</v>
      </c>
      <c r="X13" s="15">
        <v>8576</v>
      </c>
      <c r="Y13" s="15">
        <v>10976</v>
      </c>
      <c r="Z13" s="15">
        <v>15075</v>
      </c>
      <c r="AA13" s="15">
        <v>16486</v>
      </c>
    </row>
    <row r="14" spans="2:35" s="14" customFormat="1" x14ac:dyDescent="0.35">
      <c r="B14" s="14" t="s">
        <v>105</v>
      </c>
      <c r="S14" s="14" t="e">
        <f>S13/S11</f>
        <v>#DIV/0!</v>
      </c>
      <c r="T14" s="14" t="e">
        <f t="shared" ref="T14:W14" si="1">T13/T11</f>
        <v>#DIV/0!</v>
      </c>
      <c r="U14" s="14">
        <f t="shared" si="1"/>
        <v>0.45166085415356472</v>
      </c>
      <c r="V14" s="14">
        <f t="shared" si="1"/>
        <v>0.4800887292700961</v>
      </c>
      <c r="W14" s="14">
        <f t="shared" si="1"/>
        <v>0.48953615045008886</v>
      </c>
      <c r="X14" s="14">
        <f>X13/X11</f>
        <v>0.49666994845659351</v>
      </c>
      <c r="Y14" s="14">
        <f t="shared" ref="Y14:AI14" si="2">Y13/Y11</f>
        <v>0.53848795564931562</v>
      </c>
      <c r="Z14" s="14">
        <f t="shared" si="2"/>
        <v>0.58389495700673943</v>
      </c>
      <c r="AA14" s="14">
        <f t="shared" si="2"/>
        <v>0.58498332268824071</v>
      </c>
      <c r="AB14" s="14" t="e">
        <f t="shared" si="2"/>
        <v>#DIV/0!</v>
      </c>
      <c r="AC14" s="14" t="e">
        <f t="shared" si="2"/>
        <v>#DIV/0!</v>
      </c>
      <c r="AD14" s="14" t="e">
        <f t="shared" si="2"/>
        <v>#DIV/0!</v>
      </c>
      <c r="AE14" s="14" t="e">
        <f t="shared" si="2"/>
        <v>#DIV/0!</v>
      </c>
      <c r="AF14" s="14" t="e">
        <f t="shared" si="2"/>
        <v>#DIV/0!</v>
      </c>
      <c r="AG14" s="14" t="e">
        <f t="shared" si="2"/>
        <v>#DIV/0!</v>
      </c>
      <c r="AH14" s="14" t="e">
        <f t="shared" si="2"/>
        <v>#DIV/0!</v>
      </c>
      <c r="AI14" s="14" t="e">
        <f t="shared" si="2"/>
        <v>#DIV/0!</v>
      </c>
    </row>
    <row r="15" spans="2:35" s="8" customFormat="1" x14ac:dyDescent="0.35">
      <c r="B15" s="8" t="s">
        <v>106</v>
      </c>
    </row>
    <row r="16" spans="2:35" s="15" customFormat="1" x14ac:dyDescent="0.35">
      <c r="B16" s="15" t="s">
        <v>43</v>
      </c>
      <c r="U16" s="15">
        <v>0</v>
      </c>
      <c r="V16" s="15">
        <v>1780</v>
      </c>
      <c r="W16" s="15">
        <v>5156</v>
      </c>
      <c r="X16" s="15">
        <v>6621</v>
      </c>
      <c r="Y16" s="15">
        <v>7067</v>
      </c>
      <c r="Z16" s="15">
        <v>7385</v>
      </c>
      <c r="AA16" s="15">
        <v>7637</v>
      </c>
    </row>
    <row r="17" spans="2:35" s="16" customFormat="1" x14ac:dyDescent="0.35">
      <c r="B17" s="16" t="s">
        <v>53</v>
      </c>
      <c r="S17" s="16">
        <f>S16-S18</f>
        <v>0</v>
      </c>
      <c r="T17" s="16">
        <f t="shared" ref="T17:AI17" si="3">T16-T18</f>
        <v>0</v>
      </c>
      <c r="U17" s="16">
        <f t="shared" si="3"/>
        <v>0</v>
      </c>
      <c r="V17" s="16">
        <f t="shared" si="3"/>
        <v>530</v>
      </c>
      <c r="W17" s="16">
        <f t="shared" si="3"/>
        <v>1765</v>
      </c>
      <c r="X17" s="16">
        <f t="shared" si="3"/>
        <v>2258</v>
      </c>
      <c r="Y17" s="16">
        <f t="shared" si="3"/>
        <v>2131</v>
      </c>
      <c r="Z17" s="16">
        <f t="shared" si="3"/>
        <v>2166</v>
      </c>
      <c r="AA17" s="16">
        <f t="shared" si="3"/>
        <v>1998</v>
      </c>
      <c r="AB17" s="16">
        <f t="shared" si="3"/>
        <v>0</v>
      </c>
      <c r="AC17" s="16">
        <f t="shared" si="3"/>
        <v>0</v>
      </c>
      <c r="AD17" s="16">
        <f t="shared" si="3"/>
        <v>0</v>
      </c>
      <c r="AE17" s="16">
        <f t="shared" si="3"/>
        <v>0</v>
      </c>
      <c r="AF17" s="16">
        <f t="shared" si="3"/>
        <v>0</v>
      </c>
      <c r="AG17" s="16">
        <f t="shared" si="3"/>
        <v>0</v>
      </c>
      <c r="AH17" s="16">
        <f t="shared" si="3"/>
        <v>0</v>
      </c>
      <c r="AI17" s="16">
        <f t="shared" si="3"/>
        <v>0</v>
      </c>
    </row>
    <row r="18" spans="2:35" s="15" customFormat="1" x14ac:dyDescent="0.35">
      <c r="B18" s="15" t="s">
        <v>58</v>
      </c>
      <c r="U18" s="15">
        <v>0</v>
      </c>
      <c r="V18" s="15">
        <v>1250</v>
      </c>
      <c r="W18" s="15">
        <v>3391</v>
      </c>
      <c r="X18" s="15">
        <v>4363</v>
      </c>
      <c r="Y18" s="15">
        <v>4936</v>
      </c>
      <c r="Z18" s="15">
        <v>5219</v>
      </c>
      <c r="AA18" s="15">
        <v>5639</v>
      </c>
    </row>
    <row r="19" spans="2:35" x14ac:dyDescent="0.35">
      <c r="B19" t="s">
        <v>105</v>
      </c>
      <c r="S19" s="14" t="e">
        <f>S18/S16</f>
        <v>#DIV/0!</v>
      </c>
      <c r="T19" s="14" t="e">
        <f t="shared" ref="T19:AI19" si="4">T18/T16</f>
        <v>#DIV/0!</v>
      </c>
      <c r="U19" s="14" t="e">
        <f t="shared" si="4"/>
        <v>#DIV/0!</v>
      </c>
      <c r="V19" s="14">
        <f t="shared" si="4"/>
        <v>0.702247191011236</v>
      </c>
      <c r="W19" s="14">
        <f t="shared" si="4"/>
        <v>0.65768037238169119</v>
      </c>
      <c r="X19" s="14">
        <f t="shared" si="4"/>
        <v>0.65896390273372607</v>
      </c>
      <c r="Y19" s="14">
        <f t="shared" si="4"/>
        <v>0.69845761992358846</v>
      </c>
      <c r="Z19" s="14">
        <f t="shared" si="4"/>
        <v>0.70670277589708874</v>
      </c>
      <c r="AA19" s="14">
        <f t="shared" si="4"/>
        <v>0.73837894461175857</v>
      </c>
      <c r="AB19" s="14" t="e">
        <f t="shared" si="4"/>
        <v>#DIV/0!</v>
      </c>
      <c r="AC19" s="14" t="e">
        <f t="shared" si="4"/>
        <v>#DIV/0!</v>
      </c>
      <c r="AD19" s="14" t="e">
        <f t="shared" si="4"/>
        <v>#DIV/0!</v>
      </c>
      <c r="AE19" s="14" t="e">
        <f t="shared" si="4"/>
        <v>#DIV/0!</v>
      </c>
      <c r="AF19" s="14" t="e">
        <f t="shared" si="4"/>
        <v>#DIV/0!</v>
      </c>
      <c r="AG19" s="14" t="e">
        <f t="shared" si="4"/>
        <v>#DIV/0!</v>
      </c>
      <c r="AH19" s="14" t="e">
        <f t="shared" si="4"/>
        <v>#DIV/0!</v>
      </c>
      <c r="AI19" s="14" t="e">
        <f t="shared" si="4"/>
        <v>#DIV/0!</v>
      </c>
    </row>
    <row r="22" spans="2:35" s="1" customFormat="1" x14ac:dyDescent="0.35">
      <c r="B22" s="1" t="s">
        <v>32</v>
      </c>
    </row>
    <row r="23" spans="2:35" s="9" customFormat="1" x14ac:dyDescent="0.35">
      <c r="B23" s="9" t="s">
        <v>43</v>
      </c>
    </row>
    <row r="24" spans="2:35" s="15" customFormat="1" x14ac:dyDescent="0.35">
      <c r="B24" s="15" t="s">
        <v>44</v>
      </c>
      <c r="U24" s="15">
        <v>17033</v>
      </c>
      <c r="V24" s="15">
        <v>19754</v>
      </c>
      <c r="W24" s="15">
        <v>18117</v>
      </c>
      <c r="X24" s="15">
        <v>17435</v>
      </c>
      <c r="Y24" s="15">
        <v>20886</v>
      </c>
      <c r="Z24" s="15">
        <v>26277</v>
      </c>
      <c r="AA24" s="15">
        <v>27891</v>
      </c>
    </row>
    <row r="25" spans="2:35" s="16" customFormat="1" x14ac:dyDescent="0.35">
      <c r="B25" s="16" t="s">
        <v>45</v>
      </c>
      <c r="U25" s="16">
        <v>603</v>
      </c>
      <c r="V25" s="16">
        <v>1094</v>
      </c>
      <c r="W25" s="16">
        <v>4480</v>
      </c>
      <c r="X25" s="16">
        <v>6453</v>
      </c>
      <c r="Y25" s="16">
        <v>6564</v>
      </c>
      <c r="Z25" s="16">
        <v>6926</v>
      </c>
      <c r="AA25" s="16">
        <v>7928</v>
      </c>
    </row>
    <row r="26" spans="2:35" s="15" customFormat="1" x14ac:dyDescent="0.35">
      <c r="B26" s="15" t="s">
        <v>46</v>
      </c>
      <c r="S26" s="15">
        <f>SUM(S24:S25)</f>
        <v>0</v>
      </c>
      <c r="T26" s="15">
        <f t="shared" ref="T26:AI26" si="5">SUM(T24:T25)</f>
        <v>0</v>
      </c>
      <c r="U26" s="15">
        <f t="shared" si="5"/>
        <v>17636</v>
      </c>
      <c r="V26" s="15">
        <f t="shared" si="5"/>
        <v>20848</v>
      </c>
      <c r="W26" s="15">
        <f t="shared" si="5"/>
        <v>22597</v>
      </c>
      <c r="X26" s="15">
        <f t="shared" si="5"/>
        <v>23888</v>
      </c>
      <c r="Y26" s="15">
        <f t="shared" si="5"/>
        <v>27450</v>
      </c>
      <c r="Z26" s="15">
        <f t="shared" si="5"/>
        <v>33203</v>
      </c>
      <c r="AA26" s="15">
        <f t="shared" si="5"/>
        <v>35819</v>
      </c>
      <c r="AB26" s="15">
        <f t="shared" si="5"/>
        <v>0</v>
      </c>
      <c r="AC26" s="15">
        <f t="shared" si="5"/>
        <v>0</v>
      </c>
      <c r="AD26" s="15">
        <f t="shared" si="5"/>
        <v>0</v>
      </c>
      <c r="AE26" s="15">
        <f t="shared" si="5"/>
        <v>0</v>
      </c>
      <c r="AF26" s="15">
        <f t="shared" si="5"/>
        <v>0</v>
      </c>
      <c r="AG26" s="15">
        <f t="shared" si="5"/>
        <v>0</v>
      </c>
      <c r="AH26" s="15">
        <f t="shared" si="5"/>
        <v>0</v>
      </c>
      <c r="AI26" s="15">
        <f t="shared" si="5"/>
        <v>0</v>
      </c>
    </row>
    <row r="27" spans="2:35" s="17" customFormat="1" x14ac:dyDescent="0.35">
      <c r="B27" s="17" t="s">
        <v>47</v>
      </c>
    </row>
    <row r="28" spans="2:35" s="15" customFormat="1" x14ac:dyDescent="0.35">
      <c r="B28" s="15" t="s">
        <v>44</v>
      </c>
      <c r="U28" s="15">
        <v>6549</v>
      </c>
      <c r="V28" s="15">
        <v>6924</v>
      </c>
      <c r="W28" s="15">
        <v>6208</v>
      </c>
      <c r="X28" s="15">
        <v>5892</v>
      </c>
      <c r="Y28" s="15">
        <v>6555</v>
      </c>
      <c r="Z28" s="15">
        <v>7629</v>
      </c>
      <c r="AA28" s="15">
        <v>8636</v>
      </c>
    </row>
    <row r="29" spans="2:35" s="15" customFormat="1" x14ac:dyDescent="0.35">
      <c r="B29" s="15" t="s">
        <v>45</v>
      </c>
      <c r="U29" s="15">
        <v>44</v>
      </c>
      <c r="V29" s="15">
        <v>97</v>
      </c>
      <c r="W29" s="15">
        <v>515</v>
      </c>
      <c r="X29" s="15">
        <v>626</v>
      </c>
      <c r="Y29" s="15">
        <v>607</v>
      </c>
      <c r="Z29" s="15">
        <v>627</v>
      </c>
      <c r="AA29" s="15">
        <v>636</v>
      </c>
    </row>
    <row r="30" spans="2:35" s="15" customFormat="1" x14ac:dyDescent="0.35">
      <c r="B30" s="15" t="s">
        <v>48</v>
      </c>
      <c r="U30" s="15">
        <f>2511+4</f>
        <v>2515</v>
      </c>
      <c r="V30" s="15">
        <f>3004+70</f>
        <v>3074</v>
      </c>
      <c r="W30" s="15">
        <v>3314</v>
      </c>
      <c r="X30" s="15">
        <v>3819</v>
      </c>
      <c r="Y30" s="15">
        <v>3427</v>
      </c>
      <c r="Z30" s="15">
        <v>2847</v>
      </c>
      <c r="AA30" s="15">
        <v>1853</v>
      </c>
    </row>
    <row r="31" spans="2:35" s="16" customFormat="1" x14ac:dyDescent="0.35">
      <c r="B31" s="16" t="s">
        <v>49</v>
      </c>
      <c r="U31" s="16">
        <v>19</v>
      </c>
      <c r="V31" s="16">
        <v>20</v>
      </c>
      <c r="W31" s="16">
        <v>77</v>
      </c>
      <c r="X31" s="16">
        <v>35</v>
      </c>
      <c r="Y31" s="16">
        <v>17</v>
      </c>
      <c r="Z31" s="16">
        <v>5</v>
      </c>
      <c r="AA31" s="16">
        <v>4</v>
      </c>
    </row>
    <row r="32" spans="2:35" s="18" customFormat="1" x14ac:dyDescent="0.35">
      <c r="B32" s="18" t="s">
        <v>50</v>
      </c>
      <c r="S32" s="18">
        <f>SUM(S28:S31)</f>
        <v>0</v>
      </c>
      <c r="T32" s="18">
        <f t="shared" ref="T32:AI32" si="6">SUM(T28:T31)</f>
        <v>0</v>
      </c>
      <c r="U32" s="18">
        <f t="shared" si="6"/>
        <v>9127</v>
      </c>
      <c r="V32" s="18">
        <f t="shared" si="6"/>
        <v>10115</v>
      </c>
      <c r="W32" s="18">
        <f t="shared" si="6"/>
        <v>10114</v>
      </c>
      <c r="X32" s="18">
        <f t="shared" si="6"/>
        <v>10372</v>
      </c>
      <c r="Y32" s="18">
        <f t="shared" si="6"/>
        <v>10606</v>
      </c>
      <c r="Z32" s="18">
        <f t="shared" si="6"/>
        <v>11108</v>
      </c>
      <c r="AA32" s="18">
        <f t="shared" si="6"/>
        <v>11129</v>
      </c>
      <c r="AB32" s="18">
        <f t="shared" si="6"/>
        <v>0</v>
      </c>
      <c r="AC32" s="18">
        <f t="shared" si="6"/>
        <v>0</v>
      </c>
      <c r="AD32" s="18">
        <f t="shared" si="6"/>
        <v>0</v>
      </c>
      <c r="AE32" s="18">
        <f t="shared" si="6"/>
        <v>0</v>
      </c>
      <c r="AF32" s="18">
        <f t="shared" si="6"/>
        <v>0</v>
      </c>
      <c r="AG32" s="18">
        <f t="shared" si="6"/>
        <v>0</v>
      </c>
      <c r="AH32" s="18">
        <f t="shared" si="6"/>
        <v>0</v>
      </c>
      <c r="AI32" s="18">
        <f t="shared" si="6"/>
        <v>0</v>
      </c>
    </row>
    <row r="33" spans="2:35" s="15" customFormat="1" x14ac:dyDescent="0.35">
      <c r="B33" s="15" t="s">
        <v>51</v>
      </c>
      <c r="S33" s="15">
        <f>S26-S32</f>
        <v>0</v>
      </c>
      <c r="T33" s="15">
        <f t="shared" ref="T33:AI33" si="7">T26-T32</f>
        <v>0</v>
      </c>
      <c r="U33" s="15">
        <f t="shared" si="7"/>
        <v>8509</v>
      </c>
      <c r="V33" s="15">
        <f t="shared" si="7"/>
        <v>10733</v>
      </c>
      <c r="W33" s="15">
        <f t="shared" si="7"/>
        <v>12483</v>
      </c>
      <c r="X33" s="15">
        <f t="shared" si="7"/>
        <v>13516</v>
      </c>
      <c r="Y33" s="15">
        <f t="shared" si="7"/>
        <v>16844</v>
      </c>
      <c r="Z33" s="15">
        <f t="shared" si="7"/>
        <v>22095</v>
      </c>
      <c r="AA33" s="15">
        <f t="shared" si="7"/>
        <v>24690</v>
      </c>
      <c r="AB33" s="15">
        <f t="shared" si="7"/>
        <v>0</v>
      </c>
      <c r="AC33" s="15">
        <f t="shared" si="7"/>
        <v>0</v>
      </c>
      <c r="AD33" s="15">
        <f t="shared" si="7"/>
        <v>0</v>
      </c>
      <c r="AE33" s="15">
        <f t="shared" si="7"/>
        <v>0</v>
      </c>
      <c r="AF33" s="15">
        <f t="shared" si="7"/>
        <v>0</v>
      </c>
      <c r="AG33" s="15">
        <f t="shared" si="7"/>
        <v>0</v>
      </c>
      <c r="AH33" s="15">
        <f t="shared" si="7"/>
        <v>0</v>
      </c>
      <c r="AI33" s="15">
        <f t="shared" si="7"/>
        <v>0</v>
      </c>
    </row>
    <row r="34" spans="2:35" s="14" customFormat="1" x14ac:dyDescent="0.35">
      <c r="B34" s="14" t="s">
        <v>52</v>
      </c>
      <c r="S34" s="14" t="e">
        <f>S33/S26</f>
        <v>#DIV/0!</v>
      </c>
      <c r="T34" s="14" t="e">
        <f t="shared" ref="T34:AI34" si="8">T33/T26</f>
        <v>#DIV/0!</v>
      </c>
      <c r="U34" s="14">
        <f t="shared" si="8"/>
        <v>0.48247902018598321</v>
      </c>
      <c r="V34" s="14">
        <f t="shared" si="8"/>
        <v>0.51482156561780501</v>
      </c>
      <c r="W34" s="14">
        <f t="shared" si="8"/>
        <v>0.55241846262778249</v>
      </c>
      <c r="X34" s="14">
        <f t="shared" si="8"/>
        <v>0.5658070997990623</v>
      </c>
      <c r="Y34" s="14">
        <f t="shared" si="8"/>
        <v>0.61362477231329693</v>
      </c>
      <c r="Z34" s="14">
        <f t="shared" si="8"/>
        <v>0.66545191699545225</v>
      </c>
      <c r="AA34" s="14">
        <f t="shared" si="8"/>
        <v>0.68929897540411511</v>
      </c>
      <c r="AB34" s="14" t="e">
        <f t="shared" si="8"/>
        <v>#DIV/0!</v>
      </c>
      <c r="AC34" s="14" t="e">
        <f t="shared" si="8"/>
        <v>#DIV/0!</v>
      </c>
      <c r="AD34" s="14" t="e">
        <f t="shared" si="8"/>
        <v>#DIV/0!</v>
      </c>
      <c r="AE34" s="14" t="e">
        <f t="shared" si="8"/>
        <v>#DIV/0!</v>
      </c>
      <c r="AF34" s="14" t="e">
        <f t="shared" si="8"/>
        <v>#DIV/0!</v>
      </c>
      <c r="AG34" s="14" t="e">
        <f t="shared" si="8"/>
        <v>#DIV/0!</v>
      </c>
      <c r="AH34" s="14" t="e">
        <f t="shared" si="8"/>
        <v>#DIV/0!</v>
      </c>
      <c r="AI34" s="14" t="e">
        <f t="shared" si="8"/>
        <v>#DIV/0!</v>
      </c>
    </row>
    <row r="35" spans="2:35" s="9" customFormat="1" x14ac:dyDescent="0.35">
      <c r="B35" s="9" t="s">
        <v>53</v>
      </c>
    </row>
    <row r="36" spans="2:35" s="15" customFormat="1" x14ac:dyDescent="0.35">
      <c r="B36" s="15" t="s">
        <v>54</v>
      </c>
      <c r="U36" s="15">
        <v>3302</v>
      </c>
      <c r="V36" s="15">
        <v>3768</v>
      </c>
      <c r="W36" s="15">
        <v>4696</v>
      </c>
      <c r="X36" s="15">
        <v>4968</v>
      </c>
      <c r="Y36" s="15">
        <v>4854</v>
      </c>
      <c r="Z36" s="15">
        <v>4919</v>
      </c>
      <c r="AA36" s="15">
        <v>5253</v>
      </c>
    </row>
    <row r="37" spans="2:35" s="15" customFormat="1" x14ac:dyDescent="0.35">
      <c r="B37" s="15" t="s">
        <v>55</v>
      </c>
      <c r="U37" s="15">
        <v>789</v>
      </c>
      <c r="V37" s="15">
        <v>1056</v>
      </c>
      <c r="W37" s="15">
        <v>1709</v>
      </c>
      <c r="X37" s="15">
        <v>1935</v>
      </c>
      <c r="Y37" s="15">
        <v>1347</v>
      </c>
      <c r="Z37" s="15">
        <v>1382</v>
      </c>
      <c r="AA37" s="15">
        <v>1592</v>
      </c>
    </row>
    <row r="38" spans="2:35" s="15" customFormat="1" x14ac:dyDescent="0.35">
      <c r="B38" s="15" t="s">
        <v>48</v>
      </c>
      <c r="U38" s="15">
        <v>1764</v>
      </c>
      <c r="V38" s="15">
        <v>541</v>
      </c>
      <c r="W38" s="15">
        <v>1898</v>
      </c>
      <c r="X38" s="15">
        <v>2401</v>
      </c>
      <c r="Y38" s="15">
        <v>1976</v>
      </c>
      <c r="Z38" s="15">
        <v>1512</v>
      </c>
      <c r="AA38" s="15">
        <v>1394</v>
      </c>
    </row>
    <row r="39" spans="2:35" s="16" customFormat="1" x14ac:dyDescent="0.35">
      <c r="B39" s="16" t="s">
        <v>56</v>
      </c>
      <c r="U39" s="16">
        <f>161+122</f>
        <v>283</v>
      </c>
      <c r="V39" s="16">
        <f>219+14</f>
        <v>233</v>
      </c>
      <c r="W39" s="16">
        <v>736</v>
      </c>
      <c r="X39" s="16">
        <v>198</v>
      </c>
      <c r="Y39" s="16">
        <v>148</v>
      </c>
      <c r="Z39" s="16">
        <v>57</v>
      </c>
      <c r="AA39" s="16">
        <v>244</v>
      </c>
    </row>
    <row r="40" spans="2:35" s="16" customFormat="1" x14ac:dyDescent="0.35">
      <c r="B40" s="16" t="s">
        <v>57</v>
      </c>
      <c r="S40" s="16">
        <f>SUM(S36:S39)</f>
        <v>0</v>
      </c>
      <c r="T40" s="16">
        <f t="shared" ref="T40:AI40" si="9">SUM(T36:T39)</f>
        <v>0</v>
      </c>
      <c r="U40" s="16">
        <f t="shared" si="9"/>
        <v>6138</v>
      </c>
      <c r="V40" s="16">
        <f t="shared" si="9"/>
        <v>5598</v>
      </c>
      <c r="W40" s="16">
        <f t="shared" si="9"/>
        <v>9039</v>
      </c>
      <c r="X40" s="16">
        <f t="shared" si="9"/>
        <v>9502</v>
      </c>
      <c r="Y40" s="16">
        <f t="shared" si="9"/>
        <v>8325</v>
      </c>
      <c r="Z40" s="16">
        <f t="shared" si="9"/>
        <v>7870</v>
      </c>
      <c r="AA40" s="16">
        <f t="shared" si="9"/>
        <v>8483</v>
      </c>
      <c r="AB40" s="16">
        <f t="shared" si="9"/>
        <v>0</v>
      </c>
      <c r="AC40" s="16">
        <f t="shared" si="9"/>
        <v>0</v>
      </c>
      <c r="AD40" s="16">
        <f t="shared" si="9"/>
        <v>0</v>
      </c>
      <c r="AE40" s="16">
        <f t="shared" si="9"/>
        <v>0</v>
      </c>
      <c r="AF40" s="16">
        <f t="shared" si="9"/>
        <v>0</v>
      </c>
      <c r="AG40" s="16">
        <f t="shared" si="9"/>
        <v>0</v>
      </c>
      <c r="AH40" s="16">
        <f t="shared" si="9"/>
        <v>0</v>
      </c>
      <c r="AI40" s="16">
        <f t="shared" si="9"/>
        <v>0</v>
      </c>
    </row>
    <row r="41" spans="2:35" s="15" customFormat="1" x14ac:dyDescent="0.35">
      <c r="B41" s="15" t="s">
        <v>58</v>
      </c>
      <c r="S41" s="15">
        <f>S33-S40</f>
        <v>0</v>
      </c>
      <c r="T41" s="15">
        <f t="shared" ref="T41:AI41" si="10">T33-T40</f>
        <v>0</v>
      </c>
      <c r="U41" s="15">
        <f t="shared" si="10"/>
        <v>2371</v>
      </c>
      <c r="V41" s="15">
        <f t="shared" si="10"/>
        <v>5135</v>
      </c>
      <c r="W41" s="15">
        <f t="shared" si="10"/>
        <v>3444</v>
      </c>
      <c r="X41" s="15">
        <f t="shared" si="10"/>
        <v>4014</v>
      </c>
      <c r="Y41" s="15">
        <f t="shared" si="10"/>
        <v>8519</v>
      </c>
      <c r="Z41" s="15">
        <f t="shared" si="10"/>
        <v>14225</v>
      </c>
      <c r="AA41" s="15">
        <f t="shared" si="10"/>
        <v>16207</v>
      </c>
      <c r="AB41" s="15">
        <f t="shared" si="10"/>
        <v>0</v>
      </c>
      <c r="AC41" s="15">
        <f t="shared" si="10"/>
        <v>0</v>
      </c>
      <c r="AD41" s="15">
        <f t="shared" si="10"/>
        <v>0</v>
      </c>
      <c r="AE41" s="15">
        <f t="shared" si="10"/>
        <v>0</v>
      </c>
      <c r="AF41" s="15">
        <f t="shared" si="10"/>
        <v>0</v>
      </c>
      <c r="AG41" s="15">
        <f t="shared" si="10"/>
        <v>0</v>
      </c>
      <c r="AH41" s="15">
        <f t="shared" si="10"/>
        <v>0</v>
      </c>
      <c r="AI41" s="15">
        <f t="shared" si="10"/>
        <v>0</v>
      </c>
    </row>
    <row r="42" spans="2:35" s="14" customFormat="1" x14ac:dyDescent="0.35">
      <c r="B42" s="14" t="s">
        <v>72</v>
      </c>
      <c r="S42" s="14" t="e">
        <f>S41/S26</f>
        <v>#DIV/0!</v>
      </c>
      <c r="T42" s="14" t="e">
        <f t="shared" ref="T42:AI42" si="11">T41/T26</f>
        <v>#DIV/0!</v>
      </c>
      <c r="U42" s="14">
        <f t="shared" si="11"/>
        <v>0.13444091630755273</v>
      </c>
      <c r="V42" s="14">
        <f t="shared" si="11"/>
        <v>0.24630660015349193</v>
      </c>
      <c r="W42" s="14">
        <f t="shared" si="11"/>
        <v>0.15240961189538435</v>
      </c>
      <c r="X42" s="14">
        <f t="shared" si="11"/>
        <v>0.16803415941058272</v>
      </c>
      <c r="Y42" s="14">
        <f t="shared" si="11"/>
        <v>0.31034608378870676</v>
      </c>
      <c r="Z42" s="14">
        <f t="shared" si="11"/>
        <v>0.42842514230641809</v>
      </c>
      <c r="AA42" s="14">
        <f t="shared" si="11"/>
        <v>0.45246935983695802</v>
      </c>
      <c r="AB42" s="14" t="e">
        <f t="shared" si="11"/>
        <v>#DIV/0!</v>
      </c>
      <c r="AC42" s="14" t="e">
        <f t="shared" si="11"/>
        <v>#DIV/0!</v>
      </c>
      <c r="AD42" s="14" t="e">
        <f t="shared" si="11"/>
        <v>#DIV/0!</v>
      </c>
      <c r="AE42" s="14" t="e">
        <f t="shared" si="11"/>
        <v>#DIV/0!</v>
      </c>
      <c r="AF42" s="14" t="e">
        <f t="shared" si="11"/>
        <v>#DIV/0!</v>
      </c>
      <c r="AG42" s="14" t="e">
        <f t="shared" si="11"/>
        <v>#DIV/0!</v>
      </c>
      <c r="AH42" s="14" t="e">
        <f t="shared" si="11"/>
        <v>#DIV/0!</v>
      </c>
      <c r="AI42" s="14" t="e">
        <f t="shared" si="11"/>
        <v>#DIV/0!</v>
      </c>
    </row>
    <row r="43" spans="2:35" s="9" customFormat="1" x14ac:dyDescent="0.35">
      <c r="B43" s="9" t="s">
        <v>60</v>
      </c>
      <c r="S43" s="17"/>
      <c r="T43" s="17"/>
      <c r="U43" s="17"/>
      <c r="V43" s="17"/>
      <c r="W43" s="17"/>
      <c r="X43" s="17"/>
      <c r="Y43" s="17"/>
      <c r="Z43" s="17"/>
      <c r="AA43" s="17"/>
      <c r="AB43" s="17"/>
      <c r="AC43" s="17"/>
      <c r="AD43" s="17"/>
      <c r="AE43" s="17"/>
      <c r="AF43" s="17"/>
      <c r="AG43" s="17"/>
      <c r="AH43" s="17"/>
      <c r="AI43" s="17"/>
    </row>
    <row r="44" spans="2:35" s="15" customFormat="1" x14ac:dyDescent="0.35">
      <c r="B44" s="15" t="s">
        <v>59</v>
      </c>
      <c r="U44" s="15">
        <v>-454</v>
      </c>
      <c r="V44" s="15">
        <f>-628-106</f>
        <v>-734</v>
      </c>
      <c r="W44" s="15">
        <v>-1444</v>
      </c>
      <c r="X44" s="15">
        <v>-1777</v>
      </c>
      <c r="Y44" s="15">
        <v>-1885</v>
      </c>
      <c r="Z44" s="15">
        <v>-1737</v>
      </c>
      <c r="AA44" s="15">
        <v>-1622</v>
      </c>
    </row>
    <row r="45" spans="2:35" s="16" customFormat="1" x14ac:dyDescent="0.35">
      <c r="B45" s="16" t="s">
        <v>60</v>
      </c>
      <c r="U45" s="16">
        <f>-166+74</f>
        <v>-92</v>
      </c>
      <c r="V45" s="16">
        <v>144</v>
      </c>
      <c r="W45" s="16">
        <v>226</v>
      </c>
      <c r="X45" s="16">
        <v>206</v>
      </c>
      <c r="Y45" s="16">
        <v>131</v>
      </c>
      <c r="Z45" s="16">
        <v>-54</v>
      </c>
      <c r="AA45" s="16">
        <v>512</v>
      </c>
    </row>
    <row r="46" spans="2:35" s="15" customFormat="1" x14ac:dyDescent="0.35">
      <c r="B46" s="15" t="s">
        <v>61</v>
      </c>
      <c r="S46" s="15">
        <f>S41+SUM(S44:S45)</f>
        <v>0</v>
      </c>
      <c r="T46" s="15">
        <f t="shared" ref="T46:AI46" si="12">T41+SUM(T44:T45)</f>
        <v>0</v>
      </c>
      <c r="U46" s="15">
        <f t="shared" si="12"/>
        <v>1825</v>
      </c>
      <c r="V46" s="15">
        <f t="shared" si="12"/>
        <v>4545</v>
      </c>
      <c r="W46" s="15">
        <f t="shared" si="12"/>
        <v>2226</v>
      </c>
      <c r="X46" s="15">
        <f t="shared" si="12"/>
        <v>2443</v>
      </c>
      <c r="Y46" s="15">
        <f t="shared" si="12"/>
        <v>6765</v>
      </c>
      <c r="Z46" s="15">
        <f t="shared" si="12"/>
        <v>12434</v>
      </c>
      <c r="AA46" s="15">
        <f t="shared" si="12"/>
        <v>15097</v>
      </c>
      <c r="AB46" s="15">
        <f t="shared" si="12"/>
        <v>0</v>
      </c>
      <c r="AC46" s="15">
        <f t="shared" si="12"/>
        <v>0</v>
      </c>
      <c r="AD46" s="15">
        <f t="shared" si="12"/>
        <v>0</v>
      </c>
      <c r="AE46" s="15">
        <f t="shared" si="12"/>
        <v>0</v>
      </c>
      <c r="AF46" s="15">
        <f t="shared" si="12"/>
        <v>0</v>
      </c>
      <c r="AG46" s="15">
        <f t="shared" si="12"/>
        <v>0</v>
      </c>
      <c r="AH46" s="15">
        <f t="shared" si="12"/>
        <v>0</v>
      </c>
      <c r="AI46" s="15">
        <f t="shared" si="12"/>
        <v>0</v>
      </c>
    </row>
    <row r="47" spans="2:35" s="16" customFormat="1" x14ac:dyDescent="0.35">
      <c r="B47" s="16" t="s">
        <v>62</v>
      </c>
      <c r="U47" s="16">
        <v>35</v>
      </c>
      <c r="V47" s="16">
        <v>-8084</v>
      </c>
      <c r="W47" s="16">
        <v>-510</v>
      </c>
      <c r="X47" s="16">
        <v>-518</v>
      </c>
      <c r="Y47" s="16">
        <v>29</v>
      </c>
      <c r="Z47" s="16">
        <v>939</v>
      </c>
      <c r="AA47" s="16">
        <v>1015</v>
      </c>
    </row>
    <row r="48" spans="2:35" s="15" customFormat="1" x14ac:dyDescent="0.35">
      <c r="B48" s="15" t="s">
        <v>73</v>
      </c>
      <c r="S48" s="15">
        <f>S46-S47</f>
        <v>0</v>
      </c>
      <c r="T48" s="15">
        <f t="shared" ref="T48:AI48" si="13">T46-T47</f>
        <v>0</v>
      </c>
      <c r="U48" s="15">
        <f>U46-U47-6</f>
        <v>1784</v>
      </c>
      <c r="V48" s="15">
        <f>V46-V47-19</f>
        <v>12610</v>
      </c>
      <c r="W48" s="15">
        <f>W46-W47-12</f>
        <v>2724</v>
      </c>
      <c r="X48" s="15">
        <f>X46-X47-1</f>
        <v>2960</v>
      </c>
      <c r="Y48" s="15">
        <f t="shared" si="13"/>
        <v>6736</v>
      </c>
      <c r="Z48" s="15">
        <f t="shared" si="13"/>
        <v>11495</v>
      </c>
      <c r="AA48" s="15">
        <f t="shared" si="13"/>
        <v>14082</v>
      </c>
      <c r="AB48" s="15">
        <f t="shared" si="13"/>
        <v>0</v>
      </c>
      <c r="AC48" s="15">
        <f t="shared" si="13"/>
        <v>0</v>
      </c>
      <c r="AD48" s="15">
        <f t="shared" si="13"/>
        <v>0</v>
      </c>
      <c r="AE48" s="15">
        <f t="shared" si="13"/>
        <v>0</v>
      </c>
      <c r="AF48" s="15">
        <f t="shared" si="13"/>
        <v>0</v>
      </c>
      <c r="AG48" s="15">
        <f t="shared" si="13"/>
        <v>0</v>
      </c>
      <c r="AH48" s="15">
        <f t="shared" si="13"/>
        <v>0</v>
      </c>
      <c r="AI48" s="15">
        <f t="shared" si="13"/>
        <v>0</v>
      </c>
    </row>
    <row r="49" spans="2:35" s="16" customFormat="1" x14ac:dyDescent="0.35">
      <c r="B49" s="16" t="s">
        <v>74</v>
      </c>
      <c r="U49" s="16">
        <v>-92</v>
      </c>
      <c r="V49" s="16">
        <v>-351</v>
      </c>
      <c r="W49" s="16">
        <v>-29</v>
      </c>
      <c r="X49" s="16">
        <v>-297</v>
      </c>
      <c r="Y49" s="16">
        <v>-299</v>
      </c>
      <c r="Z49" s="16">
        <v>-272</v>
      </c>
      <c r="AA49" s="16">
        <v>0</v>
      </c>
    </row>
    <row r="50" spans="2:35" s="15" customFormat="1" x14ac:dyDescent="0.35">
      <c r="B50" s="15" t="s">
        <v>75</v>
      </c>
      <c r="S50" s="15">
        <f>SUM(S48:S49)</f>
        <v>0</v>
      </c>
      <c r="T50" s="15">
        <f t="shared" ref="T50:AI50" si="14">SUM(T48:T49)</f>
        <v>0</v>
      </c>
      <c r="U50" s="15">
        <f t="shared" si="14"/>
        <v>1692</v>
      </c>
      <c r="V50" s="15">
        <f t="shared" si="14"/>
        <v>12259</v>
      </c>
      <c r="W50" s="15">
        <f t="shared" si="14"/>
        <v>2695</v>
      </c>
      <c r="X50" s="15">
        <f t="shared" si="14"/>
        <v>2663</v>
      </c>
      <c r="Y50" s="15">
        <f t="shared" si="14"/>
        <v>6437</v>
      </c>
      <c r="Z50" s="15">
        <f t="shared" si="14"/>
        <v>11223</v>
      </c>
      <c r="AA50" s="15">
        <f t="shared" si="14"/>
        <v>14082</v>
      </c>
      <c r="AB50" s="15">
        <f t="shared" si="14"/>
        <v>0</v>
      </c>
      <c r="AC50" s="15">
        <f t="shared" si="14"/>
        <v>0</v>
      </c>
      <c r="AD50" s="15">
        <f t="shared" si="14"/>
        <v>0</v>
      </c>
      <c r="AE50" s="15">
        <f t="shared" si="14"/>
        <v>0</v>
      </c>
      <c r="AF50" s="15">
        <f t="shared" si="14"/>
        <v>0</v>
      </c>
      <c r="AG50" s="15">
        <f t="shared" si="14"/>
        <v>0</v>
      </c>
      <c r="AH50" s="15">
        <f t="shared" si="14"/>
        <v>0</v>
      </c>
      <c r="AI50" s="15">
        <f t="shared" si="14"/>
        <v>0</v>
      </c>
    </row>
    <row r="51" spans="2:35" s="14" customFormat="1" x14ac:dyDescent="0.35">
      <c r="B51" s="14" t="s">
        <v>76</v>
      </c>
      <c r="S51" s="14" t="e">
        <f>S50/S26</f>
        <v>#DIV/0!</v>
      </c>
      <c r="T51" s="14" t="e">
        <f t="shared" ref="T51:AI51" si="15">T50/T26</f>
        <v>#DIV/0!</v>
      </c>
      <c r="U51" s="14">
        <f t="shared" si="15"/>
        <v>9.5940122476752099E-2</v>
      </c>
      <c r="V51" s="14">
        <f t="shared" si="15"/>
        <v>0.58801803530314656</v>
      </c>
      <c r="W51" s="14">
        <f t="shared" si="15"/>
        <v>0.11926361906447759</v>
      </c>
      <c r="X51" s="14">
        <f t="shared" si="15"/>
        <v>0.11147856664434025</v>
      </c>
      <c r="Y51" s="14">
        <f t="shared" si="15"/>
        <v>0.2344990892531876</v>
      </c>
      <c r="Z51" s="14">
        <f t="shared" si="15"/>
        <v>0.33801162545553115</v>
      </c>
      <c r="AA51" s="14">
        <f t="shared" si="15"/>
        <v>0.39314330383316115</v>
      </c>
      <c r="AB51" s="14" t="e">
        <f t="shared" si="15"/>
        <v>#DIV/0!</v>
      </c>
      <c r="AC51" s="14" t="e">
        <f t="shared" si="15"/>
        <v>#DIV/0!</v>
      </c>
      <c r="AD51" s="14" t="e">
        <f t="shared" si="15"/>
        <v>#DIV/0!</v>
      </c>
      <c r="AE51" s="14" t="e">
        <f t="shared" si="15"/>
        <v>#DIV/0!</v>
      </c>
      <c r="AF51" s="14" t="e">
        <f t="shared" si="15"/>
        <v>#DIV/0!</v>
      </c>
      <c r="AG51" s="14" t="e">
        <f t="shared" si="15"/>
        <v>#DIV/0!</v>
      </c>
      <c r="AH51" s="14" t="e">
        <f t="shared" si="15"/>
        <v>#DIV/0!</v>
      </c>
      <c r="AI51" s="14" t="e">
        <f t="shared" si="15"/>
        <v>#DIV/0!</v>
      </c>
    </row>
    <row r="53" spans="2:35" s="19" customFormat="1" x14ac:dyDescent="0.35">
      <c r="B53" s="19" t="s">
        <v>63</v>
      </c>
      <c r="S53" s="19" t="e">
        <f>S50/S55</f>
        <v>#DIV/0!</v>
      </c>
      <c r="T53" s="19" t="e">
        <f t="shared" ref="T53:AI53" si="16">T50/T55</f>
        <v>#DIV/0!</v>
      </c>
      <c r="U53" s="19">
        <f t="shared" si="16"/>
        <v>4.177777777777778</v>
      </c>
      <c r="V53" s="19">
        <f t="shared" si="16"/>
        <v>29.327751196172247</v>
      </c>
      <c r="W53" s="19">
        <f t="shared" si="16"/>
        <v>6.7713567839195976</v>
      </c>
      <c r="X53" s="19">
        <f t="shared" si="16"/>
        <v>6.6243781094527368</v>
      </c>
      <c r="Y53" s="19">
        <f t="shared" si="16"/>
        <v>15.7</v>
      </c>
      <c r="Z53" s="19">
        <f t="shared" si="16"/>
        <v>27.440097799511001</v>
      </c>
      <c r="AA53" s="19">
        <f t="shared" si="16"/>
        <v>33.932530120481928</v>
      </c>
      <c r="AB53" s="19" t="e">
        <f t="shared" si="16"/>
        <v>#DIV/0!</v>
      </c>
      <c r="AC53" s="19" t="e">
        <f t="shared" si="16"/>
        <v>#DIV/0!</v>
      </c>
      <c r="AD53" s="19" t="e">
        <f t="shared" si="16"/>
        <v>#DIV/0!</v>
      </c>
      <c r="AE53" s="19" t="e">
        <f t="shared" si="16"/>
        <v>#DIV/0!</v>
      </c>
      <c r="AF53" s="19" t="e">
        <f t="shared" si="16"/>
        <v>#DIV/0!</v>
      </c>
      <c r="AG53" s="19" t="e">
        <f t="shared" si="16"/>
        <v>#DIV/0!</v>
      </c>
      <c r="AH53" s="19" t="e">
        <f t="shared" si="16"/>
        <v>#DIV/0!</v>
      </c>
      <c r="AI53" s="19" t="e">
        <f t="shared" si="16"/>
        <v>#DIV/0!</v>
      </c>
    </row>
    <row r="54" spans="2:35" s="19" customFormat="1" x14ac:dyDescent="0.35">
      <c r="B54" s="19" t="s">
        <v>64</v>
      </c>
      <c r="S54" s="19" t="e">
        <f>S50/S56</f>
        <v>#DIV/0!</v>
      </c>
      <c r="T54" s="19" t="e">
        <f t="shared" ref="T54:AI54" si="17">T50/T56</f>
        <v>#DIV/0!</v>
      </c>
      <c r="U54" s="19">
        <f t="shared" si="17"/>
        <v>4.0190023752969122</v>
      </c>
      <c r="V54" s="19">
        <f t="shared" si="17"/>
        <v>28.443155452436194</v>
      </c>
      <c r="W54" s="19">
        <f t="shared" si="17"/>
        <v>6.4319809069212415</v>
      </c>
      <c r="X54" s="19">
        <f t="shared" si="17"/>
        <v>6.3254156769596204</v>
      </c>
      <c r="Y54" s="19">
        <f t="shared" si="17"/>
        <v>15.004662004662004</v>
      </c>
      <c r="Z54" s="19">
        <f t="shared" si="17"/>
        <v>26.531914893617021</v>
      </c>
      <c r="AA54" s="19">
        <f t="shared" si="17"/>
        <v>32.978922716627636</v>
      </c>
      <c r="AB54" s="19" t="e">
        <f t="shared" si="17"/>
        <v>#DIV/0!</v>
      </c>
      <c r="AC54" s="19" t="e">
        <f t="shared" si="17"/>
        <v>#DIV/0!</v>
      </c>
      <c r="AD54" s="19" t="e">
        <f t="shared" si="17"/>
        <v>#DIV/0!</v>
      </c>
      <c r="AE54" s="19" t="e">
        <f t="shared" si="17"/>
        <v>#DIV/0!</v>
      </c>
      <c r="AF54" s="19" t="e">
        <f t="shared" si="17"/>
        <v>#DIV/0!</v>
      </c>
      <c r="AG54" s="19" t="e">
        <f t="shared" si="17"/>
        <v>#DIV/0!</v>
      </c>
      <c r="AH54" s="19" t="e">
        <f t="shared" si="17"/>
        <v>#DIV/0!</v>
      </c>
      <c r="AI54" s="19" t="e">
        <f t="shared" si="17"/>
        <v>#DIV/0!</v>
      </c>
    </row>
    <row r="55" spans="2:35" x14ac:dyDescent="0.35">
      <c r="B55" t="s">
        <v>65</v>
      </c>
      <c r="U55">
        <v>405</v>
      </c>
      <c r="V55">
        <v>418</v>
      </c>
      <c r="W55">
        <v>398</v>
      </c>
      <c r="X55">
        <v>402</v>
      </c>
      <c r="Y55">
        <v>410</v>
      </c>
      <c r="Z55">
        <v>409</v>
      </c>
      <c r="AA55">
        <v>415</v>
      </c>
    </row>
    <row r="56" spans="2:35" x14ac:dyDescent="0.35">
      <c r="B56" t="s">
        <v>66</v>
      </c>
      <c r="U56">
        <v>421</v>
      </c>
      <c r="V56">
        <v>431</v>
      </c>
      <c r="W56">
        <v>419</v>
      </c>
      <c r="X56">
        <v>421</v>
      </c>
      <c r="Y56">
        <v>429</v>
      </c>
      <c r="Z56">
        <v>423</v>
      </c>
      <c r="AA56">
        <v>427</v>
      </c>
    </row>
    <row r="59" spans="2:35" s="1" customFormat="1" x14ac:dyDescent="0.35">
      <c r="B59" s="1" t="s">
        <v>33</v>
      </c>
    </row>
    <row r="60" spans="2:35" s="9" customFormat="1" x14ac:dyDescent="0.35">
      <c r="B60" s="9" t="s">
        <v>67</v>
      </c>
    </row>
    <row r="61" spans="2:35" s="15" customFormat="1" x14ac:dyDescent="0.35">
      <c r="B61" s="15" t="s">
        <v>21</v>
      </c>
      <c r="U61" s="15">
        <v>11204</v>
      </c>
      <c r="V61" s="15">
        <v>4292</v>
      </c>
      <c r="W61" s="15">
        <v>5055</v>
      </c>
      <c r="X61" s="15">
        <v>7618</v>
      </c>
      <c r="Y61" s="15">
        <v>12163</v>
      </c>
      <c r="Z61" s="15">
        <v>12416</v>
      </c>
      <c r="AA61" s="15">
        <v>14189</v>
      </c>
    </row>
    <row r="62" spans="2:35" s="15" customFormat="1" x14ac:dyDescent="0.35">
      <c r="B62" s="15" t="s">
        <v>77</v>
      </c>
      <c r="U62" s="15">
        <v>2448</v>
      </c>
      <c r="V62" s="15">
        <v>3325</v>
      </c>
      <c r="W62" s="15">
        <v>3259</v>
      </c>
      <c r="X62" s="15">
        <v>2297</v>
      </c>
      <c r="Y62" s="15">
        <v>2071</v>
      </c>
      <c r="Z62" s="15">
        <v>2958</v>
      </c>
      <c r="AA62" s="15">
        <v>3154</v>
      </c>
    </row>
    <row r="63" spans="2:35" s="15" customFormat="1" x14ac:dyDescent="0.35">
      <c r="B63" s="15" t="s">
        <v>78</v>
      </c>
      <c r="U63" s="15">
        <v>1447</v>
      </c>
      <c r="V63" s="15">
        <v>1124</v>
      </c>
      <c r="W63" s="15">
        <v>874</v>
      </c>
      <c r="X63" s="15">
        <v>1003</v>
      </c>
      <c r="Y63" s="15">
        <v>1297</v>
      </c>
      <c r="Z63" s="15">
        <v>1925</v>
      </c>
      <c r="AA63" s="15">
        <v>1898</v>
      </c>
    </row>
    <row r="64" spans="2:35" s="16" customFormat="1" x14ac:dyDescent="0.35">
      <c r="B64" s="16" t="s">
        <v>79</v>
      </c>
      <c r="U64" s="16">
        <v>724</v>
      </c>
      <c r="V64" s="16">
        <v>366</v>
      </c>
      <c r="W64" s="16">
        <v>729</v>
      </c>
      <c r="X64" s="16">
        <v>977</v>
      </c>
      <c r="Y64" s="16">
        <v>1055</v>
      </c>
      <c r="Z64" s="16">
        <v>1205</v>
      </c>
      <c r="AA64" s="16">
        <v>1606</v>
      </c>
    </row>
    <row r="65" spans="2:35" s="15" customFormat="1" x14ac:dyDescent="0.35">
      <c r="B65" s="15" t="s">
        <v>67</v>
      </c>
      <c r="S65" s="15">
        <f>SUM(S61:S64)</f>
        <v>0</v>
      </c>
      <c r="T65" s="15">
        <f t="shared" ref="T65:AI65" si="18">SUM(T61:T64)</f>
        <v>0</v>
      </c>
      <c r="U65" s="15">
        <f t="shared" si="18"/>
        <v>15823</v>
      </c>
      <c r="V65" s="15">
        <f t="shared" si="18"/>
        <v>9107</v>
      </c>
      <c r="W65" s="15">
        <f t="shared" si="18"/>
        <v>9917</v>
      </c>
      <c r="X65" s="15">
        <f t="shared" si="18"/>
        <v>11895</v>
      </c>
      <c r="Y65" s="15">
        <f t="shared" si="18"/>
        <v>16586</v>
      </c>
      <c r="Z65" s="15">
        <f t="shared" si="18"/>
        <v>18504</v>
      </c>
      <c r="AA65" s="15">
        <f t="shared" si="18"/>
        <v>20847</v>
      </c>
      <c r="AB65" s="15">
        <f t="shared" si="18"/>
        <v>0</v>
      </c>
      <c r="AC65" s="15">
        <f t="shared" si="18"/>
        <v>0</v>
      </c>
      <c r="AD65" s="15">
        <f t="shared" si="18"/>
        <v>0</v>
      </c>
      <c r="AE65" s="15">
        <f t="shared" si="18"/>
        <v>0</v>
      </c>
      <c r="AF65" s="15">
        <f t="shared" si="18"/>
        <v>0</v>
      </c>
      <c r="AG65" s="15">
        <f t="shared" si="18"/>
        <v>0</v>
      </c>
      <c r="AH65" s="15">
        <f t="shared" si="18"/>
        <v>0</v>
      </c>
      <c r="AI65" s="15">
        <f t="shared" si="18"/>
        <v>0</v>
      </c>
    </row>
    <row r="66" spans="2:35" s="17" customFormat="1" x14ac:dyDescent="0.35">
      <c r="B66" s="17" t="s">
        <v>68</v>
      </c>
    </row>
    <row r="67" spans="2:35" s="15" customFormat="1" x14ac:dyDescent="0.35">
      <c r="B67" s="15" t="s">
        <v>80</v>
      </c>
      <c r="U67" s="15">
        <v>2599</v>
      </c>
      <c r="V67" s="15">
        <v>2635</v>
      </c>
      <c r="W67" s="15">
        <v>2565</v>
      </c>
      <c r="X67" s="15">
        <v>2509</v>
      </c>
      <c r="Y67" s="15">
        <v>2348</v>
      </c>
      <c r="Z67" s="15">
        <v>2223</v>
      </c>
      <c r="AA67" s="15">
        <v>2154</v>
      </c>
    </row>
    <row r="68" spans="2:35" s="15" customFormat="1" x14ac:dyDescent="0.35">
      <c r="B68" s="15" t="s">
        <v>81</v>
      </c>
      <c r="U68" s="15">
        <v>24706</v>
      </c>
      <c r="V68" s="15">
        <v>26913</v>
      </c>
      <c r="W68" s="15">
        <v>36714</v>
      </c>
      <c r="X68" s="15">
        <v>43447</v>
      </c>
      <c r="Y68" s="15">
        <v>43450</v>
      </c>
      <c r="Z68" s="15">
        <v>43614</v>
      </c>
      <c r="AA68" s="15">
        <v>43653</v>
      </c>
    </row>
    <row r="69" spans="2:35" s="15" customFormat="1" x14ac:dyDescent="0.35">
      <c r="B69" s="15" t="s">
        <v>82</v>
      </c>
      <c r="U69" s="15">
        <v>10832</v>
      </c>
      <c r="V69" s="15">
        <v>10762</v>
      </c>
      <c r="W69" s="15">
        <v>17554</v>
      </c>
      <c r="X69" s="15">
        <v>16782</v>
      </c>
      <c r="Y69" s="15">
        <v>11374</v>
      </c>
      <c r="Z69" s="15">
        <v>7111</v>
      </c>
      <c r="AA69" s="15">
        <v>3867</v>
      </c>
    </row>
    <row r="70" spans="2:35" s="16" customFormat="1" x14ac:dyDescent="0.35">
      <c r="B70" s="16" t="s">
        <v>83</v>
      </c>
      <c r="U70" s="16">
        <v>458</v>
      </c>
      <c r="V70" s="16">
        <v>707</v>
      </c>
      <c r="W70" s="16">
        <v>743</v>
      </c>
      <c r="X70" s="16">
        <v>1300</v>
      </c>
      <c r="Y70" s="16">
        <v>1812</v>
      </c>
      <c r="Z70" s="16">
        <v>1797</v>
      </c>
      <c r="AA70" s="16">
        <v>2340</v>
      </c>
    </row>
    <row r="71" spans="2:35" s="18" customFormat="1" x14ac:dyDescent="0.35">
      <c r="B71" s="18" t="s">
        <v>84</v>
      </c>
      <c r="S71" s="18">
        <f>SUM(S67:S70)</f>
        <v>0</v>
      </c>
      <c r="T71" s="18">
        <f t="shared" ref="T71:AI71" si="19">SUM(T67:T70)</f>
        <v>0</v>
      </c>
      <c r="U71" s="18">
        <f t="shared" si="19"/>
        <v>38595</v>
      </c>
      <c r="V71" s="18">
        <f t="shared" si="19"/>
        <v>41017</v>
      </c>
      <c r="W71" s="18">
        <f t="shared" si="19"/>
        <v>57576</v>
      </c>
      <c r="X71" s="18">
        <f t="shared" si="19"/>
        <v>64038</v>
      </c>
      <c r="Y71" s="18">
        <f t="shared" si="19"/>
        <v>58984</v>
      </c>
      <c r="Z71" s="18">
        <f t="shared" si="19"/>
        <v>54745</v>
      </c>
      <c r="AA71" s="18">
        <f t="shared" si="19"/>
        <v>52014</v>
      </c>
      <c r="AB71" s="18">
        <f t="shared" si="19"/>
        <v>0</v>
      </c>
      <c r="AC71" s="18">
        <f t="shared" si="19"/>
        <v>0</v>
      </c>
      <c r="AD71" s="18">
        <f t="shared" si="19"/>
        <v>0</v>
      </c>
      <c r="AE71" s="18">
        <f t="shared" si="19"/>
        <v>0</v>
      </c>
      <c r="AF71" s="18">
        <f t="shared" si="19"/>
        <v>0</v>
      </c>
      <c r="AG71" s="18">
        <f t="shared" si="19"/>
        <v>0</v>
      </c>
      <c r="AH71" s="18">
        <f t="shared" si="19"/>
        <v>0</v>
      </c>
      <c r="AI71" s="18">
        <f t="shared" si="19"/>
        <v>0</v>
      </c>
    </row>
    <row r="72" spans="2:35" s="15" customFormat="1" x14ac:dyDescent="0.35">
      <c r="B72" s="15" t="s">
        <v>85</v>
      </c>
      <c r="S72" s="15">
        <f>S71+S65</f>
        <v>0</v>
      </c>
      <c r="T72" s="15">
        <f t="shared" ref="T72:AI72" si="20">T71+T65</f>
        <v>0</v>
      </c>
      <c r="U72" s="15">
        <f t="shared" si="20"/>
        <v>54418</v>
      </c>
      <c r="V72" s="15">
        <f t="shared" si="20"/>
        <v>50124</v>
      </c>
      <c r="W72" s="15">
        <f t="shared" si="20"/>
        <v>67493</v>
      </c>
      <c r="X72" s="15">
        <f t="shared" si="20"/>
        <v>75933</v>
      </c>
      <c r="Y72" s="15">
        <f t="shared" si="20"/>
        <v>75570</v>
      </c>
      <c r="Z72" s="15">
        <f t="shared" si="20"/>
        <v>73249</v>
      </c>
      <c r="AA72" s="15">
        <f t="shared" si="20"/>
        <v>72861</v>
      </c>
      <c r="AB72" s="15">
        <f t="shared" si="20"/>
        <v>0</v>
      </c>
      <c r="AC72" s="15">
        <f t="shared" si="20"/>
        <v>0</v>
      </c>
      <c r="AD72" s="15">
        <f t="shared" si="20"/>
        <v>0</v>
      </c>
      <c r="AE72" s="15">
        <f t="shared" si="20"/>
        <v>0</v>
      </c>
      <c r="AF72" s="15">
        <f t="shared" si="20"/>
        <v>0</v>
      </c>
      <c r="AG72" s="15">
        <f t="shared" si="20"/>
        <v>0</v>
      </c>
      <c r="AH72" s="15">
        <f t="shared" si="20"/>
        <v>0</v>
      </c>
      <c r="AI72" s="15">
        <f t="shared" si="20"/>
        <v>0</v>
      </c>
    </row>
    <row r="73" spans="2:35" s="17" customFormat="1" x14ac:dyDescent="0.35">
      <c r="B73" s="17" t="s">
        <v>69</v>
      </c>
    </row>
    <row r="74" spans="2:35" s="15" customFormat="1" x14ac:dyDescent="0.35">
      <c r="B74" s="15" t="s">
        <v>86</v>
      </c>
      <c r="U74" s="15">
        <v>1105</v>
      </c>
      <c r="V74" s="15">
        <v>811</v>
      </c>
      <c r="W74" s="15">
        <v>855</v>
      </c>
      <c r="X74" s="15">
        <v>836</v>
      </c>
      <c r="Y74" s="15">
        <v>1086</v>
      </c>
      <c r="Z74" s="15">
        <v>998</v>
      </c>
      <c r="AA74" s="15">
        <v>1210</v>
      </c>
    </row>
    <row r="75" spans="2:35" s="15" customFormat="1" x14ac:dyDescent="0.35">
      <c r="B75" s="15" t="s">
        <v>87</v>
      </c>
      <c r="U75" s="15">
        <v>626</v>
      </c>
      <c r="V75" s="15">
        <v>715</v>
      </c>
      <c r="W75" s="15">
        <v>641</v>
      </c>
      <c r="X75" s="15">
        <v>877</v>
      </c>
      <c r="Y75" s="15">
        <v>1066</v>
      </c>
      <c r="Z75" s="15">
        <v>1202</v>
      </c>
      <c r="AA75" s="15">
        <v>935</v>
      </c>
    </row>
    <row r="76" spans="2:35" s="15" customFormat="1" x14ac:dyDescent="0.35">
      <c r="B76" s="15" t="s">
        <v>88</v>
      </c>
      <c r="U76" s="15">
        <v>117</v>
      </c>
      <c r="V76" s="15">
        <v>0</v>
      </c>
      <c r="W76" s="15">
        <v>2787</v>
      </c>
      <c r="X76" s="15">
        <v>827</v>
      </c>
      <c r="Y76" s="15">
        <v>290</v>
      </c>
      <c r="Z76" s="15">
        <v>440</v>
      </c>
      <c r="AA76" s="15">
        <v>1608</v>
      </c>
    </row>
    <row r="77" spans="2:35" s="16" customFormat="1" x14ac:dyDescent="0.35">
      <c r="B77" s="16" t="s">
        <v>89</v>
      </c>
      <c r="U77" s="16">
        <v>681</v>
      </c>
      <c r="V77" s="16">
        <v>812</v>
      </c>
      <c r="W77" s="16">
        <v>2616</v>
      </c>
      <c r="X77" s="16">
        <v>3831</v>
      </c>
      <c r="Y77" s="16">
        <v>3839</v>
      </c>
      <c r="Z77" s="16">
        <v>4412</v>
      </c>
      <c r="AA77" s="16">
        <v>3652</v>
      </c>
    </row>
    <row r="78" spans="2:35" s="15" customFormat="1" x14ac:dyDescent="0.35">
      <c r="B78" s="15" t="s">
        <v>90</v>
      </c>
      <c r="S78" s="15">
        <f>SUM(S74:S77)</f>
        <v>0</v>
      </c>
      <c r="T78" s="15">
        <f t="shared" ref="T78:AI78" si="21">SUM(T74:T77)</f>
        <v>0</v>
      </c>
      <c r="U78" s="15">
        <f t="shared" si="21"/>
        <v>2529</v>
      </c>
      <c r="V78" s="15">
        <f t="shared" si="21"/>
        <v>2338</v>
      </c>
      <c r="W78" s="15">
        <f t="shared" si="21"/>
        <v>6899</v>
      </c>
      <c r="X78" s="15">
        <f t="shared" si="21"/>
        <v>6371</v>
      </c>
      <c r="Y78" s="15">
        <f t="shared" si="21"/>
        <v>6281</v>
      </c>
      <c r="Z78" s="15">
        <f t="shared" si="21"/>
        <v>7052</v>
      </c>
      <c r="AA78" s="15">
        <f t="shared" si="21"/>
        <v>7405</v>
      </c>
      <c r="AB78" s="15">
        <f t="shared" si="21"/>
        <v>0</v>
      </c>
      <c r="AC78" s="15">
        <f t="shared" si="21"/>
        <v>0</v>
      </c>
      <c r="AD78" s="15">
        <f t="shared" si="21"/>
        <v>0</v>
      </c>
      <c r="AE78" s="15">
        <f t="shared" si="21"/>
        <v>0</v>
      </c>
      <c r="AF78" s="15">
        <f t="shared" si="21"/>
        <v>0</v>
      </c>
      <c r="AG78" s="15">
        <f t="shared" si="21"/>
        <v>0</v>
      </c>
      <c r="AH78" s="15">
        <f t="shared" si="21"/>
        <v>0</v>
      </c>
      <c r="AI78" s="15">
        <f t="shared" si="21"/>
        <v>0</v>
      </c>
    </row>
    <row r="79" spans="2:35" s="17" customFormat="1" x14ac:dyDescent="0.35">
      <c r="B79" s="17" t="s">
        <v>70</v>
      </c>
    </row>
    <row r="80" spans="2:35" s="15" customFormat="1" x14ac:dyDescent="0.35">
      <c r="B80" s="15" t="s">
        <v>91</v>
      </c>
      <c r="U80" s="15">
        <v>17431</v>
      </c>
      <c r="V80" s="15">
        <v>17493</v>
      </c>
      <c r="W80" s="15">
        <v>30011</v>
      </c>
      <c r="X80" s="15">
        <v>40235</v>
      </c>
      <c r="Y80" s="15">
        <v>39440</v>
      </c>
      <c r="Z80" s="15">
        <v>39075</v>
      </c>
      <c r="AA80" s="15">
        <v>37621</v>
      </c>
    </row>
    <row r="81" spans="2:35" s="16" customFormat="1" x14ac:dyDescent="0.35">
      <c r="B81" s="16" t="s">
        <v>92</v>
      </c>
      <c r="U81" s="16">
        <v>11272</v>
      </c>
      <c r="V81" s="16">
        <v>3636</v>
      </c>
      <c r="W81" s="16">
        <v>5613</v>
      </c>
      <c r="X81" s="16">
        <v>5426</v>
      </c>
      <c r="Y81" s="16">
        <v>4860</v>
      </c>
      <c r="Z81" s="16">
        <v>4413</v>
      </c>
      <c r="AA81" s="16">
        <v>3847</v>
      </c>
    </row>
    <row r="82" spans="2:35" s="18" customFormat="1" x14ac:dyDescent="0.35">
      <c r="B82" s="18" t="s">
        <v>93</v>
      </c>
      <c r="S82" s="18">
        <f>SUM(S80:S81)</f>
        <v>0</v>
      </c>
      <c r="T82" s="18">
        <f t="shared" ref="T82:AI82" si="22">SUM(T80:T81)</f>
        <v>0</v>
      </c>
      <c r="U82" s="18">
        <f t="shared" si="22"/>
        <v>28703</v>
      </c>
      <c r="V82" s="18">
        <f t="shared" si="22"/>
        <v>21129</v>
      </c>
      <c r="W82" s="18">
        <f t="shared" si="22"/>
        <v>35624</v>
      </c>
      <c r="X82" s="18">
        <f t="shared" si="22"/>
        <v>45661</v>
      </c>
      <c r="Y82" s="18">
        <f t="shared" si="22"/>
        <v>44300</v>
      </c>
      <c r="Z82" s="18">
        <f t="shared" si="22"/>
        <v>43488</v>
      </c>
      <c r="AA82" s="18">
        <f t="shared" si="22"/>
        <v>41468</v>
      </c>
      <c r="AB82" s="18">
        <f t="shared" si="22"/>
        <v>0</v>
      </c>
      <c r="AC82" s="18">
        <f t="shared" si="22"/>
        <v>0</v>
      </c>
      <c r="AD82" s="18">
        <f t="shared" si="22"/>
        <v>0</v>
      </c>
      <c r="AE82" s="18">
        <f t="shared" si="22"/>
        <v>0</v>
      </c>
      <c r="AF82" s="18">
        <f t="shared" si="22"/>
        <v>0</v>
      </c>
      <c r="AG82" s="18">
        <f t="shared" si="22"/>
        <v>0</v>
      </c>
      <c r="AH82" s="18">
        <f t="shared" si="22"/>
        <v>0</v>
      </c>
      <c r="AI82" s="18">
        <f t="shared" si="22"/>
        <v>0</v>
      </c>
    </row>
    <row r="83" spans="2:35" s="15" customFormat="1" x14ac:dyDescent="0.35">
      <c r="B83" s="15" t="s">
        <v>94</v>
      </c>
      <c r="S83" s="15">
        <f>S82+S78</f>
        <v>0</v>
      </c>
      <c r="T83" s="15">
        <f t="shared" ref="T83:AI83" si="23">T82+T78</f>
        <v>0</v>
      </c>
      <c r="U83" s="15">
        <f t="shared" si="23"/>
        <v>31232</v>
      </c>
      <c r="V83" s="15">
        <f t="shared" si="23"/>
        <v>23467</v>
      </c>
      <c r="W83" s="15">
        <f t="shared" si="23"/>
        <v>42523</v>
      </c>
      <c r="X83" s="15">
        <f t="shared" si="23"/>
        <v>52032</v>
      </c>
      <c r="Y83" s="15">
        <f t="shared" si="23"/>
        <v>50581</v>
      </c>
      <c r="Z83" s="15">
        <f t="shared" si="23"/>
        <v>50540</v>
      </c>
      <c r="AA83" s="15">
        <f t="shared" si="23"/>
        <v>48873</v>
      </c>
      <c r="AB83" s="15">
        <f t="shared" si="23"/>
        <v>0</v>
      </c>
      <c r="AC83" s="15">
        <f t="shared" si="23"/>
        <v>0</v>
      </c>
      <c r="AD83" s="15">
        <f t="shared" si="23"/>
        <v>0</v>
      </c>
      <c r="AE83" s="15">
        <f t="shared" si="23"/>
        <v>0</v>
      </c>
      <c r="AF83" s="15">
        <f t="shared" si="23"/>
        <v>0</v>
      </c>
      <c r="AG83" s="15">
        <f t="shared" si="23"/>
        <v>0</v>
      </c>
      <c r="AH83" s="15">
        <f t="shared" si="23"/>
        <v>0</v>
      </c>
      <c r="AI83" s="15">
        <f t="shared" si="23"/>
        <v>0</v>
      </c>
    </row>
    <row r="84" spans="2:35" s="17" customFormat="1" x14ac:dyDescent="0.35">
      <c r="B84" s="17" t="s">
        <v>71</v>
      </c>
    </row>
    <row r="85" spans="2:35" s="15" customFormat="1" x14ac:dyDescent="0.35">
      <c r="B85" s="15" t="s">
        <v>95</v>
      </c>
      <c r="U85" s="15">
        <v>0</v>
      </c>
      <c r="V85" s="15">
        <v>0</v>
      </c>
      <c r="W85" s="15">
        <v>0</v>
      </c>
      <c r="X85" s="15">
        <v>0</v>
      </c>
      <c r="Y85" s="15">
        <v>0</v>
      </c>
      <c r="Z85" s="15">
        <v>0</v>
      </c>
      <c r="AA85" s="15">
        <v>0</v>
      </c>
    </row>
    <row r="86" spans="2:35" s="15" customFormat="1" x14ac:dyDescent="0.35">
      <c r="B86" s="15" t="s">
        <v>96</v>
      </c>
      <c r="U86" s="15">
        <v>0</v>
      </c>
      <c r="V86" s="15">
        <v>0</v>
      </c>
      <c r="W86" s="15">
        <v>0</v>
      </c>
      <c r="X86" s="15">
        <v>0</v>
      </c>
      <c r="Y86" s="15">
        <v>0</v>
      </c>
      <c r="Z86" s="15">
        <v>0</v>
      </c>
      <c r="AA86" s="15">
        <v>0</v>
      </c>
    </row>
    <row r="87" spans="2:35" s="15" customFormat="1" x14ac:dyDescent="0.35">
      <c r="B87" s="15" t="s">
        <v>97</v>
      </c>
      <c r="U87" s="15">
        <v>20505</v>
      </c>
      <c r="V87" s="15">
        <v>23285</v>
      </c>
      <c r="W87" s="15">
        <v>25081</v>
      </c>
      <c r="X87" s="15">
        <v>23982</v>
      </c>
      <c r="Y87" s="15">
        <v>24330</v>
      </c>
      <c r="Z87" s="15">
        <v>21159</v>
      </c>
      <c r="AA87" s="15">
        <v>21099</v>
      </c>
    </row>
    <row r="88" spans="2:35" s="15" customFormat="1" x14ac:dyDescent="0.35">
      <c r="B88" s="15" t="s">
        <v>98</v>
      </c>
      <c r="U88" s="15">
        <v>-129</v>
      </c>
      <c r="V88" s="15">
        <v>3487</v>
      </c>
      <c r="W88" s="15">
        <v>0</v>
      </c>
      <c r="X88" s="15">
        <v>0</v>
      </c>
      <c r="Y88" s="15">
        <v>748</v>
      </c>
      <c r="Z88" s="15">
        <v>1604</v>
      </c>
      <c r="AA88" s="15">
        <v>2682</v>
      </c>
    </row>
    <row r="89" spans="2:35" s="16" customFormat="1" x14ac:dyDescent="0.35">
      <c r="B89" s="16" t="s">
        <v>99</v>
      </c>
      <c r="U89" s="16">
        <v>-91</v>
      </c>
      <c r="V89" s="16">
        <v>-115</v>
      </c>
      <c r="W89" s="16">
        <v>-140</v>
      </c>
      <c r="X89" s="16">
        <v>-108</v>
      </c>
      <c r="Y89" s="16">
        <v>-116</v>
      </c>
      <c r="Z89" s="16">
        <v>-54</v>
      </c>
      <c r="AA89" s="16">
        <v>207</v>
      </c>
    </row>
    <row r="90" spans="2:35" s="18" customFormat="1" x14ac:dyDescent="0.35">
      <c r="B90" s="18" t="s">
        <v>100</v>
      </c>
      <c r="S90" s="18">
        <f>SUM(S85:S89)</f>
        <v>0</v>
      </c>
      <c r="T90" s="18">
        <f t="shared" ref="T90:AI90" si="24">SUM(T85:T89)</f>
        <v>0</v>
      </c>
      <c r="U90" s="18">
        <f t="shared" si="24"/>
        <v>20285</v>
      </c>
      <c r="V90" s="18">
        <f t="shared" si="24"/>
        <v>26657</v>
      </c>
      <c r="W90" s="18">
        <f t="shared" si="24"/>
        <v>24941</v>
      </c>
      <c r="X90" s="18">
        <f t="shared" si="24"/>
        <v>23874</v>
      </c>
      <c r="Y90" s="18">
        <f t="shared" si="24"/>
        <v>24962</v>
      </c>
      <c r="Z90" s="18">
        <f t="shared" si="24"/>
        <v>22709</v>
      </c>
      <c r="AA90" s="18">
        <f t="shared" si="24"/>
        <v>23988</v>
      </c>
      <c r="AB90" s="18">
        <f t="shared" si="24"/>
        <v>0</v>
      </c>
      <c r="AC90" s="18">
        <f t="shared" si="24"/>
        <v>0</v>
      </c>
      <c r="AD90" s="18">
        <f t="shared" si="24"/>
        <v>0</v>
      </c>
      <c r="AE90" s="18">
        <f t="shared" si="24"/>
        <v>0</v>
      </c>
      <c r="AF90" s="18">
        <f t="shared" si="24"/>
        <v>0</v>
      </c>
      <c r="AG90" s="18">
        <f t="shared" si="24"/>
        <v>0</v>
      </c>
      <c r="AH90" s="18">
        <f t="shared" si="24"/>
        <v>0</v>
      </c>
      <c r="AI90" s="18">
        <f t="shared" si="24"/>
        <v>0</v>
      </c>
    </row>
    <row r="91" spans="2:35" s="15" customFormat="1" x14ac:dyDescent="0.35">
      <c r="B91" s="15" t="s">
        <v>101</v>
      </c>
      <c r="S91" s="15">
        <f>S90+S83</f>
        <v>0</v>
      </c>
      <c r="T91" s="15">
        <f t="shared" ref="T91:AI91" si="25">T90+T83</f>
        <v>0</v>
      </c>
      <c r="U91" s="15">
        <f t="shared" si="25"/>
        <v>51517</v>
      </c>
      <c r="V91" s="15">
        <f t="shared" si="25"/>
        <v>50124</v>
      </c>
      <c r="W91" s="15">
        <f t="shared" si="25"/>
        <v>67464</v>
      </c>
      <c r="X91" s="15">
        <f t="shared" si="25"/>
        <v>75906</v>
      </c>
      <c r="Y91" s="15">
        <f t="shared" si="25"/>
        <v>75543</v>
      </c>
      <c r="Z91" s="15">
        <f t="shared" si="25"/>
        <v>73249</v>
      </c>
      <c r="AA91" s="15">
        <f t="shared" si="25"/>
        <v>72861</v>
      </c>
      <c r="AB91" s="15">
        <f t="shared" si="25"/>
        <v>0</v>
      </c>
      <c r="AC91" s="15">
        <f t="shared" si="25"/>
        <v>0</v>
      </c>
      <c r="AD91" s="15">
        <f t="shared" si="25"/>
        <v>0</v>
      </c>
      <c r="AE91" s="15">
        <f t="shared" si="25"/>
        <v>0</v>
      </c>
      <c r="AF91" s="15">
        <f t="shared" si="25"/>
        <v>0</v>
      </c>
      <c r="AG91" s="15">
        <f t="shared" si="25"/>
        <v>0</v>
      </c>
      <c r="AH91" s="15">
        <f t="shared" si="25"/>
        <v>0</v>
      </c>
      <c r="AI91" s="15">
        <f t="shared" si="25"/>
        <v>0</v>
      </c>
    </row>
    <row r="93" spans="2:35" s="19" customFormat="1" x14ac:dyDescent="0.35">
      <c r="B93" s="19" t="s">
        <v>102</v>
      </c>
      <c r="S93" s="19" t="e">
        <f>S65/S78</f>
        <v>#DIV/0!</v>
      </c>
      <c r="T93" s="19" t="e">
        <f t="shared" ref="T93:AI93" si="26">T65/T78</f>
        <v>#DIV/0!</v>
      </c>
      <c r="U93" s="19">
        <f t="shared" si="26"/>
        <v>6.2566231712139189</v>
      </c>
      <c r="V93" s="19">
        <f t="shared" si="26"/>
        <v>3.8952095808383231</v>
      </c>
      <c r="W93" s="19">
        <f t="shared" si="26"/>
        <v>1.437454703580229</v>
      </c>
      <c r="X93" s="19">
        <f t="shared" si="26"/>
        <v>1.8670538377020875</v>
      </c>
      <c r="Y93" s="19">
        <f t="shared" si="26"/>
        <v>2.6406623149180066</v>
      </c>
      <c r="Z93" s="19">
        <f t="shared" si="26"/>
        <v>2.6239364719228586</v>
      </c>
      <c r="AA93" s="19">
        <f t="shared" si="26"/>
        <v>2.8152599594868333</v>
      </c>
      <c r="AB93" s="19" t="e">
        <f t="shared" si="26"/>
        <v>#DIV/0!</v>
      </c>
      <c r="AC93" s="19" t="e">
        <f t="shared" si="26"/>
        <v>#DIV/0!</v>
      </c>
      <c r="AD93" s="19" t="e">
        <f t="shared" si="26"/>
        <v>#DIV/0!</v>
      </c>
      <c r="AE93" s="19" t="e">
        <f t="shared" si="26"/>
        <v>#DIV/0!</v>
      </c>
      <c r="AF93" s="19" t="e">
        <f t="shared" si="26"/>
        <v>#DIV/0!</v>
      </c>
      <c r="AG93" s="19" t="e">
        <f t="shared" si="26"/>
        <v>#DIV/0!</v>
      </c>
      <c r="AH93" s="19" t="e">
        <f t="shared" si="26"/>
        <v>#DIV/0!</v>
      </c>
      <c r="AI93" s="19" t="e">
        <f t="shared" si="26"/>
        <v>#DIV/0!</v>
      </c>
    </row>
    <row r="94" spans="2:35" s="1" customFormat="1" x14ac:dyDescent="0.35">
      <c r="B94" s="1" t="s">
        <v>34</v>
      </c>
    </row>
    <row r="95" spans="2:35" s="15" customFormat="1" x14ac:dyDescent="0.35">
      <c r="B95" s="15" t="s">
        <v>36</v>
      </c>
      <c r="U95" s="15">
        <v>6551</v>
      </c>
      <c r="V95" s="15">
        <v>8880</v>
      </c>
      <c r="W95" s="15">
        <v>9697</v>
      </c>
      <c r="X95" s="15">
        <v>12061</v>
      </c>
      <c r="Y95" s="15">
        <v>13764</v>
      </c>
      <c r="Z95" s="15">
        <v>16736</v>
      </c>
      <c r="AA95" s="15">
        <v>18085</v>
      </c>
    </row>
    <row r="96" spans="2:35" s="16" customFormat="1" x14ac:dyDescent="0.35">
      <c r="B96" s="16" t="s">
        <v>37</v>
      </c>
      <c r="U96" s="16">
        <v>-1069</v>
      </c>
      <c r="V96" s="16">
        <v>-635</v>
      </c>
      <c r="W96" s="16">
        <v>-432</v>
      </c>
      <c r="X96" s="16">
        <v>-463</v>
      </c>
      <c r="Y96" s="16">
        <v>-443</v>
      </c>
      <c r="Z96" s="16">
        <v>-424</v>
      </c>
      <c r="AA96" s="16">
        <v>-452</v>
      </c>
    </row>
    <row r="97" spans="2:35" s="15" customFormat="1" x14ac:dyDescent="0.35">
      <c r="B97" s="15" t="s">
        <v>38</v>
      </c>
      <c r="S97" s="15">
        <f>SUM(S95:S96)</f>
        <v>0</v>
      </c>
      <c r="T97" s="15">
        <f t="shared" ref="T97:AI97" si="27">SUM(T95:T96)</f>
        <v>0</v>
      </c>
      <c r="U97" s="15">
        <f t="shared" si="27"/>
        <v>5482</v>
      </c>
      <c r="V97" s="15">
        <f t="shared" si="27"/>
        <v>8245</v>
      </c>
      <c r="W97" s="15">
        <f t="shared" si="27"/>
        <v>9265</v>
      </c>
      <c r="X97" s="15">
        <f t="shared" si="27"/>
        <v>11598</v>
      </c>
      <c r="Y97" s="15">
        <f t="shared" si="27"/>
        <v>13321</v>
      </c>
      <c r="Z97" s="15">
        <f t="shared" si="27"/>
        <v>16312</v>
      </c>
      <c r="AA97" s="15">
        <f t="shared" si="27"/>
        <v>17633</v>
      </c>
      <c r="AB97" s="15">
        <f t="shared" si="27"/>
        <v>0</v>
      </c>
      <c r="AC97" s="15">
        <f t="shared" si="27"/>
        <v>0</v>
      </c>
      <c r="AD97" s="15">
        <f t="shared" si="27"/>
        <v>0</v>
      </c>
      <c r="AE97" s="15">
        <f t="shared" si="27"/>
        <v>0</v>
      </c>
      <c r="AF97" s="15">
        <f t="shared" si="27"/>
        <v>0</v>
      </c>
      <c r="AG97" s="15">
        <f t="shared" si="27"/>
        <v>0</v>
      </c>
      <c r="AH97" s="15">
        <f t="shared" si="27"/>
        <v>0</v>
      </c>
      <c r="AI97" s="15">
        <f t="shared" si="27"/>
        <v>0</v>
      </c>
    </row>
    <row r="98" spans="2:35" s="15" customFormat="1" x14ac:dyDescent="0.35"/>
    <row r="99" spans="2:35" s="15" customFormat="1" x14ac:dyDescent="0.35">
      <c r="B99" s="15" t="s">
        <v>39</v>
      </c>
      <c r="U99" s="15">
        <v>257</v>
      </c>
      <c r="V99" s="15">
        <v>212</v>
      </c>
      <c r="W99" s="15">
        <v>253</v>
      </c>
      <c r="X99" s="15">
        <v>276</v>
      </c>
      <c r="Y99" s="15">
        <v>170</v>
      </c>
      <c r="Z99" s="15">
        <v>114</v>
      </c>
      <c r="AA99" s="15">
        <v>122</v>
      </c>
    </row>
    <row r="100" spans="2:35" s="15" customFormat="1" x14ac:dyDescent="0.35">
      <c r="B100" s="15" t="s">
        <v>40</v>
      </c>
      <c r="U100" s="15">
        <v>921</v>
      </c>
      <c r="V100" s="15">
        <v>1227</v>
      </c>
      <c r="W100" s="15">
        <v>2185</v>
      </c>
      <c r="X100" s="15">
        <v>1976</v>
      </c>
      <c r="Y100" s="15">
        <v>1704</v>
      </c>
      <c r="Z100" s="15">
        <v>1533</v>
      </c>
      <c r="AA100" s="15">
        <v>2171</v>
      </c>
    </row>
    <row r="101" spans="2:35" s="15" customFormat="1" x14ac:dyDescent="0.35">
      <c r="B101" s="15" t="s">
        <v>41</v>
      </c>
      <c r="U101" s="15">
        <v>0</v>
      </c>
      <c r="V101" s="15">
        <f>-7258-56</f>
        <v>-7314</v>
      </c>
      <c r="W101" s="15">
        <f>-5435-972</f>
        <v>-6407</v>
      </c>
      <c r="X101" s="15">
        <v>-765</v>
      </c>
      <c r="Y101" s="15">
        <v>-1299</v>
      </c>
      <c r="Z101" s="15">
        <f>-7000-1455</f>
        <v>-8455</v>
      </c>
      <c r="AA101" s="15">
        <f>-5824-1861</f>
        <v>-7685</v>
      </c>
    </row>
    <row r="102" spans="2:35" s="15" customFormat="1" x14ac:dyDescent="0.35">
      <c r="B102" s="15" t="s">
        <v>42</v>
      </c>
      <c r="U102" s="15">
        <v>-1745</v>
      </c>
      <c r="V102" s="15">
        <v>-2998</v>
      </c>
      <c r="W102" s="15">
        <v>-4235</v>
      </c>
      <c r="X102" s="15">
        <v>-5534</v>
      </c>
      <c r="Y102" s="15">
        <v>-6212</v>
      </c>
      <c r="Z102" s="15">
        <v>-7032</v>
      </c>
      <c r="AA102" s="15">
        <v>-7645</v>
      </c>
    </row>
    <row r="105" spans="2:35" s="9" customFormat="1" x14ac:dyDescent="0.35">
      <c r="B105" s="9" t="s">
        <v>35</v>
      </c>
    </row>
    <row r="106" spans="2:35" s="11" customFormat="1" x14ac:dyDescent="0.35">
      <c r="B106" s="11" t="s">
        <v>36</v>
      </c>
    </row>
    <row r="107" spans="2:35" s="12" customFormat="1" x14ac:dyDescent="0.35">
      <c r="B107" s="12" t="s">
        <v>37</v>
      </c>
    </row>
    <row r="108" spans="2:35" s="11" customFormat="1" x14ac:dyDescent="0.35">
      <c r="B108" s="11" t="s">
        <v>38</v>
      </c>
    </row>
    <row r="109" spans="2:35" s="11" customFormat="1" x14ac:dyDescent="0.35"/>
    <row r="110" spans="2:35" s="11" customFormat="1" x14ac:dyDescent="0.35">
      <c r="B110" s="11" t="s">
        <v>39</v>
      </c>
    </row>
    <row r="111" spans="2:35" s="11" customFormat="1" x14ac:dyDescent="0.35">
      <c r="B111" s="11" t="s">
        <v>40</v>
      </c>
    </row>
    <row r="112" spans="2:35" s="11" customFormat="1" x14ac:dyDescent="0.35">
      <c r="B112" s="11" t="s">
        <v>41</v>
      </c>
    </row>
    <row r="113" spans="2:35" s="11" customFormat="1" x14ac:dyDescent="0.35">
      <c r="B113" s="11" t="s">
        <v>42</v>
      </c>
    </row>
    <row r="115" spans="2:35" s="1" customFormat="1" x14ac:dyDescent="0.35">
      <c r="B115" s="1" t="s">
        <v>107</v>
      </c>
    </row>
    <row r="116" spans="2:35" s="15" customFormat="1" x14ac:dyDescent="0.35">
      <c r="B116" s="15" t="s">
        <v>108</v>
      </c>
      <c r="T116" s="15">
        <f>T7*T118</f>
        <v>0</v>
      </c>
      <c r="U116" s="15">
        <f t="shared" ref="U116:AI116" si="28">U7*U118</f>
        <v>71340.75</v>
      </c>
      <c r="V116" s="15">
        <f t="shared" si="28"/>
        <v>83666.880000000005</v>
      </c>
      <c r="W116" s="15">
        <f t="shared" si="28"/>
        <v>93713.08</v>
      </c>
      <c r="X116" s="15">
        <f t="shared" si="28"/>
        <v>110517.84000000001</v>
      </c>
      <c r="Y116" s="15">
        <f t="shared" si="28"/>
        <v>175635.8</v>
      </c>
      <c r="Z116" s="15">
        <f t="shared" si="28"/>
        <v>215555.27</v>
      </c>
      <c r="AA116" s="15">
        <f t="shared" si="28"/>
        <v>288167.7</v>
      </c>
      <c r="AB116" s="15">
        <f t="shared" si="28"/>
        <v>0</v>
      </c>
      <c r="AC116" s="15">
        <f t="shared" si="28"/>
        <v>0</v>
      </c>
      <c r="AD116" s="15">
        <f t="shared" si="28"/>
        <v>0</v>
      </c>
      <c r="AE116" s="15">
        <f t="shared" si="28"/>
        <v>0</v>
      </c>
      <c r="AF116" s="15">
        <f t="shared" si="28"/>
        <v>0</v>
      </c>
      <c r="AG116" s="15">
        <f t="shared" si="28"/>
        <v>0</v>
      </c>
      <c r="AH116" s="15">
        <f t="shared" si="28"/>
        <v>0</v>
      </c>
      <c r="AI116" s="15">
        <f t="shared" si="28"/>
        <v>0</v>
      </c>
    </row>
    <row r="117" spans="2:35" s="15" customFormat="1" x14ac:dyDescent="0.35">
      <c r="B117" s="15" t="s">
        <v>23</v>
      </c>
      <c r="T117" s="15">
        <f>T116-T61+(T76+T80)</f>
        <v>0</v>
      </c>
      <c r="U117" s="15">
        <v>0</v>
      </c>
      <c r="V117" s="15">
        <f t="shared" ref="U117:AI117" si="29">V116-V61+(V76+V80)</f>
        <v>96867.88</v>
      </c>
      <c r="W117" s="15">
        <f t="shared" si="29"/>
        <v>121456.08</v>
      </c>
      <c r="X117" s="15">
        <f t="shared" si="29"/>
        <v>143961.84000000003</v>
      </c>
      <c r="Y117" s="15">
        <f t="shared" si="29"/>
        <v>203202.8</v>
      </c>
      <c r="Z117" s="15">
        <f t="shared" si="29"/>
        <v>242654.27</v>
      </c>
      <c r="AA117" s="15">
        <f t="shared" si="29"/>
        <v>313207.7</v>
      </c>
      <c r="AB117" s="15">
        <f t="shared" si="29"/>
        <v>0</v>
      </c>
      <c r="AC117" s="15">
        <f t="shared" si="29"/>
        <v>0</v>
      </c>
      <c r="AD117" s="15">
        <f t="shared" si="29"/>
        <v>0</v>
      </c>
      <c r="AE117" s="15">
        <f t="shared" si="29"/>
        <v>0</v>
      </c>
      <c r="AF117" s="15">
        <f t="shared" si="29"/>
        <v>0</v>
      </c>
      <c r="AG117" s="15">
        <f t="shared" si="29"/>
        <v>0</v>
      </c>
      <c r="AH117" s="15">
        <f t="shared" si="29"/>
        <v>0</v>
      </c>
      <c r="AI117" s="15">
        <f t="shared" si="29"/>
        <v>0</v>
      </c>
    </row>
    <row r="118" spans="2:35" x14ac:dyDescent="0.35">
      <c r="B118" t="s">
        <v>19</v>
      </c>
      <c r="T118">
        <f>T55</f>
        <v>0</v>
      </c>
      <c r="U118">
        <f t="shared" ref="U118:AI118" si="30">U55</f>
        <v>405</v>
      </c>
      <c r="V118">
        <f t="shared" si="30"/>
        <v>418</v>
      </c>
      <c r="W118">
        <f t="shared" si="30"/>
        <v>398</v>
      </c>
      <c r="X118">
        <f t="shared" si="30"/>
        <v>402</v>
      </c>
      <c r="Y118">
        <f t="shared" si="30"/>
        <v>410</v>
      </c>
      <c r="Z118">
        <f t="shared" si="30"/>
        <v>409</v>
      </c>
      <c r="AA118">
        <f t="shared" si="30"/>
        <v>415</v>
      </c>
      <c r="AB118">
        <f t="shared" si="30"/>
        <v>0</v>
      </c>
      <c r="AC118">
        <f t="shared" si="30"/>
        <v>0</v>
      </c>
      <c r="AD118">
        <f t="shared" si="30"/>
        <v>0</v>
      </c>
      <c r="AE118">
        <f t="shared" si="30"/>
        <v>0</v>
      </c>
      <c r="AF118">
        <f t="shared" si="30"/>
        <v>0</v>
      </c>
      <c r="AG118">
        <f t="shared" si="30"/>
        <v>0</v>
      </c>
      <c r="AH118">
        <f t="shared" si="30"/>
        <v>0</v>
      </c>
      <c r="AI118">
        <f t="shared" si="30"/>
        <v>0</v>
      </c>
    </row>
    <row r="119" spans="2:35" s="19" customFormat="1" x14ac:dyDescent="0.35">
      <c r="B119" s="19" t="s">
        <v>110</v>
      </c>
      <c r="T119" s="19" t="e">
        <f>T116/T26</f>
        <v>#DIV/0!</v>
      </c>
      <c r="U119" s="19">
        <f t="shared" ref="U119:AI119" si="31">U116/U26</f>
        <v>4.045177477886142</v>
      </c>
      <c r="V119" s="19">
        <f t="shared" si="31"/>
        <v>4.0131849577897158</v>
      </c>
      <c r="W119" s="19">
        <f t="shared" si="31"/>
        <v>4.1471469664114711</v>
      </c>
      <c r="X119" s="19">
        <f t="shared" si="31"/>
        <v>4.6265003348961828</v>
      </c>
      <c r="Y119" s="19">
        <f t="shared" si="31"/>
        <v>6.3983897996357006</v>
      </c>
      <c r="Z119" s="19">
        <f t="shared" si="31"/>
        <v>6.4920419841580577</v>
      </c>
      <c r="AA119" s="19">
        <f t="shared" si="31"/>
        <v>8.0451073452636876</v>
      </c>
      <c r="AB119" s="19" t="e">
        <f t="shared" si="31"/>
        <v>#DIV/0!</v>
      </c>
      <c r="AC119" s="19" t="e">
        <f t="shared" si="31"/>
        <v>#DIV/0!</v>
      </c>
      <c r="AD119" s="19" t="e">
        <f t="shared" si="31"/>
        <v>#DIV/0!</v>
      </c>
      <c r="AE119" s="19" t="e">
        <f t="shared" si="31"/>
        <v>#DIV/0!</v>
      </c>
      <c r="AF119" s="19" t="e">
        <f t="shared" si="31"/>
        <v>#DIV/0!</v>
      </c>
      <c r="AG119" s="19" t="e">
        <f t="shared" si="31"/>
        <v>#DIV/0!</v>
      </c>
      <c r="AH119" s="19" t="e">
        <f t="shared" si="31"/>
        <v>#DIV/0!</v>
      </c>
      <c r="AI119" s="19" t="e">
        <f t="shared" si="31"/>
        <v>#DIV/0!</v>
      </c>
    </row>
    <row r="120" spans="2:35" s="19" customFormat="1" x14ac:dyDescent="0.35">
      <c r="B120" s="19" t="s">
        <v>109</v>
      </c>
      <c r="T120" s="19" t="e">
        <f>T116/T50</f>
        <v>#DIV/0!</v>
      </c>
      <c r="U120" s="19">
        <f t="shared" ref="U120:AI120" si="32">U116/U50</f>
        <v>42.163563829787236</v>
      </c>
      <c r="V120" s="19">
        <f t="shared" si="32"/>
        <v>6.8249351496859454</v>
      </c>
      <c r="W120" s="19">
        <f t="shared" si="32"/>
        <v>34.772942486085341</v>
      </c>
      <c r="X120" s="19">
        <f t="shared" si="32"/>
        <v>41.501254224558771</v>
      </c>
      <c r="Y120" s="19">
        <f t="shared" si="32"/>
        <v>27.285350318471338</v>
      </c>
      <c r="Z120" s="19">
        <f t="shared" si="32"/>
        <v>19.206564198520894</v>
      </c>
      <c r="AA120" s="19">
        <f t="shared" si="32"/>
        <v>20.463549211759695</v>
      </c>
      <c r="AB120" s="19" t="e">
        <f t="shared" si="32"/>
        <v>#DIV/0!</v>
      </c>
      <c r="AC120" s="19" t="e">
        <f t="shared" si="32"/>
        <v>#DIV/0!</v>
      </c>
      <c r="AD120" s="19" t="e">
        <f t="shared" si="32"/>
        <v>#DIV/0!</v>
      </c>
      <c r="AE120" s="19" t="e">
        <f t="shared" si="32"/>
        <v>#DIV/0!</v>
      </c>
      <c r="AF120" s="19" t="e">
        <f t="shared" si="32"/>
        <v>#DIV/0!</v>
      </c>
      <c r="AG120" s="19" t="e">
        <f t="shared" si="32"/>
        <v>#DIV/0!</v>
      </c>
      <c r="AH120" s="19" t="e">
        <f t="shared" si="32"/>
        <v>#DIV/0!</v>
      </c>
      <c r="AI120" s="19" t="e">
        <f t="shared" si="32"/>
        <v>#DIV/0!</v>
      </c>
    </row>
    <row r="121" spans="2:35" s="19" customFormat="1" x14ac:dyDescent="0.35">
      <c r="B121" s="19" t="s">
        <v>111</v>
      </c>
      <c r="T121" s="19" t="e">
        <f>T116/T90</f>
        <v>#DIV/0!</v>
      </c>
      <c r="U121" s="19">
        <f t="shared" ref="U121:AI121" si="33">U116/U90</f>
        <v>3.5169213704707913</v>
      </c>
      <c r="V121" s="19">
        <f t="shared" si="33"/>
        <v>3.1386457590876695</v>
      </c>
      <c r="W121" s="19">
        <f t="shared" si="33"/>
        <v>3.7573906419149194</v>
      </c>
      <c r="X121" s="19">
        <f t="shared" si="33"/>
        <v>4.6292133701935168</v>
      </c>
      <c r="Y121" s="19">
        <f t="shared" si="33"/>
        <v>7.0361269129076192</v>
      </c>
      <c r="Z121" s="19">
        <f t="shared" si="33"/>
        <v>9.4920634990532378</v>
      </c>
      <c r="AA121" s="19">
        <f t="shared" si="33"/>
        <v>12.0129939969985</v>
      </c>
      <c r="AB121" s="19" t="e">
        <f t="shared" si="33"/>
        <v>#DIV/0!</v>
      </c>
      <c r="AC121" s="19" t="e">
        <f t="shared" si="33"/>
        <v>#DIV/0!</v>
      </c>
      <c r="AD121" s="19" t="e">
        <f t="shared" si="33"/>
        <v>#DIV/0!</v>
      </c>
      <c r="AE121" s="19" t="e">
        <f t="shared" si="33"/>
        <v>#DIV/0!</v>
      </c>
      <c r="AF121" s="19" t="e">
        <f t="shared" si="33"/>
        <v>#DIV/0!</v>
      </c>
      <c r="AG121" s="19" t="e">
        <f t="shared" si="33"/>
        <v>#DIV/0!</v>
      </c>
      <c r="AH121" s="19" t="e">
        <f t="shared" si="33"/>
        <v>#DIV/0!</v>
      </c>
      <c r="AI121" s="19" t="e">
        <f t="shared" si="33"/>
        <v>#DIV/0!</v>
      </c>
    </row>
    <row r="122" spans="2:35" s="19" customFormat="1" x14ac:dyDescent="0.35">
      <c r="B122" s="19" t="s">
        <v>112</v>
      </c>
      <c r="T122" s="19" t="e">
        <f>T116/T97</f>
        <v>#DIV/0!</v>
      </c>
      <c r="U122" s="19">
        <f t="shared" ref="U122:AI122" si="34">U116/U97</f>
        <v>13.013635534476469</v>
      </c>
      <c r="V122" s="19">
        <f t="shared" si="34"/>
        <v>10.147590054578533</v>
      </c>
      <c r="W122" s="19">
        <f t="shared" si="34"/>
        <v>10.114741500269833</v>
      </c>
      <c r="X122" s="19">
        <f t="shared" si="34"/>
        <v>9.5290429384376623</v>
      </c>
      <c r="Y122" s="19">
        <f t="shared" si="34"/>
        <v>13.184881014938817</v>
      </c>
      <c r="Z122" s="19">
        <f t="shared" si="34"/>
        <v>13.214521211378125</v>
      </c>
      <c r="AA122" s="19">
        <f t="shared" si="34"/>
        <v>16.342522542959223</v>
      </c>
      <c r="AB122" s="19" t="e">
        <f t="shared" si="34"/>
        <v>#DIV/0!</v>
      </c>
      <c r="AC122" s="19" t="e">
        <f t="shared" si="34"/>
        <v>#DIV/0!</v>
      </c>
      <c r="AD122" s="19" t="e">
        <f t="shared" si="34"/>
        <v>#DIV/0!</v>
      </c>
      <c r="AE122" s="19" t="e">
        <f t="shared" si="34"/>
        <v>#DIV/0!</v>
      </c>
      <c r="AF122" s="19" t="e">
        <f t="shared" si="34"/>
        <v>#DIV/0!</v>
      </c>
      <c r="AG122" s="19" t="e">
        <f t="shared" si="34"/>
        <v>#DIV/0!</v>
      </c>
      <c r="AH122" s="19" t="e">
        <f t="shared" si="34"/>
        <v>#DIV/0!</v>
      </c>
      <c r="AI122" s="19" t="e">
        <f t="shared" si="34"/>
        <v>#DIV/0!</v>
      </c>
    </row>
    <row r="124" spans="2:35" x14ac:dyDescent="0.35">
      <c r="B124" s="10" t="s">
        <v>113</v>
      </c>
    </row>
    <row r="125" spans="2:35" s="19" customFormat="1" x14ac:dyDescent="0.35">
      <c r="B125" s="19" t="s">
        <v>114</v>
      </c>
      <c r="T125" s="19" t="e">
        <f>T24/T118</f>
        <v>#DIV/0!</v>
      </c>
      <c r="U125" s="19">
        <f t="shared" ref="U125:AI125" si="35">U24/U118</f>
        <v>42.056790123456793</v>
      </c>
      <c r="V125" s="19">
        <f t="shared" si="35"/>
        <v>47.258373205741627</v>
      </c>
      <c r="W125" s="19">
        <f t="shared" si="35"/>
        <v>45.520100502512562</v>
      </c>
      <c r="X125" s="19">
        <f t="shared" si="35"/>
        <v>43.370646766169152</v>
      </c>
      <c r="Y125" s="19">
        <f t="shared" si="35"/>
        <v>50.94146341463415</v>
      </c>
      <c r="Z125" s="19">
        <f t="shared" si="35"/>
        <v>64.246943765281173</v>
      </c>
      <c r="AA125" s="19">
        <f t="shared" si="35"/>
        <v>67.207228915662654</v>
      </c>
      <c r="AB125" s="19" t="e">
        <f t="shared" si="35"/>
        <v>#DIV/0!</v>
      </c>
      <c r="AC125" s="19" t="e">
        <f t="shared" si="35"/>
        <v>#DIV/0!</v>
      </c>
      <c r="AD125" s="19" t="e">
        <f t="shared" si="35"/>
        <v>#DIV/0!</v>
      </c>
      <c r="AE125" s="19" t="e">
        <f t="shared" si="35"/>
        <v>#DIV/0!</v>
      </c>
      <c r="AF125" s="19" t="e">
        <f t="shared" si="35"/>
        <v>#DIV/0!</v>
      </c>
      <c r="AG125" s="19" t="e">
        <f t="shared" si="35"/>
        <v>#DIV/0!</v>
      </c>
      <c r="AH125" s="19" t="e">
        <f t="shared" si="35"/>
        <v>#DIV/0!</v>
      </c>
      <c r="AI125" s="19" t="e">
        <f t="shared" si="35"/>
        <v>#DIV/0!</v>
      </c>
    </row>
    <row r="126" spans="2:35" s="19" customFormat="1" x14ac:dyDescent="0.35">
      <c r="B126" s="19" t="s">
        <v>115</v>
      </c>
      <c r="T126" s="19" t="e">
        <f>T50/T118</f>
        <v>#DIV/0!</v>
      </c>
      <c r="U126" s="19">
        <f t="shared" ref="U126:AI126" si="36">U50/U118</f>
        <v>4.177777777777778</v>
      </c>
      <c r="V126" s="19">
        <f t="shared" si="36"/>
        <v>29.327751196172247</v>
      </c>
      <c r="W126" s="19">
        <f t="shared" si="36"/>
        <v>6.7713567839195976</v>
      </c>
      <c r="X126" s="19">
        <f t="shared" si="36"/>
        <v>6.6243781094527368</v>
      </c>
      <c r="Y126" s="19">
        <f t="shared" si="36"/>
        <v>15.7</v>
      </c>
      <c r="Z126" s="19">
        <f t="shared" si="36"/>
        <v>27.440097799511001</v>
      </c>
      <c r="AA126" s="19">
        <f t="shared" si="36"/>
        <v>33.932530120481928</v>
      </c>
      <c r="AB126" s="19" t="e">
        <f t="shared" si="36"/>
        <v>#DIV/0!</v>
      </c>
      <c r="AC126" s="19" t="e">
        <f t="shared" si="36"/>
        <v>#DIV/0!</v>
      </c>
      <c r="AD126" s="19" t="e">
        <f t="shared" si="36"/>
        <v>#DIV/0!</v>
      </c>
      <c r="AE126" s="19" t="e">
        <f t="shared" si="36"/>
        <v>#DIV/0!</v>
      </c>
      <c r="AF126" s="19" t="e">
        <f t="shared" si="36"/>
        <v>#DIV/0!</v>
      </c>
      <c r="AG126" s="19" t="e">
        <f t="shared" si="36"/>
        <v>#DIV/0!</v>
      </c>
      <c r="AH126" s="19" t="e">
        <f t="shared" si="36"/>
        <v>#DIV/0!</v>
      </c>
      <c r="AI126" s="19" t="e">
        <f t="shared" si="36"/>
        <v>#DIV/0!</v>
      </c>
    </row>
    <row r="127" spans="2:35" s="19" customFormat="1" x14ac:dyDescent="0.35">
      <c r="B127" s="19" t="s">
        <v>116</v>
      </c>
      <c r="T127" s="19" t="e">
        <f>T61/T118</f>
        <v>#DIV/0!</v>
      </c>
      <c r="U127" s="19">
        <f t="shared" ref="U127:AI127" si="37">U61/U118</f>
        <v>27.664197530864197</v>
      </c>
      <c r="V127" s="19">
        <f t="shared" si="37"/>
        <v>10.267942583732058</v>
      </c>
      <c r="W127" s="19">
        <f t="shared" si="37"/>
        <v>12.701005025125628</v>
      </c>
      <c r="X127" s="19">
        <f t="shared" si="37"/>
        <v>18.950248756218905</v>
      </c>
      <c r="Y127" s="19">
        <f t="shared" si="37"/>
        <v>29.665853658536584</v>
      </c>
      <c r="Z127" s="19">
        <f t="shared" si="37"/>
        <v>30.356968215158926</v>
      </c>
      <c r="AA127" s="19">
        <f t="shared" si="37"/>
        <v>34.190361445783132</v>
      </c>
      <c r="AB127" s="19" t="e">
        <f t="shared" si="37"/>
        <v>#DIV/0!</v>
      </c>
      <c r="AC127" s="19" t="e">
        <f t="shared" si="37"/>
        <v>#DIV/0!</v>
      </c>
      <c r="AD127" s="19" t="e">
        <f t="shared" si="37"/>
        <v>#DIV/0!</v>
      </c>
      <c r="AE127" s="19" t="e">
        <f t="shared" si="37"/>
        <v>#DIV/0!</v>
      </c>
      <c r="AF127" s="19" t="e">
        <f t="shared" si="37"/>
        <v>#DIV/0!</v>
      </c>
      <c r="AG127" s="19" t="e">
        <f t="shared" si="37"/>
        <v>#DIV/0!</v>
      </c>
      <c r="AH127" s="19" t="e">
        <f t="shared" si="37"/>
        <v>#DIV/0!</v>
      </c>
      <c r="AI127" s="19" t="e">
        <f t="shared" si="37"/>
        <v>#DIV/0!</v>
      </c>
    </row>
    <row r="128" spans="2:35" s="19" customFormat="1" x14ac:dyDescent="0.35">
      <c r="B128" s="19" t="s">
        <v>117</v>
      </c>
      <c r="T128" s="19" t="e">
        <f>(T76+T80)/T118</f>
        <v>#DIV/0!</v>
      </c>
      <c r="U128" s="19">
        <f t="shared" ref="U128:AI128" si="38">(U76+U80)/U118</f>
        <v>43.328395061728394</v>
      </c>
      <c r="V128" s="19">
        <f t="shared" si="38"/>
        <v>41.849282296650721</v>
      </c>
      <c r="W128" s="19">
        <f t="shared" si="38"/>
        <v>82.4070351758794</v>
      </c>
      <c r="X128" s="19">
        <f t="shared" si="38"/>
        <v>102.14427860696517</v>
      </c>
      <c r="Y128" s="19">
        <f t="shared" si="38"/>
        <v>96.902439024390247</v>
      </c>
      <c r="Z128" s="19">
        <f t="shared" si="38"/>
        <v>96.613691931540345</v>
      </c>
      <c r="AA128" s="19">
        <f t="shared" si="38"/>
        <v>94.527710843373498</v>
      </c>
      <c r="AB128" s="19" t="e">
        <f t="shared" si="38"/>
        <v>#DIV/0!</v>
      </c>
      <c r="AC128" s="19" t="e">
        <f t="shared" si="38"/>
        <v>#DIV/0!</v>
      </c>
      <c r="AD128" s="19" t="e">
        <f t="shared" si="38"/>
        <v>#DIV/0!</v>
      </c>
      <c r="AE128" s="19" t="e">
        <f t="shared" si="38"/>
        <v>#DIV/0!</v>
      </c>
      <c r="AF128" s="19" t="e">
        <f t="shared" si="38"/>
        <v>#DIV/0!</v>
      </c>
      <c r="AG128" s="19" t="e">
        <f t="shared" si="38"/>
        <v>#DIV/0!</v>
      </c>
      <c r="AH128" s="19" t="e">
        <f t="shared" si="38"/>
        <v>#DIV/0!</v>
      </c>
      <c r="AI128" s="19" t="e">
        <f t="shared" si="38"/>
        <v>#DIV/0!</v>
      </c>
    </row>
    <row r="129" spans="2:35" s="19" customFormat="1" x14ac:dyDescent="0.35">
      <c r="B129" s="19" t="s">
        <v>118</v>
      </c>
      <c r="T129" s="19" t="e">
        <f>T117/T118</f>
        <v>#DIV/0!</v>
      </c>
      <c r="U129" s="19">
        <f t="shared" ref="U129:AI129" si="39">U117/U118</f>
        <v>0</v>
      </c>
      <c r="V129" s="19">
        <f t="shared" si="39"/>
        <v>231.74133971291866</v>
      </c>
      <c r="W129" s="19">
        <f t="shared" si="39"/>
        <v>305.16603015075378</v>
      </c>
      <c r="X129" s="19">
        <f t="shared" si="39"/>
        <v>358.11402985074631</v>
      </c>
      <c r="Y129" s="19">
        <f t="shared" si="39"/>
        <v>495.61658536585361</v>
      </c>
      <c r="Z129" s="19">
        <f t="shared" si="39"/>
        <v>593.2867237163814</v>
      </c>
      <c r="AA129" s="19">
        <f t="shared" si="39"/>
        <v>754.7173493975904</v>
      </c>
      <c r="AB129" s="19" t="e">
        <f t="shared" si="39"/>
        <v>#DIV/0!</v>
      </c>
      <c r="AC129" s="19" t="e">
        <f t="shared" si="39"/>
        <v>#DIV/0!</v>
      </c>
      <c r="AD129" s="19" t="e">
        <f t="shared" si="39"/>
        <v>#DIV/0!</v>
      </c>
      <c r="AE129" s="19" t="e">
        <f t="shared" si="39"/>
        <v>#DIV/0!</v>
      </c>
      <c r="AF129" s="19" t="e">
        <f t="shared" si="39"/>
        <v>#DIV/0!</v>
      </c>
      <c r="AG129" s="19" t="e">
        <f t="shared" si="39"/>
        <v>#DIV/0!</v>
      </c>
      <c r="AH129" s="19" t="e">
        <f t="shared" si="39"/>
        <v>#DIV/0!</v>
      </c>
      <c r="AI129" s="19" t="e">
        <f t="shared" si="39"/>
        <v>#DIV/0!</v>
      </c>
    </row>
    <row r="130" spans="2:35" s="19" customFormat="1" x14ac:dyDescent="0.35"/>
    <row r="131" spans="2:35" s="19" customFormat="1" x14ac:dyDescent="0.35"/>
  </sheetData>
  <pageMargins left="0.7" right="0.7" top="0.75" bottom="0.75" header="0.3" footer="0.3"/>
  <ignoredErrors>
    <ignoredError sqref="X48" formula="1"/>
  </ignoredErrors>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Info</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dc:creator>
  <cp:lastModifiedBy>William Kruta</cp:lastModifiedBy>
  <dcterms:created xsi:type="dcterms:W3CDTF">2015-06-05T18:17:20Z</dcterms:created>
  <dcterms:modified xsi:type="dcterms:W3CDTF">2024-02-07T03:42:43Z</dcterms:modified>
</cp:coreProperties>
</file>