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CLF/"/>
    </mc:Choice>
  </mc:AlternateContent>
  <xr:revisionPtr revIDLastSave="1894" documentId="11_56D209DB22674E4AD98CFAFC82B7F5D7C8C8D142" xr6:coauthVersionLast="47" xr6:coauthVersionMax="47" xr10:uidLastSave="{E24B3ABC-C2C1-4D6C-96DD-9BBF1A111CB4}"/>
  <bookViews>
    <workbookView xWindow="4170" yWindow="3150" windowWidth="28800" windowHeight="1546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80" i="3" l="1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Z180" i="3"/>
  <c r="Z181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W172" i="3"/>
  <c r="Y172" i="3"/>
  <c r="Z172" i="3"/>
  <c r="AB172" i="3"/>
  <c r="AF172" i="3"/>
  <c r="AG172" i="3"/>
  <c r="AI172" i="3"/>
  <c r="AL172" i="3"/>
  <c r="AM172" i="3"/>
  <c r="AN172" i="3"/>
  <c r="AO172" i="3"/>
  <c r="AP172" i="3"/>
  <c r="W173" i="3"/>
  <c r="X173" i="3"/>
  <c r="X172" i="3" s="1"/>
  <c r="Y173" i="3"/>
  <c r="Z173" i="3"/>
  <c r="AA173" i="3"/>
  <c r="AA172" i="3" s="1"/>
  <c r="AB173" i="3"/>
  <c r="AC173" i="3"/>
  <c r="AC172" i="3" s="1"/>
  <c r="AD173" i="3"/>
  <c r="AD172" i="3" s="1"/>
  <c r="AE173" i="3"/>
  <c r="AE172" i="3" s="1"/>
  <c r="AF173" i="3"/>
  <c r="AG173" i="3"/>
  <c r="AH173" i="3"/>
  <c r="AH172" i="3" s="1"/>
  <c r="AI173" i="3"/>
  <c r="AJ173" i="3"/>
  <c r="AJ172" i="3" s="1"/>
  <c r="AK173" i="3"/>
  <c r="AK172" i="3" s="1"/>
  <c r="AL173" i="3"/>
  <c r="AM173" i="3"/>
  <c r="AN173" i="3"/>
  <c r="AO173" i="3"/>
  <c r="AP173" i="3"/>
  <c r="W169" i="3"/>
  <c r="W168" i="3"/>
  <c r="X168" i="3" s="1"/>
  <c r="Y168" i="3" s="1"/>
  <c r="W167" i="3"/>
  <c r="W166" i="3"/>
  <c r="X166" i="3" s="1"/>
  <c r="Y166" i="3" s="1"/>
  <c r="W163" i="3"/>
  <c r="X169" i="3"/>
  <c r="Y169" i="3" s="1"/>
  <c r="X167" i="3"/>
  <c r="Y167" i="3" s="1"/>
  <c r="X163" i="3"/>
  <c r="Y163" i="3" s="1"/>
  <c r="Y164" i="3" s="1"/>
  <c r="Y162" i="3"/>
  <c r="X162" i="3"/>
  <c r="W162" i="3"/>
  <c r="V164" i="3"/>
  <c r="V169" i="3"/>
  <c r="V168" i="3"/>
  <c r="V167" i="3"/>
  <c r="V166" i="3"/>
  <c r="V163" i="3"/>
  <c r="V162" i="3"/>
  <c r="V173" i="3"/>
  <c r="V172" i="3" s="1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AV177" i="3"/>
  <c r="AV176" i="3"/>
  <c r="AV175" i="3"/>
  <c r="AV174" i="3"/>
  <c r="AX172" i="3"/>
  <c r="AY172" i="3"/>
  <c r="AZ172" i="3"/>
  <c r="BA172" i="3"/>
  <c r="BB172" i="3"/>
  <c r="BG172" i="3"/>
  <c r="AW173" i="3"/>
  <c r="AW172" i="3" s="1"/>
  <c r="AX173" i="3"/>
  <c r="AY173" i="3"/>
  <c r="AZ173" i="3"/>
  <c r="BA173" i="3"/>
  <c r="BB173" i="3"/>
  <c r="BC173" i="3"/>
  <c r="BC172" i="3" s="1"/>
  <c r="BD173" i="3"/>
  <c r="BD172" i="3" s="1"/>
  <c r="BE173" i="3"/>
  <c r="BE172" i="3" s="1"/>
  <c r="BF173" i="3"/>
  <c r="BF172" i="3" s="1"/>
  <c r="BG173" i="3"/>
  <c r="BH173" i="3"/>
  <c r="BH172" i="3" s="1"/>
  <c r="AV172" i="3"/>
  <c r="AV173" i="3"/>
  <c r="V133" i="3"/>
  <c r="V132" i="3"/>
  <c r="V122" i="3"/>
  <c r="V123" i="3" s="1"/>
  <c r="V112" i="3"/>
  <c r="W133" i="3"/>
  <c r="W132" i="3"/>
  <c r="W122" i="3"/>
  <c r="W123" i="3" s="1"/>
  <c r="W112" i="3"/>
  <c r="X133" i="3"/>
  <c r="X134" i="3" s="1"/>
  <c r="X132" i="3"/>
  <c r="X122" i="3"/>
  <c r="X123" i="3" s="1"/>
  <c r="X112" i="3"/>
  <c r="Y53" i="3"/>
  <c r="Y52" i="3"/>
  <c r="Y51" i="3"/>
  <c r="Y50" i="3"/>
  <c r="Y49" i="3"/>
  <c r="Y48" i="3"/>
  <c r="Y47" i="3"/>
  <c r="Y30" i="3"/>
  <c r="Y29" i="3"/>
  <c r="Y28" i="3"/>
  <c r="Y27" i="3"/>
  <c r="Y26" i="3"/>
  <c r="Y25" i="3"/>
  <c r="Y24" i="3"/>
  <c r="Y20" i="3"/>
  <c r="Y17" i="3"/>
  <c r="Y16" i="3"/>
  <c r="Y15" i="3"/>
  <c r="Y14" i="3"/>
  <c r="V30" i="3"/>
  <c r="AG154" i="3"/>
  <c r="AG159" i="3"/>
  <c r="AG158" i="3"/>
  <c r="AG157" i="3"/>
  <c r="AG156" i="3"/>
  <c r="AG153" i="3"/>
  <c r="AG152" i="3"/>
  <c r="Y159" i="3"/>
  <c r="Y158" i="3"/>
  <c r="Y157" i="3"/>
  <c r="Y156" i="3"/>
  <c r="Y153" i="3"/>
  <c r="Y152" i="3"/>
  <c r="AC159" i="3"/>
  <c r="AC158" i="3"/>
  <c r="AC157" i="3"/>
  <c r="AC156" i="3"/>
  <c r="AC153" i="3"/>
  <c r="AC152" i="3"/>
  <c r="AC53" i="3"/>
  <c r="AC52" i="3"/>
  <c r="AC51" i="3"/>
  <c r="AC50" i="3"/>
  <c r="AC49" i="3"/>
  <c r="AC48" i="3"/>
  <c r="AC47" i="3"/>
  <c r="AC33" i="3"/>
  <c r="AC30" i="3"/>
  <c r="AC29" i="3"/>
  <c r="AC28" i="3"/>
  <c r="AC27" i="3"/>
  <c r="AC26" i="3"/>
  <c r="AC25" i="3"/>
  <c r="AC24" i="3"/>
  <c r="AC20" i="3"/>
  <c r="AC17" i="3"/>
  <c r="AC16" i="3"/>
  <c r="AC15" i="3"/>
  <c r="AC14" i="3"/>
  <c r="AG53" i="3"/>
  <c r="AG52" i="3"/>
  <c r="AG51" i="3"/>
  <c r="AG50" i="3"/>
  <c r="AG49" i="3"/>
  <c r="AG48" i="3"/>
  <c r="AG47" i="3"/>
  <c r="AG14" i="3"/>
  <c r="AG33" i="3"/>
  <c r="AG30" i="3"/>
  <c r="AG29" i="3"/>
  <c r="AG28" i="3"/>
  <c r="AG27" i="3"/>
  <c r="AG26" i="3"/>
  <c r="AG25" i="3"/>
  <c r="AG24" i="3"/>
  <c r="AG20" i="3"/>
  <c r="AG17" i="3"/>
  <c r="AG16" i="3"/>
  <c r="AG15" i="3"/>
  <c r="Y103" i="3"/>
  <c r="AC103" i="3"/>
  <c r="AG103" i="3"/>
  <c r="Y97" i="3"/>
  <c r="Y95" i="3"/>
  <c r="Y93" i="3"/>
  <c r="Y90" i="3"/>
  <c r="Y89" i="3"/>
  <c r="Y88" i="3"/>
  <c r="Y87" i="3"/>
  <c r="Y82" i="3"/>
  <c r="Y81" i="3"/>
  <c r="Y80" i="3"/>
  <c r="Y76" i="3"/>
  <c r="Y75" i="3"/>
  <c r="AC97" i="3"/>
  <c r="AC95" i="3"/>
  <c r="AC93" i="3"/>
  <c r="AC90" i="3"/>
  <c r="AC89" i="3"/>
  <c r="AC88" i="3"/>
  <c r="AC87" i="3"/>
  <c r="AC82" i="3"/>
  <c r="AC81" i="3"/>
  <c r="AC80" i="3"/>
  <c r="AC76" i="3"/>
  <c r="AC77" i="3" s="1"/>
  <c r="AC78" i="3" s="1"/>
  <c r="AC75" i="3"/>
  <c r="AG97" i="3"/>
  <c r="AG95" i="3"/>
  <c r="AG93" i="3"/>
  <c r="AG90" i="3"/>
  <c r="AG89" i="3"/>
  <c r="AG88" i="3"/>
  <c r="AG87" i="3"/>
  <c r="AG82" i="3"/>
  <c r="AG81" i="3"/>
  <c r="AG80" i="3"/>
  <c r="AG76" i="3"/>
  <c r="AG75" i="3"/>
  <c r="AX147" i="3"/>
  <c r="AY147" i="3"/>
  <c r="AZ147" i="3"/>
  <c r="BA147" i="3"/>
  <c r="BB147" i="3"/>
  <c r="BC147" i="3"/>
  <c r="BD147" i="3"/>
  <c r="BE147" i="3"/>
  <c r="BF147" i="3"/>
  <c r="BG147" i="3"/>
  <c r="BH147" i="3"/>
  <c r="AW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E147" i="3"/>
  <c r="Z127" i="3"/>
  <c r="W30" i="3"/>
  <c r="AA127" i="3"/>
  <c r="AA129" i="3" s="1"/>
  <c r="X30" i="3"/>
  <c r="AB127" i="3"/>
  <c r="AB129" i="3" s="1"/>
  <c r="AD132" i="3"/>
  <c r="AD134" i="3" s="1"/>
  <c r="AE132" i="3"/>
  <c r="AE134" i="3" s="1"/>
  <c r="AF132" i="3"/>
  <c r="Q145" i="3"/>
  <c r="Q143" i="3"/>
  <c r="Q142" i="3"/>
  <c r="Q141" i="3"/>
  <c r="Q140" i="3"/>
  <c r="Q139" i="3"/>
  <c r="Q137" i="3"/>
  <c r="Q133" i="3"/>
  <c r="Q132" i="3"/>
  <c r="Q131" i="3"/>
  <c r="Q128" i="3"/>
  <c r="Q127" i="3"/>
  <c r="Q126" i="3"/>
  <c r="Q122" i="3"/>
  <c r="Q121" i="3"/>
  <c r="Q120" i="3"/>
  <c r="Q119" i="3"/>
  <c r="Q118" i="3"/>
  <c r="Q117" i="3"/>
  <c r="Q116" i="3"/>
  <c r="Q115" i="3"/>
  <c r="Q112" i="3"/>
  <c r="Q111" i="3"/>
  <c r="Q110" i="3"/>
  <c r="Q109" i="3"/>
  <c r="U146" i="3"/>
  <c r="U144" i="3"/>
  <c r="U134" i="3"/>
  <c r="U135" i="3"/>
  <c r="U129" i="3"/>
  <c r="U123" i="3"/>
  <c r="U124" i="3" s="1"/>
  <c r="U113" i="3"/>
  <c r="F18" i="3"/>
  <c r="G18" i="3"/>
  <c r="H18" i="3"/>
  <c r="I18" i="3"/>
  <c r="J18" i="3"/>
  <c r="J21" i="3" s="1"/>
  <c r="K18" i="3"/>
  <c r="L18" i="3"/>
  <c r="M18" i="3"/>
  <c r="N18" i="3"/>
  <c r="O18" i="3"/>
  <c r="O21" i="3" s="1"/>
  <c r="P18" i="3"/>
  <c r="Q18" i="3"/>
  <c r="R18" i="3"/>
  <c r="R21" i="3" s="1"/>
  <c r="S18" i="3"/>
  <c r="S21" i="3" s="1"/>
  <c r="T18" i="3"/>
  <c r="F21" i="3"/>
  <c r="G21" i="3"/>
  <c r="H21" i="3"/>
  <c r="I21" i="3"/>
  <c r="K21" i="3"/>
  <c r="L21" i="3"/>
  <c r="M21" i="3"/>
  <c r="N21" i="3"/>
  <c r="P21" i="3"/>
  <c r="Q21" i="3"/>
  <c r="T21" i="3"/>
  <c r="F31" i="3"/>
  <c r="G31" i="3"/>
  <c r="G34" i="3" s="1"/>
  <c r="H31" i="3"/>
  <c r="I31" i="3"/>
  <c r="J31" i="3"/>
  <c r="K31" i="3"/>
  <c r="L31" i="3"/>
  <c r="L34" i="3" s="1"/>
  <c r="M31" i="3"/>
  <c r="N31" i="3"/>
  <c r="O31" i="3"/>
  <c r="P31" i="3"/>
  <c r="Q31" i="3"/>
  <c r="Q34" i="3" s="1"/>
  <c r="R31" i="3"/>
  <c r="S31" i="3"/>
  <c r="T31" i="3"/>
  <c r="T34" i="3" s="1"/>
  <c r="F34" i="3"/>
  <c r="F44" i="3" s="1"/>
  <c r="H34" i="3"/>
  <c r="H44" i="3" s="1"/>
  <c r="I34" i="3"/>
  <c r="J34" i="3"/>
  <c r="K34" i="3"/>
  <c r="M34" i="3"/>
  <c r="N34" i="3"/>
  <c r="O34" i="3"/>
  <c r="P34" i="3"/>
  <c r="R34" i="3"/>
  <c r="R44" i="3" s="1"/>
  <c r="S34" i="3"/>
  <c r="I37" i="3"/>
  <c r="J37" i="3"/>
  <c r="K37" i="3"/>
  <c r="M37" i="3"/>
  <c r="N37" i="3"/>
  <c r="O37" i="3"/>
  <c r="P37" i="3"/>
  <c r="S37" i="3"/>
  <c r="I38" i="3"/>
  <c r="J38" i="3"/>
  <c r="K38" i="3"/>
  <c r="M38" i="3"/>
  <c r="N38" i="3"/>
  <c r="O38" i="3"/>
  <c r="P38" i="3"/>
  <c r="S38" i="3"/>
  <c r="I39" i="3"/>
  <c r="J39" i="3"/>
  <c r="K39" i="3"/>
  <c r="M39" i="3"/>
  <c r="N39" i="3"/>
  <c r="O39" i="3"/>
  <c r="P39" i="3"/>
  <c r="S39" i="3"/>
  <c r="F40" i="3"/>
  <c r="I40" i="3"/>
  <c r="J40" i="3"/>
  <c r="K40" i="3"/>
  <c r="M40" i="3"/>
  <c r="N40" i="3"/>
  <c r="O40" i="3"/>
  <c r="P40" i="3"/>
  <c r="S40" i="3"/>
  <c r="I41" i="3"/>
  <c r="J41" i="3"/>
  <c r="K41" i="3"/>
  <c r="M41" i="3"/>
  <c r="N41" i="3"/>
  <c r="O41" i="3"/>
  <c r="P41" i="3"/>
  <c r="S41" i="3"/>
  <c r="H42" i="3"/>
  <c r="I42" i="3"/>
  <c r="J42" i="3"/>
  <c r="K42" i="3"/>
  <c r="M42" i="3"/>
  <c r="N42" i="3"/>
  <c r="O42" i="3"/>
  <c r="P42" i="3"/>
  <c r="S42" i="3"/>
  <c r="I43" i="3"/>
  <c r="J43" i="3"/>
  <c r="K43" i="3"/>
  <c r="M43" i="3"/>
  <c r="N43" i="3"/>
  <c r="O43" i="3"/>
  <c r="P43" i="3"/>
  <c r="S43" i="3"/>
  <c r="I44" i="3"/>
  <c r="J44" i="3"/>
  <c r="K44" i="3"/>
  <c r="M44" i="3"/>
  <c r="N44" i="3"/>
  <c r="O44" i="3"/>
  <c r="P44" i="3"/>
  <c r="S44" i="3"/>
  <c r="F54" i="3"/>
  <c r="G54" i="3"/>
  <c r="H54" i="3"/>
  <c r="H57" i="3" s="1"/>
  <c r="I54" i="3"/>
  <c r="J54" i="3"/>
  <c r="K54" i="3"/>
  <c r="K63" i="3" s="1"/>
  <c r="L54" i="3"/>
  <c r="M54" i="3"/>
  <c r="N54" i="3"/>
  <c r="N57" i="3" s="1"/>
  <c r="O54" i="3"/>
  <c r="O63" i="3" s="1"/>
  <c r="P54" i="3"/>
  <c r="P63" i="3" s="1"/>
  <c r="Q54" i="3"/>
  <c r="Q63" i="3" s="1"/>
  <c r="R54" i="3"/>
  <c r="S54" i="3"/>
  <c r="T54" i="3"/>
  <c r="F57" i="3"/>
  <c r="G57" i="3"/>
  <c r="I57" i="3"/>
  <c r="J57" i="3"/>
  <c r="L57" i="3"/>
  <c r="M57" i="3"/>
  <c r="P57" i="3"/>
  <c r="R57" i="3"/>
  <c r="S57" i="3"/>
  <c r="T57" i="3"/>
  <c r="F58" i="3"/>
  <c r="G58" i="3"/>
  <c r="H58" i="3"/>
  <c r="I58" i="3"/>
  <c r="J58" i="3"/>
  <c r="L58" i="3"/>
  <c r="M58" i="3"/>
  <c r="N58" i="3"/>
  <c r="R58" i="3"/>
  <c r="S58" i="3"/>
  <c r="T58" i="3"/>
  <c r="F59" i="3"/>
  <c r="G59" i="3"/>
  <c r="H59" i="3"/>
  <c r="I59" i="3"/>
  <c r="J59" i="3"/>
  <c r="L59" i="3"/>
  <c r="M59" i="3"/>
  <c r="N59" i="3"/>
  <c r="R59" i="3"/>
  <c r="S59" i="3"/>
  <c r="T59" i="3"/>
  <c r="F60" i="3"/>
  <c r="G60" i="3"/>
  <c r="H60" i="3"/>
  <c r="I60" i="3"/>
  <c r="J60" i="3"/>
  <c r="L60" i="3"/>
  <c r="M60" i="3"/>
  <c r="N60" i="3"/>
  <c r="O60" i="3"/>
  <c r="R60" i="3"/>
  <c r="S60" i="3"/>
  <c r="T60" i="3"/>
  <c r="F61" i="3"/>
  <c r="G61" i="3"/>
  <c r="H61" i="3"/>
  <c r="I61" i="3"/>
  <c r="J61" i="3"/>
  <c r="L61" i="3"/>
  <c r="M61" i="3"/>
  <c r="N61" i="3"/>
  <c r="P61" i="3"/>
  <c r="R61" i="3"/>
  <c r="S61" i="3"/>
  <c r="T61" i="3"/>
  <c r="F62" i="3"/>
  <c r="G62" i="3"/>
  <c r="H62" i="3"/>
  <c r="I62" i="3"/>
  <c r="J62" i="3"/>
  <c r="L62" i="3"/>
  <c r="M62" i="3"/>
  <c r="N62" i="3"/>
  <c r="Q62" i="3"/>
  <c r="R62" i="3"/>
  <c r="S62" i="3"/>
  <c r="T62" i="3"/>
  <c r="F63" i="3"/>
  <c r="G63" i="3"/>
  <c r="H63" i="3"/>
  <c r="I63" i="3"/>
  <c r="J63" i="3"/>
  <c r="L63" i="3"/>
  <c r="M63" i="3"/>
  <c r="N63" i="3"/>
  <c r="R63" i="3"/>
  <c r="S63" i="3"/>
  <c r="T63" i="3"/>
  <c r="F77" i="3"/>
  <c r="F78" i="3" s="1"/>
  <c r="G77" i="3"/>
  <c r="G84" i="3" s="1"/>
  <c r="H77" i="3"/>
  <c r="H84" i="3" s="1"/>
  <c r="I77" i="3"/>
  <c r="I84" i="3" s="1"/>
  <c r="J77" i="3"/>
  <c r="K77" i="3"/>
  <c r="L77" i="3"/>
  <c r="M77" i="3"/>
  <c r="N77" i="3"/>
  <c r="O77" i="3"/>
  <c r="P77" i="3"/>
  <c r="P78" i="3" s="1"/>
  <c r="Q77" i="3"/>
  <c r="R77" i="3"/>
  <c r="S77" i="3"/>
  <c r="S84" i="3" s="1"/>
  <c r="T77" i="3"/>
  <c r="H78" i="3"/>
  <c r="J78" i="3"/>
  <c r="K78" i="3"/>
  <c r="L78" i="3"/>
  <c r="M78" i="3"/>
  <c r="N78" i="3"/>
  <c r="O78" i="3"/>
  <c r="Q78" i="3"/>
  <c r="R78" i="3"/>
  <c r="T78" i="3"/>
  <c r="F83" i="3"/>
  <c r="G83" i="3"/>
  <c r="H83" i="3"/>
  <c r="I83" i="3"/>
  <c r="J83" i="3"/>
  <c r="K83" i="3"/>
  <c r="K84" i="3" s="1"/>
  <c r="L83" i="3"/>
  <c r="M83" i="3"/>
  <c r="N83" i="3"/>
  <c r="O83" i="3"/>
  <c r="P83" i="3"/>
  <c r="Q83" i="3"/>
  <c r="R83" i="3"/>
  <c r="R84" i="3" s="1"/>
  <c r="S83" i="3"/>
  <c r="T83" i="3"/>
  <c r="F84" i="3"/>
  <c r="F92" i="3" s="1"/>
  <c r="F94" i="3" s="1"/>
  <c r="F96" i="3" s="1"/>
  <c r="F98" i="3" s="1"/>
  <c r="J84" i="3"/>
  <c r="J92" i="3" s="1"/>
  <c r="J94" i="3" s="1"/>
  <c r="J96" i="3" s="1"/>
  <c r="J98" i="3" s="1"/>
  <c r="L84" i="3"/>
  <c r="L92" i="3" s="1"/>
  <c r="L94" i="3" s="1"/>
  <c r="L96" i="3" s="1"/>
  <c r="L98" i="3" s="1"/>
  <c r="M84" i="3"/>
  <c r="N84" i="3"/>
  <c r="N85" i="3" s="1"/>
  <c r="O84" i="3"/>
  <c r="P84" i="3"/>
  <c r="P85" i="3" s="1"/>
  <c r="Q84" i="3"/>
  <c r="T84" i="3"/>
  <c r="M85" i="3"/>
  <c r="O85" i="3"/>
  <c r="Q85" i="3"/>
  <c r="T85" i="3"/>
  <c r="F91" i="3"/>
  <c r="G91" i="3"/>
  <c r="H91" i="3"/>
  <c r="I91" i="3"/>
  <c r="J91" i="3"/>
  <c r="K91" i="3"/>
  <c r="L91" i="3"/>
  <c r="M91" i="3"/>
  <c r="N91" i="3"/>
  <c r="N92" i="3" s="1"/>
  <c r="N94" i="3" s="1"/>
  <c r="N96" i="3" s="1"/>
  <c r="N98" i="3" s="1"/>
  <c r="O91" i="3"/>
  <c r="P91" i="3"/>
  <c r="P92" i="3" s="1"/>
  <c r="P94" i="3" s="1"/>
  <c r="P96" i="3" s="1"/>
  <c r="P98" i="3" s="1"/>
  <c r="Q91" i="3"/>
  <c r="R91" i="3"/>
  <c r="S91" i="3"/>
  <c r="T91" i="3"/>
  <c r="M92" i="3"/>
  <c r="M94" i="3" s="1"/>
  <c r="M96" i="3" s="1"/>
  <c r="M98" i="3" s="1"/>
  <c r="O92" i="3"/>
  <c r="O94" i="3" s="1"/>
  <c r="O96" i="3" s="1"/>
  <c r="O98" i="3" s="1"/>
  <c r="Q92" i="3"/>
  <c r="Q94" i="3" s="1"/>
  <c r="Q96" i="3" s="1"/>
  <c r="Q98" i="3" s="1"/>
  <c r="T92" i="3"/>
  <c r="T94" i="3"/>
  <c r="T96" i="3" s="1"/>
  <c r="T98" i="3" s="1"/>
  <c r="F113" i="3"/>
  <c r="G113" i="3"/>
  <c r="H113" i="3"/>
  <c r="I113" i="3"/>
  <c r="J113" i="3"/>
  <c r="K113" i="3"/>
  <c r="L113" i="3"/>
  <c r="M113" i="3"/>
  <c r="N113" i="3"/>
  <c r="O113" i="3"/>
  <c r="O124" i="3" s="1"/>
  <c r="P113" i="3"/>
  <c r="R113" i="3"/>
  <c r="S113" i="3"/>
  <c r="S124" i="3" s="1"/>
  <c r="T113" i="3"/>
  <c r="F123" i="3"/>
  <c r="F124" i="3" s="1"/>
  <c r="G123" i="3"/>
  <c r="H123" i="3"/>
  <c r="I123" i="3"/>
  <c r="J123" i="3"/>
  <c r="K123" i="3"/>
  <c r="L123" i="3"/>
  <c r="M123" i="3"/>
  <c r="N123" i="3"/>
  <c r="O123" i="3"/>
  <c r="P123" i="3"/>
  <c r="P124" i="3" s="1"/>
  <c r="R123" i="3"/>
  <c r="S123" i="3"/>
  <c r="T123" i="3"/>
  <c r="T124" i="3" s="1"/>
  <c r="G124" i="3"/>
  <c r="H124" i="3"/>
  <c r="I124" i="3"/>
  <c r="J124" i="3"/>
  <c r="K124" i="3"/>
  <c r="L124" i="3"/>
  <c r="M124" i="3"/>
  <c r="N124" i="3"/>
  <c r="R124" i="3"/>
  <c r="F129" i="3"/>
  <c r="F135" i="3" s="1"/>
  <c r="G129" i="3"/>
  <c r="H129" i="3"/>
  <c r="H135" i="3" s="1"/>
  <c r="I129" i="3"/>
  <c r="J129" i="3"/>
  <c r="K129" i="3"/>
  <c r="L129" i="3"/>
  <c r="M129" i="3"/>
  <c r="N129" i="3"/>
  <c r="O129" i="3"/>
  <c r="P129" i="3"/>
  <c r="R129" i="3"/>
  <c r="R135" i="3" s="1"/>
  <c r="S129" i="3"/>
  <c r="T129" i="3"/>
  <c r="F134" i="3"/>
  <c r="G134" i="3"/>
  <c r="G135" i="3" s="1"/>
  <c r="H134" i="3"/>
  <c r="I134" i="3"/>
  <c r="I135" i="3" s="1"/>
  <c r="J134" i="3"/>
  <c r="K134" i="3"/>
  <c r="L134" i="3"/>
  <c r="M134" i="3"/>
  <c r="N134" i="3"/>
  <c r="O134" i="3"/>
  <c r="P134" i="3"/>
  <c r="R134" i="3"/>
  <c r="S134" i="3"/>
  <c r="S135" i="3" s="1"/>
  <c r="T134" i="3"/>
  <c r="J135" i="3"/>
  <c r="K135" i="3"/>
  <c r="L135" i="3"/>
  <c r="M135" i="3"/>
  <c r="N135" i="3"/>
  <c r="O135" i="3"/>
  <c r="P135" i="3"/>
  <c r="T135" i="3"/>
  <c r="F144" i="3"/>
  <c r="G144" i="3"/>
  <c r="H144" i="3"/>
  <c r="I144" i="3"/>
  <c r="I146" i="3" s="1"/>
  <c r="J144" i="3"/>
  <c r="K144" i="3"/>
  <c r="K146" i="3" s="1"/>
  <c r="L144" i="3"/>
  <c r="M144" i="3"/>
  <c r="N144" i="3"/>
  <c r="O144" i="3"/>
  <c r="P144" i="3"/>
  <c r="R144" i="3"/>
  <c r="S144" i="3"/>
  <c r="T144" i="3"/>
  <c r="F146" i="3"/>
  <c r="G146" i="3"/>
  <c r="H146" i="3"/>
  <c r="J146" i="3"/>
  <c r="L146" i="3"/>
  <c r="M146" i="3"/>
  <c r="N146" i="3"/>
  <c r="O146" i="3"/>
  <c r="P146" i="3"/>
  <c r="R146" i="3"/>
  <c r="S146" i="3"/>
  <c r="T146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E154" i="3"/>
  <c r="E146" i="3"/>
  <c r="E144" i="3"/>
  <c r="E134" i="3"/>
  <c r="E135" i="3" s="1"/>
  <c r="E129" i="3"/>
  <c r="E124" i="3"/>
  <c r="E123" i="3"/>
  <c r="E113" i="3"/>
  <c r="E91" i="3"/>
  <c r="E84" i="3"/>
  <c r="E85" i="3" s="1"/>
  <c r="E83" i="3"/>
  <c r="E77" i="3"/>
  <c r="E78" i="3" s="1"/>
  <c r="E62" i="3"/>
  <c r="E59" i="3"/>
  <c r="E58" i="3"/>
  <c r="E54" i="3"/>
  <c r="E61" i="3" s="1"/>
  <c r="E31" i="3"/>
  <c r="E34" i="3" s="1"/>
  <c r="E18" i="3"/>
  <c r="E21" i="3" s="1"/>
  <c r="U145" i="3"/>
  <c r="U143" i="3"/>
  <c r="U142" i="3"/>
  <c r="U141" i="3"/>
  <c r="U140" i="3"/>
  <c r="U139" i="3"/>
  <c r="U137" i="3"/>
  <c r="U133" i="3"/>
  <c r="U131" i="3"/>
  <c r="U127" i="3"/>
  <c r="U126" i="3"/>
  <c r="U121" i="3"/>
  <c r="U120" i="3"/>
  <c r="U119" i="3"/>
  <c r="U118" i="3"/>
  <c r="U117" i="3"/>
  <c r="U116" i="3"/>
  <c r="U115" i="3"/>
  <c r="U111" i="3"/>
  <c r="U110" i="3"/>
  <c r="U109" i="3"/>
  <c r="Y145" i="3"/>
  <c r="Y143" i="3"/>
  <c r="Y142" i="3"/>
  <c r="Y141" i="3"/>
  <c r="Y140" i="3"/>
  <c r="Y139" i="3"/>
  <c r="Y137" i="3"/>
  <c r="Y133" i="3"/>
  <c r="Y131" i="3"/>
  <c r="Y127" i="3"/>
  <c r="Y126" i="3"/>
  <c r="Y122" i="3"/>
  <c r="Y121" i="3"/>
  <c r="Y120" i="3"/>
  <c r="Y119" i="3"/>
  <c r="Y118" i="3"/>
  <c r="Y117" i="3"/>
  <c r="Y116" i="3"/>
  <c r="Y115" i="3"/>
  <c r="Y112" i="3"/>
  <c r="Y111" i="3"/>
  <c r="Y110" i="3"/>
  <c r="Y109" i="3"/>
  <c r="AC145" i="3"/>
  <c r="AC143" i="3"/>
  <c r="AC142" i="3"/>
  <c r="AC141" i="3"/>
  <c r="AC140" i="3"/>
  <c r="AC139" i="3"/>
  <c r="AC137" i="3"/>
  <c r="AC131" i="3"/>
  <c r="AC128" i="3"/>
  <c r="AC127" i="3"/>
  <c r="AC126" i="3"/>
  <c r="AC122" i="3"/>
  <c r="AC121" i="3"/>
  <c r="AC120" i="3"/>
  <c r="AC119" i="3"/>
  <c r="AC118" i="3"/>
  <c r="AC117" i="3"/>
  <c r="AC116" i="3"/>
  <c r="AC115" i="3"/>
  <c r="AC112" i="3"/>
  <c r="AC111" i="3"/>
  <c r="AC110" i="3"/>
  <c r="AC109" i="3"/>
  <c r="AF154" i="3"/>
  <c r="AE154" i="3"/>
  <c r="AD154" i="3"/>
  <c r="AH133" i="3"/>
  <c r="AH132" i="3"/>
  <c r="AH134" i="3" s="1"/>
  <c r="AH127" i="3"/>
  <c r="AH129" i="3" s="1"/>
  <c r="AI133" i="3"/>
  <c r="AI132" i="3"/>
  <c r="AI128" i="3"/>
  <c r="AI129" i="3" s="1"/>
  <c r="W54" i="3"/>
  <c r="W57" i="3" s="1"/>
  <c r="X54" i="3"/>
  <c r="X57" i="3" s="1"/>
  <c r="Z54" i="3"/>
  <c r="Z57" i="3" s="1"/>
  <c r="AA54" i="3"/>
  <c r="AA60" i="3" s="1"/>
  <c r="AB54" i="3"/>
  <c r="AB60" i="3" s="1"/>
  <c r="AD54" i="3"/>
  <c r="AD60" i="3" s="1"/>
  <c r="AE54" i="3"/>
  <c r="AE59" i="3" s="1"/>
  <c r="AF54" i="3"/>
  <c r="AF59" i="3" s="1"/>
  <c r="AH54" i="3"/>
  <c r="AH59" i="3" s="1"/>
  <c r="AI54" i="3"/>
  <c r="AI58" i="3" s="1"/>
  <c r="AJ54" i="3"/>
  <c r="AJ58" i="3" s="1"/>
  <c r="AL54" i="3"/>
  <c r="AL58" i="3" s="1"/>
  <c r="AM54" i="3"/>
  <c r="AM57" i="3" s="1"/>
  <c r="AN54" i="3"/>
  <c r="AN57" i="3" s="1"/>
  <c r="AO54" i="3"/>
  <c r="AO57" i="3" s="1"/>
  <c r="AP54" i="3"/>
  <c r="AP57" i="3" s="1"/>
  <c r="V54" i="3"/>
  <c r="V59" i="3" s="1"/>
  <c r="W31" i="3"/>
  <c r="W34" i="3" s="1"/>
  <c r="W44" i="3" s="1"/>
  <c r="X31" i="3"/>
  <c r="X34" i="3" s="1"/>
  <c r="X43" i="3" s="1"/>
  <c r="Z31" i="3"/>
  <c r="Z34" i="3" s="1"/>
  <c r="Z42" i="3" s="1"/>
  <c r="AA31" i="3"/>
  <c r="AA34" i="3" s="1"/>
  <c r="AA42" i="3" s="1"/>
  <c r="AB31" i="3"/>
  <c r="AB34" i="3" s="1"/>
  <c r="AB41" i="3" s="1"/>
  <c r="AD31" i="3"/>
  <c r="AD34" i="3" s="1"/>
  <c r="AD40" i="3" s="1"/>
  <c r="AE31" i="3"/>
  <c r="AE34" i="3" s="1"/>
  <c r="AE44" i="3" s="1"/>
  <c r="AF31" i="3"/>
  <c r="AF34" i="3" s="1"/>
  <c r="AF40" i="3" s="1"/>
  <c r="AH31" i="3"/>
  <c r="AH34" i="3" s="1"/>
  <c r="AH39" i="3" s="1"/>
  <c r="AI31" i="3"/>
  <c r="AI34" i="3" s="1"/>
  <c r="AI38" i="3" s="1"/>
  <c r="AJ31" i="3"/>
  <c r="AJ34" i="3" s="1"/>
  <c r="AJ38" i="3" s="1"/>
  <c r="AL31" i="3"/>
  <c r="AL34" i="3" s="1"/>
  <c r="AL37" i="3" s="1"/>
  <c r="AM31" i="3"/>
  <c r="AM34" i="3" s="1"/>
  <c r="AM37" i="3" s="1"/>
  <c r="AN31" i="3"/>
  <c r="AN34" i="3" s="1"/>
  <c r="AN44" i="3" s="1"/>
  <c r="AO31" i="3"/>
  <c r="AO34" i="3" s="1"/>
  <c r="AO44" i="3" s="1"/>
  <c r="AP31" i="3"/>
  <c r="AP34" i="3" s="1"/>
  <c r="AP43" i="3" s="1"/>
  <c r="V31" i="3"/>
  <c r="V34" i="3" s="1"/>
  <c r="V43" i="3" s="1"/>
  <c r="W18" i="3"/>
  <c r="W21" i="3" s="1"/>
  <c r="X18" i="3"/>
  <c r="X21" i="3" s="1"/>
  <c r="Y18" i="3"/>
  <c r="Z18" i="3"/>
  <c r="Z21" i="3" s="1"/>
  <c r="AA18" i="3"/>
  <c r="AA21" i="3" s="1"/>
  <c r="AB18" i="3"/>
  <c r="AB21" i="3" s="1"/>
  <c r="AD18" i="3"/>
  <c r="AD21" i="3" s="1"/>
  <c r="AE18" i="3"/>
  <c r="AE21" i="3" s="1"/>
  <c r="AF18" i="3"/>
  <c r="AF21" i="3" s="1"/>
  <c r="AH18" i="3"/>
  <c r="AH21" i="3" s="1"/>
  <c r="AI18" i="3"/>
  <c r="AI21" i="3" s="1"/>
  <c r="AJ18" i="3"/>
  <c r="AJ21" i="3" s="1"/>
  <c r="AK18" i="3"/>
  <c r="AK21" i="3" s="1"/>
  <c r="AL18" i="3"/>
  <c r="AL21" i="3" s="1"/>
  <c r="AM18" i="3"/>
  <c r="AM21" i="3" s="1"/>
  <c r="AN18" i="3"/>
  <c r="AN21" i="3" s="1"/>
  <c r="AO18" i="3"/>
  <c r="AO21" i="3" s="1"/>
  <c r="AP18" i="3"/>
  <c r="AP21" i="3" s="1"/>
  <c r="V18" i="3"/>
  <c r="V21" i="3" s="1"/>
  <c r="W154" i="3"/>
  <c r="X154" i="3"/>
  <c r="Z154" i="3"/>
  <c r="AA154" i="3"/>
  <c r="AB154" i="3"/>
  <c r="AC154" i="3"/>
  <c r="V154" i="3"/>
  <c r="AH154" i="3"/>
  <c r="AI154" i="3"/>
  <c r="AJ154" i="3"/>
  <c r="AK154" i="3"/>
  <c r="AL154" i="3"/>
  <c r="AM154" i="3"/>
  <c r="AN154" i="3"/>
  <c r="AO154" i="3"/>
  <c r="AP154" i="3"/>
  <c r="BC101" i="3"/>
  <c r="BD101" i="3"/>
  <c r="BE101" i="3"/>
  <c r="BF101" i="3"/>
  <c r="BG101" i="3"/>
  <c r="BH101" i="3"/>
  <c r="AG133" i="3"/>
  <c r="AG132" i="3"/>
  <c r="AG127" i="3"/>
  <c r="AG129" i="3" s="1"/>
  <c r="AJ133" i="3"/>
  <c r="AJ132" i="3"/>
  <c r="AJ128" i="3"/>
  <c r="AJ129" i="3" s="1"/>
  <c r="W144" i="3"/>
  <c r="W146" i="3" s="1"/>
  <c r="X144" i="3"/>
  <c r="X146" i="3" s="1"/>
  <c r="Z144" i="3"/>
  <c r="Z146" i="3" s="1"/>
  <c r="AA144" i="3"/>
  <c r="AA146" i="3" s="1"/>
  <c r="AB144" i="3"/>
  <c r="AB146" i="3" s="1"/>
  <c r="AD144" i="3"/>
  <c r="AD146" i="3" s="1"/>
  <c r="AE144" i="3"/>
  <c r="AE146" i="3" s="1"/>
  <c r="AF144" i="3"/>
  <c r="AF146" i="3" s="1"/>
  <c r="AG144" i="3"/>
  <c r="AG146" i="3" s="1"/>
  <c r="AH144" i="3"/>
  <c r="AH146" i="3" s="1"/>
  <c r="AI144" i="3"/>
  <c r="AI146" i="3" s="1"/>
  <c r="AJ144" i="3"/>
  <c r="AJ146" i="3" s="1"/>
  <c r="AK144" i="3"/>
  <c r="AK146" i="3" s="1"/>
  <c r="AL144" i="3"/>
  <c r="AL146" i="3" s="1"/>
  <c r="AM144" i="3"/>
  <c r="AM146" i="3" s="1"/>
  <c r="AN144" i="3"/>
  <c r="AN146" i="3" s="1"/>
  <c r="AO144" i="3"/>
  <c r="AO146" i="3" s="1"/>
  <c r="AP144" i="3"/>
  <c r="AP146" i="3" s="1"/>
  <c r="V144" i="3"/>
  <c r="V146" i="3" s="1"/>
  <c r="Z134" i="3"/>
  <c r="AA134" i="3"/>
  <c r="AB134" i="3"/>
  <c r="AF134" i="3"/>
  <c r="AK134" i="3"/>
  <c r="AL134" i="3"/>
  <c r="AM134" i="3"/>
  <c r="AN134" i="3"/>
  <c r="AO134" i="3"/>
  <c r="AP134" i="3"/>
  <c r="V134" i="3"/>
  <c r="W129" i="3"/>
  <c r="X129" i="3"/>
  <c r="Z129" i="3"/>
  <c r="AD129" i="3"/>
  <c r="AE129" i="3"/>
  <c r="AF129" i="3"/>
  <c r="AK129" i="3"/>
  <c r="AL129" i="3"/>
  <c r="AM129" i="3"/>
  <c r="AN129" i="3"/>
  <c r="AO129" i="3"/>
  <c r="AP129" i="3"/>
  <c r="V129" i="3"/>
  <c r="Z123" i="3"/>
  <c r="AA123" i="3"/>
  <c r="AB123" i="3"/>
  <c r="AD123" i="3"/>
  <c r="AE123" i="3"/>
  <c r="AF123" i="3"/>
  <c r="AG123" i="3"/>
  <c r="AH123" i="3"/>
  <c r="AI123" i="3"/>
  <c r="AJ123" i="3"/>
  <c r="AK123" i="3"/>
  <c r="AL123" i="3"/>
  <c r="AM123" i="3"/>
  <c r="AN123" i="3"/>
  <c r="AO123" i="3"/>
  <c r="AP123" i="3"/>
  <c r="W77" i="3"/>
  <c r="X77" i="3"/>
  <c r="Z77" i="3"/>
  <c r="Z78" i="3" s="1"/>
  <c r="AA77" i="3"/>
  <c r="AA78" i="3" s="1"/>
  <c r="AB77" i="3"/>
  <c r="AB78" i="3" s="1"/>
  <c r="AD77" i="3"/>
  <c r="AE77" i="3"/>
  <c r="AF77" i="3"/>
  <c r="AF78" i="3" s="1"/>
  <c r="AG77" i="3"/>
  <c r="AG78" i="3" s="1"/>
  <c r="AH77" i="3"/>
  <c r="AI77" i="3"/>
  <c r="AI78" i="3" s="1"/>
  <c r="AJ77" i="3"/>
  <c r="AJ78" i="3" s="1"/>
  <c r="AL77" i="3"/>
  <c r="AL78" i="3" s="1"/>
  <c r="AM77" i="3"/>
  <c r="AM78" i="3" s="1"/>
  <c r="AN77" i="3"/>
  <c r="W83" i="3"/>
  <c r="X83" i="3"/>
  <c r="Z83" i="3"/>
  <c r="AA83" i="3"/>
  <c r="AB83" i="3"/>
  <c r="AD83" i="3"/>
  <c r="AE83" i="3"/>
  <c r="AF83" i="3"/>
  <c r="AH83" i="3"/>
  <c r="AI83" i="3"/>
  <c r="AJ83" i="3"/>
  <c r="AL83" i="3"/>
  <c r="AM83" i="3"/>
  <c r="AN83" i="3"/>
  <c r="W91" i="3"/>
  <c r="X91" i="3"/>
  <c r="Z91" i="3"/>
  <c r="AA91" i="3"/>
  <c r="AB91" i="3"/>
  <c r="AD91" i="3"/>
  <c r="AE91" i="3"/>
  <c r="AF91" i="3"/>
  <c r="AH91" i="3"/>
  <c r="AI91" i="3"/>
  <c r="AJ91" i="3"/>
  <c r="AL91" i="3"/>
  <c r="AM91" i="3"/>
  <c r="AN91" i="3"/>
  <c r="V91" i="3"/>
  <c r="V83" i="3"/>
  <c r="V77" i="3"/>
  <c r="AP77" i="3"/>
  <c r="AP78" i="3" s="1"/>
  <c r="AO77" i="3"/>
  <c r="AO78" i="3" s="1"/>
  <c r="W113" i="3"/>
  <c r="X113" i="3"/>
  <c r="Z113" i="3"/>
  <c r="AA113" i="3"/>
  <c r="AB113" i="3"/>
  <c r="AD113" i="3"/>
  <c r="AE113" i="3"/>
  <c r="AF113" i="3"/>
  <c r="AG113" i="3"/>
  <c r="AH113" i="3"/>
  <c r="AI113" i="3"/>
  <c r="AJ113" i="3"/>
  <c r="AK113" i="3"/>
  <c r="AL113" i="3"/>
  <c r="AM113" i="3"/>
  <c r="AN113" i="3"/>
  <c r="AO113" i="3"/>
  <c r="AP113" i="3"/>
  <c r="V113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AP91" i="3"/>
  <c r="AU91" i="3"/>
  <c r="AV91" i="3"/>
  <c r="AO91" i="3"/>
  <c r="AP83" i="3"/>
  <c r="AU83" i="3"/>
  <c r="AU84" i="3" s="1"/>
  <c r="AV83" i="3"/>
  <c r="AO83" i="3"/>
  <c r="AU78" i="3"/>
  <c r="AU149" i="3"/>
  <c r="AV149" i="3"/>
  <c r="AW133" i="3"/>
  <c r="AW134" i="3" s="1"/>
  <c r="AW128" i="3"/>
  <c r="AW129" i="3" s="1"/>
  <c r="AW54" i="3"/>
  <c r="AX54" i="3"/>
  <c r="AY54" i="3"/>
  <c r="AZ54" i="3"/>
  <c r="BA54" i="3"/>
  <c r="BB54" i="3"/>
  <c r="BC54" i="3"/>
  <c r="BD54" i="3"/>
  <c r="BE54" i="3"/>
  <c r="BF54" i="3"/>
  <c r="BG54" i="3"/>
  <c r="BH54" i="3"/>
  <c r="AV54" i="3"/>
  <c r="BC149" i="3"/>
  <c r="BD149" i="3"/>
  <c r="BE149" i="3"/>
  <c r="BF149" i="3"/>
  <c r="BG149" i="3"/>
  <c r="BH149" i="3"/>
  <c r="BC134" i="3"/>
  <c r="BC135" i="3" s="1"/>
  <c r="BD134" i="3"/>
  <c r="BD135" i="3" s="1"/>
  <c r="BE134" i="3"/>
  <c r="BE135" i="3" s="1"/>
  <c r="BF134" i="3"/>
  <c r="BF135" i="3" s="1"/>
  <c r="BG134" i="3"/>
  <c r="BG135" i="3" s="1"/>
  <c r="BH134" i="3"/>
  <c r="BH135" i="3" s="1"/>
  <c r="AZ123" i="3"/>
  <c r="BA123" i="3"/>
  <c r="BB123" i="3"/>
  <c r="BC123" i="3"/>
  <c r="BC124" i="3" s="1"/>
  <c r="BD123" i="3"/>
  <c r="BD124" i="3" s="1"/>
  <c r="BE123" i="3"/>
  <c r="BE124" i="3" s="1"/>
  <c r="BF123" i="3"/>
  <c r="BF124" i="3" s="1"/>
  <c r="BG123" i="3"/>
  <c r="BG124" i="3" s="1"/>
  <c r="BH123" i="3"/>
  <c r="BH124" i="3" s="1"/>
  <c r="AW123" i="3"/>
  <c r="BC99" i="3"/>
  <c r="BD99" i="3"/>
  <c r="BE99" i="3"/>
  <c r="BF99" i="3"/>
  <c r="BG99" i="3"/>
  <c r="BH99" i="3"/>
  <c r="BC85" i="3"/>
  <c r="BD85" i="3"/>
  <c r="BE85" i="3"/>
  <c r="BF85" i="3"/>
  <c r="BG85" i="3"/>
  <c r="BH85" i="3"/>
  <c r="BC78" i="3"/>
  <c r="BD78" i="3"/>
  <c r="BE78" i="3"/>
  <c r="BF78" i="3"/>
  <c r="BG78" i="3"/>
  <c r="BH78" i="3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BB144" i="3"/>
  <c r="BB146" i="3" s="1"/>
  <c r="BB132" i="3"/>
  <c r="BB133" i="3"/>
  <c r="BB129" i="3"/>
  <c r="BA144" i="3"/>
  <c r="BA146" i="3" s="1"/>
  <c r="BA132" i="3"/>
  <c r="AC132" i="3" s="1"/>
  <c r="BA133" i="3"/>
  <c r="AC133" i="3" s="1"/>
  <c r="BA129" i="3"/>
  <c r="AZ144" i="3"/>
  <c r="AZ146" i="3" s="1"/>
  <c r="AZ132" i="3"/>
  <c r="AZ134" i="3" s="1"/>
  <c r="AZ128" i="3"/>
  <c r="AZ129" i="3" s="1"/>
  <c r="AY144" i="3"/>
  <c r="AY146" i="3" s="1"/>
  <c r="AY132" i="3"/>
  <c r="AY134" i="3" s="1"/>
  <c r="AY128" i="3"/>
  <c r="AY129" i="3" s="1"/>
  <c r="AX144" i="3"/>
  <c r="AX146" i="3" s="1"/>
  <c r="AX133" i="3"/>
  <c r="AX134" i="3" s="1"/>
  <c r="AX128" i="3"/>
  <c r="AX129" i="3" s="1"/>
  <c r="AW144" i="3"/>
  <c r="AW146" i="3" s="1"/>
  <c r="BB113" i="3"/>
  <c r="BA113" i="3"/>
  <c r="AZ113" i="3"/>
  <c r="AY122" i="3"/>
  <c r="AY123" i="3" s="1"/>
  <c r="AY112" i="3"/>
  <c r="AY113" i="3" s="1"/>
  <c r="AX123" i="3"/>
  <c r="AX112" i="3"/>
  <c r="AX113" i="3" s="1"/>
  <c r="AW111" i="3"/>
  <c r="AW112" i="3"/>
  <c r="BB77" i="3"/>
  <c r="BB83" i="3"/>
  <c r="BB91" i="3"/>
  <c r="BA77" i="3"/>
  <c r="BA83" i="3"/>
  <c r="BA91" i="3"/>
  <c r="AZ77" i="3"/>
  <c r="AZ83" i="3"/>
  <c r="AZ91" i="3"/>
  <c r="AY77" i="3"/>
  <c r="AY78" i="3" s="1"/>
  <c r="AY83" i="3"/>
  <c r="AY91" i="3"/>
  <c r="AX77" i="3"/>
  <c r="AX83" i="3"/>
  <c r="AX91" i="3"/>
  <c r="AW77" i="3"/>
  <c r="AW83" i="3"/>
  <c r="AW91" i="3"/>
  <c r="AV77" i="3"/>
  <c r="AV78" i="3" s="1"/>
  <c r="BB73" i="3"/>
  <c r="BA73" i="3"/>
  <c r="AZ73" i="3"/>
  <c r="AY73" i="3"/>
  <c r="AX73" i="3"/>
  <c r="AW73" i="3"/>
  <c r="AV73" i="3"/>
  <c r="BB68" i="3"/>
  <c r="BA68" i="3"/>
  <c r="AZ68" i="3"/>
  <c r="AY68" i="3"/>
  <c r="AX68" i="3"/>
  <c r="AW68" i="3"/>
  <c r="AV68" i="3"/>
  <c r="BB31" i="3"/>
  <c r="BB34" i="3" s="1"/>
  <c r="BA31" i="3"/>
  <c r="BA34" i="3" s="1"/>
  <c r="AZ31" i="3"/>
  <c r="AZ34" i="3" s="1"/>
  <c r="AY31" i="3"/>
  <c r="AY34" i="3" s="1"/>
  <c r="AX31" i="3"/>
  <c r="AX34" i="3" s="1"/>
  <c r="AW31" i="3"/>
  <c r="AW34" i="3" s="1"/>
  <c r="AV31" i="3"/>
  <c r="AV34" i="3" s="1"/>
  <c r="BB18" i="3"/>
  <c r="BB21" i="3" s="1"/>
  <c r="BA18" i="3"/>
  <c r="BA21" i="3" s="1"/>
  <c r="AZ18" i="3"/>
  <c r="AZ21" i="3" s="1"/>
  <c r="AY18" i="3"/>
  <c r="AY21" i="3" s="1"/>
  <c r="AX18" i="3"/>
  <c r="AX21" i="3" s="1"/>
  <c r="AW18" i="3"/>
  <c r="AW21" i="3" s="1"/>
  <c r="AV18" i="3"/>
  <c r="AV21" i="3" s="1"/>
  <c r="B2" i="1" a="1"/>
  <c r="B2" i="1"/>
  <c r="B3" i="1" a="1"/>
  <c r="B3" i="1"/>
  <c r="B4" i="1"/>
  <c r="B5" i="1"/>
  <c r="B6" i="1"/>
  <c r="B7" i="1"/>
  <c r="B8" i="1" s="1"/>
  <c r="E4" i="1"/>
  <c r="W164" i="3" l="1"/>
  <c r="X164" i="3"/>
  <c r="W134" i="3"/>
  <c r="Y54" i="3"/>
  <c r="Y57" i="3" s="1"/>
  <c r="Y31" i="3"/>
  <c r="Y34" i="3" s="1"/>
  <c r="Y43" i="3" s="1"/>
  <c r="Y21" i="3"/>
  <c r="Y154" i="3"/>
  <c r="Y77" i="3"/>
  <c r="Y78" i="3" s="1"/>
  <c r="AC54" i="3"/>
  <c r="AC60" i="3" s="1"/>
  <c r="AC31" i="3"/>
  <c r="AC34" i="3" s="1"/>
  <c r="AC41" i="3" s="1"/>
  <c r="AC18" i="3"/>
  <c r="AC21" i="3" s="1"/>
  <c r="AG54" i="3"/>
  <c r="AG59" i="3" s="1"/>
  <c r="AG31" i="3"/>
  <c r="AG34" i="3" s="1"/>
  <c r="AG39" i="3" s="1"/>
  <c r="AG18" i="3"/>
  <c r="AG21" i="3" s="1"/>
  <c r="Y91" i="3"/>
  <c r="Y83" i="3"/>
  <c r="Y84" i="3" s="1"/>
  <c r="AC91" i="3"/>
  <c r="AC83" i="3"/>
  <c r="AG91" i="3"/>
  <c r="AG83" i="3"/>
  <c r="AG84" i="3" s="1"/>
  <c r="AG85" i="3" s="1"/>
  <c r="AK54" i="3"/>
  <c r="AK58" i="3" s="1"/>
  <c r="AK31" i="3"/>
  <c r="AK34" i="3" s="1"/>
  <c r="AK38" i="3" s="1"/>
  <c r="AK91" i="3"/>
  <c r="AK83" i="3"/>
  <c r="AK77" i="3"/>
  <c r="AK78" i="3" s="1"/>
  <c r="Q144" i="3"/>
  <c r="Q146" i="3" s="1"/>
  <c r="Q134" i="3"/>
  <c r="Q129" i="3"/>
  <c r="Q123" i="3"/>
  <c r="Q113" i="3"/>
  <c r="L101" i="3"/>
  <c r="L99" i="3"/>
  <c r="J101" i="3"/>
  <c r="J99" i="3"/>
  <c r="T99" i="3"/>
  <c r="T101" i="3"/>
  <c r="F101" i="3"/>
  <c r="F99" i="3"/>
  <c r="G41" i="3"/>
  <c r="G44" i="3"/>
  <c r="G43" i="3"/>
  <c r="G42" i="3"/>
  <c r="G40" i="3"/>
  <c r="G39" i="3"/>
  <c r="G38" i="3"/>
  <c r="G37" i="3"/>
  <c r="Q101" i="3"/>
  <c r="Q99" i="3"/>
  <c r="O101" i="3"/>
  <c r="O99" i="3"/>
  <c r="R92" i="3"/>
  <c r="R94" i="3" s="1"/>
  <c r="R96" i="3" s="1"/>
  <c r="R98" i="3" s="1"/>
  <c r="R85" i="3"/>
  <c r="M101" i="3"/>
  <c r="M99" i="3"/>
  <c r="T44" i="3"/>
  <c r="T38" i="3"/>
  <c r="T43" i="3"/>
  <c r="T42" i="3"/>
  <c r="T41" i="3"/>
  <c r="T40" i="3"/>
  <c r="T39" i="3"/>
  <c r="T37" i="3"/>
  <c r="I92" i="3"/>
  <c r="I94" i="3" s="1"/>
  <c r="I96" i="3" s="1"/>
  <c r="I98" i="3" s="1"/>
  <c r="I85" i="3"/>
  <c r="H92" i="3"/>
  <c r="H94" i="3" s="1"/>
  <c r="H96" i="3" s="1"/>
  <c r="H98" i="3" s="1"/>
  <c r="H85" i="3"/>
  <c r="G92" i="3"/>
  <c r="G94" i="3" s="1"/>
  <c r="G96" i="3" s="1"/>
  <c r="G98" i="3" s="1"/>
  <c r="G85" i="3"/>
  <c r="Q44" i="3"/>
  <c r="Q43" i="3"/>
  <c r="Q42" i="3"/>
  <c r="Q41" i="3"/>
  <c r="Q40" i="3"/>
  <c r="Q39" i="3"/>
  <c r="Q38" i="3"/>
  <c r="Q37" i="3"/>
  <c r="P101" i="3"/>
  <c r="P99" i="3"/>
  <c r="K92" i="3"/>
  <c r="K94" i="3" s="1"/>
  <c r="K96" i="3" s="1"/>
  <c r="K98" i="3" s="1"/>
  <c r="K85" i="3"/>
  <c r="N101" i="3"/>
  <c r="N99" i="3"/>
  <c r="S92" i="3"/>
  <c r="S94" i="3" s="1"/>
  <c r="S96" i="3" s="1"/>
  <c r="S98" i="3" s="1"/>
  <c r="S85" i="3"/>
  <c r="L39" i="3"/>
  <c r="L38" i="3"/>
  <c r="L37" i="3"/>
  <c r="L44" i="3"/>
  <c r="L40" i="3"/>
  <c r="L43" i="3"/>
  <c r="L42" i="3"/>
  <c r="L41" i="3"/>
  <c r="L85" i="3"/>
  <c r="I78" i="3"/>
  <c r="Q57" i="3"/>
  <c r="H37" i="3"/>
  <c r="Q58" i="3"/>
  <c r="H38" i="3"/>
  <c r="J85" i="3"/>
  <c r="G78" i="3"/>
  <c r="Q59" i="3"/>
  <c r="P58" i="3"/>
  <c r="O57" i="3"/>
  <c r="H39" i="3"/>
  <c r="F37" i="3"/>
  <c r="Q60" i="3"/>
  <c r="P59" i="3"/>
  <c r="O58" i="3"/>
  <c r="H40" i="3"/>
  <c r="F38" i="3"/>
  <c r="Q61" i="3"/>
  <c r="P60" i="3"/>
  <c r="O59" i="3"/>
  <c r="H41" i="3"/>
  <c r="F39" i="3"/>
  <c r="F85" i="3"/>
  <c r="S78" i="3"/>
  <c r="P62" i="3"/>
  <c r="O61" i="3"/>
  <c r="K57" i="3"/>
  <c r="H43" i="3"/>
  <c r="F41" i="3"/>
  <c r="R37" i="3"/>
  <c r="O62" i="3"/>
  <c r="K58" i="3"/>
  <c r="F42" i="3"/>
  <c r="R38" i="3"/>
  <c r="K59" i="3"/>
  <c r="F43" i="3"/>
  <c r="R39" i="3"/>
  <c r="K60" i="3"/>
  <c r="R40" i="3"/>
  <c r="K61" i="3"/>
  <c r="R41" i="3"/>
  <c r="K62" i="3"/>
  <c r="R42" i="3"/>
  <c r="R43" i="3"/>
  <c r="E42" i="3"/>
  <c r="E41" i="3"/>
  <c r="E40" i="3"/>
  <c r="E39" i="3"/>
  <c r="E38" i="3"/>
  <c r="E37" i="3"/>
  <c r="E44" i="3"/>
  <c r="E43" i="3"/>
  <c r="E92" i="3"/>
  <c r="E94" i="3" s="1"/>
  <c r="E96" i="3" s="1"/>
  <c r="E98" i="3" s="1"/>
  <c r="E63" i="3"/>
  <c r="E57" i="3"/>
  <c r="E60" i="3"/>
  <c r="Y128" i="3"/>
  <c r="U122" i="3"/>
  <c r="U128" i="3"/>
  <c r="U132" i="3"/>
  <c r="U112" i="3"/>
  <c r="Y132" i="3"/>
  <c r="Y144" i="3"/>
  <c r="Y146" i="3" s="1"/>
  <c r="Y134" i="3"/>
  <c r="Y129" i="3"/>
  <c r="Y123" i="3"/>
  <c r="Y113" i="3"/>
  <c r="AG124" i="3"/>
  <c r="V37" i="3"/>
  <c r="V39" i="3"/>
  <c r="AB44" i="3"/>
  <c r="AJ42" i="3"/>
  <c r="X42" i="3"/>
  <c r="AN41" i="3"/>
  <c r="AD39" i="3"/>
  <c r="X39" i="3"/>
  <c r="W39" i="3"/>
  <c r="AM38" i="3"/>
  <c r="AC144" i="3"/>
  <c r="AC146" i="3" s="1"/>
  <c r="AC134" i="3"/>
  <c r="AC129" i="3"/>
  <c r="AC123" i="3"/>
  <c r="AC113" i="3"/>
  <c r="AH42" i="3"/>
  <c r="V40" i="3"/>
  <c r="V41" i="3"/>
  <c r="V44" i="3"/>
  <c r="AL41" i="3"/>
  <c r="AB38" i="3"/>
  <c r="AL44" i="3"/>
  <c r="AJ41" i="3"/>
  <c r="AF41" i="3"/>
  <c r="X38" i="3"/>
  <c r="AN40" i="3"/>
  <c r="AO37" i="3"/>
  <c r="AN43" i="3"/>
  <c r="AM40" i="3"/>
  <c r="AJ37" i="3"/>
  <c r="AJ43" i="3"/>
  <c r="AL40" i="3"/>
  <c r="AB37" i="3"/>
  <c r="AH40" i="3"/>
  <c r="AA37" i="3"/>
  <c r="AF43" i="3"/>
  <c r="AB40" i="3"/>
  <c r="W37" i="3"/>
  <c r="AD43" i="3"/>
  <c r="X40" i="3"/>
  <c r="AA43" i="3"/>
  <c r="AO39" i="3"/>
  <c r="AL42" i="3"/>
  <c r="AN39" i="3"/>
  <c r="AM44" i="3"/>
  <c r="AO43" i="3"/>
  <c r="W43" i="3"/>
  <c r="AA41" i="3"/>
  <c r="AF39" i="3"/>
  <c r="AH38" i="3"/>
  <c r="AP42" i="3"/>
  <c r="Z41" i="3"/>
  <c r="AM43" i="3"/>
  <c r="AO42" i="3"/>
  <c r="W42" i="3"/>
  <c r="AA40" i="3"/>
  <c r="AF38" i="3"/>
  <c r="AH37" i="3"/>
  <c r="AJ44" i="3"/>
  <c r="AL43" i="3"/>
  <c r="AN42" i="3"/>
  <c r="AP41" i="3"/>
  <c r="X41" i="3"/>
  <c r="Z40" i="3"/>
  <c r="AB39" i="3"/>
  <c r="AD38" i="3"/>
  <c r="AH44" i="3"/>
  <c r="AM42" i="3"/>
  <c r="AO41" i="3"/>
  <c r="W41" i="3"/>
  <c r="AA39" i="3"/>
  <c r="AF37" i="3"/>
  <c r="AP40" i="3"/>
  <c r="Z39" i="3"/>
  <c r="AD37" i="3"/>
  <c r="V38" i="3"/>
  <c r="AF44" i="3"/>
  <c r="AH43" i="3"/>
  <c r="AM41" i="3"/>
  <c r="AO40" i="3"/>
  <c r="W40" i="3"/>
  <c r="AA38" i="3"/>
  <c r="AD44" i="3"/>
  <c r="AP39" i="3"/>
  <c r="Z38" i="3"/>
  <c r="Z37" i="3"/>
  <c r="V42" i="3"/>
  <c r="AA44" i="3"/>
  <c r="AF42" i="3"/>
  <c r="AH41" i="3"/>
  <c r="AM39" i="3"/>
  <c r="AO38" i="3"/>
  <c r="W38" i="3"/>
  <c r="AP38" i="3"/>
  <c r="Z44" i="3"/>
  <c r="AB43" i="3"/>
  <c r="AD42" i="3"/>
  <c r="AJ40" i="3"/>
  <c r="AL39" i="3"/>
  <c r="AN38" i="3"/>
  <c r="AP37" i="3"/>
  <c r="X37" i="3"/>
  <c r="AP44" i="3"/>
  <c r="X44" i="3"/>
  <c r="Z43" i="3"/>
  <c r="AB42" i="3"/>
  <c r="AD41" i="3"/>
  <c r="AJ39" i="3"/>
  <c r="AL38" i="3"/>
  <c r="AN37" i="3"/>
  <c r="AE38" i="3"/>
  <c r="AE37" i="3"/>
  <c r="AE43" i="3"/>
  <c r="AE42" i="3"/>
  <c r="AE40" i="3"/>
  <c r="AE41" i="3"/>
  <c r="AE39" i="3"/>
  <c r="AI41" i="3"/>
  <c r="AI37" i="3"/>
  <c r="AI44" i="3"/>
  <c r="AI40" i="3"/>
  <c r="AI43" i="3"/>
  <c r="AI39" i="3"/>
  <c r="AI42" i="3"/>
  <c r="AI134" i="3"/>
  <c r="AI135" i="3" s="1"/>
  <c r="AN60" i="3"/>
  <c r="AO135" i="3"/>
  <c r="AO60" i="3"/>
  <c r="AM60" i="3"/>
  <c r="AB59" i="3"/>
  <c r="V61" i="3"/>
  <c r="V62" i="3"/>
  <c r="V63" i="3"/>
  <c r="AP63" i="3"/>
  <c r="AL60" i="3"/>
  <c r="AD63" i="3"/>
  <c r="Z60" i="3"/>
  <c r="AB63" i="3"/>
  <c r="X60" i="3"/>
  <c r="AA63" i="3"/>
  <c r="W60" i="3"/>
  <c r="Z63" i="3"/>
  <c r="AD59" i="3"/>
  <c r="AH62" i="3"/>
  <c r="AD62" i="3"/>
  <c r="AA59" i="3"/>
  <c r="AL61" i="3"/>
  <c r="AH58" i="3"/>
  <c r="AL57" i="3"/>
  <c r="AF62" i="3"/>
  <c r="AJ61" i="3"/>
  <c r="V60" i="3"/>
  <c r="AP60" i="3"/>
  <c r="AJ57" i="3"/>
  <c r="AF58" i="3"/>
  <c r="AE62" i="3"/>
  <c r="AI61" i="3"/>
  <c r="AE58" i="3"/>
  <c r="AI57" i="3"/>
  <c r="AH61" i="3"/>
  <c r="AP59" i="3"/>
  <c r="Z59" i="3"/>
  <c r="AD58" i="3"/>
  <c r="AH57" i="3"/>
  <c r="AO63" i="3"/>
  <c r="AO59" i="3"/>
  <c r="AN63" i="3"/>
  <c r="X63" i="3"/>
  <c r="AB62" i="3"/>
  <c r="AF61" i="3"/>
  <c r="AJ60" i="3"/>
  <c r="AN59" i="3"/>
  <c r="X59" i="3"/>
  <c r="AB58" i="3"/>
  <c r="AF57" i="3"/>
  <c r="AM63" i="3"/>
  <c r="W63" i="3"/>
  <c r="AA62" i="3"/>
  <c r="AE61" i="3"/>
  <c r="AI60" i="3"/>
  <c r="AM59" i="3"/>
  <c r="W59" i="3"/>
  <c r="AA58" i="3"/>
  <c r="AE57" i="3"/>
  <c r="AL63" i="3"/>
  <c r="AP62" i="3"/>
  <c r="Z62" i="3"/>
  <c r="AD61" i="3"/>
  <c r="AH60" i="3"/>
  <c r="AL59" i="3"/>
  <c r="AP58" i="3"/>
  <c r="Z58" i="3"/>
  <c r="AD57" i="3"/>
  <c r="AO62" i="3"/>
  <c r="AO58" i="3"/>
  <c r="AJ63" i="3"/>
  <c r="AN62" i="3"/>
  <c r="X62" i="3"/>
  <c r="AB61" i="3"/>
  <c r="AF60" i="3"/>
  <c r="AJ59" i="3"/>
  <c r="AN58" i="3"/>
  <c r="X58" i="3"/>
  <c r="AB57" i="3"/>
  <c r="AI63" i="3"/>
  <c r="AM62" i="3"/>
  <c r="W62" i="3"/>
  <c r="AA61" i="3"/>
  <c r="AE60" i="3"/>
  <c r="AI59" i="3"/>
  <c r="AM58" i="3"/>
  <c r="W58" i="3"/>
  <c r="AA57" i="3"/>
  <c r="AH63" i="3"/>
  <c r="AL62" i="3"/>
  <c r="AP61" i="3"/>
  <c r="Z61" i="3"/>
  <c r="V57" i="3"/>
  <c r="AO61" i="3"/>
  <c r="V58" i="3"/>
  <c r="AF63" i="3"/>
  <c r="AJ62" i="3"/>
  <c r="AN61" i="3"/>
  <c r="X61" i="3"/>
  <c r="AE63" i="3"/>
  <c r="AI62" i="3"/>
  <c r="AM61" i="3"/>
  <c r="W61" i="3"/>
  <c r="AA84" i="3"/>
  <c r="AA85" i="3" s="1"/>
  <c r="AF124" i="3"/>
  <c r="Z84" i="3"/>
  <c r="Z92" i="3" s="1"/>
  <c r="Z94" i="3" s="1"/>
  <c r="Z96" i="3" s="1"/>
  <c r="Z98" i="3" s="1"/>
  <c r="AE124" i="3"/>
  <c r="AO84" i="3"/>
  <c r="AO85" i="3" s="1"/>
  <c r="AD135" i="3"/>
  <c r="AA124" i="3"/>
  <c r="W84" i="3"/>
  <c r="W85" i="3" s="1"/>
  <c r="AB135" i="3"/>
  <c r="Z135" i="3"/>
  <c r="AH135" i="3"/>
  <c r="AN84" i="3"/>
  <c r="AN85" i="3" s="1"/>
  <c r="X84" i="3"/>
  <c r="X85" i="3" s="1"/>
  <c r="AA135" i="3"/>
  <c r="AP135" i="3"/>
  <c r="AD124" i="3"/>
  <c r="AM135" i="3"/>
  <c r="V84" i="3"/>
  <c r="V85" i="3" s="1"/>
  <c r="W78" i="3"/>
  <c r="AP124" i="3"/>
  <c r="AO124" i="3"/>
  <c r="AF135" i="3"/>
  <c r="AM84" i="3"/>
  <c r="AM85" i="3" s="1"/>
  <c r="AM124" i="3"/>
  <c r="W124" i="3"/>
  <c r="AB124" i="3"/>
  <c r="AL124" i="3"/>
  <c r="AE84" i="3"/>
  <c r="AE85" i="3" s="1"/>
  <c r="AN78" i="3"/>
  <c r="AD84" i="3"/>
  <c r="AD85" i="3" s="1"/>
  <c r="AH124" i="3"/>
  <c r="AB84" i="3"/>
  <c r="AB92" i="3" s="1"/>
  <c r="AB94" i="3" s="1"/>
  <c r="AB96" i="3" s="1"/>
  <c r="AB98" i="3" s="1"/>
  <c r="X135" i="3"/>
  <c r="X147" i="3" s="1"/>
  <c r="AE135" i="3"/>
  <c r="Z124" i="3"/>
  <c r="AD78" i="3"/>
  <c r="AE78" i="3"/>
  <c r="AF84" i="3"/>
  <c r="AF85" i="3" s="1"/>
  <c r="AN135" i="3"/>
  <c r="W135" i="3"/>
  <c r="W147" i="3" s="1"/>
  <c r="X78" i="3"/>
  <c r="V135" i="3"/>
  <c r="V147" i="3" s="1"/>
  <c r="AU92" i="3"/>
  <c r="AU94" i="3" s="1"/>
  <c r="AU96" i="3" s="1"/>
  <c r="AU98" i="3" s="1"/>
  <c r="AU99" i="3" s="1"/>
  <c r="AL135" i="3"/>
  <c r="AH84" i="3"/>
  <c r="AH85" i="3" s="1"/>
  <c r="AH78" i="3"/>
  <c r="AN124" i="3"/>
  <c r="X124" i="3"/>
  <c r="AK124" i="3"/>
  <c r="AJ124" i="3"/>
  <c r="AI124" i="3"/>
  <c r="AI84" i="3"/>
  <c r="AI85" i="3" s="1"/>
  <c r="AC84" i="3"/>
  <c r="AK135" i="3"/>
  <c r="V124" i="3"/>
  <c r="AJ84" i="3"/>
  <c r="AJ85" i="3" s="1"/>
  <c r="AG134" i="3"/>
  <c r="AG135" i="3" s="1"/>
  <c r="AJ134" i="3"/>
  <c r="AJ135" i="3" s="1"/>
  <c r="AL84" i="3"/>
  <c r="V78" i="3"/>
  <c r="AP84" i="3"/>
  <c r="AP85" i="3" s="1"/>
  <c r="BB149" i="3"/>
  <c r="BB134" i="3"/>
  <c r="BB135" i="3" s="1"/>
  <c r="AV84" i="3"/>
  <c r="AV92" i="3" s="1"/>
  <c r="AV94" i="3" s="1"/>
  <c r="AV96" i="3" s="1"/>
  <c r="AV98" i="3" s="1"/>
  <c r="AY124" i="3"/>
  <c r="AW84" i="3"/>
  <c r="AW85" i="3" s="1"/>
  <c r="BB124" i="3"/>
  <c r="BA124" i="3"/>
  <c r="AU85" i="3"/>
  <c r="AZ124" i="3"/>
  <c r="AZ149" i="3"/>
  <c r="AW135" i="3"/>
  <c r="AY135" i="3"/>
  <c r="AX124" i="3"/>
  <c r="BA149" i="3"/>
  <c r="AZ135" i="3"/>
  <c r="BA134" i="3"/>
  <c r="BA135" i="3" s="1"/>
  <c r="AX135" i="3"/>
  <c r="AX149" i="3"/>
  <c r="AY149" i="3"/>
  <c r="BB84" i="3"/>
  <c r="BB85" i="3" s="1"/>
  <c r="AZ84" i="3"/>
  <c r="AW78" i="3"/>
  <c r="BB78" i="3"/>
  <c r="BA78" i="3"/>
  <c r="AZ78" i="3"/>
  <c r="AX78" i="3"/>
  <c r="BA84" i="3"/>
  <c r="BA85" i="3" s="1"/>
  <c r="AY84" i="3"/>
  <c r="AW113" i="3"/>
  <c r="AX84" i="3"/>
  <c r="AX85" i="3" s="1"/>
  <c r="Y61" i="3" l="1"/>
  <c r="Y60" i="3"/>
  <c r="Y59" i="3"/>
  <c r="Y63" i="3"/>
  <c r="Y62" i="3"/>
  <c r="Y58" i="3"/>
  <c r="Y42" i="3"/>
  <c r="Y37" i="3"/>
  <c r="Y44" i="3"/>
  <c r="Y40" i="3"/>
  <c r="Y39" i="3"/>
  <c r="Y41" i="3"/>
  <c r="Y38" i="3"/>
  <c r="AC63" i="3"/>
  <c r="AC57" i="3"/>
  <c r="AC58" i="3"/>
  <c r="AC62" i="3"/>
  <c r="AC61" i="3"/>
  <c r="AC59" i="3"/>
  <c r="AC40" i="3"/>
  <c r="AC43" i="3"/>
  <c r="AC44" i="3"/>
  <c r="AC38" i="3"/>
  <c r="AC39" i="3"/>
  <c r="AC42" i="3"/>
  <c r="AC37" i="3"/>
  <c r="AG63" i="3"/>
  <c r="AG61" i="3"/>
  <c r="AG60" i="3"/>
  <c r="AG58" i="3"/>
  <c r="AG57" i="3"/>
  <c r="AG62" i="3"/>
  <c r="AG37" i="3"/>
  <c r="AG38" i="3"/>
  <c r="AG41" i="3"/>
  <c r="AG43" i="3"/>
  <c r="AG44" i="3"/>
  <c r="AG42" i="3"/>
  <c r="AG40" i="3"/>
  <c r="Y92" i="3"/>
  <c r="Y94" i="3" s="1"/>
  <c r="Y96" i="3" s="1"/>
  <c r="Y98" i="3" s="1"/>
  <c r="Y101" i="3" s="1"/>
  <c r="AK57" i="3"/>
  <c r="AK61" i="3"/>
  <c r="AK59" i="3"/>
  <c r="AK62" i="3"/>
  <c r="AK63" i="3"/>
  <c r="AK60" i="3"/>
  <c r="AK39" i="3"/>
  <c r="AK43" i="3"/>
  <c r="AK40" i="3"/>
  <c r="AK42" i="3"/>
  <c r="AK44" i="3"/>
  <c r="AK37" i="3"/>
  <c r="AK41" i="3"/>
  <c r="AK84" i="3"/>
  <c r="AK92" i="3" s="1"/>
  <c r="AK94" i="3" s="1"/>
  <c r="AK96" i="3" s="1"/>
  <c r="AK98" i="3" s="1"/>
  <c r="Q135" i="3"/>
  <c r="Q124" i="3"/>
  <c r="S99" i="3"/>
  <c r="S101" i="3"/>
  <c r="G101" i="3"/>
  <c r="G99" i="3"/>
  <c r="R101" i="3"/>
  <c r="R99" i="3"/>
  <c r="H101" i="3"/>
  <c r="H99" i="3"/>
  <c r="K101" i="3"/>
  <c r="K99" i="3"/>
  <c r="I101" i="3"/>
  <c r="I99" i="3"/>
  <c r="E101" i="3"/>
  <c r="E99" i="3"/>
  <c r="Y135" i="3"/>
  <c r="Y124" i="3"/>
  <c r="AC135" i="3"/>
  <c r="AC124" i="3"/>
  <c r="AA92" i="3"/>
  <c r="AA94" i="3" s="1"/>
  <c r="AA96" i="3" s="1"/>
  <c r="AA98" i="3" s="1"/>
  <c r="AA101" i="3" s="1"/>
  <c r="AN92" i="3"/>
  <c r="AN94" i="3" s="1"/>
  <c r="AN96" i="3" s="1"/>
  <c r="AN98" i="3" s="1"/>
  <c r="AN99" i="3" s="1"/>
  <c r="Z85" i="3"/>
  <c r="AW92" i="3"/>
  <c r="AW94" i="3" s="1"/>
  <c r="AW96" i="3" s="1"/>
  <c r="AW98" i="3" s="1"/>
  <c r="AW101" i="3" s="1"/>
  <c r="AD92" i="3"/>
  <c r="AD94" i="3" s="1"/>
  <c r="AD96" i="3" s="1"/>
  <c r="AD98" i="3" s="1"/>
  <c r="AD99" i="3" s="1"/>
  <c r="V92" i="3"/>
  <c r="V94" i="3" s="1"/>
  <c r="V96" i="3" s="1"/>
  <c r="V98" i="3" s="1"/>
  <c r="V99" i="3" s="1"/>
  <c r="AO92" i="3"/>
  <c r="AO94" i="3" s="1"/>
  <c r="AO96" i="3" s="1"/>
  <c r="AO98" i="3" s="1"/>
  <c r="AO99" i="3" s="1"/>
  <c r="W92" i="3"/>
  <c r="W94" i="3" s="1"/>
  <c r="W96" i="3" s="1"/>
  <c r="W98" i="3" s="1"/>
  <c r="W99" i="3" s="1"/>
  <c r="X92" i="3"/>
  <c r="X94" i="3" s="1"/>
  <c r="X96" i="3" s="1"/>
  <c r="X98" i="3" s="1"/>
  <c r="X101" i="3" s="1"/>
  <c r="AH92" i="3"/>
  <c r="AH94" i="3" s="1"/>
  <c r="AH96" i="3" s="1"/>
  <c r="AH98" i="3" s="1"/>
  <c r="AH101" i="3" s="1"/>
  <c r="AV85" i="3"/>
  <c r="AB99" i="3"/>
  <c r="AB101" i="3"/>
  <c r="Z99" i="3"/>
  <c r="Z101" i="3"/>
  <c r="AV99" i="3"/>
  <c r="AV101" i="3"/>
  <c r="AB85" i="3"/>
  <c r="Y85" i="3"/>
  <c r="AM92" i="3"/>
  <c r="AM94" i="3" s="1"/>
  <c r="AM96" i="3" s="1"/>
  <c r="AM98" i="3" s="1"/>
  <c r="AF92" i="3"/>
  <c r="AF94" i="3" s="1"/>
  <c r="AF96" i="3" s="1"/>
  <c r="AF98" i="3" s="1"/>
  <c r="AE92" i="3"/>
  <c r="AE94" i="3" s="1"/>
  <c r="AE96" i="3" s="1"/>
  <c r="AE98" i="3" s="1"/>
  <c r="AG92" i="3"/>
  <c r="AG94" i="3" s="1"/>
  <c r="AG96" i="3" s="1"/>
  <c r="AG98" i="3" s="1"/>
  <c r="AC92" i="3"/>
  <c r="AC94" i="3" s="1"/>
  <c r="AC96" i="3" s="1"/>
  <c r="AC98" i="3" s="1"/>
  <c r="AC85" i="3"/>
  <c r="AI92" i="3"/>
  <c r="AI94" i="3" s="1"/>
  <c r="AI96" i="3" s="1"/>
  <c r="AI98" i="3" s="1"/>
  <c r="AJ92" i="3"/>
  <c r="AJ94" i="3" s="1"/>
  <c r="AJ96" i="3" s="1"/>
  <c r="AJ98" i="3" s="1"/>
  <c r="AL85" i="3"/>
  <c r="AL92" i="3"/>
  <c r="AL94" i="3" s="1"/>
  <c r="AL96" i="3" s="1"/>
  <c r="AL98" i="3" s="1"/>
  <c r="AP92" i="3"/>
  <c r="AP94" i="3" s="1"/>
  <c r="AP96" i="3" s="1"/>
  <c r="AP98" i="3" s="1"/>
  <c r="AW124" i="3"/>
  <c r="AW149" i="3"/>
  <c r="AZ85" i="3"/>
  <c r="AZ92" i="3"/>
  <c r="AZ94" i="3" s="1"/>
  <c r="AZ96" i="3" s="1"/>
  <c r="AZ98" i="3" s="1"/>
  <c r="BB92" i="3"/>
  <c r="BB94" i="3" s="1"/>
  <c r="BB96" i="3" s="1"/>
  <c r="BB98" i="3" s="1"/>
  <c r="BA92" i="3"/>
  <c r="BA94" i="3" s="1"/>
  <c r="BA96" i="3" s="1"/>
  <c r="BA98" i="3" s="1"/>
  <c r="BA101" i="3" s="1"/>
  <c r="AY92" i="3"/>
  <c r="AY94" i="3" s="1"/>
  <c r="AY96" i="3" s="1"/>
  <c r="AY98" i="3" s="1"/>
  <c r="AY101" i="3" s="1"/>
  <c r="AY85" i="3"/>
  <c r="AX92" i="3"/>
  <c r="AX94" i="3" s="1"/>
  <c r="AX96" i="3" s="1"/>
  <c r="AX98" i="3" s="1"/>
  <c r="AX101" i="3" s="1"/>
  <c r="Y99" i="3" l="1"/>
  <c r="AK85" i="3"/>
  <c r="AN101" i="3"/>
  <c r="AA99" i="3"/>
  <c r="X99" i="3"/>
  <c r="AD101" i="3"/>
  <c r="V101" i="3"/>
  <c r="AW99" i="3"/>
  <c r="AO101" i="3"/>
  <c r="AH99" i="3"/>
  <c r="W101" i="3"/>
  <c r="AZ99" i="3"/>
  <c r="AZ101" i="3"/>
  <c r="BB99" i="3"/>
  <c r="BB101" i="3"/>
  <c r="AC99" i="3"/>
  <c r="AC101" i="3"/>
  <c r="AE99" i="3"/>
  <c r="AE101" i="3"/>
  <c r="AP99" i="3"/>
  <c r="AP101" i="3"/>
  <c r="AK99" i="3"/>
  <c r="AK101" i="3"/>
  <c r="AG99" i="3"/>
  <c r="AG101" i="3"/>
  <c r="AL99" i="3"/>
  <c r="AL101" i="3"/>
  <c r="AJ99" i="3"/>
  <c r="AJ101" i="3"/>
  <c r="AM99" i="3"/>
  <c r="AM101" i="3"/>
  <c r="AI99" i="3"/>
  <c r="AI101" i="3"/>
  <c r="AF99" i="3"/>
  <c r="AF101" i="3"/>
  <c r="AY99" i="3"/>
  <c r="AX99" i="3"/>
  <c r="BA99" i="3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<sst xmlns="http://schemas.openxmlformats.org/spreadsheetml/2006/main" count="4714" uniqueCount="1837">
  <si>
    <t>Price</t>
  </si>
  <si>
    <t>Shares</t>
  </si>
  <si>
    <t>MC</t>
  </si>
  <si>
    <t>Cash</t>
  </si>
  <si>
    <t>Debt</t>
  </si>
  <si>
    <t>EV</t>
  </si>
  <si>
    <t>EV/MC</t>
  </si>
  <si>
    <t>Company Name</t>
  </si>
  <si>
    <t>Cleveland-Cliffs Inc.</t>
  </si>
  <si>
    <t>Ticker</t>
  </si>
  <si>
    <t>CLF</t>
  </si>
  <si>
    <t>Country</t>
  </si>
  <si>
    <t>USA</t>
  </si>
  <si>
    <t>Sector</t>
  </si>
  <si>
    <t>Basic Materials</t>
  </si>
  <si>
    <t>Industry</t>
  </si>
  <si>
    <t>Steel</t>
  </si>
  <si>
    <t>Quarter</t>
  </si>
  <si>
    <t>FY16</t>
  </si>
  <si>
    <t>FY17</t>
  </si>
  <si>
    <t>FY18</t>
  </si>
  <si>
    <t>FY19</t>
  </si>
  <si>
    <t>FY20</t>
  </si>
  <si>
    <t>FY21</t>
  </si>
  <si>
    <t>FY22</t>
  </si>
  <si>
    <t>Period of Report</t>
  </si>
  <si>
    <t>Direct automotive</t>
  </si>
  <si>
    <t>Infrastructure &amp; manufacturing</t>
  </si>
  <si>
    <t>Distributors and converters</t>
  </si>
  <si>
    <t>Steel producers</t>
  </si>
  <si>
    <t>Total steelmaking revenues by market</t>
  </si>
  <si>
    <t>Other Business</t>
  </si>
  <si>
    <t xml:space="preserve">Other  </t>
  </si>
  <si>
    <t>Total Revenues</t>
  </si>
  <si>
    <t>Hot-rolled steel</t>
  </si>
  <si>
    <t>Cold-rolled steel</t>
  </si>
  <si>
    <t>Coated steel</t>
  </si>
  <si>
    <t>Stainless &amp; electrical steel</t>
  </si>
  <si>
    <t>Plate</t>
  </si>
  <si>
    <t>Other steel products</t>
  </si>
  <si>
    <t xml:space="preserve">Total Steelmaking </t>
  </si>
  <si>
    <t>Other Businesses</t>
  </si>
  <si>
    <t>Other</t>
  </si>
  <si>
    <t>Total Revenue</t>
  </si>
  <si>
    <t>Steel Shipments by Product *in thousands of net tons</t>
  </si>
  <si>
    <t>Slab &amp; other steel products</t>
  </si>
  <si>
    <t>Total steel shipments by product</t>
  </si>
  <si>
    <t>Revenue by Region</t>
  </si>
  <si>
    <t>United States</t>
  </si>
  <si>
    <t>Canada</t>
  </si>
  <si>
    <t>Other Countries</t>
  </si>
  <si>
    <t>PP&amp;E by Region</t>
  </si>
  <si>
    <t>Income Statement *in millions</t>
  </si>
  <si>
    <t>Revenues</t>
  </si>
  <si>
    <t>COGs</t>
  </si>
  <si>
    <t>Gross Profit</t>
  </si>
  <si>
    <t>Operating Costs</t>
  </si>
  <si>
    <t>SG&amp;A</t>
  </si>
  <si>
    <t>Acquisition-related costs</t>
  </si>
  <si>
    <t>Misc-net</t>
  </si>
  <si>
    <t>Total Operating Costs</t>
  </si>
  <si>
    <t>Operating Income</t>
  </si>
  <si>
    <t>Other income</t>
  </si>
  <si>
    <t>Interest expense</t>
  </si>
  <si>
    <t>Gain (loss) on extinguishment of debt</t>
  </si>
  <si>
    <t>Net periodic benefit credits other than service cost component</t>
  </si>
  <si>
    <t>Other non-operating income</t>
  </si>
  <si>
    <t>Total Other Income</t>
  </si>
  <si>
    <t>Income from continuing operations before income taxes</t>
  </si>
  <si>
    <t>Income tax benefit (expense)</t>
  </si>
  <si>
    <t xml:space="preserve">Income from continuing operations   </t>
  </si>
  <si>
    <t>Income from discontinued operations</t>
  </si>
  <si>
    <t>Net income</t>
  </si>
  <si>
    <t>Income attributable to non-controlling interests</t>
  </si>
  <si>
    <t>Net Income attributable to Cliffs Shareholders'</t>
  </si>
  <si>
    <t>EPS - Basic</t>
  </si>
  <si>
    <t>EPS Diluted</t>
  </si>
  <si>
    <t>EPS - Diluted</t>
  </si>
  <si>
    <t>Shares - basic *in thousands</t>
  </si>
  <si>
    <t>Shares - Diluted *in thousands</t>
  </si>
  <si>
    <t>Gross Margin</t>
  </si>
  <si>
    <t>Balance Sheet *in millions</t>
  </si>
  <si>
    <t>Current Assets</t>
  </si>
  <si>
    <t>Cash &amp; cash equivalents</t>
  </si>
  <si>
    <t>AR</t>
  </si>
  <si>
    <t>Inventories</t>
  </si>
  <si>
    <t>Other current assets</t>
  </si>
  <si>
    <t>Total Current Assets</t>
  </si>
  <si>
    <t>Non-current Assets</t>
  </si>
  <si>
    <t>PP&amp;E</t>
  </si>
  <si>
    <t>Goodwill</t>
  </si>
  <si>
    <t>Pension and OPEB, asset</t>
  </si>
  <si>
    <t>Other non-current Assets</t>
  </si>
  <si>
    <t>Total Assets</t>
  </si>
  <si>
    <t>Current Liabilities</t>
  </si>
  <si>
    <t>AP</t>
  </si>
  <si>
    <t>Accrued employment costs</t>
  </si>
  <si>
    <t>Other current liabilities</t>
  </si>
  <si>
    <t>Total Current Liabilities</t>
  </si>
  <si>
    <t>Non-current Liabilities</t>
  </si>
  <si>
    <t>Long-term debt</t>
  </si>
  <si>
    <t>Pension liability &amp; OPEB liabilities</t>
  </si>
  <si>
    <t>Other non-current Liabilities</t>
  </si>
  <si>
    <t>Total Liabilities</t>
  </si>
  <si>
    <t>Commitments &amp; contingencies</t>
  </si>
  <si>
    <t>Series B Participating Redeemable Preferred Stock</t>
  </si>
  <si>
    <t>Equity</t>
  </si>
  <si>
    <t>Common stock</t>
  </si>
  <si>
    <t>Capital in excess of par value of shares</t>
  </si>
  <si>
    <t>Retained earnings</t>
  </si>
  <si>
    <t>Cost of common shares in treasury</t>
  </si>
  <si>
    <t>Accumulated other comprehensive income</t>
  </si>
  <si>
    <t>Total Cliffs shareholders' equity</t>
  </si>
  <si>
    <t>Noncontrolling interest</t>
  </si>
  <si>
    <t>Total Equity</t>
  </si>
  <si>
    <t>Total Equity &amp; Liabilities</t>
  </si>
  <si>
    <t>Cash Flow *in millions</t>
  </si>
  <si>
    <t>CFFO</t>
  </si>
  <si>
    <t>CapEx</t>
  </si>
  <si>
    <t>FCF</t>
  </si>
  <si>
    <t>index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</si>
  <si>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</si>
  <si>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</si>
  <si>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</si>
  <si>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</si>
  <si>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</si>
  <si>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</si>
  <si>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</si>
  <si>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</si>
  <si>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</si>
  <si>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</si>
  <si>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</si>
  <si>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</si>
  <si>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</si>
  <si>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</si>
  <si>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</si>
  <si>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</si>
  <si>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</si>
  <si>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</si>
  <si>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22.84</t>
  </si>
  <si>
    <t>27.42</t>
  </si>
  <si>
    <t>35.56</t>
  </si>
  <si>
    <t>18.74</t>
  </si>
  <si>
    <t>34.61</t>
  </si>
  <si>
    <t>48.45</t>
  </si>
  <si>
    <t>41.26</t>
  </si>
  <si>
    <t>37.51</t>
  </si>
  <si>
    <t>30.20</t>
  </si>
  <si>
    <t>13.14</t>
  </si>
  <si>
    <t>10.67</t>
  </si>
  <si>
    <t>8.08</t>
  </si>
  <si>
    <t>7.85</t>
  </si>
  <si>
    <t>7.19</t>
  </si>
  <si>
    <t>14.14</t>
  </si>
  <si>
    <t>39.48</t>
  </si>
  <si>
    <t>42.62</t>
  </si>
  <si>
    <t>Earnings per share</t>
  </si>
  <si>
    <t>3.33</t>
  </si>
  <si>
    <t>3.25</t>
  </si>
  <si>
    <t>5.08</t>
  </si>
  <si>
    <t>1.64</t>
  </si>
  <si>
    <t>7.54</t>
  </si>
  <si>
    <t>11.55</t>
  </si>
  <si>
    <t>(6.32)</t>
  </si>
  <si>
    <t>2.73</t>
  </si>
  <si>
    <t>(47.19)</t>
  </si>
  <si>
    <t>(4.89)</t>
  </si>
  <si>
    <t>0.88</t>
  </si>
  <si>
    <t>1.27</t>
  </si>
  <si>
    <t>3.80</t>
  </si>
  <si>
    <t>1.06</t>
  </si>
  <si>
    <t>(0.32)</t>
  </si>
  <si>
    <t>5.86</t>
  </si>
  <si>
    <t>7.18</t>
  </si>
  <si>
    <t>FCF per share</t>
  </si>
  <si>
    <t>3.52</t>
  </si>
  <si>
    <t>1.08</t>
  </si>
  <si>
    <t>6.61</t>
  </si>
  <si>
    <t>0.56</t>
  </si>
  <si>
    <t>7.78</t>
  </si>
  <si>
    <t>10.04</t>
  </si>
  <si>
    <t>(4.31)</t>
  </si>
  <si>
    <t>1.87</t>
  </si>
  <si>
    <t>0.49</t>
  </si>
  <si>
    <t>(0.28)</t>
  </si>
  <si>
    <t>1.18</t>
  </si>
  <si>
    <t>0.65</t>
  </si>
  <si>
    <t>0.61</t>
  </si>
  <si>
    <t>(0.34)</t>
  </si>
  <si>
    <t>(2.08)</t>
  </si>
  <si>
    <t>- -</t>
  </si>
  <si>
    <t>3.79</t>
  </si>
  <si>
    <t>Dividends per share</t>
  </si>
  <si>
    <t>0.31</t>
  </si>
  <si>
    <t>0.32</t>
  </si>
  <si>
    <t>0.37</t>
  </si>
  <si>
    <t>0.26</t>
  </si>
  <si>
    <t>0.51</t>
  </si>
  <si>
    <t>0.85</t>
  </si>
  <si>
    <t>2.16</t>
  </si>
  <si>
    <t>0.84</t>
  </si>
  <si>
    <t>0.94</t>
  </si>
  <si>
    <t>0.60</t>
  </si>
  <si>
    <t>0.30</t>
  </si>
  <si>
    <t>0.18</t>
  </si>
  <si>
    <t>0.15</t>
  </si>
  <si>
    <t>0.42</t>
  </si>
  <si>
    <t>0.11</t>
  </si>
  <si>
    <t>CAPEX per share</t>
  </si>
  <si>
    <t>1.58</t>
  </si>
  <si>
    <t>2.40</t>
  </si>
  <si>
    <t>1.80</t>
  </si>
  <si>
    <t>0.93</t>
  </si>
  <si>
    <t>1.97</t>
  </si>
  <si>
    <t>6.28</t>
  </si>
  <si>
    <t>7.92</t>
  </si>
  <si>
    <t>5.68</t>
  </si>
  <si>
    <t>1.86</t>
  </si>
  <si>
    <t>0.53</t>
  </si>
  <si>
    <t>0.35</t>
  </si>
  <si>
    <t>1.00</t>
  </si>
  <si>
    <t>2.37</t>
  </si>
  <si>
    <t>1.39</t>
  </si>
  <si>
    <t>1.09</t>
  </si>
  <si>
    <t>Book Value per sh.</t>
  </si>
  <si>
    <t>8.86</t>
  </si>
  <si>
    <t>14.02</t>
  </si>
  <si>
    <t>17.25</t>
  </si>
  <si>
    <t>20.34</t>
  </si>
  <si>
    <t>28.42</t>
  </si>
  <si>
    <t>41.25</t>
  </si>
  <si>
    <t>32.54</t>
  </si>
  <si>
    <t>40.00</t>
  </si>
  <si>
    <t>(9.35)</t>
  </si>
  <si>
    <t>(12.93)</t>
  </si>
  <si>
    <t>(7.41)</t>
  </si>
  <si>
    <t>(1.54)</t>
  </si>
  <si>
    <t>1.43</t>
  </si>
  <si>
    <t>1.29</t>
  </si>
  <si>
    <t>5.33</t>
  </si>
  <si>
    <t>11.15</t>
  </si>
  <si>
    <t>9.22</t>
  </si>
  <si>
    <t>Comm.Shares outs.</t>
  </si>
  <si>
    <t>84</t>
  </si>
  <si>
    <t>83</t>
  </si>
  <si>
    <t>102</t>
  </si>
  <si>
    <t>125</t>
  </si>
  <si>
    <t>135</t>
  </si>
  <si>
    <t>140</t>
  </si>
  <si>
    <t>142</t>
  </si>
  <si>
    <t>152</t>
  </si>
  <si>
    <t>153</t>
  </si>
  <si>
    <t>198</t>
  </si>
  <si>
    <t>288</t>
  </si>
  <si>
    <t>297</t>
  </si>
  <si>
    <t>277</t>
  </si>
  <si>
    <t>379</t>
  </si>
  <si>
    <t>518</t>
  </si>
  <si>
    <t>524</t>
  </si>
  <si>
    <t>Avg. annual P/E ratio</t>
  </si>
  <si>
    <t>6.3</t>
  </si>
  <si>
    <t>11.5</t>
  </si>
  <si>
    <t>12.9</t>
  </si>
  <si>
    <t>17.2</t>
  </si>
  <si>
    <t>8.0</t>
  </si>
  <si>
    <t>7.1</t>
  </si>
  <si>
    <t>(8.0)</t>
  </si>
  <si>
    <t>8.8</t>
  </si>
  <si>
    <t>(0.3)</t>
  </si>
  <si>
    <t>(0.9)</t>
  </si>
  <si>
    <t>5.9</t>
  </si>
  <si>
    <t>6.0</t>
  </si>
  <si>
    <t>2.4</t>
  </si>
  <si>
    <t>8.7</t>
  </si>
  <si>
    <t>(21.2)</t>
  </si>
  <si>
    <t>3.5</t>
  </si>
  <si>
    <t>2.5</t>
  </si>
  <si>
    <t>P/E to S&amp;P500</t>
  </si>
  <si>
    <t>0.4</t>
  </si>
  <si>
    <t>0.7</t>
  </si>
  <si>
    <t>0.6</t>
  </si>
  <si>
    <t>0.2</t>
  </si>
  <si>
    <t>(0.5)</t>
  </si>
  <si>
    <t>0.5</t>
  </si>
  <si>
    <t>(0.0)</t>
  </si>
  <si>
    <t>0.3</t>
  </si>
  <si>
    <t>0.1</t>
  </si>
  <si>
    <t>(0.6)</t>
  </si>
  <si>
    <t>Avg. annual div. yield</t>
  </si>
  <si>
    <t>1.5%</t>
  </si>
  <si>
    <t>0.9%</t>
  </si>
  <si>
    <t>0.6%</t>
  </si>
  <si>
    <t>0.8%</t>
  </si>
  <si>
    <t>1.0%</t>
  </si>
  <si>
    <t>4.2%</t>
  </si>
  <si>
    <t>3.5%</t>
  </si>
  <si>
    <t>6.1%</t>
  </si>
  <si>
    <t>13.3%</t>
  </si>
  <si>
    <t>5.8%</t>
  </si>
  <si>
    <t>2.4%</t>
  </si>
  <si>
    <t>1.7%</t>
  </si>
  <si>
    <t>4.6%</t>
  </si>
  <si>
    <t>1.6%</t>
  </si>
  <si>
    <t>Revenue (m)</t>
  </si>
  <si>
    <t>1,922</t>
  </si>
  <si>
    <t>2,275</t>
  </si>
  <si>
    <t>3,609</t>
  </si>
  <si>
    <t>2,342</t>
  </si>
  <si>
    <t>4,682</t>
  </si>
  <si>
    <t>6,794</t>
  </si>
  <si>
    <t>5,873</t>
  </si>
  <si>
    <t>5,691</t>
  </si>
  <si>
    <t>4,624</t>
  </si>
  <si>
    <t>2,013</t>
  </si>
  <si>
    <t>2,109</t>
  </si>
  <si>
    <t>2,330</t>
  </si>
  <si>
    <t>2,332</t>
  </si>
  <si>
    <t>1,990</t>
  </si>
  <si>
    <t>5,354</t>
  </si>
  <si>
    <t>20,444</t>
  </si>
  <si>
    <t>22,350</t>
  </si>
  <si>
    <t>Operating margin</t>
  </si>
  <si>
    <t>18.8%</t>
  </si>
  <si>
    <t>16.6%</t>
  </si>
  <si>
    <t>26.0%</t>
  </si>
  <si>
    <t>9.8%</t>
  </si>
  <si>
    <t>27.0%</t>
  </si>
  <si>
    <t>34.3%</t>
  </si>
  <si>
    <t>(5.3)%</t>
  </si>
  <si>
    <t>11.8%</t>
  </si>
  <si>
    <t>(204.3)%</t>
  </si>
  <si>
    <t>7.5%</t>
  </si>
  <si>
    <t>11.4%</t>
  </si>
  <si>
    <t>18.2%</t>
  </si>
  <si>
    <t>28.9%</t>
  </si>
  <si>
    <t>21.6%</t>
  </si>
  <si>
    <t>(2.7)%</t>
  </si>
  <si>
    <t>19.6%</t>
  </si>
  <si>
    <t>22.0%</t>
  </si>
  <si>
    <t>Depreciation (m)</t>
  </si>
  <si>
    <t>107</t>
  </si>
  <si>
    <t>308</t>
  </si>
  <si>
    <t>748</t>
  </si>
  <si>
    <t>Net profit (m)</t>
  </si>
  <si>
    <t>280</t>
  </si>
  <si>
    <t>270</t>
  </si>
  <si>
    <t>516</t>
  </si>
  <si>
    <t>205</t>
  </si>
  <si>
    <t>1,020</t>
  </si>
  <si>
    <t>1,619</t>
  </si>
  <si>
    <t>(899)</t>
  </si>
  <si>
    <t>414</t>
  </si>
  <si>
    <t>(7,224)</t>
  </si>
  <si>
    <t>(749)</t>
  </si>
  <si>
    <t>174</t>
  </si>
  <si>
    <t>367</t>
  </si>
  <si>
    <t>1,128</t>
  </si>
  <si>
    <t>293</t>
  </si>
  <si>
    <t>(122)</t>
  </si>
  <si>
    <t>3,033</t>
  </si>
  <si>
    <t>3,793</t>
  </si>
  <si>
    <t>Income tax rate</t>
  </si>
  <si>
    <t>23.4%</t>
  </si>
  <si>
    <t>22.1%</t>
  </si>
  <si>
    <t>20.1%</t>
  </si>
  <si>
    <t>7.2%</t>
  </si>
  <si>
    <t>22.5%</t>
  </si>
  <si>
    <t>18.7%</t>
  </si>
  <si>
    <t>(51.0)%</t>
  </si>
  <si>
    <t>11.3%</t>
  </si>
  <si>
    <t>13.6%</t>
  </si>
  <si>
    <t>54.1%</t>
  </si>
  <si>
    <t>(5.9)%</t>
  </si>
  <si>
    <t>(195.1)%</t>
  </si>
  <si>
    <t>(84.2)%</t>
  </si>
  <si>
    <t>5.6%</t>
  </si>
  <si>
    <t>57.5%</t>
  </si>
  <si>
    <t>(20.3)%</t>
  </si>
  <si>
    <t>(13.8)%</t>
  </si>
  <si>
    <t>Net profit margin</t>
  </si>
  <si>
    <t>14.6%</t>
  </si>
  <si>
    <t>11.9%</t>
  </si>
  <si>
    <t>14.3%</t>
  </si>
  <si>
    <t>8.8%</t>
  </si>
  <si>
    <t>21.8%</t>
  </si>
  <si>
    <t>23.8%</t>
  </si>
  <si>
    <t>(15.3)%</t>
  </si>
  <si>
    <t>7.3%</t>
  </si>
  <si>
    <t>(156.2)%</t>
  </si>
  <si>
    <t>(37.2)%</t>
  </si>
  <si>
    <t>8.3%</t>
  </si>
  <si>
    <t>15.7%</t>
  </si>
  <si>
    <t>48.4%</t>
  </si>
  <si>
    <t>14.7%</t>
  </si>
  <si>
    <t>(2.3)%</t>
  </si>
  <si>
    <t>14.8%</t>
  </si>
  <si>
    <t>16.9%</t>
  </si>
  <si>
    <t>Working capital (m)</t>
  </si>
  <si>
    <t>407</t>
  </si>
  <si>
    <t>355</t>
  </si>
  <si>
    <t>17</t>
  </si>
  <si>
    <t>591</t>
  </si>
  <si>
    <t>1,555</t>
  </si>
  <si>
    <t>269</t>
  </si>
  <si>
    <t>475</t>
  </si>
  <si>
    <t>490</t>
  </si>
  <si>
    <t>401</t>
  </si>
  <si>
    <t>434</t>
  </si>
  <si>
    <t>1,092</t>
  </si>
  <si>
    <t>1,011</t>
  </si>
  <si>
    <t>489</t>
  </si>
  <si>
    <t>2,369</t>
  </si>
  <si>
    <t>4,092</t>
  </si>
  <si>
    <t>4,808</t>
  </si>
  <si>
    <t>Long-term debt (m)</t>
  </si>
  <si>
    <t>440</t>
  </si>
  <si>
    <t>525</t>
  </si>
  <si>
    <t>649</t>
  </si>
  <si>
    <t>1,898</t>
  </si>
  <si>
    <t>3,961</t>
  </si>
  <si>
    <t>3,023</t>
  </si>
  <si>
    <t>2,962</t>
  </si>
  <si>
    <t>2,699</t>
  </si>
  <si>
    <t>2,175</t>
  </si>
  <si>
    <t>2,304</t>
  </si>
  <si>
    <t>2,093</t>
  </si>
  <si>
    <t>2,114</t>
  </si>
  <si>
    <t>5,390</t>
  </si>
  <si>
    <t>5,238</t>
  </si>
  <si>
    <t>5,028</t>
  </si>
  <si>
    <t>Equity (m)</t>
  </si>
  <si>
    <t>746</t>
  </si>
  <si>
    <t>1,164</t>
  </si>
  <si>
    <t>1,751</t>
  </si>
  <si>
    <t>2,543</t>
  </si>
  <si>
    <t>3,846</t>
  </si>
  <si>
    <t>5,785</t>
  </si>
  <si>
    <t>4,633</t>
  </si>
  <si>
    <t>6,070</t>
  </si>
  <si>
    <t>(1,431)</t>
  </si>
  <si>
    <t>(1,981)</t>
  </si>
  <si>
    <t>(1,464)</t>
  </si>
  <si>
    <t>(444)</t>
  </si>
  <si>
    <t>424</t>
  </si>
  <si>
    <t>358</t>
  </si>
  <si>
    <t>2,018</t>
  </si>
  <si>
    <t>5,774</t>
  </si>
  <si>
    <t>6,339</t>
  </si>
  <si>
    <t>ROIC</t>
  </si>
  <si>
    <t>19.2%</t>
  </si>
  <si>
    <t>10.8%</t>
  </si>
  <si>
    <t>17.1%</t>
  </si>
  <si>
    <t>6.0%</t>
  </si>
  <si>
    <t>15.8%</t>
  </si>
  <si>
    <t>15.5%</t>
  </si>
  <si>
    <t>(6.1)%</t>
  </si>
  <si>
    <t>5.1%</t>
  </si>
  <si>
    <t>(287.4)%</t>
  </si>
  <si>
    <t>(11.7)%</t>
  </si>
  <si>
    <t>27.4%</t>
  </si>
  <si>
    <t>29.1%</t>
  </si>
  <si>
    <t>46.4%</t>
  </si>
  <si>
    <t>12.6%</t>
  </si>
  <si>
    <t>0.0%</t>
  </si>
  <si>
    <t>15.0%</t>
  </si>
  <si>
    <t>20.9%</t>
  </si>
  <si>
    <t>Return on capital</t>
  </si>
  <si>
    <t>20.0%</t>
  </si>
  <si>
    <t>12.0%</t>
  </si>
  <si>
    <t>17.0%</t>
  </si>
  <si>
    <t>5.7%</t>
  </si>
  <si>
    <t>17.7%</t>
  </si>
  <si>
    <t>(3.6)%</t>
  </si>
  <si>
    <t>5.3%</t>
  </si>
  <si>
    <t>(240.6)%</t>
  </si>
  <si>
    <t>(17.9)%</t>
  </si>
  <si>
    <t>20.2%</t>
  </si>
  <si>
    <t>8.4%</t>
  </si>
  <si>
    <t>21.9%</t>
  </si>
  <si>
    <t>11.7%</t>
  </si>
  <si>
    <t>10.1%</t>
  </si>
  <si>
    <t>14.9%</t>
  </si>
  <si>
    <t>Return on equity</t>
  </si>
  <si>
    <t>37.6%</t>
  </si>
  <si>
    <t>23.2%</t>
  </si>
  <si>
    <t>29.5%</t>
  </si>
  <si>
    <t>8.1%</t>
  </si>
  <si>
    <t>26.5%</t>
  </si>
  <si>
    <t>28.0%</t>
  </si>
  <si>
    <t>(19.4)%</t>
  </si>
  <si>
    <t>6.8%</t>
  </si>
  <si>
    <t>504.7%</t>
  </si>
  <si>
    <t>37.8%</t>
  </si>
  <si>
    <t>(11.9)%</t>
  </si>
  <si>
    <t>(82.6)%</t>
  </si>
  <si>
    <t>265.9%</t>
  </si>
  <si>
    <t>81.8%</t>
  </si>
  <si>
    <t>(6.0)%</t>
  </si>
  <si>
    <t>52.5%</t>
  </si>
  <si>
    <t>59.8%</t>
  </si>
  <si>
    <t>Plowback ratio</t>
  </si>
  <si>
    <t>90.8%</t>
  </si>
  <si>
    <t>90.2%</t>
  </si>
  <si>
    <t>92.8%</t>
  </si>
  <si>
    <t>84.4%</t>
  </si>
  <si>
    <t>93.2%</t>
  </si>
  <si>
    <t>92.7%</t>
  </si>
  <si>
    <t>134.2%</t>
  </si>
  <si>
    <t>69.1%</t>
  </si>
  <si>
    <t>102.0%</t>
  </si>
  <si>
    <t>112.3%</t>
  </si>
  <si>
    <t>65.6%</t>
  </si>
  <si>
    <t>85.6%</t>
  </si>
  <si>
    <t>96.1%</t>
  </si>
  <si>
    <t>60.3%</t>
  </si>
  <si>
    <t>133.6%</t>
  </si>
  <si>
    <t>100.0%</t>
  </si>
  <si>
    <t>Div.&amp;Repurch./FCF</t>
  </si>
  <si>
    <t>49.5%</t>
  </si>
  <si>
    <t>32.0%</t>
  </si>
  <si>
    <t>5.5%</t>
  </si>
  <si>
    <t>(454.5)%</t>
  </si>
  <si>
    <t>6.5%</t>
  </si>
  <si>
    <t>(31.6)%</t>
  </si>
  <si>
    <t>(55.5)%</t>
  </si>
  <si>
    <t>(97.3)%</t>
  </si>
  <si>
    <t>(326.4)%</t>
  </si>
  <si>
    <t>50.3%</t>
  </si>
  <si>
    <t>(394.9)%</t>
  </si>
  <si>
    <t>68.5%</t>
  </si>
  <si>
    <t xml:space="preserve">Market Price 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</si>
  <si>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</si>
  <si>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</si>
  <si>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</si>
  <si>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</si>
  <si>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</si>
  <si>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</si>
  <si>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</si>
  <si>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</si>
  <si>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</si>
  <si>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</si>
  <si>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</si>
  <si>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</si>
  <si>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</si>
  <si>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</si>
  <si>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</si>
  <si>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</si>
  <si>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</si>
  <si>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</si>
  <si>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</si>
  <si>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</si>
  <si>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</si>
  <si>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Revenue</t>
  </si>
  <si>
    <t>326</t>
  </si>
  <si>
    <t>267</t>
  </si>
  <si>
    <t>363</t>
  </si>
  <si>
    <t>393</t>
  </si>
  <si>
    <t>351</t>
  </si>
  <si>
    <t>310</t>
  </si>
  <si>
    <t>317</t>
  </si>
  <si>
    <t>311</t>
  </si>
  <si>
    <t>356</t>
  </si>
  <si>
    <t>389</t>
  </si>
  <si>
    <t>461</t>
  </si>
  <si>
    <t>503</t>
  </si>
  <si>
    <t>439</t>
  </si>
  <si>
    <t>494</t>
  </si>
  <si>
    <t>361</t>
  </si>
  <si>
    <t>430</t>
  </si>
  <si>
    <t>330</t>
  </si>
  <si>
    <t>599</t>
  </si>
  <si>
    <t>858</t>
  </si>
  <si>
    <t>1,207</t>
  </si>
  <si>
    <t>1,740</t>
  </si>
  <si>
    <t>COGS</t>
  </si>
  <si>
    <t>273</t>
  </si>
  <si>
    <t>284</t>
  </si>
  <si>
    <t>329</t>
  </si>
  <si>
    <t>279</t>
  </si>
  <si>
    <t>225</t>
  </si>
  <si>
    <t>250</t>
  </si>
  <si>
    <t>239</t>
  </si>
  <si>
    <t>227</t>
  </si>
  <si>
    <t>286</t>
  </si>
  <si>
    <t>340</t>
  </si>
  <si>
    <t>375</t>
  </si>
  <si>
    <t>336</t>
  </si>
  <si>
    <t>378</t>
  </si>
  <si>
    <t>402</t>
  </si>
  <si>
    <t>583</t>
  </si>
  <si>
    <t>835</t>
  </si>
  <si>
    <t>1,057</t>
  </si>
  <si>
    <t>1,351</t>
  </si>
  <si>
    <t>1,508</t>
  </si>
  <si>
    <t>1,813</t>
  </si>
  <si>
    <t>2,449</t>
  </si>
  <si>
    <t>2,033</t>
  </si>
  <si>
    <t>3,159</t>
  </si>
  <si>
    <t>4,106</t>
  </si>
  <si>
    <t>4,701</t>
  </si>
  <si>
    <t>4,542</t>
  </si>
  <si>
    <t>4,172</t>
  </si>
  <si>
    <t>1,777</t>
  </si>
  <si>
    <t>1,720</t>
  </si>
  <si>
    <t>1,829</t>
  </si>
  <si>
    <t>1,523</t>
  </si>
  <si>
    <t>1,414</t>
  </si>
  <si>
    <t>5,102</t>
  </si>
  <si>
    <t>15,910</t>
  </si>
  <si>
    <t>53</t>
  </si>
  <si>
    <t>(17)</t>
  </si>
  <si>
    <t>34</t>
  </si>
  <si>
    <t>114</t>
  </si>
  <si>
    <t>126</t>
  </si>
  <si>
    <t>60</t>
  </si>
  <si>
    <t>78</t>
  </si>
  <si>
    <t>117</t>
  </si>
  <si>
    <t>103</t>
  </si>
  <si>
    <t>121</t>
  </si>
  <si>
    <t>128</t>
  </si>
  <si>
    <t>116</t>
  </si>
  <si>
    <t>65</t>
  </si>
  <si>
    <t>76</t>
  </si>
  <si>
    <t>(71)</t>
  </si>
  <si>
    <t>16</t>
  </si>
  <si>
    <t>23</t>
  </si>
  <si>
    <t>150</t>
  </si>
  <si>
    <t>462</t>
  </si>
  <si>
    <t>1,160</t>
  </si>
  <si>
    <t>309</t>
  </si>
  <si>
    <t>1,524</t>
  </si>
  <si>
    <t>2,689</t>
  </si>
  <si>
    <t>1,172</t>
  </si>
  <si>
    <t>1,149</t>
  </si>
  <si>
    <t>451</t>
  </si>
  <si>
    <t>237</t>
  </si>
  <si>
    <t>502</t>
  </si>
  <si>
    <t>810</t>
  </si>
  <si>
    <t>576</t>
  </si>
  <si>
    <t>252</t>
  </si>
  <si>
    <t>4,534</t>
  </si>
  <si>
    <t>Gross Profit Ratio</t>
  </si>
  <si>
    <t>16.36%</t>
  </si>
  <si>
    <t>(6.33)%</t>
  </si>
  <si>
    <t>9.36%</t>
  </si>
  <si>
    <t>29.06%</t>
  </si>
  <si>
    <t>35.83%</t>
  </si>
  <si>
    <t>19.36%</t>
  </si>
  <si>
    <t>24.61%</t>
  </si>
  <si>
    <t>26.94%</t>
  </si>
  <si>
    <t>32.76%</t>
  </si>
  <si>
    <t>26.59%</t>
  </si>
  <si>
    <t>26.29%</t>
  </si>
  <si>
    <t>25.42%</t>
  </si>
  <si>
    <t>23.54%</t>
  </si>
  <si>
    <t>23.51%</t>
  </si>
  <si>
    <t>17.96%</t>
  </si>
  <si>
    <t>17.55%</t>
  </si>
  <si>
    <t>(21.61)%</t>
  </si>
  <si>
    <t>2.66%</t>
  </si>
  <si>
    <t>2.65%</t>
  </si>
  <si>
    <t>12.42%</t>
  </si>
  <si>
    <t>22.36%</t>
  </si>
  <si>
    <t>21.54%</t>
  </si>
  <si>
    <t>20.31%</t>
  </si>
  <si>
    <t>32.13%</t>
  </si>
  <si>
    <t>13.19%</t>
  </si>
  <si>
    <t>32.54%</t>
  </si>
  <si>
    <t>39.57%</t>
  </si>
  <si>
    <t>19.96%</t>
  </si>
  <si>
    <t>20.19%</t>
  </si>
  <si>
    <t>9.76%</t>
  </si>
  <si>
    <t>11.75%</t>
  </si>
  <si>
    <t>18.46%</t>
  </si>
  <si>
    <t>21.53%</t>
  </si>
  <si>
    <t>34.71%</t>
  </si>
  <si>
    <t>28.93%</t>
  </si>
  <si>
    <t>4.71%</t>
  </si>
  <si>
    <t>22.18%</t>
  </si>
  <si>
    <t>Operating Expenses</t>
  </si>
  <si>
    <t>33</t>
  </si>
  <si>
    <t>35</t>
  </si>
  <si>
    <t>22</t>
  </si>
  <si>
    <t>42</t>
  </si>
  <si>
    <t>30</t>
  </si>
  <si>
    <t>36</t>
  </si>
  <si>
    <t>31</t>
  </si>
  <si>
    <t>29</t>
  </si>
  <si>
    <t>32</t>
  </si>
  <si>
    <t>39</t>
  </si>
  <si>
    <t>44</t>
  </si>
  <si>
    <t>21</t>
  </si>
  <si>
    <t>24</t>
  </si>
  <si>
    <t>25</t>
  </si>
  <si>
    <t>179</t>
  </si>
  <si>
    <t>47</t>
  </si>
  <si>
    <t>52</t>
  </si>
  <si>
    <t>141</t>
  </si>
  <si>
    <t>79</t>
  </si>
  <si>
    <t>259</t>
  </si>
  <si>
    <t>431</t>
  </si>
  <si>
    <t>228</t>
  </si>
  <si>
    <t>109</t>
  </si>
  <si>
    <t>127</t>
  </si>
  <si>
    <t>90</t>
  </si>
  <si>
    <t>134</t>
  </si>
  <si>
    <t>146</t>
  </si>
  <si>
    <t>304</t>
  </si>
  <si>
    <t>(422)</t>
  </si>
  <si>
    <t>R&amp;D Expenses</t>
  </si>
  <si>
    <t>Selling, G&amp;A Exp.</t>
  </si>
  <si>
    <t>15</t>
  </si>
  <si>
    <t>19</t>
  </si>
  <si>
    <t>18</t>
  </si>
  <si>
    <t>20</t>
  </si>
  <si>
    <t>38</t>
  </si>
  <si>
    <t>48</t>
  </si>
  <si>
    <t>64</t>
  </si>
  <si>
    <t>189</t>
  </si>
  <si>
    <t>238</t>
  </si>
  <si>
    <t>274</t>
  </si>
  <si>
    <t>283</t>
  </si>
  <si>
    <t>232</t>
  </si>
  <si>
    <t>209</t>
  </si>
  <si>
    <t>110</t>
  </si>
  <si>
    <t>118</t>
  </si>
  <si>
    <t>106</t>
  </si>
  <si>
    <t>119</t>
  </si>
  <si>
    <t>244</t>
  </si>
  <si>
    <t>422</t>
  </si>
  <si>
    <t>General and Admin. Exp.</t>
  </si>
  <si>
    <t>Selling and Marketing Exp.</t>
  </si>
  <si>
    <t>Other Expenses</t>
  </si>
  <si>
    <t>3</t>
  </si>
  <si>
    <t>14</t>
  </si>
  <si>
    <t>26</t>
  </si>
  <si>
    <t>(1)</t>
  </si>
  <si>
    <t>(12)</t>
  </si>
  <si>
    <t>(31)</t>
  </si>
  <si>
    <t>(47)</t>
  </si>
  <si>
    <t>(42)</t>
  </si>
  <si>
    <t>81</t>
  </si>
  <si>
    <t>149</t>
  </si>
  <si>
    <t>(4)</t>
  </si>
  <si>
    <t>77</t>
  </si>
  <si>
    <t>9</t>
  </si>
  <si>
    <t>(15)</t>
  </si>
  <si>
    <t>27</t>
  </si>
  <si>
    <t>(844)</t>
  </si>
  <si>
    <t>COGS and Expenses</t>
  </si>
  <si>
    <t>306</t>
  </si>
  <si>
    <t>318</t>
  </si>
  <si>
    <t>321</t>
  </si>
  <si>
    <t>258</t>
  </si>
  <si>
    <t>275</t>
  </si>
  <si>
    <t>268</t>
  </si>
  <si>
    <t>316</t>
  </si>
  <si>
    <t>372</t>
  </si>
  <si>
    <t>410</t>
  </si>
  <si>
    <t>417</t>
  </si>
  <si>
    <t>335</t>
  </si>
  <si>
    <t>399</t>
  </si>
  <si>
    <t>423</t>
  </si>
  <si>
    <t>607</t>
  </si>
  <si>
    <t>860</t>
  </si>
  <si>
    <t>1,236</t>
  </si>
  <si>
    <t>1,397</t>
  </si>
  <si>
    <t>1,560</t>
  </si>
  <si>
    <t>1,897</t>
  </si>
  <si>
    <t>2,591</t>
  </si>
  <si>
    <t>2,112</t>
  </si>
  <si>
    <t>3,417</t>
  </si>
  <si>
    <t>4,461</t>
  </si>
  <si>
    <t>5,132</t>
  </si>
  <si>
    <t>4,770</t>
  </si>
  <si>
    <t>4,458</t>
  </si>
  <si>
    <t>1,886</t>
  </si>
  <si>
    <t>1,847</t>
  </si>
  <si>
    <t>1,919</t>
  </si>
  <si>
    <t>1,657</t>
  </si>
  <si>
    <t>1,561</t>
  </si>
  <si>
    <t>5,406</t>
  </si>
  <si>
    <t>15,488</t>
  </si>
  <si>
    <t>Interest Income</t>
  </si>
  <si>
    <t>11</t>
  </si>
  <si>
    <t>10</t>
  </si>
  <si>
    <t>Interest Expense</t>
  </si>
  <si>
    <t>40</t>
  </si>
  <si>
    <t>70</t>
  </si>
  <si>
    <t>217</t>
  </si>
  <si>
    <t>196</t>
  </si>
  <si>
    <t>185</t>
  </si>
  <si>
    <t>229</t>
  </si>
  <si>
    <t>201</t>
  </si>
  <si>
    <t>132</t>
  </si>
  <si>
    <t>101</t>
  </si>
  <si>
    <t>(337)</t>
  </si>
  <si>
    <t>Depreciation and Amortization</t>
  </si>
  <si>
    <t>EBITDA</t>
  </si>
  <si>
    <t>(39)</t>
  </si>
  <si>
    <t>100</t>
  </si>
  <si>
    <t>86</t>
  </si>
  <si>
    <t>89</t>
  </si>
  <si>
    <t>72</t>
  </si>
  <si>
    <t>85</t>
  </si>
  <si>
    <t>113</t>
  </si>
  <si>
    <t>92</t>
  </si>
  <si>
    <t>(13)</t>
  </si>
  <si>
    <t>(145)</t>
  </si>
  <si>
    <t>415</t>
  </si>
  <si>
    <t>454</t>
  </si>
  <si>
    <t>700</t>
  </si>
  <si>
    <t>265</t>
  </si>
  <si>
    <t>1,382</t>
  </si>
  <si>
    <t>2,256</t>
  </si>
  <si>
    <t>(448)</t>
  </si>
  <si>
    <t>648</t>
  </si>
  <si>
    <t>(8,341)</t>
  </si>
  <si>
    <t>(352)</t>
  </si>
  <si>
    <t>362</t>
  </si>
  <si>
    <t>247</t>
  </si>
  <si>
    <t>772</t>
  </si>
  <si>
    <t>412</t>
  </si>
  <si>
    <t>313</t>
  </si>
  <si>
    <t>1,923</t>
  </si>
  <si>
    <t>EBITDA ratio</t>
  </si>
  <si>
    <t>12.29%</t>
  </si>
  <si>
    <t>(14.51)%</t>
  </si>
  <si>
    <t>9.28%</t>
  </si>
  <si>
    <t>20.11%</t>
  </si>
  <si>
    <t>28.53%</t>
  </si>
  <si>
    <t>39.11%</t>
  </si>
  <si>
    <t>27.13%</t>
  </si>
  <si>
    <t>5.41%</t>
  </si>
  <si>
    <t>25.06%</t>
  </si>
  <si>
    <t>18.49%</t>
  </si>
  <si>
    <t>18.52%</t>
  </si>
  <si>
    <t>22.48%</t>
  </si>
  <si>
    <t>20.85%</t>
  </si>
  <si>
    <t>18.65%</t>
  </si>
  <si>
    <t>7.53%</t>
  </si>
  <si>
    <t>9.81%</t>
  </si>
  <si>
    <t>(3.93)%</t>
  </si>
  <si>
    <t>(24.27)%</t>
  </si>
  <si>
    <t>(0.47)%</t>
  </si>
  <si>
    <t>26.35%</t>
  </si>
  <si>
    <t>23.87%</t>
  </si>
  <si>
    <t>23.64%</t>
  </si>
  <si>
    <t>20.28%</t>
  </si>
  <si>
    <t>19.39%</t>
  </si>
  <si>
    <t>11.31%</t>
  </si>
  <si>
    <t>29.51%</t>
  </si>
  <si>
    <t>33.20%</t>
  </si>
  <si>
    <t>(7.63)%</t>
  </si>
  <si>
    <t>11.38%</t>
  </si>
  <si>
    <t>(180.40)%</t>
  </si>
  <si>
    <t>(17.46)%</t>
  </si>
  <si>
    <t>17.18%</t>
  </si>
  <si>
    <t>10.58%</t>
  </si>
  <si>
    <t>33.09%</t>
  </si>
  <si>
    <t>20.68%</t>
  </si>
  <si>
    <t>5.85%</t>
  </si>
  <si>
    <t>9.41%</t>
  </si>
  <si>
    <t>(51)</t>
  </si>
  <si>
    <t>12</t>
  </si>
  <si>
    <t>93</t>
  </si>
  <si>
    <t>88</t>
  </si>
  <si>
    <t>73</t>
  </si>
  <si>
    <t>94</t>
  </si>
  <si>
    <t>67</t>
  </si>
  <si>
    <t>(92)</t>
  </si>
  <si>
    <t>(8)</t>
  </si>
  <si>
    <t>(2)</t>
  </si>
  <si>
    <t>(29)</t>
  </si>
  <si>
    <t>342</t>
  </si>
  <si>
    <t>939</t>
  </si>
  <si>
    <t>230</t>
  </si>
  <si>
    <t>1,265</t>
  </si>
  <si>
    <t>2,334</t>
  </si>
  <si>
    <t>(309)</t>
  </si>
  <si>
    <t>671</t>
  </si>
  <si>
    <t>(9,445)</t>
  </si>
  <si>
    <t>151</t>
  </si>
  <si>
    <t>241</t>
  </si>
  <si>
    <t>673</t>
  </si>
  <si>
    <t>429</t>
  </si>
  <si>
    <t>(142)</t>
  </si>
  <si>
    <t>4,012</t>
  </si>
  <si>
    <t>Operating Income ratio</t>
  </si>
  <si>
    <t>6.25%</t>
  </si>
  <si>
    <t>(19.27)%</t>
  </si>
  <si>
    <t>3.41%</t>
  </si>
  <si>
    <t>18.31%</t>
  </si>
  <si>
    <t>26.45%</t>
  </si>
  <si>
    <t>9.75%</t>
  </si>
  <si>
    <t>13.36%</t>
  </si>
  <si>
    <t>17.06%</t>
  </si>
  <si>
    <t>24.70%</t>
  </si>
  <si>
    <t>18.80%</t>
  </si>
  <si>
    <t>18.60%</t>
  </si>
  <si>
    <t>15.33%</t>
  </si>
  <si>
    <t>15.61%</t>
  </si>
  <si>
    <t>7.28%</t>
  </si>
  <si>
    <t>7.25%</t>
  </si>
  <si>
    <t>(27.97)%</t>
  </si>
  <si>
    <t>(1.32)%</t>
  </si>
  <si>
    <t>(0.28)%</t>
  </si>
  <si>
    <t>(2.41)%</t>
  </si>
  <si>
    <t>19.67%</t>
  </si>
  <si>
    <t>18.82%</t>
  </si>
  <si>
    <t>16.63%</t>
  </si>
  <si>
    <t>26.01%</t>
  </si>
  <si>
    <t>9.83%</t>
  </si>
  <si>
    <t>27.02%</t>
  </si>
  <si>
    <t>34.35%</t>
  </si>
  <si>
    <t>(5.26)%</t>
  </si>
  <si>
    <t>11.79%</t>
  </si>
  <si>
    <t>(204.28)%</t>
  </si>
  <si>
    <t>7.52%</t>
  </si>
  <si>
    <t>11.42%</t>
  </si>
  <si>
    <t>18.18%</t>
  </si>
  <si>
    <t>28.86%</t>
  </si>
  <si>
    <t>21.57%</t>
  </si>
  <si>
    <t>(2.65)%</t>
  </si>
  <si>
    <t>19.62%</t>
  </si>
  <si>
    <t>Total Other Income Exp.(Gains)</t>
  </si>
  <si>
    <t>2</t>
  </si>
  <si>
    <t>(5)</t>
  </si>
  <si>
    <t>37</t>
  </si>
  <si>
    <t>(6)</t>
  </si>
  <si>
    <t>28</t>
  </si>
  <si>
    <t>(16)</t>
  </si>
  <si>
    <t>(18)</t>
  </si>
  <si>
    <t>5</t>
  </si>
  <si>
    <t>(22)</t>
  </si>
  <si>
    <t>(49)</t>
  </si>
  <si>
    <t>(33)</t>
  </si>
  <si>
    <t>315</t>
  </si>
  <si>
    <t>(223)</t>
  </si>
  <si>
    <t>(193)</t>
  </si>
  <si>
    <t>(182)</t>
  </si>
  <si>
    <t>(158)</t>
  </si>
  <si>
    <t>162</t>
  </si>
  <si>
    <t>(34)</t>
  </si>
  <si>
    <t>(294)</t>
  </si>
  <si>
    <t>(109)</t>
  </si>
  <si>
    <t>(117)</t>
  </si>
  <si>
    <t>(209)</t>
  </si>
  <si>
    <t>Income Before Tax</t>
  </si>
  <si>
    <t>(56)</t>
  </si>
  <si>
    <t>49</t>
  </si>
  <si>
    <t>87</t>
  </si>
  <si>
    <t>41</t>
  </si>
  <si>
    <t>58</t>
  </si>
  <si>
    <t>96</t>
  </si>
  <si>
    <t>(54)</t>
  </si>
  <si>
    <t>(57)</t>
  </si>
  <si>
    <t>(35)</t>
  </si>
  <si>
    <t>368</t>
  </si>
  <si>
    <t>388</t>
  </si>
  <si>
    <t>381</t>
  </si>
  <si>
    <t>716</t>
  </si>
  <si>
    <t>291</t>
  </si>
  <si>
    <t>1,298</t>
  </si>
  <si>
    <t>2,242</t>
  </si>
  <si>
    <t>(502)</t>
  </si>
  <si>
    <t>(9,604)</t>
  </si>
  <si>
    <t>207</t>
  </si>
  <si>
    <t>129</t>
  </si>
  <si>
    <t>565</t>
  </si>
  <si>
    <t>312</t>
  </si>
  <si>
    <t>3,803</t>
  </si>
  <si>
    <t>Income Before Tax ratio</t>
  </si>
  <si>
    <t>6.74%</t>
  </si>
  <si>
    <t>(20.95)%</t>
  </si>
  <si>
    <t>13.46%</t>
  </si>
  <si>
    <t>16.35%</t>
  </si>
  <si>
    <t>24.79%</t>
  </si>
  <si>
    <t>34.40%</t>
  </si>
  <si>
    <t>22.09%</t>
  </si>
  <si>
    <t>13.32%</t>
  </si>
  <si>
    <t>21.27%</t>
  </si>
  <si>
    <t>14.79%</t>
  </si>
  <si>
    <t>15.54%</t>
  </si>
  <si>
    <t>18.98%</t>
  </si>
  <si>
    <t>16.54%</t>
  </si>
  <si>
    <t>14.54%</t>
  </si>
  <si>
    <t>1.30%</t>
  </si>
  <si>
    <t>3.86%</t>
  </si>
  <si>
    <t>(16.22)%</t>
  </si>
  <si>
    <t>(9.57)%</t>
  </si>
  <si>
    <t>(4.10)%</t>
  </si>
  <si>
    <t>23.67%</t>
  </si>
  <si>
    <t>21.16%</t>
  </si>
  <si>
    <t>20.18%</t>
  </si>
  <si>
    <t>16.73%</t>
  </si>
  <si>
    <t>19.85%</t>
  </si>
  <si>
    <t>12.41%</t>
  </si>
  <si>
    <t>27.73%</t>
  </si>
  <si>
    <t>32.99%</t>
  </si>
  <si>
    <t>(8.54)%</t>
  </si>
  <si>
    <t>8.60%</t>
  </si>
  <si>
    <t>(207.71)%</t>
  </si>
  <si>
    <t>15.55%</t>
  </si>
  <si>
    <t>9.82%</t>
  </si>
  <si>
    <t>5.55%</t>
  </si>
  <si>
    <t>24.21%</t>
  </si>
  <si>
    <t>15.68%</t>
  </si>
  <si>
    <t>(3.60)%</t>
  </si>
  <si>
    <t>Income Tax Expense (Gain)</t>
  </si>
  <si>
    <t>(14)</t>
  </si>
  <si>
    <t>(0)</t>
  </si>
  <si>
    <t>91</t>
  </si>
  <si>
    <t>144</t>
  </si>
  <si>
    <t>292</t>
  </si>
  <si>
    <t>420</t>
  </si>
  <si>
    <t>256</t>
  </si>
  <si>
    <t>55</t>
  </si>
  <si>
    <t>(1,302)</t>
  </si>
  <si>
    <t>169</t>
  </si>
  <si>
    <t>(252)</t>
  </si>
  <si>
    <t>(475)</t>
  </si>
  <si>
    <t>(111)</t>
  </si>
  <si>
    <t>(773)</t>
  </si>
  <si>
    <t>Net Income</t>
  </si>
  <si>
    <t>13</t>
  </si>
  <si>
    <t>61</t>
  </si>
  <si>
    <t>74</t>
  </si>
  <si>
    <t>54</t>
  </si>
  <si>
    <t>43</t>
  </si>
  <si>
    <t>57</t>
  </si>
  <si>
    <t>(23)</t>
  </si>
  <si>
    <t>(188)</t>
  </si>
  <si>
    <t>324</t>
  </si>
  <si>
    <t>278</t>
  </si>
  <si>
    <t>Net Income Ratio</t>
  </si>
  <si>
    <t>6.16%</t>
  </si>
  <si>
    <t>(15.63)%</t>
  </si>
  <si>
    <t>3.50%</t>
  </si>
  <si>
    <t>9.97%</t>
  </si>
  <si>
    <t>17.29%</t>
  </si>
  <si>
    <t>23.81%</t>
  </si>
  <si>
    <t>16.95%</t>
  </si>
  <si>
    <t>(2.54)%</t>
  </si>
  <si>
    <t>15.34%</t>
  </si>
  <si>
    <t>11.01%</t>
  </si>
  <si>
    <t>12.55%</t>
  </si>
  <si>
    <t>12.12%</t>
  </si>
  <si>
    <t>12.51%</t>
  </si>
  <si>
    <t>11.62%</t>
  </si>
  <si>
    <t>1.33%</t>
  </si>
  <si>
    <t>4.21%</t>
  </si>
  <si>
    <t>(6.93)%</t>
  </si>
  <si>
    <t>(31.46)%</t>
  </si>
  <si>
    <t>(3.81)%</t>
  </si>
  <si>
    <t>26.82%</t>
  </si>
  <si>
    <t>15.96%</t>
  </si>
  <si>
    <t>14.58%</t>
  </si>
  <si>
    <t>11.87%</t>
  </si>
  <si>
    <t>14.29%</t>
  </si>
  <si>
    <t>8.76%</t>
  </si>
  <si>
    <t>21.78%</t>
  </si>
  <si>
    <t>23.83%</t>
  </si>
  <si>
    <t>(15.31)%</t>
  </si>
  <si>
    <t>7.27%</t>
  </si>
  <si>
    <t>(156.24)%</t>
  </si>
  <si>
    <t>(37.22)%</t>
  </si>
  <si>
    <t>8.26%</t>
  </si>
  <si>
    <t>15.75%</t>
  </si>
  <si>
    <t>48.37%</t>
  </si>
  <si>
    <t>14.71%</t>
  </si>
  <si>
    <t>(2.28)%</t>
  </si>
  <si>
    <t>14.84%</t>
  </si>
  <si>
    <t>EPS</t>
  </si>
  <si>
    <t>(0.47)</t>
  </si>
  <si>
    <t>0.07</t>
  </si>
  <si>
    <t>0.36</t>
  </si>
  <si>
    <t>0.79</t>
  </si>
  <si>
    <t>0.57</t>
  </si>
  <si>
    <t>(0.08)</t>
  </si>
  <si>
    <t>0.44</t>
  </si>
  <si>
    <t>0.66</t>
  </si>
  <si>
    <t>0.64</t>
  </si>
  <si>
    <t>0.05</t>
  </si>
  <si>
    <t>0.22</t>
  </si>
  <si>
    <t>(2.33)</t>
  </si>
  <si>
    <t>(0.40)</t>
  </si>
  <si>
    <t>3.73</t>
  </si>
  <si>
    <t>3.13</t>
  </si>
  <si>
    <t>3.27</t>
  </si>
  <si>
    <t>3.19</t>
  </si>
  <si>
    <t>5.07</t>
  </si>
  <si>
    <t>(47.29)</t>
  </si>
  <si>
    <t>(5.14)</t>
  </si>
  <si>
    <t>1.30</t>
  </si>
  <si>
    <t>0.78</t>
  </si>
  <si>
    <t>0.63</t>
  </si>
  <si>
    <t>2.95</t>
  </si>
  <si>
    <t>2.49</t>
  </si>
  <si>
    <t>2.60</t>
  </si>
  <si>
    <t>2.57</t>
  </si>
  <si>
    <t>4.76</t>
  </si>
  <si>
    <t>1.63</t>
  </si>
  <si>
    <t>7.49</t>
  </si>
  <si>
    <t>11.48</t>
  </si>
  <si>
    <t>0.87</t>
  </si>
  <si>
    <t>1.28</t>
  </si>
  <si>
    <t>3.71</t>
  </si>
  <si>
    <t>1.03</t>
  </si>
  <si>
    <t>5.55</t>
  </si>
  <si>
    <t>Weighted Avg. Shares Outs.</t>
  </si>
  <si>
    <t>99</t>
  </si>
  <si>
    <t>108</t>
  </si>
  <si>
    <t>105</t>
  </si>
  <si>
    <t>95</t>
  </si>
  <si>
    <t>97</t>
  </si>
  <si>
    <t>82</t>
  </si>
  <si>
    <t>Weighted Avg. Shares Outs. Dil.</t>
  </si>
  <si>
    <t>111</t>
  </si>
  <si>
    <t>136</t>
  </si>
  <si>
    <t>154</t>
  </si>
  <si>
    <t>200</t>
  </si>
  <si>
    <t>547</t>
  </si>
  <si>
    <t>Cash and Cash Equivalents</t>
  </si>
  <si>
    <t>98</t>
  </si>
  <si>
    <t>68</t>
  </si>
  <si>
    <t>130</t>
  </si>
  <si>
    <t>184</t>
  </si>
  <si>
    <t>62</t>
  </si>
  <si>
    <t>193</t>
  </si>
  <si>
    <t>352</t>
  </si>
  <si>
    <t>157</t>
  </si>
  <si>
    <t>1,567</t>
  </si>
  <si>
    <t>522</t>
  </si>
  <si>
    <t>195</t>
  </si>
  <si>
    <t>285</t>
  </si>
  <si>
    <t>323</t>
  </si>
  <si>
    <t>1,008</t>
  </si>
  <si>
    <t>823</t>
  </si>
  <si>
    <t>353</t>
  </si>
  <si>
    <t>112</t>
  </si>
  <si>
    <t>Short-Term Investments</t>
  </si>
  <si>
    <t>183</t>
  </si>
  <si>
    <t>Cash &amp; Short-Term Investments</t>
  </si>
  <si>
    <t>400</t>
  </si>
  <si>
    <t>203</t>
  </si>
  <si>
    <t>1,649</t>
  </si>
  <si>
    <t>Net Receivables</t>
  </si>
  <si>
    <t>46</t>
  </si>
  <si>
    <t>51</t>
  </si>
  <si>
    <t>66</t>
  </si>
  <si>
    <t>59</t>
  </si>
  <si>
    <t>69</t>
  </si>
  <si>
    <t>104</t>
  </si>
  <si>
    <t>359</t>
  </si>
  <si>
    <t>443</t>
  </si>
  <si>
    <t>212</t>
  </si>
  <si>
    <t>177</t>
  </si>
  <si>
    <t>192</t>
  </si>
  <si>
    <t>344</t>
  </si>
  <si>
    <t>1,193</t>
  </si>
  <si>
    <t>2,154</t>
  </si>
  <si>
    <t>Inventory</t>
  </si>
  <si>
    <t>63</t>
  </si>
  <si>
    <t>56</t>
  </si>
  <si>
    <t>45</t>
  </si>
  <si>
    <t>246</t>
  </si>
  <si>
    <t>319</t>
  </si>
  <si>
    <t>693</t>
  </si>
  <si>
    <t>726</t>
  </si>
  <si>
    <t>181</t>
  </si>
  <si>
    <t>3,828</t>
  </si>
  <si>
    <t>5,188</t>
  </si>
  <si>
    <t>Other Current Assets</t>
  </si>
  <si>
    <t>131</t>
  </si>
  <si>
    <t>194</t>
  </si>
  <si>
    <t>248</t>
  </si>
  <si>
    <t>180</t>
  </si>
  <si>
    <t>158</t>
  </si>
  <si>
    <t>272</t>
  </si>
  <si>
    <t>347</t>
  </si>
  <si>
    <t>75</t>
  </si>
  <si>
    <t>165</t>
  </si>
  <si>
    <t>263</t>
  </si>
  <si>
    <t>320</t>
  </si>
  <si>
    <t>178</t>
  </si>
  <si>
    <t>266</t>
  </si>
  <si>
    <t>206</t>
  </si>
  <si>
    <t>249</t>
  </si>
  <si>
    <t>301</t>
  </si>
  <si>
    <t>260</t>
  </si>
  <si>
    <t>734</t>
  </si>
  <si>
    <t>636</t>
  </si>
  <si>
    <t>782</t>
  </si>
  <si>
    <t>755</t>
  </si>
  <si>
    <t>862</t>
  </si>
  <si>
    <t>1,161</t>
  </si>
  <si>
    <t>2,584</t>
  </si>
  <si>
    <t>1,791</t>
  </si>
  <si>
    <t>1,650</t>
  </si>
  <si>
    <t>1,449</t>
  </si>
  <si>
    <t>983</t>
  </si>
  <si>
    <t>825</t>
  </si>
  <si>
    <t>1,545</t>
  </si>
  <si>
    <t>1,480</t>
  </si>
  <si>
    <t>898</t>
  </si>
  <si>
    <t>5,298</t>
  </si>
  <si>
    <t>7,653</t>
  </si>
  <si>
    <t>197</t>
  </si>
  <si>
    <t>120</t>
  </si>
  <si>
    <t>271</t>
  </si>
  <si>
    <t>803</t>
  </si>
  <si>
    <t>885</t>
  </si>
  <si>
    <t>1,824</t>
  </si>
  <si>
    <t>2,456</t>
  </si>
  <si>
    <t>2,593</t>
  </si>
  <si>
    <t>3,979</t>
  </si>
  <si>
    <t>10,525</t>
  </si>
  <si>
    <t>11,207</t>
  </si>
  <si>
    <t>11,153</t>
  </si>
  <si>
    <t>1,415</t>
  </si>
  <si>
    <t>1,059</t>
  </si>
  <si>
    <t>984</t>
  </si>
  <si>
    <t>1,051</t>
  </si>
  <si>
    <t>1,286</t>
  </si>
  <si>
    <t>1,929</t>
  </si>
  <si>
    <t>8,743</t>
  </si>
  <si>
    <t>9,186</t>
  </si>
  <si>
    <t>1,152</t>
  </si>
  <si>
    <t>167</t>
  </si>
  <si>
    <t>1,406</t>
  </si>
  <si>
    <t>1,116</t>
  </si>
  <si>
    <t>Intangible Assets</t>
  </si>
  <si>
    <t>115</t>
  </si>
  <si>
    <t>176</t>
  </si>
  <si>
    <t>147</t>
  </si>
  <si>
    <t>Goodwill and Intangible Assets</t>
  </si>
  <si>
    <t>1,299</t>
  </si>
  <si>
    <t>296</t>
  </si>
  <si>
    <t>Investments</t>
  </si>
  <si>
    <t>331</t>
  </si>
  <si>
    <t>495</t>
  </si>
  <si>
    <t>647</t>
  </si>
  <si>
    <t>527</t>
  </si>
  <si>
    <t>Tax Assets</t>
  </si>
  <si>
    <t>251</t>
  </si>
  <si>
    <t>210</t>
  </si>
  <si>
    <t>156</t>
  </si>
  <si>
    <t>465</t>
  </si>
  <si>
    <t>460</t>
  </si>
  <si>
    <t>537</t>
  </si>
  <si>
    <t>Other Non-Current Assets</t>
  </si>
  <si>
    <t>213</t>
  </si>
  <si>
    <t>231</t>
  </si>
  <si>
    <t>245</t>
  </si>
  <si>
    <t>295</t>
  </si>
  <si>
    <t>314</t>
  </si>
  <si>
    <t>202</t>
  </si>
  <si>
    <t>50</t>
  </si>
  <si>
    <t>191</t>
  </si>
  <si>
    <t>299</t>
  </si>
  <si>
    <t>787</t>
  </si>
  <si>
    <t>Total Non-Current Assets</t>
  </si>
  <si>
    <t>376</t>
  </si>
  <si>
    <t>357</t>
  </si>
  <si>
    <t>337</t>
  </si>
  <si>
    <t>236</t>
  </si>
  <si>
    <t>234</t>
  </si>
  <si>
    <t>373</t>
  </si>
  <si>
    <t>464</t>
  </si>
  <si>
    <t>463</t>
  </si>
  <si>
    <t>480</t>
  </si>
  <si>
    <t>582</t>
  </si>
  <si>
    <t>427</t>
  </si>
  <si>
    <t>1,111</t>
  </si>
  <si>
    <t>1,157</t>
  </si>
  <si>
    <t>2,321</t>
  </si>
  <si>
    <t>3,249</t>
  </si>
  <si>
    <t>3,478</t>
  </si>
  <si>
    <t>5,195</t>
  </si>
  <si>
    <t>12,751</t>
  </si>
  <si>
    <t>11,925</t>
  </si>
  <si>
    <t>11,562</t>
  </si>
  <si>
    <t>1,715</t>
  </si>
  <si>
    <t>1,153</t>
  </si>
  <si>
    <t>1,099</t>
  </si>
  <si>
    <t>1,409</t>
  </si>
  <si>
    <t>2,050</t>
  </si>
  <si>
    <t>2,606</t>
  </si>
  <si>
    <t>11,473</t>
  </si>
  <si>
    <t>11,322</t>
  </si>
  <si>
    <t>Other Assets</t>
  </si>
  <si>
    <t>560</t>
  </si>
  <si>
    <t>585</t>
  </si>
  <si>
    <t>657</t>
  </si>
  <si>
    <t>390</t>
  </si>
  <si>
    <t>411</t>
  </si>
  <si>
    <t>508</t>
  </si>
  <si>
    <t>473</t>
  </si>
  <si>
    <t>545</t>
  </si>
  <si>
    <t>617</t>
  </si>
  <si>
    <t>645</t>
  </si>
  <si>
    <t>674</t>
  </si>
  <si>
    <t>694</t>
  </si>
  <si>
    <t>724</t>
  </si>
  <si>
    <t>680</t>
  </si>
  <si>
    <t>728</t>
  </si>
  <si>
    <t>730</t>
  </si>
  <si>
    <t>895</t>
  </si>
  <si>
    <t>1,747</t>
  </si>
  <si>
    <t>1,940</t>
  </si>
  <si>
    <t>3,076</t>
  </si>
  <si>
    <t>4,111</t>
  </si>
  <si>
    <t>4,639</t>
  </si>
  <si>
    <t>7,778</t>
  </si>
  <si>
    <t>14,542</t>
  </si>
  <si>
    <t>13,575</t>
  </si>
  <si>
    <t>13,122</t>
  </si>
  <si>
    <t>3,164</t>
  </si>
  <si>
    <t>2,136</t>
  </si>
  <si>
    <t>1,924</t>
  </si>
  <si>
    <t>2,953</t>
  </si>
  <si>
    <t>3,530</t>
  </si>
  <si>
    <t>3,504</t>
  </si>
  <si>
    <t>16,771</t>
  </si>
  <si>
    <t>18,975</t>
  </si>
  <si>
    <t>Accounts Payable</t>
  </si>
  <si>
    <t>123</t>
  </si>
  <si>
    <t>139</t>
  </si>
  <si>
    <t>380</t>
  </si>
  <si>
    <t>556</t>
  </si>
  <si>
    <t>346</t>
  </si>
  <si>
    <t>187</t>
  </si>
  <si>
    <t>1,575</t>
  </si>
  <si>
    <t>2,073</t>
  </si>
  <si>
    <t>Short-Term Debt</t>
  </si>
  <si>
    <t>0</t>
  </si>
  <si>
    <t>Tax Payable</t>
  </si>
  <si>
    <t>145</t>
  </si>
  <si>
    <t>325</t>
  </si>
  <si>
    <t>Deferred Revenue</t>
  </si>
  <si>
    <t>Other Current Liabilities</t>
  </si>
  <si>
    <t>240</t>
  </si>
  <si>
    <t>173</t>
  </si>
  <si>
    <t>221</t>
  </si>
  <si>
    <t>452</t>
  </si>
  <si>
    <t>912</t>
  </si>
  <si>
    <t>696</t>
  </si>
  <si>
    <t>706</t>
  </si>
  <si>
    <t>577</t>
  </si>
  <si>
    <t>216</t>
  </si>
  <si>
    <t>1,354</t>
  </si>
  <si>
    <t>1,488</t>
  </si>
  <si>
    <t>190</t>
  </si>
  <si>
    <t>226</t>
  </si>
  <si>
    <t>257</t>
  </si>
  <si>
    <t>845</t>
  </si>
  <si>
    <t>570</t>
  </si>
  <si>
    <t>1,029</t>
  </si>
  <si>
    <t>1,493</t>
  </si>
  <si>
    <t>1,086</t>
  </si>
  <si>
    <t>959</t>
  </si>
  <si>
    <t>391</t>
  </si>
  <si>
    <t>468</t>
  </si>
  <si>
    <t>409</t>
  </si>
  <si>
    <t>2,929</t>
  </si>
  <si>
    <t>3,561</t>
  </si>
  <si>
    <t>Long-Term Debt</t>
  </si>
  <si>
    <t>80</t>
  </si>
  <si>
    <t>122</t>
  </si>
  <si>
    <t>Deferred Tax Liabilities</t>
  </si>
  <si>
    <t>71</t>
  </si>
  <si>
    <t>1,062</t>
  </si>
  <si>
    <t>1,108</t>
  </si>
  <si>
    <t>1,147</t>
  </si>
  <si>
    <t>Other Non-Current Liabilities</t>
  </si>
  <si>
    <t>387</t>
  </si>
  <si>
    <t>450</t>
  </si>
  <si>
    <t>544</t>
  </si>
  <si>
    <t>615</t>
  </si>
  <si>
    <t>766</t>
  </si>
  <si>
    <t>920</t>
  </si>
  <si>
    <t>812</t>
  </si>
  <si>
    <t>949</t>
  </si>
  <si>
    <t>1,338</t>
  </si>
  <si>
    <t>1,364</t>
  </si>
  <si>
    <t>880</t>
  </si>
  <si>
    <t>836</t>
  </si>
  <si>
    <t>589</t>
  </si>
  <si>
    <t>624</t>
  </si>
  <si>
    <t>590</t>
  </si>
  <si>
    <t>506</t>
  </si>
  <si>
    <t>623</t>
  </si>
  <si>
    <t>6,111</t>
  </si>
  <si>
    <t>4,402</t>
  </si>
  <si>
    <t>Total Non-Current Liabilities</t>
  </si>
  <si>
    <t>172</t>
  </si>
  <si>
    <t>211</t>
  </si>
  <si>
    <t>199</t>
  </si>
  <si>
    <t>235</t>
  </si>
  <si>
    <t>426</t>
  </si>
  <si>
    <t>421</t>
  </si>
  <si>
    <t>661</t>
  </si>
  <si>
    <t>733</t>
  </si>
  <si>
    <t>1,395</t>
  </si>
  <si>
    <t>1,512</t>
  </si>
  <si>
    <t>1,532</t>
  </si>
  <si>
    <t>2,911</t>
  </si>
  <si>
    <t>6,009</t>
  </si>
  <si>
    <t>6,433</t>
  </si>
  <si>
    <t>5,152</t>
  </si>
  <si>
    <t>3,940</t>
  </si>
  <si>
    <t>3,365</t>
  </si>
  <si>
    <t>2,863</t>
  </si>
  <si>
    <t>2,945</t>
  </si>
  <si>
    <t>2,637</t>
  </si>
  <si>
    <t>2,737</t>
  </si>
  <si>
    <t>11,501</t>
  </si>
  <si>
    <t>9,640</t>
  </si>
  <si>
    <t>Other Liabilities</t>
  </si>
  <si>
    <t>Capital Lease Obligations</t>
  </si>
  <si>
    <t>182</t>
  </si>
  <si>
    <t>305</t>
  </si>
  <si>
    <t>302</t>
  </si>
  <si>
    <t>303</t>
  </si>
  <si>
    <t>287</t>
  </si>
  <si>
    <t>425</t>
  </si>
  <si>
    <t>631</t>
  </si>
  <si>
    <t>707</t>
  </si>
  <si>
    <t>1,023</t>
  </si>
  <si>
    <t>1,794</t>
  </si>
  <si>
    <t>2,357</t>
  </si>
  <si>
    <t>2,102</t>
  </si>
  <si>
    <t>7,502</t>
  </si>
  <si>
    <t>7,814</t>
  </si>
  <si>
    <t>6,238</t>
  </si>
  <si>
    <t>4,898</t>
  </si>
  <si>
    <t>3,947</t>
  </si>
  <si>
    <t>3,254</t>
  </si>
  <si>
    <t>3,398</t>
  </si>
  <si>
    <t>3,105</t>
  </si>
  <si>
    <t>3,146</t>
  </si>
  <si>
    <t>14,430</t>
  </si>
  <si>
    <t>13,201</t>
  </si>
  <si>
    <t>Preferred Stock</t>
  </si>
  <si>
    <t>695</t>
  </si>
  <si>
    <t>731</t>
  </si>
  <si>
    <t>Common Stock</t>
  </si>
  <si>
    <t>Retained Earnings</t>
  </si>
  <si>
    <t>262</t>
  </si>
  <si>
    <t>215</t>
  </si>
  <si>
    <t>386</t>
  </si>
  <si>
    <t>432</t>
  </si>
  <si>
    <t>472</t>
  </si>
  <si>
    <t>513</t>
  </si>
  <si>
    <t>501</t>
  </si>
  <si>
    <t>504</t>
  </si>
  <si>
    <t>477</t>
  </si>
  <si>
    <t>824</t>
  </si>
  <si>
    <t>1,079</t>
  </si>
  <si>
    <t>1,316</t>
  </si>
  <si>
    <t>1,800</t>
  </si>
  <si>
    <t>1,973</t>
  </si>
  <si>
    <t>2,924</t>
  </si>
  <si>
    <t>4,424</t>
  </si>
  <si>
    <t>3,218</t>
  </si>
  <si>
    <t>3,407</t>
  </si>
  <si>
    <t>(3,961)</t>
  </si>
  <si>
    <t>(4,748)</t>
  </si>
  <si>
    <t>(4,574)</t>
  </si>
  <si>
    <t>(4,207)</t>
  </si>
  <si>
    <t>(3,060)</t>
  </si>
  <si>
    <t>(2,842)</t>
  </si>
  <si>
    <t>(2,989)</t>
  </si>
  <si>
    <t>Other Compreh. Income(Loss)</t>
  </si>
  <si>
    <t>(163)</t>
  </si>
  <si>
    <t>(164)</t>
  </si>
  <si>
    <t>(43)</t>
  </si>
  <si>
    <t>(67)</t>
  </si>
  <si>
    <t>(64)</t>
  </si>
  <si>
    <t>(147)</t>
  </si>
  <si>
    <t>(139)</t>
  </si>
  <si>
    <t>(141)</t>
  </si>
  <si>
    <t>(137)</t>
  </si>
  <si>
    <t>(138)</t>
  </si>
  <si>
    <t>(140)</t>
  </si>
  <si>
    <t>(61)</t>
  </si>
  <si>
    <t>(70)</t>
  </si>
  <si>
    <t>(84)</t>
  </si>
  <si>
    <t>(98)</t>
  </si>
  <si>
    <t>(113)</t>
  </si>
  <si>
    <t>(75)</t>
  </si>
  <si>
    <t>(119)</t>
  </si>
  <si>
    <t>(170)</t>
  </si>
  <si>
    <t>(30)</t>
  </si>
  <si>
    <t>(395)</t>
  </si>
  <si>
    <t>(123)</t>
  </si>
  <si>
    <t>(93)</t>
  </si>
  <si>
    <t>(246)</t>
  </si>
  <si>
    <t>(21)</t>
  </si>
  <si>
    <t>(284)</t>
  </si>
  <si>
    <t>(319)</t>
  </si>
  <si>
    <t>(133)</t>
  </si>
  <si>
    <t>618</t>
  </si>
  <si>
    <t>Other Total Stockhold. Equity</t>
  </si>
  <si>
    <t>163</t>
  </si>
  <si>
    <t>4</t>
  </si>
  <si>
    <t>(99)</t>
  </si>
  <si>
    <t>(83)</t>
  </si>
  <si>
    <t>(180)</t>
  </si>
  <si>
    <t>328</t>
  </si>
  <si>
    <t>(20)</t>
  </si>
  <si>
    <t>859</t>
  </si>
  <si>
    <t>1,435</t>
  </si>
  <si>
    <t>1,452</t>
  </si>
  <si>
    <t>2,024</t>
  </si>
  <si>
    <t>2,034</t>
  </si>
  <si>
    <t>3,102</t>
  </si>
  <si>
    <t>3,764</t>
  </si>
  <si>
    <t>3,731</t>
  </si>
  <si>
    <t>3,481</t>
  </si>
  <si>
    <t>5,077</t>
  </si>
  <si>
    <t>5,156</t>
  </si>
  <si>
    <t>Total Stockholders Equity</t>
  </si>
  <si>
    <t>276</t>
  </si>
  <si>
    <t>345</t>
  </si>
  <si>
    <t>281</t>
  </si>
  <si>
    <t>343</t>
  </si>
  <si>
    <t>371</t>
  </si>
  <si>
    <t>438</t>
  </si>
  <si>
    <t>652</t>
  </si>
  <si>
    <t>Total Liab.&amp;Stockhold. Equity</t>
  </si>
  <si>
    <t>710</t>
  </si>
  <si>
    <t>875</t>
  </si>
  <si>
    <t>1,131</t>
  </si>
  <si>
    <t>1,675</t>
  </si>
  <si>
    <t>1,854</t>
  </si>
  <si>
    <t>2,958</t>
  </si>
  <si>
    <t>4,108</t>
  </si>
  <si>
    <t>4,645</t>
  </si>
  <si>
    <t>7,785</t>
  </si>
  <si>
    <t>13,287</t>
  </si>
  <si>
    <t>12,447</t>
  </si>
  <si>
    <t>12,307</t>
  </si>
  <si>
    <t>3,467</t>
  </si>
  <si>
    <t>1,966</t>
  </si>
  <si>
    <t>1,790</t>
  </si>
  <si>
    <t>16,448</t>
  </si>
  <si>
    <t>Minority Interest</t>
  </si>
  <si>
    <t>(7)</t>
  </si>
  <si>
    <t>1,255</t>
  </si>
  <si>
    <t>815</t>
  </si>
  <si>
    <t>(303)</t>
  </si>
  <si>
    <t>170</t>
  </si>
  <si>
    <t>Total Liabilities &amp; Equity</t>
  </si>
  <si>
    <t>Deferred Income Tax</t>
  </si>
  <si>
    <t>8</t>
  </si>
  <si>
    <t>(27)</t>
  </si>
  <si>
    <t>6</t>
  </si>
  <si>
    <t>1</t>
  </si>
  <si>
    <t>(87)</t>
  </si>
  <si>
    <t>(89)</t>
  </si>
  <si>
    <t>(1,154)</t>
  </si>
  <si>
    <t>160</t>
  </si>
  <si>
    <t>(461)</t>
  </si>
  <si>
    <t>(101)</t>
  </si>
  <si>
    <t>Stock Based Compensation</t>
  </si>
  <si>
    <t>Change in Working Capital</t>
  </si>
  <si>
    <t>(10)</t>
  </si>
  <si>
    <t>(32)</t>
  </si>
  <si>
    <t>(216)</t>
  </si>
  <si>
    <t>208</t>
  </si>
  <si>
    <t>(28)</t>
  </si>
  <si>
    <t>332</t>
  </si>
  <si>
    <t>(426)</t>
  </si>
  <si>
    <t>7</t>
  </si>
  <si>
    <t>(320)</t>
  </si>
  <si>
    <t>(185)</t>
  </si>
  <si>
    <t>(1,854)</t>
  </si>
  <si>
    <t>Accounts Receivable</t>
  </si>
  <si>
    <t>369</t>
  </si>
  <si>
    <t>(249)</t>
  </si>
  <si>
    <t>255</t>
  </si>
  <si>
    <t>(60)</t>
  </si>
  <si>
    <t>(3)</t>
  </si>
  <si>
    <t>(45)</t>
  </si>
  <si>
    <t>(62)</t>
  </si>
  <si>
    <t>(136)</t>
  </si>
  <si>
    <t>(146)</t>
  </si>
  <si>
    <t>Other Working Capital</t>
  </si>
  <si>
    <t>186</t>
  </si>
  <si>
    <t>171</t>
  </si>
  <si>
    <t>143</t>
  </si>
  <si>
    <t>(25)</t>
  </si>
  <si>
    <t>(53)</t>
  </si>
  <si>
    <t>Other Non-Cash Items</t>
  </si>
  <si>
    <t>(82)</t>
  </si>
  <si>
    <t>(37)</t>
  </si>
  <si>
    <t>(184)</t>
  </si>
  <si>
    <t>1,696</t>
  </si>
  <si>
    <t>864</t>
  </si>
  <si>
    <t>8,838</t>
  </si>
  <si>
    <t>(222)</t>
  </si>
  <si>
    <t>(161)</t>
  </si>
  <si>
    <t>(1,179)</t>
  </si>
  <si>
    <t>Cash Provided by Operating Activities</t>
  </si>
  <si>
    <t>168</t>
  </si>
  <si>
    <t>(134)</t>
  </si>
  <si>
    <t>520</t>
  </si>
  <si>
    <t>289</t>
  </si>
  <si>
    <t>853</t>
  </si>
  <si>
    <t>1,320</t>
  </si>
  <si>
    <t>2,289</t>
  </si>
  <si>
    <t>515</t>
  </si>
  <si>
    <t>1,146</t>
  </si>
  <si>
    <t>338</t>
  </si>
  <si>
    <t>479</t>
  </si>
  <si>
    <t>563</t>
  </si>
  <si>
    <t>(261)</t>
  </si>
  <si>
    <t>CAPEX</t>
  </si>
  <si>
    <t>(11)</t>
  </si>
  <si>
    <t>(77)</t>
  </si>
  <si>
    <t>(9)</t>
  </si>
  <si>
    <t>(106)</t>
  </si>
  <si>
    <t>(200)</t>
  </si>
  <si>
    <t>(183)</t>
  </si>
  <si>
    <t>(116)</t>
  </si>
  <si>
    <t>(267)</t>
  </si>
  <si>
    <t>(881)</t>
  </si>
  <si>
    <t>(1,128)</t>
  </si>
  <si>
    <t>(862)</t>
  </si>
  <si>
    <t>(81)</t>
  </si>
  <si>
    <t>(69)</t>
  </si>
  <si>
    <t>(152)</t>
  </si>
  <si>
    <t>(296)</t>
  </si>
  <si>
    <t>(656)</t>
  </si>
  <si>
    <t>(525)</t>
  </si>
  <si>
    <t>Acquisitions Net</t>
  </si>
  <si>
    <t>(344)</t>
  </si>
  <si>
    <t>(590)</t>
  </si>
  <si>
    <t>(995)</t>
  </si>
  <si>
    <t>(4,424)</t>
  </si>
  <si>
    <t>(1,527)</t>
  </si>
  <si>
    <t>Purchases of Investments</t>
  </si>
  <si>
    <t>(85)</t>
  </si>
  <si>
    <t>(198)</t>
  </si>
  <si>
    <t>(130)</t>
  </si>
  <si>
    <t>Sales/Maturities of Investments</t>
  </si>
  <si>
    <t>Other Investing Activities</t>
  </si>
  <si>
    <t>188</t>
  </si>
  <si>
    <t>(408)</t>
  </si>
  <si>
    <t>(157)</t>
  </si>
  <si>
    <t>Cash Used for Investing Activities</t>
  </si>
  <si>
    <t>(78)</t>
  </si>
  <si>
    <t>(72)</t>
  </si>
  <si>
    <t>(50)</t>
  </si>
  <si>
    <t>(36)</t>
  </si>
  <si>
    <t>(515)</t>
  </si>
  <si>
    <t>(127)</t>
  </si>
  <si>
    <t>(745)</t>
  </si>
  <si>
    <t>(796)</t>
  </si>
  <si>
    <t>(179)</t>
  </si>
  <si>
    <t>(1,368)</t>
  </si>
  <si>
    <t>(5,304)</t>
  </si>
  <si>
    <t>(962)</t>
  </si>
  <si>
    <t>(811)</t>
  </si>
  <si>
    <t>(104)</t>
  </si>
  <si>
    <t>(103)</t>
  </si>
  <si>
    <t>(58)</t>
  </si>
  <si>
    <t>(156)</t>
  </si>
  <si>
    <t>(273)</t>
  </si>
  <si>
    <t>(644)</t>
  </si>
  <si>
    <t>(2,042)</t>
  </si>
  <si>
    <t>Debt Repayment</t>
  </si>
  <si>
    <t>(788)</t>
  </si>
  <si>
    <t>(286)</t>
  </si>
  <si>
    <t>(667)</t>
  </si>
  <si>
    <t>(1,616)</t>
  </si>
  <si>
    <t>(1,137)</t>
  </si>
  <si>
    <t>(1,843)</t>
  </si>
  <si>
    <t>(1,269)</t>
  </si>
  <si>
    <t>(581)</t>
  </si>
  <si>
    <t>(506)</t>
  </si>
  <si>
    <t>(1,721)</t>
  </si>
  <si>
    <t>(235)</t>
  </si>
  <si>
    <t>(729)</t>
  </si>
  <si>
    <t>(1,573)</t>
  </si>
  <si>
    <t>Common Stock Issued</t>
  </si>
  <si>
    <t>854</t>
  </si>
  <si>
    <t>Common Stock Repurchased</t>
  </si>
  <si>
    <t>(290)</t>
  </si>
  <si>
    <t>(48)</t>
  </si>
  <si>
    <t>(253)</t>
  </si>
  <si>
    <t>Dividends Paid</t>
  </si>
  <si>
    <t>(59)</t>
  </si>
  <si>
    <t>(26)</t>
  </si>
  <si>
    <t>(19)</t>
  </si>
  <si>
    <t>(307)</t>
  </si>
  <si>
    <t>(128)</t>
  </si>
  <si>
    <t>(144)</t>
  </si>
  <si>
    <t>(44)</t>
  </si>
  <si>
    <t>(41)</t>
  </si>
  <si>
    <t>Other Financing Activities</t>
  </si>
  <si>
    <t>(52)</t>
  </si>
  <si>
    <t>(24)</t>
  </si>
  <si>
    <t>1,823</t>
  </si>
  <si>
    <t>1,564</t>
  </si>
  <si>
    <t>1,513</t>
  </si>
  <si>
    <t>1,125</t>
  </si>
  <si>
    <t>1,611</t>
  </si>
  <si>
    <t>704</t>
  </si>
  <si>
    <t>3,673</t>
  </si>
  <si>
    <t>Cash Used/Provided by Financing Activities</t>
  </si>
  <si>
    <t>(40)</t>
  </si>
  <si>
    <t>(148)</t>
  </si>
  <si>
    <t>1,088</t>
  </si>
  <si>
    <t>1,975</t>
  </si>
  <si>
    <t>(172)</t>
  </si>
  <si>
    <t>(288)</t>
  </si>
  <si>
    <t>(206)</t>
  </si>
  <si>
    <t>499</t>
  </si>
  <si>
    <t>(375)</t>
  </si>
  <si>
    <t>(394)</t>
  </si>
  <si>
    <t>2,059</t>
  </si>
  <si>
    <t>Effect of Forex Changes on Cash</t>
  </si>
  <si>
    <t>(68)</t>
  </si>
  <si>
    <t>Net Change In Cash</t>
  </si>
  <si>
    <t>(63)</t>
  </si>
  <si>
    <t>(38)</t>
  </si>
  <si>
    <t>159</t>
  </si>
  <si>
    <t>(195)</t>
  </si>
  <si>
    <t>1,064</t>
  </si>
  <si>
    <t>(1,045)</t>
  </si>
  <si>
    <t>(326)</t>
  </si>
  <si>
    <t>684</t>
  </si>
  <si>
    <t>(155)</t>
  </si>
  <si>
    <t>(471)</t>
  </si>
  <si>
    <t>(241)</t>
  </si>
  <si>
    <t>Cash at the End of Period</t>
  </si>
  <si>
    <t>Cash at the Beginning of Period</t>
  </si>
  <si>
    <t>978</t>
  </si>
  <si>
    <t>Free Cash Flow</t>
  </si>
  <si>
    <t>1,053</t>
  </si>
  <si>
    <t>1,408</t>
  </si>
  <si>
    <t>(613)</t>
  </si>
  <si>
    <t>(94)</t>
  </si>
  <si>
    <t>(786)</t>
  </si>
  <si>
    <t>Info</t>
  </si>
  <si>
    <t>Cleveland-Cliffs Inc. operates as a flat-rolled steel producer in North America.</t>
  </si>
  <si>
    <t>HQ</t>
  </si>
  <si>
    <t>Cleavland, OH</t>
  </si>
  <si>
    <t>Full Time Employees</t>
  </si>
  <si>
    <t>CEO</t>
  </si>
  <si>
    <t>Mr. Lourenco Goncalves</t>
  </si>
  <si>
    <t>Offers</t>
  </si>
  <si>
    <t>Hot-rolled Steel (HRC</t>
  </si>
  <si>
    <t>Cold-rolled Steel</t>
  </si>
  <si>
    <t>Electrogalvanized Steel</t>
  </si>
  <si>
    <t>Hot-dip Galvanized Steel</t>
  </si>
  <si>
    <t>Galvannealed Steel</t>
  </si>
  <si>
    <t>Aluminized Steel</t>
  </si>
  <si>
    <t>Galvalume</t>
  </si>
  <si>
    <t>Enameling</t>
  </si>
  <si>
    <t>High-strength Steel</t>
  </si>
  <si>
    <t>Tubular Components</t>
  </si>
  <si>
    <t>Carbon steel</t>
  </si>
  <si>
    <t>Stainless steel</t>
  </si>
  <si>
    <t>Electric resistance</t>
  </si>
  <si>
    <t>Welded Tubing</t>
  </si>
  <si>
    <t>Tin Plate</t>
  </si>
  <si>
    <t>Electroytic Tin Coated &amp; Chrome Coated Sheets</t>
  </si>
  <si>
    <t>Tin Mill Products</t>
  </si>
  <si>
    <t>Customers</t>
  </si>
  <si>
    <t xml:space="preserve">Automotive </t>
  </si>
  <si>
    <t>Infrastructure &amp; Manufacturing</t>
  </si>
  <si>
    <t>Formerly Known as Cliffs Natural Resources Inc. and changed tis name to Cleveland-Cliffs Inc.  In August 2017</t>
  </si>
  <si>
    <t>Founded</t>
  </si>
  <si>
    <t>CEO Pay</t>
  </si>
  <si>
    <t>$9.2M</t>
  </si>
  <si>
    <t>Stock Prices</t>
  </si>
  <si>
    <t>High</t>
  </si>
  <si>
    <t>Low</t>
  </si>
  <si>
    <t>Average</t>
  </si>
  <si>
    <t>Filing Date</t>
  </si>
  <si>
    <t xml:space="preserve">Operating Margin </t>
  </si>
  <si>
    <t>Net Margin</t>
  </si>
  <si>
    <t>SBI</t>
  </si>
  <si>
    <t>SBC</t>
  </si>
  <si>
    <t>SBB</t>
  </si>
  <si>
    <t>Dividends</t>
  </si>
  <si>
    <t>Current Ratio</t>
  </si>
  <si>
    <t>Total Non-current Assets</t>
  </si>
  <si>
    <t>Total Non-current Liabilities</t>
  </si>
  <si>
    <t>Iron Products</t>
  </si>
  <si>
    <t>Non-current assets of discontinued operations</t>
  </si>
  <si>
    <t>Deferred income taxes</t>
  </si>
  <si>
    <t>Income Taxes Recievable</t>
  </si>
  <si>
    <t>Deposits for PP&amp;E</t>
  </si>
  <si>
    <t>3-month adjusted</t>
  </si>
  <si>
    <t>Product Revenues *in millions, USD</t>
  </si>
  <si>
    <t>Steelmaking revenues by market *in millions, USD</t>
  </si>
  <si>
    <t>Mix</t>
  </si>
  <si>
    <t xml:space="preserve">Other   </t>
  </si>
  <si>
    <t>Largest flat-rolled steel producer</t>
  </si>
  <si>
    <t>-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</si>
  <si>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</si>
  <si>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</si>
  <si>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</si>
  <si>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</si>
  <si>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</si>
  <si>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</si>
  <si>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</si>
  <si>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</si>
  <si>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</si>
  <si>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</si>
  <si>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</si>
  <si>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</si>
  <si>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Q419</t>
  </si>
  <si>
    <t>Q319</t>
  </si>
  <si>
    <t>Q219</t>
  </si>
  <si>
    <t>Q119</t>
  </si>
  <si>
    <t>Q418</t>
  </si>
  <si>
    <t>Q318</t>
  </si>
  <si>
    <t>Q218</t>
  </si>
  <si>
    <t>Q118</t>
  </si>
  <si>
    <t>Q120</t>
  </si>
  <si>
    <t>Q220</t>
  </si>
  <si>
    <t>Q320</t>
  </si>
  <si>
    <t>Q420</t>
  </si>
  <si>
    <t>Stock Statistics</t>
  </si>
  <si>
    <t>Marketcap</t>
  </si>
  <si>
    <t>P/S</t>
  </si>
  <si>
    <t>P/E</t>
  </si>
  <si>
    <t>P/B</t>
  </si>
  <si>
    <t>P/FCF</t>
  </si>
  <si>
    <t>Growth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</si>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</sst>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[$$-409]* #,##0.00_);_([$$-409]* \(#,##0.00\);_([$$-409]* &quot;-&quot;??_);_(@_)"/>
    <numFmt numFmtId="165" formatCode="0.0000%"/>
    <numFmt numFmtId="168" formatCode="&quot;$&quot;#,##0.00"/>
    <numFmt numFmtId="169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232A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4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4" fillId="3" borderId="0" xfId="0" applyFont="1" applyFill="1"/>
    <xf numFmtId="0" fontId="0" fillId="0" borderId="5" xfId="0" applyBorder="1"/>
    <xf numFmtId="0" fontId="1" fillId="0" borderId="0" xfId="0" applyFont="1"/>
    <xf numFmtId="0" fontId="1" fillId="0" borderId="5" xfId="0" applyFont="1" applyBorder="1"/>
    <xf numFmtId="0" fontId="3" fillId="2" borderId="0" xfId="0" applyFont="1" applyFill="1"/>
    <xf numFmtId="0" fontId="1" fillId="0" borderId="6" xfId="0" applyFont="1" applyBorder="1"/>
    <xf numFmtId="3" fontId="4" fillId="3" borderId="0" xfId="0" applyNumberFormat="1" applyFont="1" applyFill="1"/>
    <xf numFmtId="3" fontId="0" fillId="0" borderId="5" xfId="0" applyNumberFormat="1" applyBorder="1"/>
    <xf numFmtId="3" fontId="1" fillId="0" borderId="5" xfId="0" applyNumberFormat="1" applyFont="1" applyBorder="1"/>
    <xf numFmtId="3" fontId="1" fillId="0" borderId="0" xfId="0" applyNumberFormat="1" applyFont="1"/>
    <xf numFmtId="3" fontId="1" fillId="0" borderId="6" xfId="0" applyNumberFormat="1" applyFont="1" applyBorder="1"/>
    <xf numFmtId="3" fontId="2" fillId="2" borderId="0" xfId="0" applyNumberFormat="1" applyFont="1" applyFill="1"/>
    <xf numFmtId="3" fontId="1" fillId="3" borderId="0" xfId="0" applyNumberFormat="1" applyFont="1" applyFill="1"/>
    <xf numFmtId="0" fontId="1" fillId="3" borderId="0" xfId="0" applyFont="1" applyFill="1"/>
    <xf numFmtId="3" fontId="1" fillId="2" borderId="0" xfId="0" applyNumberFormat="1" applyFont="1" applyFill="1"/>
    <xf numFmtId="10" fontId="0" fillId="0" borderId="0" xfId="0" applyNumberFormat="1"/>
    <xf numFmtId="165" fontId="0" fillId="0" borderId="0" xfId="0" applyNumberFormat="1"/>
    <xf numFmtId="0" fontId="5" fillId="0" borderId="0" xfId="0" applyFont="1"/>
    <xf numFmtId="14" fontId="0" fillId="0" borderId="0" xfId="0" applyNumberFormat="1"/>
    <xf numFmtId="2" fontId="0" fillId="0" borderId="0" xfId="0" applyNumberFormat="1"/>
    <xf numFmtId="9" fontId="0" fillId="0" borderId="0" xfId="0" applyNumberFormat="1"/>
    <xf numFmtId="9" fontId="0" fillId="0" borderId="5" xfId="0" applyNumberFormat="1" applyBorder="1"/>
    <xf numFmtId="9" fontId="2" fillId="2" borderId="0" xfId="0" applyNumberFormat="1" applyFont="1" applyFill="1"/>
    <xf numFmtId="0" fontId="0" fillId="0" borderId="0" xfId="0" applyFont="1"/>
    <xf numFmtId="0" fontId="0" fillId="0" borderId="0" xfId="0" applyBorder="1"/>
    <xf numFmtId="9" fontId="1" fillId="0" borderId="0" xfId="0" applyNumberFormat="1" applyFont="1"/>
    <xf numFmtId="9" fontId="0" fillId="0" borderId="0" xfId="0" applyNumberFormat="1" applyBorder="1"/>
    <xf numFmtId="9" fontId="0" fillId="0" borderId="0" xfId="0" applyNumberFormat="1" applyFont="1"/>
    <xf numFmtId="1" fontId="0" fillId="0" borderId="0" xfId="0" applyNumberFormat="1"/>
    <xf numFmtId="3" fontId="0" fillId="0" borderId="0" xfId="0" applyNumberFormat="1" applyFont="1"/>
    <xf numFmtId="3" fontId="0" fillId="0" borderId="5" xfId="0" applyNumberFormat="1" applyFont="1" applyBorder="1"/>
    <xf numFmtId="0" fontId="0" fillId="0" borderId="7" xfId="0" applyBorder="1"/>
    <xf numFmtId="14" fontId="0" fillId="0" borderId="7" xfId="0" applyNumberFormat="1" applyBorder="1"/>
    <xf numFmtId="0" fontId="2" fillId="2" borderId="7" xfId="0" applyFont="1" applyFill="1" applyBorder="1"/>
    <xf numFmtId="3" fontId="0" fillId="0" borderId="7" xfId="0" applyNumberFormat="1" applyBorder="1"/>
    <xf numFmtId="3" fontId="2" fillId="2" borderId="7" xfId="0" applyNumberFormat="1" applyFont="1" applyFill="1" applyBorder="1"/>
    <xf numFmtId="3" fontId="0" fillId="0" borderId="8" xfId="0" applyNumberFormat="1" applyBorder="1"/>
    <xf numFmtId="3" fontId="1" fillId="0" borderId="7" xfId="0" applyNumberFormat="1" applyFont="1" applyBorder="1"/>
    <xf numFmtId="3" fontId="4" fillId="3" borderId="7" xfId="0" applyNumberFormat="1" applyFont="1" applyFill="1" applyBorder="1"/>
    <xf numFmtId="3" fontId="1" fillId="2" borderId="7" xfId="0" applyNumberFormat="1" applyFont="1" applyFill="1" applyBorder="1"/>
    <xf numFmtId="9" fontId="0" fillId="0" borderId="7" xfId="0" applyNumberFormat="1" applyFont="1" applyBorder="1"/>
    <xf numFmtId="9" fontId="1" fillId="0" borderId="7" xfId="0" applyNumberFormat="1" applyFont="1" applyBorder="1"/>
    <xf numFmtId="9" fontId="0" fillId="0" borderId="7" xfId="0" applyNumberFormat="1" applyBorder="1"/>
    <xf numFmtId="0" fontId="3" fillId="2" borderId="7" xfId="0" applyFont="1" applyFill="1" applyBorder="1"/>
    <xf numFmtId="10" fontId="0" fillId="0" borderId="7" xfId="0" applyNumberFormat="1" applyBorder="1"/>
    <xf numFmtId="3" fontId="1" fillId="0" borderId="8" xfId="0" applyNumberFormat="1" applyFont="1" applyBorder="1"/>
    <xf numFmtId="3" fontId="1" fillId="0" borderId="9" xfId="0" applyNumberFormat="1" applyFont="1" applyBorder="1"/>
    <xf numFmtId="2" fontId="0" fillId="0" borderId="7" xfId="0" applyNumberFormat="1" applyBorder="1"/>
    <xf numFmtId="0" fontId="1" fillId="2" borderId="7" xfId="0" applyFont="1" applyFill="1" applyBorder="1"/>
    <xf numFmtId="0" fontId="0" fillId="3" borderId="7" xfId="0" applyFill="1" applyBorder="1"/>
    <xf numFmtId="3" fontId="1" fillId="3" borderId="7" xfId="0" applyNumberFormat="1" applyFont="1" applyFill="1" applyBorder="1"/>
    <xf numFmtId="3" fontId="0" fillId="0" borderId="10" xfId="0" applyNumberFormat="1" applyFont="1" applyBorder="1"/>
    <xf numFmtId="168" fontId="0" fillId="0" borderId="0" xfId="0" applyNumberFormat="1"/>
    <xf numFmtId="168" fontId="0" fillId="0" borderId="7" xfId="0" applyNumberFormat="1" applyBorder="1"/>
    <xf numFmtId="168" fontId="1" fillId="0" borderId="0" xfId="0" applyNumberFormat="1" applyFont="1"/>
    <xf numFmtId="168" fontId="1" fillId="0" borderId="7" xfId="0" applyNumberFormat="1" applyFont="1" applyBorder="1"/>
    <xf numFmtId="3" fontId="0" fillId="0" borderId="10" xfId="0" applyNumberFormat="1" applyBorder="1"/>
    <xf numFmtId="3" fontId="0" fillId="0" borderId="0" xfId="0" applyNumberFormat="1" applyBorder="1"/>
    <xf numFmtId="169" fontId="0" fillId="0" borderId="0" xfId="0" applyNumberFormat="1" applyFill="1" applyBorder="1"/>
    <xf numFmtId="0" fontId="0" fillId="0" borderId="0" xfId="0" applyFill="1" applyBorder="1"/>
    <xf numFmtId="3" fontId="0" fillId="0" borderId="0" xfId="0" applyNumberFormat="1" applyFill="1" applyBorder="1"/>
    <xf numFmtId="4" fontId="0" fillId="0" borderId="0" xfId="0" applyNumberFormat="1" applyFill="1" applyBorder="1"/>
    <xf numFmtId="0" fontId="1" fillId="0" borderId="0" xfId="0" applyFont="1" applyBorder="1"/>
    <xf numFmtId="10" fontId="0" fillId="0" borderId="0" xfId="0" applyNumberFormat="1" applyBorder="1"/>
    <xf numFmtId="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F12" sqref="E12:F12"/>
    </sheetView>
  </sheetViews>
  <sheetFormatPr defaultRowHeight="14.5" x14ac:dyDescent="0.35"/>
  <cols>
    <col min="2" max="2" width="11" bestFit="1" customWidth="1"/>
  </cols>
  <sheetData>
    <row r="1" spans="1:5" ht="15" customHeight="1" thickBot="1" x14ac:dyDescent="0.4">
      <c r="A1" t="e">
        <v>#VALUE!</v>
      </c>
    </row>
    <row r="2" spans="1:5" x14ac:dyDescent="0.35">
      <c r="A2" s="3" t="s">
        <v>0</v>
      </c>
      <c r="B2" s="6" t="e" vm="1">
        <f t="array" ref="B2">_FV(A1,"Price")</f>
        <v>#VALUE!</v>
      </c>
      <c r="E2">
        <v>100</v>
      </c>
    </row>
    <row r="3" spans="1:5" x14ac:dyDescent="0.35">
      <c r="A3" s="4" t="s">
        <v>1</v>
      </c>
      <c r="B3" s="7" t="e" vm="2">
        <f t="array" ref="B3">_FV(A1,"Shares outstanding",TRUE)/1000000</f>
        <v>#VALUE!</v>
      </c>
    </row>
    <row r="4" spans="1:5" x14ac:dyDescent="0.35">
      <c r="A4" s="4" t="s">
        <v>2</v>
      </c>
      <c r="B4" s="6" t="e" vm="3">
        <f>B2*B3</f>
        <v>#VALUE!</v>
      </c>
      <c r="E4" s="27" t="e" vm="3">
        <f>E2/B4</f>
        <v>#VALUE!</v>
      </c>
    </row>
    <row r="5" spans="1:5" x14ac:dyDescent="0.35">
      <c r="A5" s="4" t="s">
        <v>3</v>
      </c>
      <c r="B5" s="7">
        <f>Model!BB109</f>
        <v>26</v>
      </c>
    </row>
    <row r="6" spans="1:5" x14ac:dyDescent="0.35">
      <c r="A6" s="4" t="s">
        <v>4</v>
      </c>
      <c r="B6" s="7">
        <f>Model!BB131</f>
        <v>4249</v>
      </c>
    </row>
    <row r="7" spans="1:5" ht="15" customHeight="1" thickBot="1" x14ac:dyDescent="0.4">
      <c r="A7" s="5" t="s">
        <v>5</v>
      </c>
      <c r="B7" s="6" t="e" vm="3">
        <f>B4-B5+B6</f>
        <v>#VALUE!</v>
      </c>
    </row>
    <row r="8" spans="1:5" x14ac:dyDescent="0.35">
      <c r="A8" t="s">
        <v>6</v>
      </c>
      <c r="B8" t="e" vm="3">
        <f>B7/B4</f>
        <v>#VALUE!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topLeftCell="A14" workbookViewId="0">
      <selection activeCell="A45" sqref="A45"/>
    </sheetView>
  </sheetViews>
  <sheetFormatPr defaultRowHeight="14.5" x14ac:dyDescent="0.35"/>
  <cols>
    <col min="1" max="1" width="17.90625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  <c r="B3" t="s">
        <v>12</v>
      </c>
    </row>
    <row r="4" spans="1:2" x14ac:dyDescent="0.35">
      <c r="A4" t="s">
        <v>13</v>
      </c>
      <c r="B4" t="s">
        <v>14</v>
      </c>
    </row>
    <row r="5" spans="1:2" x14ac:dyDescent="0.35">
      <c r="A5" t="s">
        <v>15</v>
      </c>
      <c r="B5" t="s">
        <v>16</v>
      </c>
    </row>
    <row r="6" spans="1:2" x14ac:dyDescent="0.35">
      <c r="A6" t="s">
        <v>1749</v>
      </c>
      <c r="B6" t="s">
        <v>1750</v>
      </c>
    </row>
    <row r="7" spans="1:2" x14ac:dyDescent="0.35">
      <c r="A7" t="s">
        <v>1751</v>
      </c>
      <c r="B7">
        <v>27000</v>
      </c>
    </row>
    <row r="8" spans="1:2" x14ac:dyDescent="0.35">
      <c r="A8" t="s">
        <v>1752</v>
      </c>
      <c r="B8" t="s">
        <v>1753</v>
      </c>
    </row>
    <row r="9" spans="1:2" x14ac:dyDescent="0.35">
      <c r="A9" t="s">
        <v>1777</v>
      </c>
      <c r="B9" t="s">
        <v>1778</v>
      </c>
    </row>
    <row r="10" spans="1:2" x14ac:dyDescent="0.35">
      <c r="A10" t="s">
        <v>1776</v>
      </c>
      <c r="B10">
        <v>1847</v>
      </c>
    </row>
    <row r="14" spans="1:2" s="9" customFormat="1" x14ac:dyDescent="0.35">
      <c r="A14" s="9" t="s">
        <v>1747</v>
      </c>
    </row>
    <row r="15" spans="1:2" x14ac:dyDescent="0.35">
      <c r="A15" s="28" t="s">
        <v>1748</v>
      </c>
    </row>
    <row r="16" spans="1:2" x14ac:dyDescent="0.35">
      <c r="A16" t="s">
        <v>1775</v>
      </c>
    </row>
    <row r="17" spans="1:1" x14ac:dyDescent="0.35">
      <c r="A17" s="13" t="s">
        <v>1803</v>
      </c>
    </row>
    <row r="18" spans="1:1" s="11" customFormat="1" x14ac:dyDescent="0.35">
      <c r="A18" s="11" t="s">
        <v>1754</v>
      </c>
    </row>
    <row r="19" spans="1:1" x14ac:dyDescent="0.35">
      <c r="A19" t="s">
        <v>1755</v>
      </c>
    </row>
    <row r="20" spans="1:1" x14ac:dyDescent="0.35">
      <c r="A20" t="s">
        <v>1756</v>
      </c>
    </row>
    <row r="21" spans="1:1" x14ac:dyDescent="0.35">
      <c r="A21" t="s">
        <v>1757</v>
      </c>
    </row>
    <row r="22" spans="1:1" x14ac:dyDescent="0.35">
      <c r="A22" t="s">
        <v>1758</v>
      </c>
    </row>
    <row r="23" spans="1:1" x14ac:dyDescent="0.35">
      <c r="A23" t="s">
        <v>1759</v>
      </c>
    </row>
    <row r="24" spans="1:1" x14ac:dyDescent="0.35">
      <c r="A24" t="s">
        <v>1760</v>
      </c>
    </row>
    <row r="25" spans="1:1" x14ac:dyDescent="0.35">
      <c r="A25" t="s">
        <v>1761</v>
      </c>
    </row>
    <row r="26" spans="1:1" x14ac:dyDescent="0.35">
      <c r="A26" t="s">
        <v>1762</v>
      </c>
    </row>
    <row r="27" spans="1:1" x14ac:dyDescent="0.35">
      <c r="A27" t="s">
        <v>1763</v>
      </c>
    </row>
    <row r="30" spans="1:1" s="11" customFormat="1" x14ac:dyDescent="0.35">
      <c r="A30" s="11" t="s">
        <v>1764</v>
      </c>
    </row>
    <row r="31" spans="1:1" x14ac:dyDescent="0.35">
      <c r="A31" t="s">
        <v>1765</v>
      </c>
    </row>
    <row r="32" spans="1:1" x14ac:dyDescent="0.35">
      <c r="A32" t="s">
        <v>1766</v>
      </c>
    </row>
    <row r="33" spans="1:1" x14ac:dyDescent="0.35">
      <c r="A33" t="s">
        <v>1767</v>
      </c>
    </row>
    <row r="34" spans="1:1" x14ac:dyDescent="0.35">
      <c r="A34" t="s">
        <v>1768</v>
      </c>
    </row>
    <row r="36" spans="1:1" s="11" customFormat="1" x14ac:dyDescent="0.35">
      <c r="A36" s="11" t="s">
        <v>1769</v>
      </c>
    </row>
    <row r="37" spans="1:1" x14ac:dyDescent="0.35">
      <c r="A37" t="s">
        <v>1770</v>
      </c>
    </row>
    <row r="38" spans="1:1" x14ac:dyDescent="0.35">
      <c r="A38" t="s">
        <v>1771</v>
      </c>
    </row>
    <row r="41" spans="1:1" s="9" customFormat="1" x14ac:dyDescent="0.35">
      <c r="A41" s="9" t="s">
        <v>1772</v>
      </c>
    </row>
    <row r="42" spans="1:1" x14ac:dyDescent="0.35">
      <c r="A42" t="s">
        <v>1773</v>
      </c>
    </row>
    <row r="43" spans="1:1" x14ac:dyDescent="0.35">
      <c r="A43" t="s">
        <v>1774</v>
      </c>
    </row>
    <row r="47" spans="1:1" s="9" customFormat="1" x14ac:dyDescent="0.35"/>
    <row r="55" s="9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H184"/>
  <sheetViews>
    <sheetView tabSelected="1" zoomScale="85" zoomScaleNormal="85" workbookViewId="0">
      <pane xSplit="2" ySplit="7" topLeftCell="T146" activePane="bottomRight" state="frozen"/>
      <selection pane="topRight" activeCell="C1" sqref="C1"/>
      <selection pane="bottomLeft" activeCell="A4" sqref="A4"/>
      <selection pane="bottomRight" activeCell="AB182" sqref="AB182"/>
    </sheetView>
  </sheetViews>
  <sheetFormatPr defaultRowHeight="14.5" x14ac:dyDescent="0.35"/>
  <cols>
    <col min="2" max="2" width="54.1796875" customWidth="1"/>
    <col min="22" max="22" width="9.90625" style="42" bestFit="1" customWidth="1"/>
    <col min="23" max="23" width="9.90625" bestFit="1" customWidth="1"/>
    <col min="24" max="25" width="11" bestFit="1" customWidth="1"/>
    <col min="26" max="26" width="9.90625" style="42" bestFit="1" customWidth="1"/>
    <col min="27" max="27" width="9.90625" bestFit="1" customWidth="1"/>
    <col min="28" max="28" width="11" bestFit="1" customWidth="1"/>
    <col min="30" max="30" width="9.90625" style="42" bestFit="1" customWidth="1"/>
    <col min="31" max="31" width="9.90625" bestFit="1" customWidth="1"/>
    <col min="32" max="33" width="11" bestFit="1" customWidth="1"/>
    <col min="34" max="34" width="10" style="42" bestFit="1" customWidth="1"/>
    <col min="35" max="35" width="10" bestFit="1" customWidth="1"/>
    <col min="36" max="37" width="11.08984375" bestFit="1" customWidth="1"/>
    <col min="48" max="48" width="8.81640625" bestFit="1" customWidth="1"/>
    <col min="49" max="49" width="10" bestFit="1" customWidth="1"/>
    <col min="50" max="50" width="9.90625" bestFit="1" customWidth="1"/>
    <col min="51" max="54" width="10" bestFit="1" customWidth="1"/>
  </cols>
  <sheetData>
    <row r="1" spans="2:55" x14ac:dyDescent="0.35">
      <c r="B1" t="s">
        <v>17</v>
      </c>
      <c r="N1" t="s">
        <v>1824</v>
      </c>
      <c r="O1" t="s">
        <v>1823</v>
      </c>
      <c r="P1" t="s">
        <v>1822</v>
      </c>
      <c r="Q1" t="s">
        <v>1821</v>
      </c>
      <c r="R1" t="s">
        <v>1820</v>
      </c>
      <c r="S1" t="s">
        <v>1819</v>
      </c>
      <c r="T1" t="s">
        <v>1818</v>
      </c>
      <c r="U1" t="s">
        <v>1817</v>
      </c>
      <c r="V1" s="42" t="s">
        <v>1825</v>
      </c>
      <c r="W1" t="s">
        <v>1826</v>
      </c>
      <c r="X1" t="s">
        <v>1827</v>
      </c>
      <c r="Y1" t="s">
        <v>1828</v>
      </c>
      <c r="Z1" s="42" t="s">
        <v>1805</v>
      </c>
      <c r="AA1" t="s">
        <v>1806</v>
      </c>
      <c r="AB1" t="s">
        <v>1807</v>
      </c>
      <c r="AC1" t="s">
        <v>1808</v>
      </c>
      <c r="AD1" s="42" t="s">
        <v>1809</v>
      </c>
      <c r="AE1" t="s">
        <v>1810</v>
      </c>
      <c r="AF1" t="s">
        <v>1811</v>
      </c>
      <c r="AG1" t="s">
        <v>1812</v>
      </c>
      <c r="AH1" s="42" t="s">
        <v>1813</v>
      </c>
      <c r="AI1" t="s">
        <v>1814</v>
      </c>
      <c r="AJ1" t="s">
        <v>1815</v>
      </c>
      <c r="AK1" t="s">
        <v>1816</v>
      </c>
      <c r="AV1" t="s">
        <v>18</v>
      </c>
      <c r="AW1" t="s">
        <v>19</v>
      </c>
      <c r="AX1" t="s">
        <v>20</v>
      </c>
      <c r="AY1" t="s">
        <v>21</v>
      </c>
      <c r="AZ1" t="s">
        <v>22</v>
      </c>
      <c r="BA1" t="s">
        <v>23</v>
      </c>
      <c r="BB1" t="s">
        <v>24</v>
      </c>
    </row>
    <row r="2" spans="2:55" x14ac:dyDescent="0.35">
      <c r="B2" t="s">
        <v>1783</v>
      </c>
      <c r="V2" s="43">
        <v>43962</v>
      </c>
      <c r="W2" s="29">
        <v>44042</v>
      </c>
      <c r="X2" s="29">
        <v>44127</v>
      </c>
      <c r="Z2" s="43">
        <v>44314</v>
      </c>
      <c r="AA2" s="29">
        <v>44405</v>
      </c>
      <c r="AB2" s="29">
        <v>44495</v>
      </c>
      <c r="AD2" s="43">
        <v>44677</v>
      </c>
      <c r="AE2" s="29">
        <v>44768</v>
      </c>
      <c r="AF2" s="29">
        <v>44860</v>
      </c>
      <c r="AH2" s="43">
        <v>45042</v>
      </c>
      <c r="AI2" s="29">
        <v>45133</v>
      </c>
      <c r="AJ2" s="29">
        <v>45224</v>
      </c>
      <c r="AV2" s="29">
        <v>42775</v>
      </c>
      <c r="AW2" s="29">
        <v>43145</v>
      </c>
      <c r="AX2" s="29">
        <v>43504</v>
      </c>
      <c r="AY2" s="29">
        <v>43881</v>
      </c>
      <c r="AZ2" s="29">
        <v>44253</v>
      </c>
      <c r="BA2" s="29">
        <v>44603</v>
      </c>
      <c r="BB2" s="29">
        <v>44971</v>
      </c>
    </row>
    <row r="3" spans="2:55" s="29" customFormat="1" x14ac:dyDescent="0.35">
      <c r="B3" s="29" t="s">
        <v>25</v>
      </c>
      <c r="V3" s="43">
        <v>43921</v>
      </c>
      <c r="W3" s="29">
        <v>44012</v>
      </c>
      <c r="X3" s="29">
        <v>44104</v>
      </c>
      <c r="Y3" s="29">
        <v>44196</v>
      </c>
      <c r="Z3" s="43">
        <v>44286</v>
      </c>
      <c r="AA3" s="29">
        <v>44377</v>
      </c>
      <c r="AB3" s="29">
        <v>44469</v>
      </c>
      <c r="AD3" s="43">
        <v>44651</v>
      </c>
      <c r="AE3" s="29">
        <v>44742</v>
      </c>
      <c r="AF3" s="29">
        <v>44834</v>
      </c>
      <c r="AG3" s="29">
        <v>44926</v>
      </c>
      <c r="AH3" s="43">
        <v>45016</v>
      </c>
      <c r="AI3" s="29">
        <v>45107</v>
      </c>
      <c r="AJ3" s="29">
        <v>45199</v>
      </c>
      <c r="AK3" s="29">
        <v>45291</v>
      </c>
      <c r="AV3" s="39">
        <v>2016</v>
      </c>
      <c r="AW3" s="39">
        <v>2017</v>
      </c>
      <c r="AX3" s="39">
        <v>2018</v>
      </c>
      <c r="AY3" s="39">
        <v>2019</v>
      </c>
      <c r="AZ3" s="39">
        <v>2020</v>
      </c>
      <c r="BA3" s="39">
        <v>2021</v>
      </c>
      <c r="BB3" s="39">
        <v>2022</v>
      </c>
    </row>
    <row r="4" spans="2:55" s="9" customFormat="1" x14ac:dyDescent="0.35">
      <c r="B4" s="9" t="s">
        <v>1779</v>
      </c>
      <c r="V4" s="44"/>
      <c r="Z4" s="44"/>
      <c r="AD4" s="44"/>
      <c r="AH4" s="44"/>
    </row>
    <row r="5" spans="2:55" s="63" customFormat="1" x14ac:dyDescent="0.35">
      <c r="B5" s="63" t="s">
        <v>1780</v>
      </c>
      <c r="V5" s="64">
        <v>8.4600000000000009</v>
      </c>
      <c r="W5" s="63">
        <v>7.09</v>
      </c>
      <c r="X5" s="63">
        <v>7.32</v>
      </c>
      <c r="Y5" s="63">
        <v>14.7</v>
      </c>
      <c r="Z5" s="64">
        <v>18.77</v>
      </c>
      <c r="AA5" s="63">
        <v>24.77</v>
      </c>
      <c r="AB5" s="63">
        <v>26.51</v>
      </c>
      <c r="AC5" s="63">
        <v>26.51</v>
      </c>
      <c r="AD5" s="64">
        <v>33.340000000000003</v>
      </c>
      <c r="AE5" s="63">
        <v>34.04</v>
      </c>
      <c r="AF5" s="63">
        <v>20.37</v>
      </c>
      <c r="AG5" s="63">
        <v>17.559999999999999</v>
      </c>
      <c r="AH5" s="64">
        <v>22.83</v>
      </c>
      <c r="AI5" s="63">
        <v>18.73</v>
      </c>
      <c r="AJ5" s="63">
        <v>18</v>
      </c>
      <c r="AK5" s="63">
        <v>21.41</v>
      </c>
      <c r="AV5" s="63">
        <v>10.9</v>
      </c>
      <c r="AW5" s="63">
        <v>12.37</v>
      </c>
      <c r="AX5" s="63">
        <v>13.1</v>
      </c>
      <c r="AY5" s="63">
        <v>12.26</v>
      </c>
      <c r="AZ5" s="63">
        <v>14.7</v>
      </c>
      <c r="BA5" s="63">
        <v>26.51</v>
      </c>
      <c r="BB5" s="63">
        <v>34.04</v>
      </c>
      <c r="BC5" s="63">
        <v>22.83</v>
      </c>
    </row>
    <row r="6" spans="2:55" s="63" customFormat="1" x14ac:dyDescent="0.35">
      <c r="B6" s="63" t="s">
        <v>1781</v>
      </c>
      <c r="V6" s="64">
        <v>2.63</v>
      </c>
      <c r="W6" s="63">
        <v>3.3</v>
      </c>
      <c r="X6" s="63">
        <v>4.92</v>
      </c>
      <c r="Y6" s="63">
        <v>6.39</v>
      </c>
      <c r="Z6" s="64">
        <v>12.77</v>
      </c>
      <c r="AA6" s="63">
        <v>15.84</v>
      </c>
      <c r="AB6" s="63">
        <v>18.510000000000002</v>
      </c>
      <c r="AC6" s="63">
        <v>18.79</v>
      </c>
      <c r="AD6" s="64">
        <v>15.81</v>
      </c>
      <c r="AE6" s="63">
        <v>15.16</v>
      </c>
      <c r="AF6" s="63">
        <v>12.9</v>
      </c>
      <c r="AG6" s="63">
        <v>11.83</v>
      </c>
      <c r="AH6" s="64">
        <v>16.309999999999999</v>
      </c>
      <c r="AI6" s="63">
        <v>13.61</v>
      </c>
      <c r="AJ6" s="63">
        <v>13.84</v>
      </c>
      <c r="AK6" s="63">
        <v>14.14</v>
      </c>
      <c r="AV6" s="63">
        <v>1.2</v>
      </c>
      <c r="AW6" s="63">
        <v>5.56</v>
      </c>
      <c r="AX6" s="63">
        <v>6.3</v>
      </c>
      <c r="AY6" s="63">
        <v>6.59</v>
      </c>
      <c r="AZ6" s="63">
        <v>2.63</v>
      </c>
      <c r="BA6" s="63">
        <v>12.77</v>
      </c>
      <c r="BB6" s="63">
        <v>11.83</v>
      </c>
      <c r="BC6" s="63">
        <v>13.61</v>
      </c>
    </row>
    <row r="7" spans="2:55" s="65" customFormat="1" x14ac:dyDescent="0.35">
      <c r="B7" s="65" t="s">
        <v>1782</v>
      </c>
      <c r="V7" s="66">
        <v>6.23</v>
      </c>
      <c r="W7" s="65">
        <v>4.8499999999999996</v>
      </c>
      <c r="X7" s="65">
        <v>6.01</v>
      </c>
      <c r="Y7" s="65">
        <v>10.050000000000001</v>
      </c>
      <c r="Z7" s="66">
        <v>16.22</v>
      </c>
      <c r="AA7" s="65">
        <v>19.670000000000002</v>
      </c>
      <c r="AB7" s="65">
        <v>22.84</v>
      </c>
      <c r="AC7" s="65">
        <v>21.54</v>
      </c>
      <c r="AD7" s="66">
        <v>22.63</v>
      </c>
      <c r="AE7" s="65">
        <v>24.04</v>
      </c>
      <c r="AF7" s="65">
        <v>16.690000000000001</v>
      </c>
      <c r="AG7" s="65">
        <v>15.06</v>
      </c>
      <c r="AH7" s="66">
        <v>19.829999999999998</v>
      </c>
      <c r="AI7" s="65">
        <v>15.85</v>
      </c>
      <c r="AJ7" s="65">
        <v>15.61</v>
      </c>
      <c r="AK7" s="65">
        <v>17.12</v>
      </c>
      <c r="AV7" s="65">
        <v>4.82</v>
      </c>
      <c r="AW7" s="65">
        <v>7.15</v>
      </c>
      <c r="AX7" s="65">
        <v>8.48</v>
      </c>
      <c r="AY7" s="65">
        <v>8.7799999999999994</v>
      </c>
      <c r="AZ7" s="65">
        <v>6.78</v>
      </c>
      <c r="BA7" s="65">
        <v>20.12</v>
      </c>
      <c r="BB7" s="65">
        <v>19.559999999999999</v>
      </c>
      <c r="BC7" s="65">
        <v>17.09</v>
      </c>
    </row>
    <row r="8" spans="2:55" x14ac:dyDescent="0.3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45"/>
      <c r="W8" s="7"/>
      <c r="X8" s="7"/>
      <c r="Y8" s="7"/>
      <c r="Z8" s="45"/>
      <c r="AA8" s="7"/>
      <c r="AB8" s="7"/>
      <c r="AC8" s="7"/>
      <c r="AD8" s="45"/>
      <c r="AE8" s="7"/>
      <c r="AF8" s="7"/>
      <c r="AG8" s="7"/>
      <c r="AH8" s="45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2:55" x14ac:dyDescent="0.35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45"/>
      <c r="W9" s="7"/>
      <c r="X9" s="7"/>
      <c r="Y9" s="7"/>
      <c r="Z9" s="45"/>
      <c r="AA9" s="7"/>
      <c r="AB9" s="7"/>
      <c r="AC9" s="7"/>
      <c r="AD9" s="45"/>
      <c r="AE9" s="7"/>
      <c r="AF9" s="7"/>
      <c r="AG9" s="7"/>
      <c r="AH9" s="45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2:55" x14ac:dyDescent="0.3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45"/>
      <c r="W10" s="7"/>
      <c r="X10" s="7"/>
      <c r="Y10" s="7"/>
      <c r="Z10" s="45"/>
      <c r="AA10" s="7"/>
      <c r="AB10" s="7"/>
      <c r="AC10" s="7"/>
      <c r="AD10" s="45"/>
      <c r="AE10" s="7"/>
      <c r="AF10" s="7"/>
      <c r="AG10" s="7"/>
      <c r="AH10" s="45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2:55" x14ac:dyDescent="0.3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45"/>
      <c r="W11" s="7"/>
      <c r="X11" s="7"/>
      <c r="Y11" s="7"/>
      <c r="Z11" s="45"/>
      <c r="AA11" s="7"/>
      <c r="AB11" s="7"/>
      <c r="AC11" s="7"/>
      <c r="AD11" s="45"/>
      <c r="AE11" s="7"/>
      <c r="AF11" s="7"/>
      <c r="AG11" s="7"/>
      <c r="AH11" s="45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2:55" x14ac:dyDescent="0.35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45"/>
      <c r="W12" s="7"/>
      <c r="X12" s="7"/>
      <c r="Y12" s="7"/>
      <c r="Z12" s="45"/>
      <c r="AA12" s="7"/>
      <c r="AB12" s="7"/>
      <c r="AC12" s="7"/>
      <c r="AD12" s="45"/>
      <c r="AE12" s="7"/>
      <c r="AF12" s="7"/>
      <c r="AG12" s="7"/>
      <c r="AH12" s="45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  <row r="13" spans="2:55" s="9" customFormat="1" x14ac:dyDescent="0.35">
      <c r="B13" s="9" t="s">
        <v>1800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46"/>
      <c r="W13" s="22"/>
      <c r="X13" s="22"/>
      <c r="Y13" s="22"/>
      <c r="Z13" s="46"/>
      <c r="AA13" s="22"/>
      <c r="AB13" s="22"/>
      <c r="AC13" s="22"/>
      <c r="AD13" s="46"/>
      <c r="AE13" s="22"/>
      <c r="AF13" s="22"/>
      <c r="AG13" s="22"/>
      <c r="AH13" s="46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</row>
    <row r="14" spans="2:55" x14ac:dyDescent="0.35">
      <c r="B14" t="s">
        <v>26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45">
        <v>102</v>
      </c>
      <c r="W14" s="7">
        <v>309</v>
      </c>
      <c r="X14" s="7">
        <v>790</v>
      </c>
      <c r="Y14" s="40">
        <f>AZ14-X14-W14-V14</f>
        <v>861</v>
      </c>
      <c r="Z14" s="45">
        <v>1287</v>
      </c>
      <c r="AA14" s="7">
        <v>1130</v>
      </c>
      <c r="AB14" s="7">
        <v>1149</v>
      </c>
      <c r="AC14" s="40">
        <f>BA14-AB14-AA14-Z14</f>
        <v>1160</v>
      </c>
      <c r="AD14" s="45">
        <v>1607</v>
      </c>
      <c r="AE14" s="7">
        <v>1644</v>
      </c>
      <c r="AF14" s="7">
        <v>1734</v>
      </c>
      <c r="AG14" s="40">
        <f>BB14-AF14-AE14-AD14</f>
        <v>1676</v>
      </c>
      <c r="AH14" s="45">
        <v>1870</v>
      </c>
      <c r="AI14" s="7">
        <v>1980</v>
      </c>
      <c r="AJ14" s="7">
        <v>1958</v>
      </c>
      <c r="AK14" s="40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>
        <v>0</v>
      </c>
      <c r="AY14" s="7">
        <v>0</v>
      </c>
      <c r="AZ14" s="7">
        <v>2062</v>
      </c>
      <c r="BA14" s="7">
        <v>4726</v>
      </c>
      <c r="BB14" s="7">
        <v>6661</v>
      </c>
      <c r="BC14" s="7"/>
    </row>
    <row r="15" spans="2:55" x14ac:dyDescent="0.35">
      <c r="B15" t="s">
        <v>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45">
        <v>39</v>
      </c>
      <c r="W15" s="7">
        <v>191</v>
      </c>
      <c r="X15" s="7">
        <v>190</v>
      </c>
      <c r="Y15" s="40">
        <f>AZ15-X15-W15-V15</f>
        <v>364</v>
      </c>
      <c r="Z15" s="45">
        <v>954</v>
      </c>
      <c r="AA15" s="7">
        <v>1312</v>
      </c>
      <c r="AB15" s="7">
        <v>1603</v>
      </c>
      <c r="AC15" s="40">
        <f>BA15-AB15-AA15-Z15</f>
        <v>1511</v>
      </c>
      <c r="AD15" s="45">
        <v>1542</v>
      </c>
      <c r="AE15" s="7">
        <v>1615</v>
      </c>
      <c r="AF15" s="7">
        <v>1462</v>
      </c>
      <c r="AG15" s="40">
        <f>BB15-AF15-AE15-AD15</f>
        <v>1250</v>
      </c>
      <c r="AH15" s="45">
        <v>1297</v>
      </c>
      <c r="AI15" s="7">
        <v>1591</v>
      </c>
      <c r="AJ15" s="7">
        <v>1427</v>
      </c>
      <c r="AK15" s="40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>
        <v>0</v>
      </c>
      <c r="AY15" s="7">
        <v>0</v>
      </c>
      <c r="AZ15" s="7">
        <v>784</v>
      </c>
      <c r="BA15" s="7">
        <v>5380</v>
      </c>
      <c r="BB15" s="7">
        <v>5869</v>
      </c>
      <c r="BC15" s="7"/>
    </row>
    <row r="16" spans="2:55" x14ac:dyDescent="0.35">
      <c r="B16" t="s">
        <v>28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45">
        <v>52</v>
      </c>
      <c r="W16" s="7">
        <v>139</v>
      </c>
      <c r="X16" s="7">
        <v>135</v>
      </c>
      <c r="Y16" s="40">
        <f>AZ16-X16-W16-V16</f>
        <v>370</v>
      </c>
      <c r="Z16" s="45">
        <v>1248</v>
      </c>
      <c r="AA16" s="7">
        <v>1948</v>
      </c>
      <c r="AB16" s="7">
        <v>2447</v>
      </c>
      <c r="AC16" s="40">
        <f>BA16-AB16-AA16-Z16</f>
        <v>2028</v>
      </c>
      <c r="AD16" s="45">
        <v>1829</v>
      </c>
      <c r="AE16" s="7">
        <v>1840</v>
      </c>
      <c r="AF16" s="7">
        <v>1468</v>
      </c>
      <c r="AG16" s="40">
        <f>BB16-AF16-AE16-AD16</f>
        <v>1251</v>
      </c>
      <c r="AH16" s="45">
        <v>1258</v>
      </c>
      <c r="AI16" s="7">
        <v>1441</v>
      </c>
      <c r="AJ16" s="7">
        <v>1321</v>
      </c>
      <c r="AK16" s="40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>
        <v>0</v>
      </c>
      <c r="AY16" s="7">
        <v>0</v>
      </c>
      <c r="AZ16" s="7">
        <v>696</v>
      </c>
      <c r="BA16" s="7">
        <v>7671</v>
      </c>
      <c r="BB16" s="7">
        <v>6388</v>
      </c>
      <c r="BC16" s="7"/>
    </row>
    <row r="17" spans="2:55" s="12" customFormat="1" x14ac:dyDescent="0.35">
      <c r="B17" s="12" t="s">
        <v>29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47">
        <v>144</v>
      </c>
      <c r="W17" s="18">
        <v>384</v>
      </c>
      <c r="X17" s="18">
        <v>391</v>
      </c>
      <c r="Y17" s="62">
        <f>AZ17-X17-W17-V17</f>
        <v>504</v>
      </c>
      <c r="Z17" s="47">
        <v>430</v>
      </c>
      <c r="AA17" s="18">
        <v>532</v>
      </c>
      <c r="AB17" s="18">
        <v>670</v>
      </c>
      <c r="AC17" s="40">
        <f>BA17-AB17-AA17-Z17</f>
        <v>492</v>
      </c>
      <c r="AD17" s="47">
        <v>816</v>
      </c>
      <c r="AE17" s="18">
        <v>1077</v>
      </c>
      <c r="AF17" s="18">
        <v>847</v>
      </c>
      <c r="AG17" s="62">
        <f>BB17-AF17-AE17-AD17</f>
        <v>725</v>
      </c>
      <c r="AH17" s="47">
        <v>701</v>
      </c>
      <c r="AI17" s="18">
        <v>796</v>
      </c>
      <c r="AJ17" s="18">
        <v>737</v>
      </c>
      <c r="AK17" s="40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>
        <v>2332</v>
      </c>
      <c r="AY17" s="18">
        <v>1990</v>
      </c>
      <c r="AZ17" s="18">
        <v>1423</v>
      </c>
      <c r="BA17" s="18">
        <v>2124</v>
      </c>
      <c r="BB17" s="18">
        <v>3465</v>
      </c>
      <c r="BC17" s="18"/>
    </row>
    <row r="18" spans="2:55" s="13" customFormat="1" x14ac:dyDescent="0.35">
      <c r="B18" s="13" t="s">
        <v>30</v>
      </c>
      <c r="C18" s="20"/>
      <c r="D18" s="20"/>
      <c r="E18" s="20">
        <f>SUM(E14:E17)</f>
        <v>0</v>
      </c>
      <c r="F18" s="20">
        <f t="shared" ref="F18:T18" si="0">SUM(F14:F17)</f>
        <v>0</v>
      </c>
      <c r="G18" s="20">
        <f t="shared" si="0"/>
        <v>0</v>
      </c>
      <c r="H18" s="20">
        <f t="shared" si="0"/>
        <v>0</v>
      </c>
      <c r="I18" s="20">
        <f t="shared" si="0"/>
        <v>0</v>
      </c>
      <c r="J18" s="20">
        <f t="shared" si="0"/>
        <v>0</v>
      </c>
      <c r="K18" s="20">
        <f t="shared" si="0"/>
        <v>0</v>
      </c>
      <c r="L18" s="20">
        <f t="shared" si="0"/>
        <v>0</v>
      </c>
      <c r="M18" s="20">
        <f t="shared" si="0"/>
        <v>0</v>
      </c>
      <c r="N18" s="20">
        <f t="shared" si="0"/>
        <v>0</v>
      </c>
      <c r="O18" s="20">
        <f t="shared" si="0"/>
        <v>0</v>
      </c>
      <c r="P18" s="20">
        <f t="shared" si="0"/>
        <v>0</v>
      </c>
      <c r="Q18" s="20">
        <f t="shared" si="0"/>
        <v>0</v>
      </c>
      <c r="R18" s="20">
        <f t="shared" si="0"/>
        <v>0</v>
      </c>
      <c r="S18" s="20">
        <f t="shared" si="0"/>
        <v>0</v>
      </c>
      <c r="T18" s="20">
        <f t="shared" si="0"/>
        <v>0</v>
      </c>
      <c r="U18" s="20"/>
      <c r="V18" s="48">
        <f>SUM(V14:V17)</f>
        <v>337</v>
      </c>
      <c r="W18" s="20">
        <f t="shared" ref="W18:AP18" si="1">SUM(W14:W17)</f>
        <v>1023</v>
      </c>
      <c r="X18" s="20">
        <f t="shared" si="1"/>
        <v>1506</v>
      </c>
      <c r="Y18" s="20">
        <f t="shared" si="1"/>
        <v>2099</v>
      </c>
      <c r="Z18" s="48">
        <f t="shared" si="1"/>
        <v>3919</v>
      </c>
      <c r="AA18" s="20">
        <f t="shared" si="1"/>
        <v>4922</v>
      </c>
      <c r="AB18" s="20">
        <f t="shared" si="1"/>
        <v>5869</v>
      </c>
      <c r="AC18" s="20">
        <f t="shared" si="1"/>
        <v>5191</v>
      </c>
      <c r="AD18" s="48">
        <f t="shared" si="1"/>
        <v>5794</v>
      </c>
      <c r="AE18" s="20">
        <f t="shared" si="1"/>
        <v>6176</v>
      </c>
      <c r="AF18" s="20">
        <f t="shared" si="1"/>
        <v>5511</v>
      </c>
      <c r="AG18" s="20">
        <f t="shared" si="1"/>
        <v>4902</v>
      </c>
      <c r="AH18" s="48">
        <f t="shared" si="1"/>
        <v>5126</v>
      </c>
      <c r="AI18" s="20">
        <f t="shared" si="1"/>
        <v>5808</v>
      </c>
      <c r="AJ18" s="20">
        <f t="shared" si="1"/>
        <v>5443</v>
      </c>
      <c r="AK18" s="20">
        <f t="shared" si="1"/>
        <v>0</v>
      </c>
      <c r="AL18" s="20">
        <f t="shared" si="1"/>
        <v>0</v>
      </c>
      <c r="AM18" s="20">
        <f t="shared" si="1"/>
        <v>0</v>
      </c>
      <c r="AN18" s="20">
        <f t="shared" si="1"/>
        <v>0</v>
      </c>
      <c r="AO18" s="20">
        <f t="shared" si="1"/>
        <v>0</v>
      </c>
      <c r="AP18" s="20">
        <f t="shared" si="1"/>
        <v>0</v>
      </c>
      <c r="AQ18" s="20"/>
      <c r="AR18" s="20"/>
      <c r="AS18" s="20"/>
      <c r="AT18" s="20"/>
      <c r="AU18" s="20"/>
      <c r="AV18" s="20">
        <f t="shared" ref="AV18:BB18" si="2">SUM(AV14:AV17)</f>
        <v>0</v>
      </c>
      <c r="AW18" s="20">
        <f t="shared" si="2"/>
        <v>0</v>
      </c>
      <c r="AX18" s="20">
        <f t="shared" si="2"/>
        <v>2332</v>
      </c>
      <c r="AY18" s="20">
        <f t="shared" si="2"/>
        <v>1990</v>
      </c>
      <c r="AZ18" s="20">
        <f t="shared" si="2"/>
        <v>4965</v>
      </c>
      <c r="BA18" s="20">
        <f t="shared" si="2"/>
        <v>19901</v>
      </c>
      <c r="BB18" s="20">
        <f t="shared" si="2"/>
        <v>22383</v>
      </c>
      <c r="BC18" s="20"/>
    </row>
    <row r="19" spans="2:55" s="11" customFormat="1" x14ac:dyDescent="0.35">
      <c r="B19" s="11" t="s">
        <v>31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49"/>
      <c r="W19" s="17"/>
      <c r="X19" s="17"/>
      <c r="Y19" s="17"/>
      <c r="Z19" s="49"/>
      <c r="AA19" s="17"/>
      <c r="AB19" s="17"/>
      <c r="AC19" s="17"/>
      <c r="AD19" s="49"/>
      <c r="AE19" s="17"/>
      <c r="AF19" s="17"/>
      <c r="AG19" s="17"/>
      <c r="AH19" s="49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</row>
    <row r="20" spans="2:55" s="12" customFormat="1" x14ac:dyDescent="0.35">
      <c r="B20" s="12" t="s">
        <v>32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47">
        <v>22</v>
      </c>
      <c r="W20" s="18">
        <v>70</v>
      </c>
      <c r="X20" s="18">
        <v>140</v>
      </c>
      <c r="Y20" s="62">
        <f>AZ20-X20-W20-V20</f>
        <v>157</v>
      </c>
      <c r="Z20" s="47">
        <v>130</v>
      </c>
      <c r="AA20" s="18">
        <v>123</v>
      </c>
      <c r="AB20" s="18">
        <v>135</v>
      </c>
      <c r="AC20" s="40">
        <f>BA20-AB20-AA20-Z20</f>
        <v>155</v>
      </c>
      <c r="AD20" s="47">
        <v>161</v>
      </c>
      <c r="AE20" s="18">
        <v>161</v>
      </c>
      <c r="AF20" s="18">
        <v>142</v>
      </c>
      <c r="AG20" s="62">
        <f>BB20-AF20-AE20-AD20</f>
        <v>142</v>
      </c>
      <c r="AH20" s="47">
        <v>169</v>
      </c>
      <c r="AI20" s="18">
        <v>176</v>
      </c>
      <c r="AJ20" s="18">
        <v>162</v>
      </c>
      <c r="AK20" s="40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>
        <v>0</v>
      </c>
      <c r="AY20" s="18">
        <v>0</v>
      </c>
      <c r="AZ20" s="18">
        <v>389</v>
      </c>
      <c r="BA20" s="18">
        <v>543</v>
      </c>
      <c r="BB20" s="18">
        <v>606</v>
      </c>
      <c r="BC20" s="18"/>
    </row>
    <row r="21" spans="2:55" s="13" customFormat="1" x14ac:dyDescent="0.35">
      <c r="B21" s="13" t="s">
        <v>33</v>
      </c>
      <c r="C21" s="20"/>
      <c r="D21" s="20"/>
      <c r="E21" s="20">
        <f>E18+E20</f>
        <v>0</v>
      </c>
      <c r="F21" s="20">
        <f t="shared" ref="F21:T21" si="3">F18+F20</f>
        <v>0</v>
      </c>
      <c r="G21" s="20">
        <f t="shared" si="3"/>
        <v>0</v>
      </c>
      <c r="H21" s="20">
        <f t="shared" si="3"/>
        <v>0</v>
      </c>
      <c r="I21" s="20">
        <f t="shared" si="3"/>
        <v>0</v>
      </c>
      <c r="J21" s="20">
        <f t="shared" si="3"/>
        <v>0</v>
      </c>
      <c r="K21" s="20">
        <f t="shared" si="3"/>
        <v>0</v>
      </c>
      <c r="L21" s="20">
        <f t="shared" si="3"/>
        <v>0</v>
      </c>
      <c r="M21" s="20">
        <f t="shared" si="3"/>
        <v>0</v>
      </c>
      <c r="N21" s="20">
        <f t="shared" si="3"/>
        <v>0</v>
      </c>
      <c r="O21" s="20">
        <f t="shared" si="3"/>
        <v>0</v>
      </c>
      <c r="P21" s="20">
        <f t="shared" si="3"/>
        <v>0</v>
      </c>
      <c r="Q21" s="20">
        <f t="shared" si="3"/>
        <v>0</v>
      </c>
      <c r="R21" s="20">
        <f t="shared" si="3"/>
        <v>0</v>
      </c>
      <c r="S21" s="20">
        <f t="shared" si="3"/>
        <v>0</v>
      </c>
      <c r="T21" s="20">
        <f t="shared" si="3"/>
        <v>0</v>
      </c>
      <c r="U21" s="20"/>
      <c r="V21" s="48">
        <f>V18+V20</f>
        <v>359</v>
      </c>
      <c r="W21" s="20">
        <f t="shared" ref="W21:AP21" si="4">W18+W20</f>
        <v>1093</v>
      </c>
      <c r="X21" s="20">
        <f t="shared" si="4"/>
        <v>1646</v>
      </c>
      <c r="Y21" s="20">
        <f t="shared" si="4"/>
        <v>2256</v>
      </c>
      <c r="Z21" s="48">
        <f t="shared" si="4"/>
        <v>4049</v>
      </c>
      <c r="AA21" s="20">
        <f t="shared" si="4"/>
        <v>5045</v>
      </c>
      <c r="AB21" s="20">
        <f t="shared" si="4"/>
        <v>6004</v>
      </c>
      <c r="AC21" s="20">
        <f t="shared" si="4"/>
        <v>5346</v>
      </c>
      <c r="AD21" s="48">
        <f t="shared" si="4"/>
        <v>5955</v>
      </c>
      <c r="AE21" s="20">
        <f t="shared" si="4"/>
        <v>6337</v>
      </c>
      <c r="AF21" s="20">
        <f t="shared" si="4"/>
        <v>5653</v>
      </c>
      <c r="AG21" s="20">
        <f t="shared" si="4"/>
        <v>5044</v>
      </c>
      <c r="AH21" s="48">
        <f t="shared" si="4"/>
        <v>5295</v>
      </c>
      <c r="AI21" s="20">
        <f t="shared" si="4"/>
        <v>5984</v>
      </c>
      <c r="AJ21" s="20">
        <f t="shared" si="4"/>
        <v>5605</v>
      </c>
      <c r="AK21" s="20">
        <f t="shared" si="4"/>
        <v>0</v>
      </c>
      <c r="AL21" s="20">
        <f t="shared" si="4"/>
        <v>0</v>
      </c>
      <c r="AM21" s="20">
        <f t="shared" si="4"/>
        <v>0</v>
      </c>
      <c r="AN21" s="20">
        <f t="shared" si="4"/>
        <v>0</v>
      </c>
      <c r="AO21" s="20">
        <f t="shared" si="4"/>
        <v>0</v>
      </c>
      <c r="AP21" s="20">
        <f t="shared" si="4"/>
        <v>0</v>
      </c>
      <c r="AQ21" s="20"/>
      <c r="AR21" s="20"/>
      <c r="AS21" s="20"/>
      <c r="AT21" s="20"/>
      <c r="AU21" s="20"/>
      <c r="AV21" s="20">
        <f>AV20+AV18</f>
        <v>0</v>
      </c>
      <c r="AW21" s="20">
        <f t="shared" ref="AW21:AX21" si="5">AW20+AW18</f>
        <v>0</v>
      </c>
      <c r="AX21" s="20">
        <f t="shared" si="5"/>
        <v>2332</v>
      </c>
      <c r="AY21" s="20">
        <f>AY20+AY18</f>
        <v>1990</v>
      </c>
      <c r="AZ21" s="20">
        <f>AZ20+AZ18</f>
        <v>5354</v>
      </c>
      <c r="BA21" s="20">
        <f>BA20+BA18</f>
        <v>20444</v>
      </c>
      <c r="BB21" s="20">
        <f>BB20+BB18</f>
        <v>22989</v>
      </c>
      <c r="BC21" s="20"/>
    </row>
    <row r="22" spans="2:55" s="13" customFormat="1" x14ac:dyDescent="0.35"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48"/>
      <c r="W22" s="20"/>
      <c r="X22" s="20"/>
      <c r="Y22" s="20"/>
      <c r="Z22" s="48"/>
      <c r="AA22" s="20"/>
      <c r="AB22" s="20"/>
      <c r="AC22" s="20"/>
      <c r="AD22" s="48"/>
      <c r="AE22" s="20"/>
      <c r="AF22" s="20"/>
      <c r="AG22" s="20"/>
      <c r="AH22" s="48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</row>
    <row r="23" spans="2:55" s="8" customFormat="1" x14ac:dyDescent="0.35">
      <c r="B23" s="9" t="s">
        <v>1799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50"/>
      <c r="W23" s="25"/>
      <c r="X23" s="25"/>
      <c r="Y23" s="25"/>
      <c r="Z23" s="50"/>
      <c r="AA23" s="25"/>
      <c r="AB23" s="25"/>
      <c r="AC23" s="25"/>
      <c r="AD23" s="50"/>
      <c r="AE23" s="25"/>
      <c r="AF23" s="25"/>
      <c r="AG23" s="25"/>
      <c r="AH23" s="50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</row>
    <row r="24" spans="2:55" x14ac:dyDescent="0.35">
      <c r="B24" t="s">
        <v>34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45">
        <v>19</v>
      </c>
      <c r="W24" s="7">
        <v>42</v>
      </c>
      <c r="X24" s="7">
        <v>89</v>
      </c>
      <c r="Y24" s="40">
        <f>AZ24-X24-W24-V24</f>
        <v>236</v>
      </c>
      <c r="Z24" s="45">
        <v>895</v>
      </c>
      <c r="AA24" s="7">
        <v>1485</v>
      </c>
      <c r="AB24" s="7">
        <v>1800</v>
      </c>
      <c r="AC24" s="40">
        <f>BA24-AB24-AA24-Z24</f>
        <v>1435</v>
      </c>
      <c r="AD24" s="45">
        <v>1194</v>
      </c>
      <c r="AE24" s="7">
        <v>1251</v>
      </c>
      <c r="AF24" s="7">
        <v>1050</v>
      </c>
      <c r="AG24" s="40">
        <f>BB24-AF24-AE24-AD24</f>
        <v>1034</v>
      </c>
      <c r="AH24" s="45">
        <v>1121</v>
      </c>
      <c r="AI24" s="7">
        <v>1357</v>
      </c>
      <c r="AJ24" s="7">
        <v>1269</v>
      </c>
      <c r="AK24" s="40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>
        <v>0</v>
      </c>
      <c r="AY24" s="7">
        <v>0</v>
      </c>
      <c r="AZ24" s="7">
        <v>386</v>
      </c>
      <c r="BA24" s="7">
        <v>5615</v>
      </c>
      <c r="BB24" s="7">
        <v>4529</v>
      </c>
      <c r="BC24" s="7"/>
    </row>
    <row r="25" spans="2:55" x14ac:dyDescent="0.35">
      <c r="B25" t="s">
        <v>35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45">
        <v>28</v>
      </c>
      <c r="W25" s="7">
        <v>88</v>
      </c>
      <c r="X25" s="7">
        <v>126</v>
      </c>
      <c r="Y25" s="40">
        <f>AZ25-X25-W25-V25</f>
        <v>248</v>
      </c>
      <c r="Z25" s="45">
        <v>632</v>
      </c>
      <c r="AA25" s="7">
        <v>773</v>
      </c>
      <c r="AB25" s="7">
        <v>935</v>
      </c>
      <c r="AC25" s="40">
        <f>BA25-AB25-AA25-Z25</f>
        <v>846</v>
      </c>
      <c r="AD25" s="45">
        <v>984</v>
      </c>
      <c r="AE25" s="7">
        <v>869</v>
      </c>
      <c r="AF25" s="7">
        <v>740</v>
      </c>
      <c r="AG25" s="40">
        <f>BB25-AF25-AE25-AD25</f>
        <v>600</v>
      </c>
      <c r="AH25" s="45">
        <v>639</v>
      </c>
      <c r="AI25" s="7">
        <v>748</v>
      </c>
      <c r="AJ25" s="7">
        <v>651</v>
      </c>
      <c r="AK25" s="40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>
        <v>0</v>
      </c>
      <c r="AY25" s="7">
        <v>0</v>
      </c>
      <c r="AZ25" s="7">
        <v>490</v>
      </c>
      <c r="BA25" s="7">
        <v>3186</v>
      </c>
      <c r="BB25" s="7">
        <v>3193</v>
      </c>
      <c r="BC25" s="7"/>
    </row>
    <row r="26" spans="2:55" x14ac:dyDescent="0.35">
      <c r="B26" t="s">
        <v>36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45">
        <v>90</v>
      </c>
      <c r="W26" s="7">
        <v>301</v>
      </c>
      <c r="X26" s="7">
        <v>604</v>
      </c>
      <c r="Y26" s="40">
        <f>AZ26-X26-W26-V26</f>
        <v>752</v>
      </c>
      <c r="Z26" s="45">
        <v>1308</v>
      </c>
      <c r="AA26" s="7">
        <v>1379</v>
      </c>
      <c r="AB26" s="7">
        <v>1635</v>
      </c>
      <c r="AC26" s="40">
        <f>BA26-AB26-AA26-Z26</f>
        <v>1542</v>
      </c>
      <c r="AD26" s="45">
        <v>1775</v>
      </c>
      <c r="AE26" s="7">
        <v>1806</v>
      </c>
      <c r="AF26" s="7">
        <v>1757</v>
      </c>
      <c r="AG26" s="40">
        <f>BB26-AF26-AE26-AD26</f>
        <v>1567</v>
      </c>
      <c r="AH26" s="45">
        <v>1617</v>
      </c>
      <c r="AI26" s="7">
        <v>1789</v>
      </c>
      <c r="AJ26" s="7">
        <v>1748</v>
      </c>
      <c r="AK26" s="40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>
        <v>0</v>
      </c>
      <c r="AY26" s="7">
        <v>0</v>
      </c>
      <c r="AZ26" s="7">
        <v>1747</v>
      </c>
      <c r="BA26" s="7">
        <v>5864</v>
      </c>
      <c r="BB26" s="7">
        <v>6905</v>
      </c>
      <c r="BC26" s="7"/>
    </row>
    <row r="27" spans="2:55" x14ac:dyDescent="0.35">
      <c r="B27" t="s">
        <v>37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45">
        <v>56</v>
      </c>
      <c r="W27" s="7">
        <v>208</v>
      </c>
      <c r="X27" s="7">
        <v>296</v>
      </c>
      <c r="Y27" s="40">
        <f>AZ27-X27-W27-V27</f>
        <v>308</v>
      </c>
      <c r="Z27" s="45">
        <v>363</v>
      </c>
      <c r="AA27" s="7">
        <v>397</v>
      </c>
      <c r="AB27" s="7">
        <v>441</v>
      </c>
      <c r="AC27" s="40">
        <f>BA27-AB27-AA27-Z27</f>
        <v>421</v>
      </c>
      <c r="AD27" s="45">
        <v>551</v>
      </c>
      <c r="AE27" s="7">
        <v>618</v>
      </c>
      <c r="AF27" s="7">
        <v>596</v>
      </c>
      <c r="AG27" s="40">
        <f>BB27-AF27-AE27-AD27</f>
        <v>519</v>
      </c>
      <c r="AH27" s="45">
        <v>574</v>
      </c>
      <c r="AI27" s="7">
        <v>615</v>
      </c>
      <c r="AJ27" s="7">
        <v>568</v>
      </c>
      <c r="AK27" s="40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>
        <v>0</v>
      </c>
      <c r="AY27" s="7">
        <v>0</v>
      </c>
      <c r="AZ27" s="7">
        <v>868</v>
      </c>
      <c r="BA27" s="7">
        <v>1622</v>
      </c>
      <c r="BB27" s="7">
        <v>2284</v>
      </c>
      <c r="BC27" s="7"/>
    </row>
    <row r="28" spans="2:55" x14ac:dyDescent="0.35">
      <c r="B28" t="s">
        <v>38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45">
        <v>0</v>
      </c>
      <c r="W28" s="7">
        <v>0</v>
      </c>
      <c r="X28" s="7">
        <v>0</v>
      </c>
      <c r="Y28" s="40">
        <f>AZ28-X28-W28-V28</f>
        <v>46</v>
      </c>
      <c r="Z28" s="45">
        <v>244</v>
      </c>
      <c r="AA28" s="7">
        <v>321</v>
      </c>
      <c r="AB28" s="7">
        <v>357</v>
      </c>
      <c r="AC28" s="40">
        <f>BA28-AB28-AA28-Z28</f>
        <v>394</v>
      </c>
      <c r="AD28" s="45">
        <v>421</v>
      </c>
      <c r="AE28" s="7">
        <v>453</v>
      </c>
      <c r="AF28" s="7">
        <v>432</v>
      </c>
      <c r="AG28" s="40">
        <f>BB28-AF28-AE28-AD28</f>
        <v>345</v>
      </c>
      <c r="AH28" s="45">
        <v>331</v>
      </c>
      <c r="AI28" s="7">
        <v>399</v>
      </c>
      <c r="AJ28" s="7">
        <v>382</v>
      </c>
      <c r="AK28" s="40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>
        <v>0</v>
      </c>
      <c r="AY28" s="7">
        <v>0</v>
      </c>
      <c r="AZ28" s="7">
        <v>46</v>
      </c>
      <c r="BA28" s="7">
        <v>1316</v>
      </c>
      <c r="BB28" s="7">
        <v>1651</v>
      </c>
      <c r="BC28" s="7"/>
    </row>
    <row r="29" spans="2:55" x14ac:dyDescent="0.35">
      <c r="B29" t="s">
        <v>39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45">
        <v>0</v>
      </c>
      <c r="W29" s="7">
        <v>0</v>
      </c>
      <c r="X29" s="7">
        <v>0</v>
      </c>
      <c r="Y29" s="40">
        <f>AZ29-X29-W29-V29</f>
        <v>46</v>
      </c>
      <c r="Z29" s="45">
        <v>289</v>
      </c>
      <c r="AA29" s="7">
        <v>345</v>
      </c>
      <c r="AB29" s="7">
        <v>374</v>
      </c>
      <c r="AC29" s="40">
        <f>BA29-AB29-AA29-Z29</f>
        <v>239</v>
      </c>
      <c r="AD29" s="45">
        <v>334</v>
      </c>
      <c r="AE29" s="7">
        <v>417</v>
      </c>
      <c r="AF29" s="7">
        <v>370</v>
      </c>
      <c r="AG29" s="40">
        <f>BB29-AF29-AE29-AD29</f>
        <v>371</v>
      </c>
      <c r="AH29" s="45">
        <v>327</v>
      </c>
      <c r="AI29" s="7">
        <v>366</v>
      </c>
      <c r="AJ29" s="7">
        <v>322</v>
      </c>
      <c r="AK29" s="40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>
        <v>0</v>
      </c>
      <c r="AY29" s="7">
        <v>0</v>
      </c>
      <c r="AZ29" s="7">
        <v>46</v>
      </c>
      <c r="BA29" s="7">
        <v>1247</v>
      </c>
      <c r="BB29" s="7">
        <v>1492</v>
      </c>
      <c r="BC29" s="7"/>
    </row>
    <row r="30" spans="2:55" s="12" customFormat="1" x14ac:dyDescent="0.35">
      <c r="B30" s="12" t="s">
        <v>1793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47">
        <f>142+2</f>
        <v>144</v>
      </c>
      <c r="W30" s="18">
        <f>377+7</f>
        <v>384</v>
      </c>
      <c r="X30" s="18">
        <f>384+7</f>
        <v>391</v>
      </c>
      <c r="Y30" s="62">
        <f>AZ30-X30-W30-V30</f>
        <v>463</v>
      </c>
      <c r="Z30" s="47">
        <v>188</v>
      </c>
      <c r="AA30" s="18">
        <v>222</v>
      </c>
      <c r="AB30" s="18">
        <v>327</v>
      </c>
      <c r="AC30" s="41">
        <f>BA30-AB30-AA30-Z30</f>
        <v>314</v>
      </c>
      <c r="AD30" s="47">
        <v>535</v>
      </c>
      <c r="AE30" s="18">
        <v>762</v>
      </c>
      <c r="AF30" s="18">
        <v>566</v>
      </c>
      <c r="AG30" s="62">
        <f>BB30-AF30-AE30-AD30</f>
        <v>466</v>
      </c>
      <c r="AH30" s="47">
        <v>517</v>
      </c>
      <c r="AI30" s="18">
        <v>534</v>
      </c>
      <c r="AJ30" s="18">
        <v>503</v>
      </c>
      <c r="AK30" s="41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>
        <v>2332</v>
      </c>
      <c r="AY30" s="18">
        <v>1990</v>
      </c>
      <c r="AZ30" s="18">
        <v>1382</v>
      </c>
      <c r="BA30" s="18">
        <v>1051</v>
      </c>
      <c r="BB30" s="18">
        <v>2329</v>
      </c>
      <c r="BC30" s="18"/>
    </row>
    <row r="31" spans="2:55" s="13" customFormat="1" x14ac:dyDescent="0.35">
      <c r="B31" s="13" t="s">
        <v>40</v>
      </c>
      <c r="C31" s="20"/>
      <c r="D31" s="20"/>
      <c r="E31" s="20">
        <f>SUM(E24:E30)</f>
        <v>0</v>
      </c>
      <c r="F31" s="20">
        <f t="shared" ref="F31:T31" si="6">SUM(F24:F30)</f>
        <v>0</v>
      </c>
      <c r="G31" s="20">
        <f t="shared" si="6"/>
        <v>0</v>
      </c>
      <c r="H31" s="20">
        <f t="shared" si="6"/>
        <v>0</v>
      </c>
      <c r="I31" s="20">
        <f t="shared" si="6"/>
        <v>0</v>
      </c>
      <c r="J31" s="20">
        <f t="shared" si="6"/>
        <v>0</v>
      </c>
      <c r="K31" s="20">
        <f t="shared" si="6"/>
        <v>0</v>
      </c>
      <c r="L31" s="20">
        <f t="shared" si="6"/>
        <v>0</v>
      </c>
      <c r="M31" s="20">
        <f t="shared" si="6"/>
        <v>0</v>
      </c>
      <c r="N31" s="20">
        <f t="shared" si="6"/>
        <v>0</v>
      </c>
      <c r="O31" s="20">
        <f t="shared" si="6"/>
        <v>0</v>
      </c>
      <c r="P31" s="20">
        <f t="shared" si="6"/>
        <v>0</v>
      </c>
      <c r="Q31" s="20">
        <f t="shared" si="6"/>
        <v>0</v>
      </c>
      <c r="R31" s="20">
        <f t="shared" si="6"/>
        <v>0</v>
      </c>
      <c r="S31" s="20">
        <f t="shared" si="6"/>
        <v>0</v>
      </c>
      <c r="T31" s="20">
        <f t="shared" si="6"/>
        <v>0</v>
      </c>
      <c r="U31" s="20"/>
      <c r="V31" s="48">
        <f>SUM(V24:V30)</f>
        <v>337</v>
      </c>
      <c r="W31" s="20">
        <f t="shared" ref="W31:AP31" si="7">SUM(W24:W30)</f>
        <v>1023</v>
      </c>
      <c r="X31" s="20">
        <f t="shared" si="7"/>
        <v>1506</v>
      </c>
      <c r="Y31" s="20">
        <f t="shared" si="7"/>
        <v>2099</v>
      </c>
      <c r="Z31" s="48">
        <f t="shared" si="7"/>
        <v>3919</v>
      </c>
      <c r="AA31" s="20">
        <f t="shared" si="7"/>
        <v>4922</v>
      </c>
      <c r="AB31" s="20">
        <f t="shared" si="7"/>
        <v>5869</v>
      </c>
      <c r="AC31" s="20">
        <f t="shared" si="7"/>
        <v>5191</v>
      </c>
      <c r="AD31" s="48">
        <f t="shared" si="7"/>
        <v>5794</v>
      </c>
      <c r="AE31" s="20">
        <f t="shared" si="7"/>
        <v>6176</v>
      </c>
      <c r="AF31" s="20">
        <f t="shared" si="7"/>
        <v>5511</v>
      </c>
      <c r="AG31" s="20">
        <f t="shared" si="7"/>
        <v>4902</v>
      </c>
      <c r="AH31" s="48">
        <f t="shared" si="7"/>
        <v>5126</v>
      </c>
      <c r="AI31" s="20">
        <f t="shared" si="7"/>
        <v>5808</v>
      </c>
      <c r="AJ31" s="20">
        <f t="shared" si="7"/>
        <v>5443</v>
      </c>
      <c r="AK31" s="20">
        <f t="shared" si="7"/>
        <v>0</v>
      </c>
      <c r="AL31" s="20">
        <f t="shared" si="7"/>
        <v>0</v>
      </c>
      <c r="AM31" s="20">
        <f t="shared" si="7"/>
        <v>0</v>
      </c>
      <c r="AN31" s="20">
        <f t="shared" si="7"/>
        <v>0</v>
      </c>
      <c r="AO31" s="20">
        <f t="shared" si="7"/>
        <v>0</v>
      </c>
      <c r="AP31" s="20">
        <f t="shared" si="7"/>
        <v>0</v>
      </c>
      <c r="AQ31" s="20"/>
      <c r="AR31" s="20"/>
      <c r="AS31" s="20"/>
      <c r="AT31" s="20"/>
      <c r="AU31" s="20"/>
      <c r="AV31" s="20">
        <f t="shared" ref="AV31:BB31" si="8">SUM(AV24:AV30)</f>
        <v>0</v>
      </c>
      <c r="AW31" s="20">
        <f t="shared" si="8"/>
        <v>0</v>
      </c>
      <c r="AX31" s="20">
        <f t="shared" si="8"/>
        <v>2332</v>
      </c>
      <c r="AY31" s="20">
        <f t="shared" si="8"/>
        <v>1990</v>
      </c>
      <c r="AZ31" s="20">
        <f t="shared" si="8"/>
        <v>4965</v>
      </c>
      <c r="BA31" s="20">
        <f t="shared" si="8"/>
        <v>19901</v>
      </c>
      <c r="BB31" s="20">
        <f t="shared" si="8"/>
        <v>22383</v>
      </c>
      <c r="BC31" s="20"/>
    </row>
    <row r="32" spans="2:55" s="11" customFormat="1" x14ac:dyDescent="0.35">
      <c r="B32" s="11" t="s">
        <v>41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49"/>
      <c r="W32" s="17"/>
      <c r="X32" s="17"/>
      <c r="Y32" s="17"/>
      <c r="Z32" s="49"/>
      <c r="AA32" s="17"/>
      <c r="AB32" s="17"/>
      <c r="AC32" s="17"/>
      <c r="AD32" s="49"/>
      <c r="AE32" s="17"/>
      <c r="AF32" s="17"/>
      <c r="AG32" s="17"/>
      <c r="AH32" s="49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</row>
    <row r="33" spans="2:55" s="12" customFormat="1" x14ac:dyDescent="0.35">
      <c r="B33" s="12" t="s">
        <v>42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47">
        <v>22</v>
      </c>
      <c r="W33" s="18">
        <v>70</v>
      </c>
      <c r="X33" s="18">
        <v>140</v>
      </c>
      <c r="Y33" s="18"/>
      <c r="Z33" s="47">
        <v>130</v>
      </c>
      <c r="AA33" s="18">
        <v>123</v>
      </c>
      <c r="AB33" s="18">
        <v>135</v>
      </c>
      <c r="AC33" s="41">
        <f>BA33-AB33-AA33-Z33</f>
        <v>155</v>
      </c>
      <c r="AD33" s="47">
        <v>161</v>
      </c>
      <c r="AE33" s="18">
        <v>161</v>
      </c>
      <c r="AF33" s="18">
        <v>142</v>
      </c>
      <c r="AG33" s="62">
        <f>BB33-AF33-AE33-AD33</f>
        <v>142</v>
      </c>
      <c r="AH33" s="47">
        <v>169</v>
      </c>
      <c r="AI33" s="18">
        <v>176</v>
      </c>
      <c r="AJ33" s="18">
        <v>162</v>
      </c>
      <c r="AK33" s="41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>
        <v>0</v>
      </c>
      <c r="AY33" s="18">
        <v>0</v>
      </c>
      <c r="AZ33" s="18">
        <v>389</v>
      </c>
      <c r="BA33" s="18">
        <v>543</v>
      </c>
      <c r="BB33" s="18">
        <v>606</v>
      </c>
      <c r="BC33" s="18"/>
    </row>
    <row r="34" spans="2:55" s="13" customFormat="1" x14ac:dyDescent="0.35">
      <c r="B34" s="13" t="s">
        <v>43</v>
      </c>
      <c r="C34" s="20"/>
      <c r="D34" s="20"/>
      <c r="E34" s="20">
        <f>E31+E33</f>
        <v>0</v>
      </c>
      <c r="F34" s="20">
        <f t="shared" ref="F34:T34" si="9">F31+F33</f>
        <v>0</v>
      </c>
      <c r="G34" s="20">
        <f t="shared" si="9"/>
        <v>0</v>
      </c>
      <c r="H34" s="20">
        <f t="shared" si="9"/>
        <v>0</v>
      </c>
      <c r="I34" s="20">
        <f t="shared" si="9"/>
        <v>0</v>
      </c>
      <c r="J34" s="20">
        <f t="shared" si="9"/>
        <v>0</v>
      </c>
      <c r="K34" s="20">
        <f t="shared" si="9"/>
        <v>0</v>
      </c>
      <c r="L34" s="20">
        <f t="shared" si="9"/>
        <v>0</v>
      </c>
      <c r="M34" s="20">
        <f t="shared" si="9"/>
        <v>0</v>
      </c>
      <c r="N34" s="20">
        <f t="shared" si="9"/>
        <v>0</v>
      </c>
      <c r="O34" s="20">
        <f t="shared" si="9"/>
        <v>0</v>
      </c>
      <c r="P34" s="20">
        <f t="shared" si="9"/>
        <v>0</v>
      </c>
      <c r="Q34" s="20">
        <f t="shared" si="9"/>
        <v>0</v>
      </c>
      <c r="R34" s="20">
        <f t="shared" si="9"/>
        <v>0</v>
      </c>
      <c r="S34" s="20">
        <f t="shared" si="9"/>
        <v>0</v>
      </c>
      <c r="T34" s="20">
        <f t="shared" si="9"/>
        <v>0</v>
      </c>
      <c r="U34" s="20"/>
      <c r="V34" s="48">
        <f>V31+V33</f>
        <v>359</v>
      </c>
      <c r="W34" s="20">
        <f t="shared" ref="W34:AP34" si="10">W31+W33</f>
        <v>1093</v>
      </c>
      <c r="X34" s="20">
        <f t="shared" si="10"/>
        <v>1646</v>
      </c>
      <c r="Y34" s="20">
        <f t="shared" si="10"/>
        <v>2099</v>
      </c>
      <c r="Z34" s="48">
        <f t="shared" si="10"/>
        <v>4049</v>
      </c>
      <c r="AA34" s="20">
        <f t="shared" si="10"/>
        <v>5045</v>
      </c>
      <c r="AB34" s="20">
        <f t="shared" si="10"/>
        <v>6004</v>
      </c>
      <c r="AC34" s="20">
        <f t="shared" si="10"/>
        <v>5346</v>
      </c>
      <c r="AD34" s="48">
        <f t="shared" si="10"/>
        <v>5955</v>
      </c>
      <c r="AE34" s="20">
        <f t="shared" si="10"/>
        <v>6337</v>
      </c>
      <c r="AF34" s="20">
        <f t="shared" si="10"/>
        <v>5653</v>
      </c>
      <c r="AG34" s="20">
        <f t="shared" si="10"/>
        <v>5044</v>
      </c>
      <c r="AH34" s="48">
        <f t="shared" si="10"/>
        <v>5295</v>
      </c>
      <c r="AI34" s="20">
        <f t="shared" si="10"/>
        <v>5984</v>
      </c>
      <c r="AJ34" s="20">
        <f t="shared" si="10"/>
        <v>5605</v>
      </c>
      <c r="AK34" s="20">
        <f t="shared" si="10"/>
        <v>0</v>
      </c>
      <c r="AL34" s="20">
        <f t="shared" si="10"/>
        <v>0</v>
      </c>
      <c r="AM34" s="20">
        <f t="shared" si="10"/>
        <v>0</v>
      </c>
      <c r="AN34" s="20">
        <f t="shared" si="10"/>
        <v>0</v>
      </c>
      <c r="AO34" s="20">
        <f t="shared" si="10"/>
        <v>0</v>
      </c>
      <c r="AP34" s="20">
        <f t="shared" si="10"/>
        <v>0</v>
      </c>
      <c r="AQ34" s="20"/>
      <c r="AR34" s="20"/>
      <c r="AS34" s="20"/>
      <c r="AT34" s="20"/>
      <c r="AU34" s="20"/>
      <c r="AV34" s="20">
        <f>AV31+AV33</f>
        <v>0</v>
      </c>
      <c r="AW34" s="20">
        <f t="shared" ref="AW34:AY34" si="11">AW31+AW33</f>
        <v>0</v>
      </c>
      <c r="AX34" s="20">
        <f t="shared" si="11"/>
        <v>2332</v>
      </c>
      <c r="AY34" s="20">
        <f t="shared" si="11"/>
        <v>1990</v>
      </c>
      <c r="AZ34" s="20">
        <f>AZ31+AZ33</f>
        <v>5354</v>
      </c>
      <c r="BA34" s="20">
        <f>BA31+BA33</f>
        <v>20444</v>
      </c>
      <c r="BB34" s="20">
        <f>BB31+BB33</f>
        <v>22989</v>
      </c>
      <c r="BC34" s="20"/>
    </row>
    <row r="35" spans="2:55" s="13" customFormat="1" x14ac:dyDescent="0.35"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48"/>
      <c r="W35" s="20"/>
      <c r="X35" s="20"/>
      <c r="Y35" s="20"/>
      <c r="Z35" s="48"/>
      <c r="AA35" s="20"/>
      <c r="AB35" s="20"/>
      <c r="AC35" s="20"/>
      <c r="AD35" s="48"/>
      <c r="AE35" s="20"/>
      <c r="AF35" s="20"/>
      <c r="AG35" s="20"/>
      <c r="AH35" s="48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</row>
    <row r="36" spans="2:55" s="13" customFormat="1" x14ac:dyDescent="0.35">
      <c r="B36" s="13" t="s">
        <v>1801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48"/>
      <c r="W36" s="20"/>
      <c r="X36" s="20"/>
      <c r="Y36" s="20"/>
      <c r="Z36" s="48"/>
      <c r="AA36" s="20"/>
      <c r="AB36" s="20"/>
      <c r="AC36" s="20"/>
      <c r="AD36" s="48"/>
      <c r="AE36" s="20"/>
      <c r="AF36" s="20"/>
      <c r="AG36" s="20"/>
      <c r="AH36" s="48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</row>
    <row r="37" spans="2:55" s="38" customFormat="1" x14ac:dyDescent="0.35">
      <c r="B37" s="38" t="s">
        <v>34</v>
      </c>
      <c r="E37" s="38" t="e">
        <f>E24/E$34</f>
        <v>#DIV/0!</v>
      </c>
      <c r="F37" s="38" t="e">
        <f t="shared" ref="F37:T37" si="12">F24/F$34</f>
        <v>#DIV/0!</v>
      </c>
      <c r="G37" s="38" t="e">
        <f t="shared" si="12"/>
        <v>#DIV/0!</v>
      </c>
      <c r="H37" s="38" t="e">
        <f t="shared" si="12"/>
        <v>#DIV/0!</v>
      </c>
      <c r="I37" s="38" t="e">
        <f t="shared" si="12"/>
        <v>#DIV/0!</v>
      </c>
      <c r="J37" s="38" t="e">
        <f t="shared" si="12"/>
        <v>#DIV/0!</v>
      </c>
      <c r="K37" s="38" t="e">
        <f t="shared" si="12"/>
        <v>#DIV/0!</v>
      </c>
      <c r="L37" s="38" t="e">
        <f t="shared" si="12"/>
        <v>#DIV/0!</v>
      </c>
      <c r="M37" s="38" t="e">
        <f t="shared" si="12"/>
        <v>#DIV/0!</v>
      </c>
      <c r="N37" s="38" t="e">
        <f t="shared" si="12"/>
        <v>#DIV/0!</v>
      </c>
      <c r="O37" s="38" t="e">
        <f t="shared" si="12"/>
        <v>#DIV/0!</v>
      </c>
      <c r="P37" s="38" t="e">
        <f t="shared" si="12"/>
        <v>#DIV/0!</v>
      </c>
      <c r="Q37" s="38" t="e">
        <f t="shared" si="12"/>
        <v>#DIV/0!</v>
      </c>
      <c r="R37" s="38" t="e">
        <f t="shared" si="12"/>
        <v>#DIV/0!</v>
      </c>
      <c r="S37" s="38" t="e">
        <f t="shared" si="12"/>
        <v>#DIV/0!</v>
      </c>
      <c r="T37" s="38" t="e">
        <f t="shared" si="12"/>
        <v>#DIV/0!</v>
      </c>
      <c r="V37" s="51">
        <f>V24/V$34</f>
        <v>5.2924791086350974E-2</v>
      </c>
      <c r="W37" s="38">
        <f t="shared" ref="W37:AP37" si="13">W24/W$34</f>
        <v>3.8426349496797803E-2</v>
      </c>
      <c r="X37" s="38">
        <f t="shared" si="13"/>
        <v>5.4070473876063181E-2</v>
      </c>
      <c r="Y37" s="38">
        <f t="shared" si="13"/>
        <v>0.11243449261553121</v>
      </c>
      <c r="Z37" s="51">
        <f t="shared" si="13"/>
        <v>0.22104223265003706</v>
      </c>
      <c r="AA37" s="38">
        <f t="shared" si="13"/>
        <v>0.29435084241823589</v>
      </c>
      <c r="AB37" s="38">
        <f t="shared" si="13"/>
        <v>0.29980013324450366</v>
      </c>
      <c r="AC37" s="38">
        <f t="shared" si="13"/>
        <v>0.26842499064721287</v>
      </c>
      <c r="AD37" s="51">
        <f t="shared" si="13"/>
        <v>0.2005037783375315</v>
      </c>
      <c r="AE37" s="38">
        <f t="shared" si="13"/>
        <v>0.19741202461732682</v>
      </c>
      <c r="AF37" s="38">
        <f t="shared" si="13"/>
        <v>0.18574208384928356</v>
      </c>
      <c r="AG37" s="38">
        <f t="shared" si="13"/>
        <v>0.2049960348929421</v>
      </c>
      <c r="AH37" s="51">
        <f t="shared" si="13"/>
        <v>0.2117091595845137</v>
      </c>
      <c r="AI37" s="38">
        <f t="shared" si="13"/>
        <v>0.22677139037433156</v>
      </c>
      <c r="AJ37" s="38">
        <f t="shared" si="13"/>
        <v>0.2264049955396967</v>
      </c>
      <c r="AK37" s="38" t="e">
        <f t="shared" si="13"/>
        <v>#DIV/0!</v>
      </c>
      <c r="AL37" s="38" t="e">
        <f t="shared" si="13"/>
        <v>#DIV/0!</v>
      </c>
      <c r="AM37" s="38" t="e">
        <f t="shared" si="13"/>
        <v>#DIV/0!</v>
      </c>
      <c r="AN37" s="38" t="e">
        <f t="shared" si="13"/>
        <v>#DIV/0!</v>
      </c>
      <c r="AO37" s="38" t="e">
        <f t="shared" si="13"/>
        <v>#DIV/0!</v>
      </c>
      <c r="AP37" s="38" t="e">
        <f t="shared" si="13"/>
        <v>#DIV/0!</v>
      </c>
    </row>
    <row r="38" spans="2:55" s="36" customFormat="1" x14ac:dyDescent="0.35">
      <c r="B38" s="31" t="s">
        <v>35</v>
      </c>
      <c r="E38" s="38" t="e">
        <f>E25/E$34</f>
        <v>#DIV/0!</v>
      </c>
      <c r="F38" s="38" t="e">
        <f t="shared" ref="F38:T38" si="14">F25/F$34</f>
        <v>#DIV/0!</v>
      </c>
      <c r="G38" s="38" t="e">
        <f t="shared" si="14"/>
        <v>#DIV/0!</v>
      </c>
      <c r="H38" s="38" t="e">
        <f t="shared" si="14"/>
        <v>#DIV/0!</v>
      </c>
      <c r="I38" s="38" t="e">
        <f t="shared" si="14"/>
        <v>#DIV/0!</v>
      </c>
      <c r="J38" s="38" t="e">
        <f t="shared" si="14"/>
        <v>#DIV/0!</v>
      </c>
      <c r="K38" s="38" t="e">
        <f t="shared" si="14"/>
        <v>#DIV/0!</v>
      </c>
      <c r="L38" s="38" t="e">
        <f t="shared" si="14"/>
        <v>#DIV/0!</v>
      </c>
      <c r="M38" s="38" t="e">
        <f t="shared" si="14"/>
        <v>#DIV/0!</v>
      </c>
      <c r="N38" s="38" t="e">
        <f t="shared" si="14"/>
        <v>#DIV/0!</v>
      </c>
      <c r="O38" s="38" t="e">
        <f t="shared" si="14"/>
        <v>#DIV/0!</v>
      </c>
      <c r="P38" s="38" t="e">
        <f t="shared" si="14"/>
        <v>#DIV/0!</v>
      </c>
      <c r="Q38" s="38" t="e">
        <f t="shared" si="14"/>
        <v>#DIV/0!</v>
      </c>
      <c r="R38" s="38" t="e">
        <f t="shared" si="14"/>
        <v>#DIV/0!</v>
      </c>
      <c r="S38" s="38" t="e">
        <f t="shared" si="14"/>
        <v>#DIV/0!</v>
      </c>
      <c r="T38" s="38" t="e">
        <f t="shared" si="14"/>
        <v>#DIV/0!</v>
      </c>
      <c r="V38" s="51">
        <f>V25/V$34</f>
        <v>7.7994428969359333E-2</v>
      </c>
      <c r="W38" s="38">
        <f t="shared" ref="W38:AP38" si="15">W25/W$34</f>
        <v>8.0512351326623974E-2</v>
      </c>
      <c r="X38" s="38">
        <f t="shared" si="15"/>
        <v>7.6549210206561358E-2</v>
      </c>
      <c r="Y38" s="38">
        <f t="shared" si="15"/>
        <v>0.11815150071462602</v>
      </c>
      <c r="Z38" s="51">
        <f t="shared" si="15"/>
        <v>0.15608792294393678</v>
      </c>
      <c r="AA38" s="38">
        <f t="shared" si="15"/>
        <v>0.15322101090188306</v>
      </c>
      <c r="AB38" s="38">
        <f t="shared" si="15"/>
        <v>0.15572951365756163</v>
      </c>
      <c r="AC38" s="38">
        <f t="shared" si="15"/>
        <v>0.15824915824915825</v>
      </c>
      <c r="AD38" s="51">
        <f t="shared" si="15"/>
        <v>0.16523929471032744</v>
      </c>
      <c r="AE38" s="38">
        <f t="shared" si="15"/>
        <v>0.13713113460628057</v>
      </c>
      <c r="AF38" s="38">
        <f t="shared" si="15"/>
        <v>0.13090394480806652</v>
      </c>
      <c r="AG38" s="38">
        <f t="shared" si="15"/>
        <v>0.11895321173671689</v>
      </c>
      <c r="AH38" s="51">
        <f t="shared" si="15"/>
        <v>0.12067988668555241</v>
      </c>
      <c r="AI38" s="38">
        <f t="shared" si="15"/>
        <v>0.125</v>
      </c>
      <c r="AJ38" s="38">
        <f t="shared" si="15"/>
        <v>0.11614629794826048</v>
      </c>
      <c r="AK38" s="38" t="e">
        <f t="shared" si="15"/>
        <v>#DIV/0!</v>
      </c>
      <c r="AL38" s="38" t="e">
        <f t="shared" si="15"/>
        <v>#DIV/0!</v>
      </c>
      <c r="AM38" s="38" t="e">
        <f t="shared" si="15"/>
        <v>#DIV/0!</v>
      </c>
      <c r="AN38" s="38" t="e">
        <f t="shared" si="15"/>
        <v>#DIV/0!</v>
      </c>
      <c r="AO38" s="38" t="e">
        <f t="shared" si="15"/>
        <v>#DIV/0!</v>
      </c>
      <c r="AP38" s="38" t="e">
        <f t="shared" si="15"/>
        <v>#DIV/0!</v>
      </c>
    </row>
    <row r="39" spans="2:55" s="36" customFormat="1" x14ac:dyDescent="0.35">
      <c r="B39" s="31" t="s">
        <v>36</v>
      </c>
      <c r="E39" s="38" t="e">
        <f>E26/E$34</f>
        <v>#DIV/0!</v>
      </c>
      <c r="F39" s="38" t="e">
        <f t="shared" ref="F39:T39" si="16">F26/F$34</f>
        <v>#DIV/0!</v>
      </c>
      <c r="G39" s="38" t="e">
        <f t="shared" si="16"/>
        <v>#DIV/0!</v>
      </c>
      <c r="H39" s="38" t="e">
        <f t="shared" si="16"/>
        <v>#DIV/0!</v>
      </c>
      <c r="I39" s="38" t="e">
        <f t="shared" si="16"/>
        <v>#DIV/0!</v>
      </c>
      <c r="J39" s="38" t="e">
        <f t="shared" si="16"/>
        <v>#DIV/0!</v>
      </c>
      <c r="K39" s="38" t="e">
        <f t="shared" si="16"/>
        <v>#DIV/0!</v>
      </c>
      <c r="L39" s="38" t="e">
        <f t="shared" si="16"/>
        <v>#DIV/0!</v>
      </c>
      <c r="M39" s="38" t="e">
        <f t="shared" si="16"/>
        <v>#DIV/0!</v>
      </c>
      <c r="N39" s="38" t="e">
        <f t="shared" si="16"/>
        <v>#DIV/0!</v>
      </c>
      <c r="O39" s="38" t="e">
        <f t="shared" si="16"/>
        <v>#DIV/0!</v>
      </c>
      <c r="P39" s="38" t="e">
        <f t="shared" si="16"/>
        <v>#DIV/0!</v>
      </c>
      <c r="Q39" s="38" t="e">
        <f t="shared" si="16"/>
        <v>#DIV/0!</v>
      </c>
      <c r="R39" s="38" t="e">
        <f t="shared" si="16"/>
        <v>#DIV/0!</v>
      </c>
      <c r="S39" s="38" t="e">
        <f t="shared" si="16"/>
        <v>#DIV/0!</v>
      </c>
      <c r="T39" s="38" t="e">
        <f t="shared" si="16"/>
        <v>#DIV/0!</v>
      </c>
      <c r="V39" s="51">
        <f>V26/V$34</f>
        <v>0.25069637883008355</v>
      </c>
      <c r="W39" s="38">
        <f t="shared" ref="W39:AP39" si="17">W26/W$34</f>
        <v>0.27538883806038428</v>
      </c>
      <c r="X39" s="38">
        <f t="shared" si="17"/>
        <v>0.36695018226002429</v>
      </c>
      <c r="Y39" s="38">
        <f t="shared" si="17"/>
        <v>0.3582658408766079</v>
      </c>
      <c r="Z39" s="51">
        <f t="shared" si="17"/>
        <v>0.32304272659916028</v>
      </c>
      <c r="AA39" s="38">
        <f t="shared" si="17"/>
        <v>0.27333994053518335</v>
      </c>
      <c r="AB39" s="38">
        <f t="shared" si="17"/>
        <v>0.27231845436375751</v>
      </c>
      <c r="AC39" s="38">
        <f t="shared" si="17"/>
        <v>0.28843995510662179</v>
      </c>
      <c r="AD39" s="51">
        <f t="shared" si="17"/>
        <v>0.29806884970612929</v>
      </c>
      <c r="AE39" s="38">
        <f t="shared" si="17"/>
        <v>0.28499289884803536</v>
      </c>
      <c r="AF39" s="38">
        <f t="shared" si="17"/>
        <v>0.31080842030780115</v>
      </c>
      <c r="AG39" s="38">
        <f t="shared" si="17"/>
        <v>0.31066613798572562</v>
      </c>
      <c r="AH39" s="51">
        <f t="shared" si="17"/>
        <v>0.30538243626062322</v>
      </c>
      <c r="AI39" s="38">
        <f t="shared" si="17"/>
        <v>0.2989639037433155</v>
      </c>
      <c r="AJ39" s="38">
        <f t="shared" si="17"/>
        <v>0.31186440677966104</v>
      </c>
      <c r="AK39" s="38" t="e">
        <f t="shared" si="17"/>
        <v>#DIV/0!</v>
      </c>
      <c r="AL39" s="38" t="e">
        <f t="shared" si="17"/>
        <v>#DIV/0!</v>
      </c>
      <c r="AM39" s="38" t="e">
        <f t="shared" si="17"/>
        <v>#DIV/0!</v>
      </c>
      <c r="AN39" s="38" t="e">
        <f t="shared" si="17"/>
        <v>#DIV/0!</v>
      </c>
      <c r="AO39" s="38" t="e">
        <f t="shared" si="17"/>
        <v>#DIV/0!</v>
      </c>
      <c r="AP39" s="38" t="e">
        <f t="shared" si="17"/>
        <v>#DIV/0!</v>
      </c>
    </row>
    <row r="40" spans="2:55" s="36" customFormat="1" x14ac:dyDescent="0.35">
      <c r="B40" s="31" t="s">
        <v>37</v>
      </c>
      <c r="E40" s="38" t="e">
        <f>E27/E$34</f>
        <v>#DIV/0!</v>
      </c>
      <c r="F40" s="38" t="e">
        <f t="shared" ref="F40:T40" si="18">F27/F$34</f>
        <v>#DIV/0!</v>
      </c>
      <c r="G40" s="38" t="e">
        <f t="shared" si="18"/>
        <v>#DIV/0!</v>
      </c>
      <c r="H40" s="38" t="e">
        <f t="shared" si="18"/>
        <v>#DIV/0!</v>
      </c>
      <c r="I40" s="38" t="e">
        <f t="shared" si="18"/>
        <v>#DIV/0!</v>
      </c>
      <c r="J40" s="38" t="e">
        <f t="shared" si="18"/>
        <v>#DIV/0!</v>
      </c>
      <c r="K40" s="38" t="e">
        <f t="shared" si="18"/>
        <v>#DIV/0!</v>
      </c>
      <c r="L40" s="38" t="e">
        <f t="shared" si="18"/>
        <v>#DIV/0!</v>
      </c>
      <c r="M40" s="38" t="e">
        <f t="shared" si="18"/>
        <v>#DIV/0!</v>
      </c>
      <c r="N40" s="38" t="e">
        <f t="shared" si="18"/>
        <v>#DIV/0!</v>
      </c>
      <c r="O40" s="38" t="e">
        <f t="shared" si="18"/>
        <v>#DIV/0!</v>
      </c>
      <c r="P40" s="38" t="e">
        <f t="shared" si="18"/>
        <v>#DIV/0!</v>
      </c>
      <c r="Q40" s="38" t="e">
        <f t="shared" si="18"/>
        <v>#DIV/0!</v>
      </c>
      <c r="R40" s="38" t="e">
        <f t="shared" si="18"/>
        <v>#DIV/0!</v>
      </c>
      <c r="S40" s="38" t="e">
        <f t="shared" si="18"/>
        <v>#DIV/0!</v>
      </c>
      <c r="T40" s="38" t="e">
        <f t="shared" si="18"/>
        <v>#DIV/0!</v>
      </c>
      <c r="V40" s="51">
        <f>V27/V$34</f>
        <v>0.15598885793871867</v>
      </c>
      <c r="W40" s="38">
        <f t="shared" ref="W40:AP40" si="19">W27/W$34</f>
        <v>0.19030192131747484</v>
      </c>
      <c r="X40" s="38">
        <f t="shared" si="19"/>
        <v>0.17982989064398541</v>
      </c>
      <c r="Y40" s="38">
        <f t="shared" si="19"/>
        <v>0.14673654121010005</v>
      </c>
      <c r="Z40" s="51">
        <f t="shared" si="19"/>
        <v>8.9651765868115588E-2</v>
      </c>
      <c r="AA40" s="38">
        <f t="shared" si="19"/>
        <v>7.8691774033696732E-2</v>
      </c>
      <c r="AB40" s="38">
        <f t="shared" si="19"/>
        <v>7.3451032644903394E-2</v>
      </c>
      <c r="AC40" s="38">
        <f t="shared" si="19"/>
        <v>7.8750467639356531E-2</v>
      </c>
      <c r="AD40" s="51">
        <f t="shared" si="19"/>
        <v>9.2527287993282956E-2</v>
      </c>
      <c r="AE40" s="38">
        <f t="shared" si="19"/>
        <v>9.7522486981221401E-2</v>
      </c>
      <c r="AF40" s="38">
        <f t="shared" si="19"/>
        <v>0.10543074473730762</v>
      </c>
      <c r="AG40" s="38">
        <f t="shared" si="19"/>
        <v>0.10289452815226011</v>
      </c>
      <c r="AH40" s="51">
        <f t="shared" si="19"/>
        <v>0.10840415486307838</v>
      </c>
      <c r="AI40" s="38">
        <f t="shared" si="19"/>
        <v>0.10277406417112299</v>
      </c>
      <c r="AJ40" s="38">
        <f t="shared" si="19"/>
        <v>0.10133809099018733</v>
      </c>
      <c r="AK40" s="38" t="e">
        <f t="shared" si="19"/>
        <v>#DIV/0!</v>
      </c>
      <c r="AL40" s="38" t="e">
        <f t="shared" si="19"/>
        <v>#DIV/0!</v>
      </c>
      <c r="AM40" s="38" t="e">
        <f t="shared" si="19"/>
        <v>#DIV/0!</v>
      </c>
      <c r="AN40" s="38" t="e">
        <f t="shared" si="19"/>
        <v>#DIV/0!</v>
      </c>
      <c r="AO40" s="38" t="e">
        <f t="shared" si="19"/>
        <v>#DIV/0!</v>
      </c>
      <c r="AP40" s="38" t="e">
        <f t="shared" si="19"/>
        <v>#DIV/0!</v>
      </c>
    </row>
    <row r="41" spans="2:55" s="36" customFormat="1" x14ac:dyDescent="0.35">
      <c r="B41" s="31" t="s">
        <v>38</v>
      </c>
      <c r="E41" s="38" t="e">
        <f>E28/E$34</f>
        <v>#DIV/0!</v>
      </c>
      <c r="F41" s="38" t="e">
        <f t="shared" ref="F41:T41" si="20">F28/F$34</f>
        <v>#DIV/0!</v>
      </c>
      <c r="G41" s="38" t="e">
        <f t="shared" si="20"/>
        <v>#DIV/0!</v>
      </c>
      <c r="H41" s="38" t="e">
        <f t="shared" si="20"/>
        <v>#DIV/0!</v>
      </c>
      <c r="I41" s="38" t="e">
        <f t="shared" si="20"/>
        <v>#DIV/0!</v>
      </c>
      <c r="J41" s="38" t="e">
        <f t="shared" si="20"/>
        <v>#DIV/0!</v>
      </c>
      <c r="K41" s="38" t="e">
        <f t="shared" si="20"/>
        <v>#DIV/0!</v>
      </c>
      <c r="L41" s="38" t="e">
        <f t="shared" si="20"/>
        <v>#DIV/0!</v>
      </c>
      <c r="M41" s="38" t="e">
        <f t="shared" si="20"/>
        <v>#DIV/0!</v>
      </c>
      <c r="N41" s="38" t="e">
        <f t="shared" si="20"/>
        <v>#DIV/0!</v>
      </c>
      <c r="O41" s="38" t="e">
        <f t="shared" si="20"/>
        <v>#DIV/0!</v>
      </c>
      <c r="P41" s="38" t="e">
        <f t="shared" si="20"/>
        <v>#DIV/0!</v>
      </c>
      <c r="Q41" s="38" t="e">
        <f t="shared" si="20"/>
        <v>#DIV/0!</v>
      </c>
      <c r="R41" s="38" t="e">
        <f t="shared" si="20"/>
        <v>#DIV/0!</v>
      </c>
      <c r="S41" s="38" t="e">
        <f t="shared" si="20"/>
        <v>#DIV/0!</v>
      </c>
      <c r="T41" s="38" t="e">
        <f t="shared" si="20"/>
        <v>#DIV/0!</v>
      </c>
      <c r="V41" s="51">
        <f>V28/V$34</f>
        <v>0</v>
      </c>
      <c r="W41" s="38">
        <f t="shared" ref="W41:AP41" si="21">W28/W$34</f>
        <v>0</v>
      </c>
      <c r="X41" s="38">
        <f t="shared" si="21"/>
        <v>0</v>
      </c>
      <c r="Y41" s="38">
        <f t="shared" si="21"/>
        <v>2.1915197713196759E-2</v>
      </c>
      <c r="Z41" s="51">
        <f t="shared" si="21"/>
        <v>6.0261793035317361E-2</v>
      </c>
      <c r="AA41" s="38">
        <f t="shared" si="21"/>
        <v>6.3627353815659066E-2</v>
      </c>
      <c r="AB41" s="38">
        <f t="shared" si="21"/>
        <v>5.9460359760159891E-2</v>
      </c>
      <c r="AC41" s="38">
        <f t="shared" si="21"/>
        <v>7.3699962588851475E-2</v>
      </c>
      <c r="AD41" s="51">
        <f t="shared" si="21"/>
        <v>7.0696893366918562E-2</v>
      </c>
      <c r="AE41" s="38">
        <f t="shared" si="21"/>
        <v>7.1484929777497236E-2</v>
      </c>
      <c r="AF41" s="38">
        <f t="shared" si="21"/>
        <v>7.6419600212276673E-2</v>
      </c>
      <c r="AG41" s="38">
        <f t="shared" si="21"/>
        <v>6.8398096748612219E-2</v>
      </c>
      <c r="AH41" s="51">
        <f t="shared" si="21"/>
        <v>6.2511803588290837E-2</v>
      </c>
      <c r="AI41" s="38">
        <f t="shared" si="21"/>
        <v>6.6677807486631019E-2</v>
      </c>
      <c r="AJ41" s="38">
        <f t="shared" si="21"/>
        <v>6.8153434433541479E-2</v>
      </c>
      <c r="AK41" s="38" t="e">
        <f t="shared" si="21"/>
        <v>#DIV/0!</v>
      </c>
      <c r="AL41" s="38" t="e">
        <f t="shared" si="21"/>
        <v>#DIV/0!</v>
      </c>
      <c r="AM41" s="38" t="e">
        <f t="shared" si="21"/>
        <v>#DIV/0!</v>
      </c>
      <c r="AN41" s="38" t="e">
        <f t="shared" si="21"/>
        <v>#DIV/0!</v>
      </c>
      <c r="AO41" s="38" t="e">
        <f t="shared" si="21"/>
        <v>#DIV/0!</v>
      </c>
      <c r="AP41" s="38" t="e">
        <f t="shared" si="21"/>
        <v>#DIV/0!</v>
      </c>
    </row>
    <row r="42" spans="2:55" s="36" customFormat="1" x14ac:dyDescent="0.35">
      <c r="B42" s="31" t="s">
        <v>39</v>
      </c>
      <c r="E42" s="38" t="e">
        <f>E29/E$34</f>
        <v>#DIV/0!</v>
      </c>
      <c r="F42" s="38" t="e">
        <f t="shared" ref="F42:T42" si="22">F29/F$34</f>
        <v>#DIV/0!</v>
      </c>
      <c r="G42" s="38" t="e">
        <f t="shared" si="22"/>
        <v>#DIV/0!</v>
      </c>
      <c r="H42" s="38" t="e">
        <f t="shared" si="22"/>
        <v>#DIV/0!</v>
      </c>
      <c r="I42" s="38" t="e">
        <f t="shared" si="22"/>
        <v>#DIV/0!</v>
      </c>
      <c r="J42" s="38" t="e">
        <f t="shared" si="22"/>
        <v>#DIV/0!</v>
      </c>
      <c r="K42" s="38" t="e">
        <f t="shared" si="22"/>
        <v>#DIV/0!</v>
      </c>
      <c r="L42" s="38" t="e">
        <f t="shared" si="22"/>
        <v>#DIV/0!</v>
      </c>
      <c r="M42" s="38" t="e">
        <f t="shared" si="22"/>
        <v>#DIV/0!</v>
      </c>
      <c r="N42" s="38" t="e">
        <f t="shared" si="22"/>
        <v>#DIV/0!</v>
      </c>
      <c r="O42" s="38" t="e">
        <f t="shared" si="22"/>
        <v>#DIV/0!</v>
      </c>
      <c r="P42" s="38" t="e">
        <f t="shared" si="22"/>
        <v>#DIV/0!</v>
      </c>
      <c r="Q42" s="38" t="e">
        <f t="shared" si="22"/>
        <v>#DIV/0!</v>
      </c>
      <c r="R42" s="38" t="e">
        <f t="shared" si="22"/>
        <v>#DIV/0!</v>
      </c>
      <c r="S42" s="38" t="e">
        <f t="shared" si="22"/>
        <v>#DIV/0!</v>
      </c>
      <c r="T42" s="38" t="e">
        <f t="shared" si="22"/>
        <v>#DIV/0!</v>
      </c>
      <c r="V42" s="51">
        <f>V29/V$34</f>
        <v>0</v>
      </c>
      <c r="W42" s="38">
        <f t="shared" ref="W42:AP42" si="23">W29/W$34</f>
        <v>0</v>
      </c>
      <c r="X42" s="38">
        <f t="shared" si="23"/>
        <v>0</v>
      </c>
      <c r="Y42" s="38">
        <f t="shared" si="23"/>
        <v>2.1915197713196759E-2</v>
      </c>
      <c r="Z42" s="51">
        <f t="shared" si="23"/>
        <v>7.1375648308224252E-2</v>
      </c>
      <c r="AA42" s="38">
        <f t="shared" si="23"/>
        <v>6.8384539147670967E-2</v>
      </c>
      <c r="AB42" s="38">
        <f t="shared" si="23"/>
        <v>6.2291805463024652E-2</v>
      </c>
      <c r="AC42" s="38">
        <f t="shared" si="23"/>
        <v>4.470632248410026E-2</v>
      </c>
      <c r="AD42" s="51">
        <f t="shared" si="23"/>
        <v>5.6087321578505454E-2</v>
      </c>
      <c r="AE42" s="38">
        <f t="shared" si="23"/>
        <v>6.5804008205775602E-2</v>
      </c>
      <c r="AF42" s="38">
        <f t="shared" si="23"/>
        <v>6.5451972404033262E-2</v>
      </c>
      <c r="AG42" s="38">
        <f t="shared" si="23"/>
        <v>7.3552735923869947E-2</v>
      </c>
      <c r="AH42" s="51">
        <f t="shared" si="23"/>
        <v>6.175637393767705E-2</v>
      </c>
      <c r="AI42" s="38">
        <f t="shared" si="23"/>
        <v>6.1163101604278076E-2</v>
      </c>
      <c r="AJ42" s="38">
        <f t="shared" si="23"/>
        <v>5.744870651204282E-2</v>
      </c>
      <c r="AK42" s="38" t="e">
        <f t="shared" si="23"/>
        <v>#DIV/0!</v>
      </c>
      <c r="AL42" s="38" t="e">
        <f t="shared" si="23"/>
        <v>#DIV/0!</v>
      </c>
      <c r="AM42" s="38" t="e">
        <f t="shared" si="23"/>
        <v>#DIV/0!</v>
      </c>
      <c r="AN42" s="38" t="e">
        <f t="shared" si="23"/>
        <v>#DIV/0!</v>
      </c>
      <c r="AO42" s="38" t="e">
        <f t="shared" si="23"/>
        <v>#DIV/0!</v>
      </c>
      <c r="AP42" s="38" t="e">
        <f t="shared" si="23"/>
        <v>#DIV/0!</v>
      </c>
    </row>
    <row r="43" spans="2:55" s="36" customFormat="1" x14ac:dyDescent="0.35">
      <c r="B43" s="37" t="s">
        <v>1793</v>
      </c>
      <c r="E43" s="38" t="e">
        <f>E30/E$34</f>
        <v>#DIV/0!</v>
      </c>
      <c r="F43" s="38" t="e">
        <f t="shared" ref="F43:T43" si="24">F30/F$34</f>
        <v>#DIV/0!</v>
      </c>
      <c r="G43" s="38" t="e">
        <f t="shared" si="24"/>
        <v>#DIV/0!</v>
      </c>
      <c r="H43" s="38" t="e">
        <f t="shared" si="24"/>
        <v>#DIV/0!</v>
      </c>
      <c r="I43" s="38" t="e">
        <f t="shared" si="24"/>
        <v>#DIV/0!</v>
      </c>
      <c r="J43" s="38" t="e">
        <f t="shared" si="24"/>
        <v>#DIV/0!</v>
      </c>
      <c r="K43" s="38" t="e">
        <f t="shared" si="24"/>
        <v>#DIV/0!</v>
      </c>
      <c r="L43" s="38" t="e">
        <f t="shared" si="24"/>
        <v>#DIV/0!</v>
      </c>
      <c r="M43" s="38" t="e">
        <f t="shared" si="24"/>
        <v>#DIV/0!</v>
      </c>
      <c r="N43" s="38" t="e">
        <f t="shared" si="24"/>
        <v>#DIV/0!</v>
      </c>
      <c r="O43" s="38" t="e">
        <f t="shared" si="24"/>
        <v>#DIV/0!</v>
      </c>
      <c r="P43" s="38" t="e">
        <f t="shared" si="24"/>
        <v>#DIV/0!</v>
      </c>
      <c r="Q43" s="38" t="e">
        <f t="shared" si="24"/>
        <v>#DIV/0!</v>
      </c>
      <c r="R43" s="38" t="e">
        <f t="shared" si="24"/>
        <v>#DIV/0!</v>
      </c>
      <c r="S43" s="38" t="e">
        <f t="shared" si="24"/>
        <v>#DIV/0!</v>
      </c>
      <c r="T43" s="38" t="e">
        <f t="shared" si="24"/>
        <v>#DIV/0!</v>
      </c>
      <c r="V43" s="51">
        <f>V30/V$34</f>
        <v>0.4011142061281337</v>
      </c>
      <c r="W43" s="38">
        <f t="shared" ref="W43:AP43" si="25">W30/W$34</f>
        <v>0.35132662397072278</v>
      </c>
      <c r="X43" s="38">
        <f t="shared" si="25"/>
        <v>0.23754556500607532</v>
      </c>
      <c r="Y43" s="38">
        <f t="shared" si="25"/>
        <v>0.2205812291567413</v>
      </c>
      <c r="Z43" s="51">
        <f t="shared" si="25"/>
        <v>4.6431217584588784E-2</v>
      </c>
      <c r="AA43" s="38">
        <f t="shared" si="25"/>
        <v>4.4003964321110013E-2</v>
      </c>
      <c r="AB43" s="38">
        <f t="shared" si="25"/>
        <v>5.4463690872751498E-2</v>
      </c>
      <c r="AC43" s="38">
        <f t="shared" si="25"/>
        <v>5.8735503179947628E-2</v>
      </c>
      <c r="AD43" s="51">
        <f t="shared" si="25"/>
        <v>8.984047019311503E-2</v>
      </c>
      <c r="AE43" s="38">
        <f t="shared" si="25"/>
        <v>0.12024617326810794</v>
      </c>
      <c r="AF43" s="38">
        <f t="shared" si="25"/>
        <v>0.10012382805589952</v>
      </c>
      <c r="AG43" s="38">
        <f t="shared" si="25"/>
        <v>9.2386994448850124E-2</v>
      </c>
      <c r="AH43" s="51">
        <f t="shared" si="25"/>
        <v>9.7639282341831918E-2</v>
      </c>
      <c r="AI43" s="38">
        <f t="shared" si="25"/>
        <v>8.9237967914438499E-2</v>
      </c>
      <c r="AJ43" s="38">
        <f t="shared" si="25"/>
        <v>8.9741302408563789E-2</v>
      </c>
      <c r="AK43" s="38" t="e">
        <f t="shared" si="25"/>
        <v>#DIV/0!</v>
      </c>
      <c r="AL43" s="38" t="e">
        <f t="shared" si="25"/>
        <v>#DIV/0!</v>
      </c>
      <c r="AM43" s="38" t="e">
        <f t="shared" si="25"/>
        <v>#DIV/0!</v>
      </c>
      <c r="AN43" s="38" t="e">
        <f t="shared" si="25"/>
        <v>#DIV/0!</v>
      </c>
      <c r="AO43" s="38" t="e">
        <f t="shared" si="25"/>
        <v>#DIV/0!</v>
      </c>
      <c r="AP43" s="38" t="e">
        <f t="shared" si="25"/>
        <v>#DIV/0!</v>
      </c>
    </row>
    <row r="44" spans="2:55" s="13" customFormat="1" x14ac:dyDescent="0.35">
      <c r="B44" s="34" t="s">
        <v>1802</v>
      </c>
      <c r="C44" s="20"/>
      <c r="D44" s="20"/>
      <c r="E44" s="38" t="e">
        <f>E33/E34</f>
        <v>#DIV/0!</v>
      </c>
      <c r="F44" s="38" t="e">
        <f t="shared" ref="F44:T44" si="26">F33/F34</f>
        <v>#DIV/0!</v>
      </c>
      <c r="G44" s="38" t="e">
        <f t="shared" si="26"/>
        <v>#DIV/0!</v>
      </c>
      <c r="H44" s="38" t="e">
        <f t="shared" si="26"/>
        <v>#DIV/0!</v>
      </c>
      <c r="I44" s="38" t="e">
        <f t="shared" si="26"/>
        <v>#DIV/0!</v>
      </c>
      <c r="J44" s="38" t="e">
        <f t="shared" si="26"/>
        <v>#DIV/0!</v>
      </c>
      <c r="K44" s="38" t="e">
        <f t="shared" si="26"/>
        <v>#DIV/0!</v>
      </c>
      <c r="L44" s="38" t="e">
        <f t="shared" si="26"/>
        <v>#DIV/0!</v>
      </c>
      <c r="M44" s="38" t="e">
        <f t="shared" si="26"/>
        <v>#DIV/0!</v>
      </c>
      <c r="N44" s="38" t="e">
        <f t="shared" si="26"/>
        <v>#DIV/0!</v>
      </c>
      <c r="O44" s="38" t="e">
        <f t="shared" si="26"/>
        <v>#DIV/0!</v>
      </c>
      <c r="P44" s="38" t="e">
        <f t="shared" si="26"/>
        <v>#DIV/0!</v>
      </c>
      <c r="Q44" s="38" t="e">
        <f t="shared" si="26"/>
        <v>#DIV/0!</v>
      </c>
      <c r="R44" s="38" t="e">
        <f t="shared" si="26"/>
        <v>#DIV/0!</v>
      </c>
      <c r="S44" s="38" t="e">
        <f t="shared" si="26"/>
        <v>#DIV/0!</v>
      </c>
      <c r="T44" s="38" t="e">
        <f t="shared" si="26"/>
        <v>#DIV/0!</v>
      </c>
      <c r="U44" s="20"/>
      <c r="V44" s="51">
        <f>V33/V34</f>
        <v>6.1281337047353758E-2</v>
      </c>
      <c r="W44" s="38">
        <f t="shared" ref="W44:AP44" si="27">W33/W34</f>
        <v>6.4043915827996345E-2</v>
      </c>
      <c r="X44" s="38">
        <f t="shared" si="27"/>
        <v>8.5054678007290399E-2</v>
      </c>
      <c r="Y44" s="38">
        <f t="shared" si="27"/>
        <v>0</v>
      </c>
      <c r="Z44" s="51">
        <f t="shared" si="27"/>
        <v>3.2106693010619906E-2</v>
      </c>
      <c r="AA44" s="38">
        <f t="shared" si="27"/>
        <v>2.438057482656095E-2</v>
      </c>
      <c r="AB44" s="38">
        <f t="shared" si="27"/>
        <v>2.2485009993337773E-2</v>
      </c>
      <c r="AC44" s="38">
        <f t="shared" si="27"/>
        <v>2.8993640104751216E-2</v>
      </c>
      <c r="AD44" s="51">
        <f t="shared" si="27"/>
        <v>2.7036104114189757E-2</v>
      </c>
      <c r="AE44" s="38">
        <f t="shared" si="27"/>
        <v>2.540634369575509E-2</v>
      </c>
      <c r="AF44" s="38">
        <f t="shared" si="27"/>
        <v>2.5119405625331683E-2</v>
      </c>
      <c r="AG44" s="38">
        <f t="shared" si="27"/>
        <v>2.8152260111022998E-2</v>
      </c>
      <c r="AH44" s="51">
        <f t="shared" si="27"/>
        <v>3.1916902738432486E-2</v>
      </c>
      <c r="AI44" s="38">
        <f t="shared" si="27"/>
        <v>2.9411764705882353E-2</v>
      </c>
      <c r="AJ44" s="38">
        <f t="shared" si="27"/>
        <v>2.8902765388046387E-2</v>
      </c>
      <c r="AK44" s="38" t="e">
        <f t="shared" si="27"/>
        <v>#DIV/0!</v>
      </c>
      <c r="AL44" s="38" t="e">
        <f t="shared" si="27"/>
        <v>#DIV/0!</v>
      </c>
      <c r="AM44" s="38" t="e">
        <f t="shared" si="27"/>
        <v>#DIV/0!</v>
      </c>
      <c r="AN44" s="38" t="e">
        <f t="shared" si="27"/>
        <v>#DIV/0!</v>
      </c>
      <c r="AO44" s="38" t="e">
        <f t="shared" si="27"/>
        <v>#DIV/0!</v>
      </c>
      <c r="AP44" s="38" t="e">
        <f t="shared" si="27"/>
        <v>#DIV/0!</v>
      </c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</row>
    <row r="45" spans="2:55" s="36" customFormat="1" x14ac:dyDescent="0.35">
      <c r="V45" s="52"/>
      <c r="Z45" s="52"/>
      <c r="AD45" s="52"/>
      <c r="AH45" s="52"/>
    </row>
    <row r="46" spans="2:55" s="9" customFormat="1" x14ac:dyDescent="0.35">
      <c r="B46" s="9" t="s">
        <v>44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46"/>
      <c r="W46" s="22"/>
      <c r="X46" s="22"/>
      <c r="Y46" s="22"/>
      <c r="Z46" s="46"/>
      <c r="AA46" s="22"/>
      <c r="AB46" s="22"/>
      <c r="AC46" s="22"/>
      <c r="AD46" s="46"/>
      <c r="AE46" s="22"/>
      <c r="AF46" s="22"/>
      <c r="AG46" s="22"/>
      <c r="AH46" s="46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</row>
    <row r="47" spans="2:55" x14ac:dyDescent="0.35">
      <c r="B47" t="s">
        <v>34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45">
        <v>31</v>
      </c>
      <c r="W47" s="7">
        <v>63</v>
      </c>
      <c r="X47" s="7">
        <v>134</v>
      </c>
      <c r="Y47" s="40">
        <f>AZ47-X47-W47-V47</f>
        <v>405</v>
      </c>
      <c r="Z47" s="45">
        <v>1182</v>
      </c>
      <c r="AA47" s="7">
        <v>1386</v>
      </c>
      <c r="AB47" s="7">
        <v>1332</v>
      </c>
      <c r="AC47" s="40">
        <f>BA47-AB47-AA47-Z47</f>
        <v>986</v>
      </c>
      <c r="AD47" s="45">
        <v>903</v>
      </c>
      <c r="AE47" s="7">
        <v>1038</v>
      </c>
      <c r="AF47" s="7">
        <v>1055</v>
      </c>
      <c r="AG47" s="40">
        <f>BB47-AF47-AE47-AD47</f>
        <v>1330</v>
      </c>
      <c r="AH47" s="45">
        <v>1490</v>
      </c>
      <c r="AI47" s="7">
        <v>1462</v>
      </c>
      <c r="AJ47" s="7">
        <v>1475</v>
      </c>
      <c r="AK47" s="40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>
        <v>0</v>
      </c>
      <c r="AY47" s="7">
        <v>0</v>
      </c>
      <c r="AZ47" s="7">
        <v>633</v>
      </c>
      <c r="BA47" s="7">
        <v>4886</v>
      </c>
      <c r="BB47" s="7">
        <v>4326</v>
      </c>
      <c r="BC47" s="7"/>
    </row>
    <row r="48" spans="2:55" x14ac:dyDescent="0.35">
      <c r="B48" t="s">
        <v>35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45">
        <v>40</v>
      </c>
      <c r="W48" s="7">
        <v>123</v>
      </c>
      <c r="X48" s="7">
        <v>179</v>
      </c>
      <c r="Y48" s="40">
        <f>AZ48-X48-W48-V48</f>
        <v>340</v>
      </c>
      <c r="Z48" s="45">
        <v>748</v>
      </c>
      <c r="AA48" s="7">
        <v>720</v>
      </c>
      <c r="AB48" s="7">
        <v>728</v>
      </c>
      <c r="AC48" s="40">
        <f>BA48-AB48-AA48-Z48</f>
        <v>594</v>
      </c>
      <c r="AD48" s="45">
        <v>651</v>
      </c>
      <c r="AE48" s="7">
        <v>590</v>
      </c>
      <c r="AF48" s="7">
        <v>530</v>
      </c>
      <c r="AG48" s="40">
        <f>BB48-AF48-AE48-AD48</f>
        <v>515</v>
      </c>
      <c r="AH48" s="45">
        <v>597</v>
      </c>
      <c r="AI48" s="7">
        <v>645</v>
      </c>
      <c r="AJ48" s="7">
        <v>564</v>
      </c>
      <c r="AK48" s="40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>
        <v>0</v>
      </c>
      <c r="AY48" s="7">
        <v>0</v>
      </c>
      <c r="AZ48" s="7">
        <v>682</v>
      </c>
      <c r="BA48" s="7">
        <v>2790</v>
      </c>
      <c r="BB48" s="7">
        <v>2286</v>
      </c>
      <c r="BC48" s="7"/>
    </row>
    <row r="49" spans="2:60" x14ac:dyDescent="0.35">
      <c r="B49" t="s">
        <v>36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45">
        <v>99</v>
      </c>
      <c r="W49" s="7">
        <v>333</v>
      </c>
      <c r="X49" s="7">
        <v>656</v>
      </c>
      <c r="Y49" s="40">
        <f>AZ49-X49-W49-V49</f>
        <v>823</v>
      </c>
      <c r="Z49" s="45">
        <v>1369</v>
      </c>
      <c r="AA49" s="7">
        <v>1247</v>
      </c>
      <c r="AB49" s="7">
        <v>1291</v>
      </c>
      <c r="AC49" s="40">
        <f>BA49-AB49-AA49-Z49</f>
        <v>1149</v>
      </c>
      <c r="AD49" s="45">
        <v>1242</v>
      </c>
      <c r="AE49" s="7">
        <v>1191</v>
      </c>
      <c r="AF49" s="7">
        <v>1203</v>
      </c>
      <c r="AG49" s="40">
        <f>BB49-AF49-AE49-AD49</f>
        <v>1094</v>
      </c>
      <c r="AH49" s="45">
        <v>1168</v>
      </c>
      <c r="AI49" s="7">
        <v>1244</v>
      </c>
      <c r="AJ49" s="7">
        <v>1239</v>
      </c>
      <c r="AK49" s="40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>
        <v>0</v>
      </c>
      <c r="AY49" s="7">
        <v>0</v>
      </c>
      <c r="AZ49" s="7">
        <v>1911</v>
      </c>
      <c r="BA49" s="7">
        <v>5056</v>
      </c>
      <c r="BB49" s="7">
        <v>4730</v>
      </c>
      <c r="BC49" s="7"/>
    </row>
    <row r="50" spans="2:60" x14ac:dyDescent="0.35">
      <c r="B50" t="s">
        <v>37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45">
        <v>27</v>
      </c>
      <c r="W50" s="7">
        <v>95</v>
      </c>
      <c r="X50" s="7">
        <v>146</v>
      </c>
      <c r="Y50" s="40">
        <f>AZ50-X50-W50-V50</f>
        <v>148</v>
      </c>
      <c r="Z50" s="45">
        <v>167</v>
      </c>
      <c r="AA50" s="7">
        <v>168</v>
      </c>
      <c r="AB50" s="7">
        <v>177</v>
      </c>
      <c r="AC50" s="40">
        <f>BA50-AB50-AA50-Z50</f>
        <v>162</v>
      </c>
      <c r="AD50" s="45">
        <v>189</v>
      </c>
      <c r="AE50" s="7">
        <v>194</v>
      </c>
      <c r="AF50" s="7">
        <v>196</v>
      </c>
      <c r="AG50" s="40">
        <f>BB50-AF50-AE50-AD50</f>
        <v>184</v>
      </c>
      <c r="AH50" s="45">
        <v>174</v>
      </c>
      <c r="AI50" s="7">
        <v>181</v>
      </c>
      <c r="AJ50" s="7">
        <v>169</v>
      </c>
      <c r="AK50" s="40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>
        <v>0</v>
      </c>
      <c r="AY50" s="7">
        <v>0</v>
      </c>
      <c r="AZ50" s="7">
        <v>416</v>
      </c>
      <c r="BA50" s="7">
        <v>674</v>
      </c>
      <c r="BB50" s="7">
        <v>763</v>
      </c>
      <c r="BC50" s="7"/>
    </row>
    <row r="51" spans="2:60" x14ac:dyDescent="0.35">
      <c r="B51" t="s">
        <v>38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45">
        <v>0</v>
      </c>
      <c r="W51" s="7">
        <v>0</v>
      </c>
      <c r="X51" s="7">
        <v>0</v>
      </c>
      <c r="Y51" s="40">
        <f>AZ51-X51-W51-V51</f>
        <v>62</v>
      </c>
      <c r="Z51" s="45">
        <v>275</v>
      </c>
      <c r="AA51" s="7">
        <v>273</v>
      </c>
      <c r="AB51" s="7">
        <v>244</v>
      </c>
      <c r="AC51" s="40">
        <f>BA51-AB51-AA51-Z51</f>
        <v>228</v>
      </c>
      <c r="AD51" s="45">
        <v>221</v>
      </c>
      <c r="AE51" s="7">
        <v>238</v>
      </c>
      <c r="AF51" s="7">
        <v>228</v>
      </c>
      <c r="AG51" s="40">
        <f>BB51-AF51-AE51-AD51</f>
        <v>193</v>
      </c>
      <c r="AH51" s="45">
        <v>198</v>
      </c>
      <c r="AI51" s="7">
        <v>254</v>
      </c>
      <c r="AJ51" s="7">
        <v>234</v>
      </c>
      <c r="AK51" s="40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>
        <v>0</v>
      </c>
      <c r="AY51" s="7">
        <v>0</v>
      </c>
      <c r="AZ51" s="7">
        <v>62</v>
      </c>
      <c r="BA51" s="7">
        <v>1020</v>
      </c>
      <c r="BB51" s="7">
        <v>880</v>
      </c>
      <c r="BC51" s="7"/>
    </row>
    <row r="52" spans="2:60" x14ac:dyDescent="0.35">
      <c r="B52" t="s">
        <v>45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45">
        <v>0</v>
      </c>
      <c r="W52" s="7">
        <v>0</v>
      </c>
      <c r="X52" s="7">
        <v>0</v>
      </c>
      <c r="Y52" s="40">
        <f>AZ52-X52-W52-V52</f>
        <v>79</v>
      </c>
      <c r="Z52" s="45">
        <v>403</v>
      </c>
      <c r="AA52" s="7">
        <v>411</v>
      </c>
      <c r="AB52" s="7">
        <v>381</v>
      </c>
      <c r="AC52" s="40">
        <f>BA52-AB52-AA52-Z52</f>
        <v>265</v>
      </c>
      <c r="AD52" s="45">
        <v>431</v>
      </c>
      <c r="AE52" s="7">
        <v>390</v>
      </c>
      <c r="AF52" s="7">
        <v>423</v>
      </c>
      <c r="AG52" s="40">
        <f>BB52-AF52-AE52-AD52</f>
        <v>522</v>
      </c>
      <c r="AH52" s="45">
        <v>458</v>
      </c>
      <c r="AI52" s="7">
        <v>416</v>
      </c>
      <c r="AJ52" s="7">
        <v>425</v>
      </c>
      <c r="AK52" s="40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>
        <v>0</v>
      </c>
      <c r="AY52" s="7">
        <v>0</v>
      </c>
      <c r="AZ52" s="7">
        <v>79</v>
      </c>
      <c r="BA52" s="7">
        <v>1460</v>
      </c>
      <c r="BB52" s="7">
        <v>1766</v>
      </c>
      <c r="BC52" s="7"/>
    </row>
    <row r="53" spans="2:60" s="12" customFormat="1" x14ac:dyDescent="0.35">
      <c r="B53" s="12" t="s">
        <v>1793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47">
        <v>1351</v>
      </c>
      <c r="W53" s="18">
        <v>3718</v>
      </c>
      <c r="X53" s="18">
        <v>3703</v>
      </c>
      <c r="Y53" s="62">
        <f>AZ53-X53-W53-V53</f>
        <v>2935</v>
      </c>
      <c r="Z53" s="47">
        <v>600</v>
      </c>
      <c r="AA53" s="18">
        <v>0</v>
      </c>
      <c r="AB53" s="18">
        <v>0</v>
      </c>
      <c r="AC53" s="41">
        <f>BA53-AB53-AA53-Z53</f>
        <v>-600</v>
      </c>
      <c r="AD53" s="47">
        <v>0</v>
      </c>
      <c r="AE53" s="18">
        <v>0</v>
      </c>
      <c r="AF53" s="18">
        <v>0</v>
      </c>
      <c r="AG53" s="62">
        <f>BB53-AF53-AE53-AD53</f>
        <v>0</v>
      </c>
      <c r="AH53" s="47">
        <v>0</v>
      </c>
      <c r="AI53" s="18">
        <v>0</v>
      </c>
      <c r="AJ53" s="18">
        <v>0</v>
      </c>
      <c r="AK53" s="41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>
        <v>20563</v>
      </c>
      <c r="AY53" s="18">
        <v>18583</v>
      </c>
      <c r="AZ53" s="18">
        <v>11707</v>
      </c>
      <c r="BA53" s="18"/>
      <c r="BB53" s="18"/>
      <c r="BC53" s="18"/>
    </row>
    <row r="54" spans="2:60" s="13" customFormat="1" x14ac:dyDescent="0.35">
      <c r="B54" s="13" t="s">
        <v>46</v>
      </c>
      <c r="C54" s="20"/>
      <c r="D54" s="20"/>
      <c r="E54" s="20">
        <f>SUM(E47:E53)</f>
        <v>0</v>
      </c>
      <c r="F54" s="20">
        <f t="shared" ref="F54:T54" si="28">SUM(F47:F53)</f>
        <v>0</v>
      </c>
      <c r="G54" s="20">
        <f t="shared" si="28"/>
        <v>0</v>
      </c>
      <c r="H54" s="20">
        <f t="shared" si="28"/>
        <v>0</v>
      </c>
      <c r="I54" s="20">
        <f t="shared" si="28"/>
        <v>0</v>
      </c>
      <c r="J54" s="20">
        <f t="shared" si="28"/>
        <v>0</v>
      </c>
      <c r="K54" s="20">
        <f t="shared" si="28"/>
        <v>0</v>
      </c>
      <c r="L54" s="20">
        <f t="shared" si="28"/>
        <v>0</v>
      </c>
      <c r="M54" s="20">
        <f t="shared" si="28"/>
        <v>0</v>
      </c>
      <c r="N54" s="20">
        <f t="shared" si="28"/>
        <v>0</v>
      </c>
      <c r="O54" s="20">
        <f t="shared" si="28"/>
        <v>0</v>
      </c>
      <c r="P54" s="20">
        <f t="shared" si="28"/>
        <v>0</v>
      </c>
      <c r="Q54" s="20">
        <f t="shared" si="28"/>
        <v>0</v>
      </c>
      <c r="R54" s="20">
        <f t="shared" si="28"/>
        <v>0</v>
      </c>
      <c r="S54" s="20">
        <f t="shared" si="28"/>
        <v>0</v>
      </c>
      <c r="T54" s="20">
        <f t="shared" si="28"/>
        <v>0</v>
      </c>
      <c r="U54" s="20"/>
      <c r="V54" s="48">
        <f>SUM(V47:V53)</f>
        <v>1548</v>
      </c>
      <c r="W54" s="20">
        <f t="shared" ref="W54:AP54" si="29">SUM(W47:W53)</f>
        <v>4332</v>
      </c>
      <c r="X54" s="20">
        <f t="shared" si="29"/>
        <v>4818</v>
      </c>
      <c r="Y54" s="20">
        <f t="shared" si="29"/>
        <v>4792</v>
      </c>
      <c r="Z54" s="48">
        <f t="shared" si="29"/>
        <v>4744</v>
      </c>
      <c r="AA54" s="20">
        <f t="shared" si="29"/>
        <v>4205</v>
      </c>
      <c r="AB54" s="20">
        <f t="shared" si="29"/>
        <v>4153</v>
      </c>
      <c r="AC54" s="20">
        <f t="shared" si="29"/>
        <v>2784</v>
      </c>
      <c r="AD54" s="48">
        <f t="shared" si="29"/>
        <v>3637</v>
      </c>
      <c r="AE54" s="20">
        <f t="shared" si="29"/>
        <v>3641</v>
      </c>
      <c r="AF54" s="20">
        <f t="shared" si="29"/>
        <v>3635</v>
      </c>
      <c r="AG54" s="20">
        <f t="shared" si="29"/>
        <v>3838</v>
      </c>
      <c r="AH54" s="48">
        <f t="shared" si="29"/>
        <v>4085</v>
      </c>
      <c r="AI54" s="20">
        <f t="shared" si="29"/>
        <v>4202</v>
      </c>
      <c r="AJ54" s="20">
        <f t="shared" si="29"/>
        <v>4106</v>
      </c>
      <c r="AK54" s="20">
        <f t="shared" si="29"/>
        <v>0</v>
      </c>
      <c r="AL54" s="20">
        <f t="shared" si="29"/>
        <v>0</v>
      </c>
      <c r="AM54" s="20">
        <f t="shared" si="29"/>
        <v>0</v>
      </c>
      <c r="AN54" s="20">
        <f t="shared" si="29"/>
        <v>0</v>
      </c>
      <c r="AO54" s="20">
        <f t="shared" si="29"/>
        <v>0</v>
      </c>
      <c r="AP54" s="20">
        <f t="shared" si="29"/>
        <v>0</v>
      </c>
      <c r="AQ54" s="20"/>
      <c r="AR54" s="20"/>
      <c r="AS54" s="20"/>
      <c r="AT54" s="20"/>
      <c r="AU54" s="20"/>
      <c r="AV54" s="20">
        <f>SUM(AV47:AV53)</f>
        <v>0</v>
      </c>
      <c r="AW54" s="20">
        <f t="shared" ref="AW54:BH54" si="30">SUM(AW47:AW53)</f>
        <v>0</v>
      </c>
      <c r="AX54" s="20">
        <f t="shared" si="30"/>
        <v>20563</v>
      </c>
      <c r="AY54" s="20">
        <f t="shared" si="30"/>
        <v>18583</v>
      </c>
      <c r="AZ54" s="20">
        <f t="shared" si="30"/>
        <v>15490</v>
      </c>
      <c r="BA54" s="20">
        <f t="shared" si="30"/>
        <v>15886</v>
      </c>
      <c r="BB54" s="20">
        <f t="shared" si="30"/>
        <v>14751</v>
      </c>
      <c r="BC54" s="20">
        <f t="shared" si="30"/>
        <v>0</v>
      </c>
      <c r="BD54" s="20">
        <f t="shared" si="30"/>
        <v>0</v>
      </c>
      <c r="BE54" s="20">
        <f t="shared" si="30"/>
        <v>0</v>
      </c>
      <c r="BF54" s="20">
        <f t="shared" si="30"/>
        <v>0</v>
      </c>
      <c r="BG54" s="20">
        <f t="shared" si="30"/>
        <v>0</v>
      </c>
      <c r="BH54" s="20">
        <f t="shared" si="30"/>
        <v>0</v>
      </c>
    </row>
    <row r="55" spans="2:60" x14ac:dyDescent="0.3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45"/>
      <c r="W55" s="7"/>
      <c r="X55" s="7"/>
      <c r="Y55" s="7"/>
      <c r="Z55" s="45"/>
      <c r="AA55" s="7"/>
      <c r="AB55" s="7"/>
      <c r="AC55" s="7"/>
      <c r="AD55" s="45"/>
      <c r="AE55" s="7"/>
      <c r="AF55" s="7"/>
      <c r="AG55" s="7"/>
      <c r="AH55" s="45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</row>
    <row r="56" spans="2:60" x14ac:dyDescent="0.35">
      <c r="B56" s="13" t="s">
        <v>1801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45"/>
      <c r="W56" s="7"/>
      <c r="X56" s="7"/>
      <c r="Y56" s="7"/>
      <c r="Z56" s="45"/>
      <c r="AA56" s="7"/>
      <c r="AB56" s="7"/>
      <c r="AC56" s="7"/>
      <c r="AD56" s="45"/>
      <c r="AE56" s="7"/>
      <c r="AF56" s="7"/>
      <c r="AG56" s="7"/>
      <c r="AH56" s="45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</row>
    <row r="57" spans="2:60" s="31" customFormat="1" x14ac:dyDescent="0.35">
      <c r="B57" s="31" t="s">
        <v>34</v>
      </c>
      <c r="E57" s="31" t="e">
        <f>E47/E$54</f>
        <v>#DIV/0!</v>
      </c>
      <c r="F57" s="31" t="e">
        <f t="shared" ref="F57:T57" si="31">F47/F$54</f>
        <v>#DIV/0!</v>
      </c>
      <c r="G57" s="31" t="e">
        <f t="shared" si="31"/>
        <v>#DIV/0!</v>
      </c>
      <c r="H57" s="31" t="e">
        <f t="shared" si="31"/>
        <v>#DIV/0!</v>
      </c>
      <c r="I57" s="31" t="e">
        <f t="shared" si="31"/>
        <v>#DIV/0!</v>
      </c>
      <c r="J57" s="31" t="e">
        <f t="shared" si="31"/>
        <v>#DIV/0!</v>
      </c>
      <c r="K57" s="31" t="e">
        <f t="shared" si="31"/>
        <v>#DIV/0!</v>
      </c>
      <c r="L57" s="31" t="e">
        <f t="shared" si="31"/>
        <v>#DIV/0!</v>
      </c>
      <c r="M57" s="31" t="e">
        <f t="shared" si="31"/>
        <v>#DIV/0!</v>
      </c>
      <c r="N57" s="31" t="e">
        <f t="shared" si="31"/>
        <v>#DIV/0!</v>
      </c>
      <c r="O57" s="31" t="e">
        <f t="shared" si="31"/>
        <v>#DIV/0!</v>
      </c>
      <c r="P57" s="31" t="e">
        <f t="shared" si="31"/>
        <v>#DIV/0!</v>
      </c>
      <c r="Q57" s="31" t="e">
        <f t="shared" si="31"/>
        <v>#DIV/0!</v>
      </c>
      <c r="R57" s="31" t="e">
        <f t="shared" si="31"/>
        <v>#DIV/0!</v>
      </c>
      <c r="S57" s="31" t="e">
        <f t="shared" si="31"/>
        <v>#DIV/0!</v>
      </c>
      <c r="T57" s="31" t="e">
        <f t="shared" si="31"/>
        <v>#DIV/0!</v>
      </c>
      <c r="V57" s="53">
        <f>V47/V$54</f>
        <v>2.0025839793281652E-2</v>
      </c>
      <c r="W57" s="31">
        <f t="shared" ref="W57:AP57" si="32">W47/W$54</f>
        <v>1.4542936288088643E-2</v>
      </c>
      <c r="X57" s="31">
        <f t="shared" si="32"/>
        <v>2.7812370278123704E-2</v>
      </c>
      <c r="Y57" s="31">
        <f t="shared" si="32"/>
        <v>8.4515859766277124E-2</v>
      </c>
      <c r="Z57" s="53">
        <f t="shared" si="32"/>
        <v>0.24915682967959527</v>
      </c>
      <c r="AA57" s="31">
        <f t="shared" si="32"/>
        <v>0.3296076099881094</v>
      </c>
      <c r="AB57" s="31">
        <f t="shared" si="32"/>
        <v>0.32073200096315918</v>
      </c>
      <c r="AC57" s="31">
        <f t="shared" si="32"/>
        <v>0.35416666666666669</v>
      </c>
      <c r="AD57" s="53">
        <f t="shared" si="32"/>
        <v>0.24828155072862249</v>
      </c>
      <c r="AE57" s="31">
        <f t="shared" si="32"/>
        <v>0.28508651469376545</v>
      </c>
      <c r="AF57" s="31">
        <f t="shared" si="32"/>
        <v>0.29023383768913341</v>
      </c>
      <c r="AG57" s="31">
        <f t="shared" si="32"/>
        <v>0.34653465346534651</v>
      </c>
      <c r="AH57" s="53">
        <f t="shared" si="32"/>
        <v>0.36474908200734396</v>
      </c>
      <c r="AI57" s="31">
        <f t="shared" si="32"/>
        <v>0.34792955735364112</v>
      </c>
      <c r="AJ57" s="31">
        <f t="shared" si="32"/>
        <v>0.3592303945445689</v>
      </c>
      <c r="AK57" s="31" t="e">
        <f t="shared" si="32"/>
        <v>#DIV/0!</v>
      </c>
      <c r="AL57" s="31" t="e">
        <f t="shared" si="32"/>
        <v>#DIV/0!</v>
      </c>
      <c r="AM57" s="31" t="e">
        <f t="shared" si="32"/>
        <v>#DIV/0!</v>
      </c>
      <c r="AN57" s="31" t="e">
        <f t="shared" si="32"/>
        <v>#DIV/0!</v>
      </c>
      <c r="AO57" s="31" t="e">
        <f t="shared" si="32"/>
        <v>#DIV/0!</v>
      </c>
      <c r="AP57" s="31" t="e">
        <f t="shared" si="32"/>
        <v>#DIV/0!</v>
      </c>
    </row>
    <row r="58" spans="2:60" s="31" customFormat="1" x14ac:dyDescent="0.35">
      <c r="B58" s="31" t="s">
        <v>35</v>
      </c>
      <c r="E58" s="31" t="e">
        <f>E48/E$54</f>
        <v>#DIV/0!</v>
      </c>
      <c r="F58" s="31" t="e">
        <f t="shared" ref="F58:T58" si="33">F48/F$54</f>
        <v>#DIV/0!</v>
      </c>
      <c r="G58" s="31" t="e">
        <f t="shared" si="33"/>
        <v>#DIV/0!</v>
      </c>
      <c r="H58" s="31" t="e">
        <f t="shared" si="33"/>
        <v>#DIV/0!</v>
      </c>
      <c r="I58" s="31" t="e">
        <f t="shared" si="33"/>
        <v>#DIV/0!</v>
      </c>
      <c r="J58" s="31" t="e">
        <f t="shared" si="33"/>
        <v>#DIV/0!</v>
      </c>
      <c r="K58" s="31" t="e">
        <f t="shared" si="33"/>
        <v>#DIV/0!</v>
      </c>
      <c r="L58" s="31" t="e">
        <f t="shared" si="33"/>
        <v>#DIV/0!</v>
      </c>
      <c r="M58" s="31" t="e">
        <f t="shared" si="33"/>
        <v>#DIV/0!</v>
      </c>
      <c r="N58" s="31" t="e">
        <f t="shared" si="33"/>
        <v>#DIV/0!</v>
      </c>
      <c r="O58" s="31" t="e">
        <f t="shared" si="33"/>
        <v>#DIV/0!</v>
      </c>
      <c r="P58" s="31" t="e">
        <f t="shared" si="33"/>
        <v>#DIV/0!</v>
      </c>
      <c r="Q58" s="31" t="e">
        <f t="shared" si="33"/>
        <v>#DIV/0!</v>
      </c>
      <c r="R58" s="31" t="e">
        <f t="shared" si="33"/>
        <v>#DIV/0!</v>
      </c>
      <c r="S58" s="31" t="e">
        <f t="shared" si="33"/>
        <v>#DIV/0!</v>
      </c>
      <c r="T58" s="31" t="e">
        <f t="shared" si="33"/>
        <v>#DIV/0!</v>
      </c>
      <c r="V58" s="53">
        <f>V48/V$54</f>
        <v>2.5839793281653745E-2</v>
      </c>
      <c r="W58" s="31">
        <f t="shared" ref="W58:AP58" si="34">W48/W$54</f>
        <v>2.8393351800554016E-2</v>
      </c>
      <c r="X58" s="31">
        <f t="shared" si="34"/>
        <v>3.7152345371523454E-2</v>
      </c>
      <c r="Y58" s="31">
        <f t="shared" si="34"/>
        <v>7.0951585976627707E-2</v>
      </c>
      <c r="Z58" s="53">
        <f t="shared" si="34"/>
        <v>0.15767284991568298</v>
      </c>
      <c r="AA58" s="31">
        <f t="shared" si="34"/>
        <v>0.17122473246135553</v>
      </c>
      <c r="AB58" s="31">
        <f t="shared" si="34"/>
        <v>0.17529496749337828</v>
      </c>
      <c r="AC58" s="31">
        <f t="shared" si="34"/>
        <v>0.21336206896551724</v>
      </c>
      <c r="AD58" s="53">
        <f t="shared" si="34"/>
        <v>0.17899367610668132</v>
      </c>
      <c r="AE58" s="31">
        <f t="shared" si="34"/>
        <v>0.16204339467179346</v>
      </c>
      <c r="AF58" s="31">
        <f t="shared" si="34"/>
        <v>0.14580467675378267</v>
      </c>
      <c r="AG58" s="31">
        <f t="shared" si="34"/>
        <v>0.13418447107868681</v>
      </c>
      <c r="AH58" s="53">
        <f t="shared" si="34"/>
        <v>0.14614443084455325</v>
      </c>
      <c r="AI58" s="31">
        <f t="shared" si="34"/>
        <v>0.15349833412660638</v>
      </c>
      <c r="AJ58" s="31">
        <f t="shared" si="34"/>
        <v>0.13735996103263517</v>
      </c>
      <c r="AK58" s="31" t="e">
        <f t="shared" si="34"/>
        <v>#DIV/0!</v>
      </c>
      <c r="AL58" s="31" t="e">
        <f t="shared" si="34"/>
        <v>#DIV/0!</v>
      </c>
      <c r="AM58" s="31" t="e">
        <f t="shared" si="34"/>
        <v>#DIV/0!</v>
      </c>
      <c r="AN58" s="31" t="e">
        <f t="shared" si="34"/>
        <v>#DIV/0!</v>
      </c>
      <c r="AO58" s="31" t="e">
        <f t="shared" si="34"/>
        <v>#DIV/0!</v>
      </c>
      <c r="AP58" s="31" t="e">
        <f t="shared" si="34"/>
        <v>#DIV/0!</v>
      </c>
    </row>
    <row r="59" spans="2:60" s="31" customFormat="1" x14ac:dyDescent="0.35">
      <c r="B59" s="31" t="s">
        <v>36</v>
      </c>
      <c r="E59" s="31" t="e">
        <f>E49/E$54</f>
        <v>#DIV/0!</v>
      </c>
      <c r="F59" s="31" t="e">
        <f t="shared" ref="F59:T59" si="35">F49/F$54</f>
        <v>#DIV/0!</v>
      </c>
      <c r="G59" s="31" t="e">
        <f t="shared" si="35"/>
        <v>#DIV/0!</v>
      </c>
      <c r="H59" s="31" t="e">
        <f t="shared" si="35"/>
        <v>#DIV/0!</v>
      </c>
      <c r="I59" s="31" t="e">
        <f t="shared" si="35"/>
        <v>#DIV/0!</v>
      </c>
      <c r="J59" s="31" t="e">
        <f t="shared" si="35"/>
        <v>#DIV/0!</v>
      </c>
      <c r="K59" s="31" t="e">
        <f t="shared" si="35"/>
        <v>#DIV/0!</v>
      </c>
      <c r="L59" s="31" t="e">
        <f t="shared" si="35"/>
        <v>#DIV/0!</v>
      </c>
      <c r="M59" s="31" t="e">
        <f t="shared" si="35"/>
        <v>#DIV/0!</v>
      </c>
      <c r="N59" s="31" t="e">
        <f t="shared" si="35"/>
        <v>#DIV/0!</v>
      </c>
      <c r="O59" s="31" t="e">
        <f t="shared" si="35"/>
        <v>#DIV/0!</v>
      </c>
      <c r="P59" s="31" t="e">
        <f t="shared" si="35"/>
        <v>#DIV/0!</v>
      </c>
      <c r="Q59" s="31" t="e">
        <f t="shared" si="35"/>
        <v>#DIV/0!</v>
      </c>
      <c r="R59" s="31" t="e">
        <f t="shared" si="35"/>
        <v>#DIV/0!</v>
      </c>
      <c r="S59" s="31" t="e">
        <f t="shared" si="35"/>
        <v>#DIV/0!</v>
      </c>
      <c r="T59" s="31" t="e">
        <f t="shared" si="35"/>
        <v>#DIV/0!</v>
      </c>
      <c r="V59" s="53">
        <f>V49/V$54</f>
        <v>6.3953488372093026E-2</v>
      </c>
      <c r="W59" s="31">
        <f t="shared" ref="W59:AP59" si="36">W49/W$54</f>
        <v>7.6869806094182827E-2</v>
      </c>
      <c r="X59" s="31">
        <f t="shared" si="36"/>
        <v>0.13615608136156082</v>
      </c>
      <c r="Y59" s="31">
        <f t="shared" si="36"/>
        <v>0.17174457429048415</v>
      </c>
      <c r="Z59" s="53">
        <f t="shared" si="36"/>
        <v>0.28857504215851604</v>
      </c>
      <c r="AA59" s="31">
        <f t="shared" si="36"/>
        <v>0.29655172413793102</v>
      </c>
      <c r="AB59" s="31">
        <f t="shared" si="36"/>
        <v>0.31085961955213098</v>
      </c>
      <c r="AC59" s="31">
        <f t="shared" si="36"/>
        <v>0.41271551724137934</v>
      </c>
      <c r="AD59" s="53">
        <f t="shared" si="36"/>
        <v>0.34149023920813859</v>
      </c>
      <c r="AE59" s="31">
        <f t="shared" si="36"/>
        <v>0.32710793737984073</v>
      </c>
      <c r="AF59" s="31">
        <f t="shared" si="36"/>
        <v>0.33094910591471804</v>
      </c>
      <c r="AG59" s="31">
        <f t="shared" si="36"/>
        <v>0.28504429390307451</v>
      </c>
      <c r="AH59" s="53">
        <f t="shared" si="36"/>
        <v>0.28592411260709916</v>
      </c>
      <c r="AI59" s="31">
        <f t="shared" si="36"/>
        <v>0.29604950023798193</v>
      </c>
      <c r="AJ59" s="31">
        <f t="shared" si="36"/>
        <v>0.30175353141743788</v>
      </c>
      <c r="AK59" s="31" t="e">
        <f t="shared" si="36"/>
        <v>#DIV/0!</v>
      </c>
      <c r="AL59" s="31" t="e">
        <f t="shared" si="36"/>
        <v>#DIV/0!</v>
      </c>
      <c r="AM59" s="31" t="e">
        <f t="shared" si="36"/>
        <v>#DIV/0!</v>
      </c>
      <c r="AN59" s="31" t="e">
        <f t="shared" si="36"/>
        <v>#DIV/0!</v>
      </c>
      <c r="AO59" s="31" t="e">
        <f t="shared" si="36"/>
        <v>#DIV/0!</v>
      </c>
      <c r="AP59" s="31" t="e">
        <f t="shared" si="36"/>
        <v>#DIV/0!</v>
      </c>
    </row>
    <row r="60" spans="2:60" s="31" customFormat="1" x14ac:dyDescent="0.35">
      <c r="B60" s="31" t="s">
        <v>37</v>
      </c>
      <c r="E60" s="31" t="e">
        <f>E50/E$54</f>
        <v>#DIV/0!</v>
      </c>
      <c r="F60" s="31" t="e">
        <f t="shared" ref="F60:T60" si="37">F50/F$54</f>
        <v>#DIV/0!</v>
      </c>
      <c r="G60" s="31" t="e">
        <f t="shared" si="37"/>
        <v>#DIV/0!</v>
      </c>
      <c r="H60" s="31" t="e">
        <f t="shared" si="37"/>
        <v>#DIV/0!</v>
      </c>
      <c r="I60" s="31" t="e">
        <f t="shared" si="37"/>
        <v>#DIV/0!</v>
      </c>
      <c r="J60" s="31" t="e">
        <f t="shared" si="37"/>
        <v>#DIV/0!</v>
      </c>
      <c r="K60" s="31" t="e">
        <f t="shared" si="37"/>
        <v>#DIV/0!</v>
      </c>
      <c r="L60" s="31" t="e">
        <f t="shared" si="37"/>
        <v>#DIV/0!</v>
      </c>
      <c r="M60" s="31" t="e">
        <f t="shared" si="37"/>
        <v>#DIV/0!</v>
      </c>
      <c r="N60" s="31" t="e">
        <f t="shared" si="37"/>
        <v>#DIV/0!</v>
      </c>
      <c r="O60" s="31" t="e">
        <f t="shared" si="37"/>
        <v>#DIV/0!</v>
      </c>
      <c r="P60" s="31" t="e">
        <f t="shared" si="37"/>
        <v>#DIV/0!</v>
      </c>
      <c r="Q60" s="31" t="e">
        <f t="shared" si="37"/>
        <v>#DIV/0!</v>
      </c>
      <c r="R60" s="31" t="e">
        <f t="shared" si="37"/>
        <v>#DIV/0!</v>
      </c>
      <c r="S60" s="31" t="e">
        <f t="shared" si="37"/>
        <v>#DIV/0!</v>
      </c>
      <c r="T60" s="31" t="e">
        <f t="shared" si="37"/>
        <v>#DIV/0!</v>
      </c>
      <c r="V60" s="53">
        <f>V50/V$54</f>
        <v>1.7441860465116279E-2</v>
      </c>
      <c r="W60" s="31">
        <f t="shared" ref="W60:AP60" si="38">W50/W$54</f>
        <v>2.1929824561403508E-2</v>
      </c>
      <c r="X60" s="31">
        <f t="shared" si="38"/>
        <v>3.0303030303030304E-2</v>
      </c>
      <c r="Y60" s="31">
        <f t="shared" si="38"/>
        <v>3.0884808013355594E-2</v>
      </c>
      <c r="Z60" s="53">
        <f t="shared" si="38"/>
        <v>3.5202360876897133E-2</v>
      </c>
      <c r="AA60" s="31">
        <f t="shared" si="38"/>
        <v>3.9952437574316289E-2</v>
      </c>
      <c r="AB60" s="31">
        <f t="shared" si="38"/>
        <v>4.2619792920780157E-2</v>
      </c>
      <c r="AC60" s="31">
        <f t="shared" si="38"/>
        <v>5.8189655172413791E-2</v>
      </c>
      <c r="AD60" s="53">
        <f t="shared" si="38"/>
        <v>5.1965905966455873E-2</v>
      </c>
      <c r="AE60" s="31">
        <f t="shared" si="38"/>
        <v>5.3282065366657513E-2</v>
      </c>
      <c r="AF60" s="31">
        <f t="shared" si="38"/>
        <v>5.3920220082530952E-2</v>
      </c>
      <c r="AG60" s="31">
        <f t="shared" si="38"/>
        <v>4.7941636268890045E-2</v>
      </c>
      <c r="AH60" s="53">
        <f t="shared" si="38"/>
        <v>4.2594859241126069E-2</v>
      </c>
      <c r="AI60" s="31">
        <f t="shared" si="38"/>
        <v>4.3074726320799617E-2</v>
      </c>
      <c r="AJ60" s="31">
        <f t="shared" si="38"/>
        <v>4.1159279103750612E-2</v>
      </c>
      <c r="AK60" s="31" t="e">
        <f t="shared" si="38"/>
        <v>#DIV/0!</v>
      </c>
      <c r="AL60" s="31" t="e">
        <f t="shared" si="38"/>
        <v>#DIV/0!</v>
      </c>
      <c r="AM60" s="31" t="e">
        <f t="shared" si="38"/>
        <v>#DIV/0!</v>
      </c>
      <c r="AN60" s="31" t="e">
        <f t="shared" si="38"/>
        <v>#DIV/0!</v>
      </c>
      <c r="AO60" s="31" t="e">
        <f t="shared" si="38"/>
        <v>#DIV/0!</v>
      </c>
      <c r="AP60" s="31" t="e">
        <f t="shared" si="38"/>
        <v>#DIV/0!</v>
      </c>
    </row>
    <row r="61" spans="2:60" s="31" customFormat="1" x14ac:dyDescent="0.35">
      <c r="B61" s="31" t="s">
        <v>38</v>
      </c>
      <c r="E61" s="31" t="e">
        <f>E51/E$54</f>
        <v>#DIV/0!</v>
      </c>
      <c r="F61" s="31" t="e">
        <f t="shared" ref="F61:T61" si="39">F51/F$54</f>
        <v>#DIV/0!</v>
      </c>
      <c r="G61" s="31" t="e">
        <f t="shared" si="39"/>
        <v>#DIV/0!</v>
      </c>
      <c r="H61" s="31" t="e">
        <f t="shared" si="39"/>
        <v>#DIV/0!</v>
      </c>
      <c r="I61" s="31" t="e">
        <f t="shared" si="39"/>
        <v>#DIV/0!</v>
      </c>
      <c r="J61" s="31" t="e">
        <f t="shared" si="39"/>
        <v>#DIV/0!</v>
      </c>
      <c r="K61" s="31" t="e">
        <f t="shared" si="39"/>
        <v>#DIV/0!</v>
      </c>
      <c r="L61" s="31" t="e">
        <f t="shared" si="39"/>
        <v>#DIV/0!</v>
      </c>
      <c r="M61" s="31" t="e">
        <f t="shared" si="39"/>
        <v>#DIV/0!</v>
      </c>
      <c r="N61" s="31" t="e">
        <f t="shared" si="39"/>
        <v>#DIV/0!</v>
      </c>
      <c r="O61" s="31" t="e">
        <f t="shared" si="39"/>
        <v>#DIV/0!</v>
      </c>
      <c r="P61" s="31" t="e">
        <f t="shared" si="39"/>
        <v>#DIV/0!</v>
      </c>
      <c r="Q61" s="31" t="e">
        <f t="shared" si="39"/>
        <v>#DIV/0!</v>
      </c>
      <c r="R61" s="31" t="e">
        <f t="shared" si="39"/>
        <v>#DIV/0!</v>
      </c>
      <c r="S61" s="31" t="e">
        <f t="shared" si="39"/>
        <v>#DIV/0!</v>
      </c>
      <c r="T61" s="31" t="e">
        <f t="shared" si="39"/>
        <v>#DIV/0!</v>
      </c>
      <c r="V61" s="53">
        <f>V51/V$54</f>
        <v>0</v>
      </c>
      <c r="W61" s="31">
        <f t="shared" ref="W61:AP61" si="40">W51/W$54</f>
        <v>0</v>
      </c>
      <c r="X61" s="31">
        <f t="shared" si="40"/>
        <v>0</v>
      </c>
      <c r="Y61" s="31">
        <f t="shared" si="40"/>
        <v>1.2938230383973289E-2</v>
      </c>
      <c r="Z61" s="53">
        <f t="shared" si="40"/>
        <v>5.7967959527824624E-2</v>
      </c>
      <c r="AA61" s="31">
        <f t="shared" si="40"/>
        <v>6.4922711058263971E-2</v>
      </c>
      <c r="AB61" s="31">
        <f t="shared" si="40"/>
        <v>5.8752708885143272E-2</v>
      </c>
      <c r="AC61" s="31">
        <f t="shared" si="40"/>
        <v>8.1896551724137928E-2</v>
      </c>
      <c r="AD61" s="53">
        <f t="shared" si="40"/>
        <v>6.0764366235908716E-2</v>
      </c>
      <c r="AE61" s="31">
        <f t="shared" si="40"/>
        <v>6.5366657511672616E-2</v>
      </c>
      <c r="AF61" s="31">
        <f t="shared" si="40"/>
        <v>6.272352132049519E-2</v>
      </c>
      <c r="AG61" s="31">
        <f t="shared" si="40"/>
        <v>5.0286607608129232E-2</v>
      </c>
      <c r="AH61" s="53">
        <f t="shared" si="40"/>
        <v>4.8470012239902084E-2</v>
      </c>
      <c r="AI61" s="31">
        <f t="shared" si="40"/>
        <v>6.0447405997144217E-2</v>
      </c>
      <c r="AJ61" s="31">
        <f t="shared" si="40"/>
        <v>5.6989771066731615E-2</v>
      </c>
      <c r="AK61" s="31" t="e">
        <f t="shared" si="40"/>
        <v>#DIV/0!</v>
      </c>
      <c r="AL61" s="31" t="e">
        <f t="shared" si="40"/>
        <v>#DIV/0!</v>
      </c>
      <c r="AM61" s="31" t="e">
        <f t="shared" si="40"/>
        <v>#DIV/0!</v>
      </c>
      <c r="AN61" s="31" t="e">
        <f t="shared" si="40"/>
        <v>#DIV/0!</v>
      </c>
      <c r="AO61" s="31" t="e">
        <f t="shared" si="40"/>
        <v>#DIV/0!</v>
      </c>
      <c r="AP61" s="31" t="e">
        <f t="shared" si="40"/>
        <v>#DIV/0!</v>
      </c>
    </row>
    <row r="62" spans="2:60" s="31" customFormat="1" x14ac:dyDescent="0.35">
      <c r="B62" s="31" t="s">
        <v>45</v>
      </c>
      <c r="E62" s="31" t="e">
        <f>E52/E$54</f>
        <v>#DIV/0!</v>
      </c>
      <c r="F62" s="31" t="e">
        <f t="shared" ref="F62:T62" si="41">F52/F$54</f>
        <v>#DIV/0!</v>
      </c>
      <c r="G62" s="31" t="e">
        <f t="shared" si="41"/>
        <v>#DIV/0!</v>
      </c>
      <c r="H62" s="31" t="e">
        <f t="shared" si="41"/>
        <v>#DIV/0!</v>
      </c>
      <c r="I62" s="31" t="e">
        <f t="shared" si="41"/>
        <v>#DIV/0!</v>
      </c>
      <c r="J62" s="31" t="e">
        <f t="shared" si="41"/>
        <v>#DIV/0!</v>
      </c>
      <c r="K62" s="31" t="e">
        <f t="shared" si="41"/>
        <v>#DIV/0!</v>
      </c>
      <c r="L62" s="31" t="e">
        <f t="shared" si="41"/>
        <v>#DIV/0!</v>
      </c>
      <c r="M62" s="31" t="e">
        <f t="shared" si="41"/>
        <v>#DIV/0!</v>
      </c>
      <c r="N62" s="31" t="e">
        <f t="shared" si="41"/>
        <v>#DIV/0!</v>
      </c>
      <c r="O62" s="31" t="e">
        <f t="shared" si="41"/>
        <v>#DIV/0!</v>
      </c>
      <c r="P62" s="31" t="e">
        <f t="shared" si="41"/>
        <v>#DIV/0!</v>
      </c>
      <c r="Q62" s="31" t="e">
        <f t="shared" si="41"/>
        <v>#DIV/0!</v>
      </c>
      <c r="R62" s="31" t="e">
        <f t="shared" si="41"/>
        <v>#DIV/0!</v>
      </c>
      <c r="S62" s="31" t="e">
        <f t="shared" si="41"/>
        <v>#DIV/0!</v>
      </c>
      <c r="T62" s="31" t="e">
        <f t="shared" si="41"/>
        <v>#DIV/0!</v>
      </c>
      <c r="V62" s="53">
        <f>V52/V$54</f>
        <v>0</v>
      </c>
      <c r="W62" s="31">
        <f t="shared" ref="W62:AP62" si="42">W52/W$54</f>
        <v>0</v>
      </c>
      <c r="X62" s="31">
        <f t="shared" si="42"/>
        <v>0</v>
      </c>
      <c r="Y62" s="31">
        <f t="shared" si="42"/>
        <v>1.6485809682804674E-2</v>
      </c>
      <c r="Z62" s="53">
        <f t="shared" si="42"/>
        <v>8.4949409780775711E-2</v>
      </c>
      <c r="AA62" s="31">
        <f t="shared" si="42"/>
        <v>9.7740784780023779E-2</v>
      </c>
      <c r="AB62" s="31">
        <f t="shared" si="42"/>
        <v>9.1740910185408142E-2</v>
      </c>
      <c r="AC62" s="31">
        <f t="shared" si="42"/>
        <v>9.5186781609195401E-2</v>
      </c>
      <c r="AD62" s="53">
        <f t="shared" si="42"/>
        <v>0.11850426175419301</v>
      </c>
      <c r="AE62" s="31">
        <f t="shared" si="42"/>
        <v>0.10711343037627026</v>
      </c>
      <c r="AF62" s="31">
        <f t="shared" si="42"/>
        <v>0.11636863823933975</v>
      </c>
      <c r="AG62" s="31">
        <f t="shared" si="42"/>
        <v>0.13600833767587284</v>
      </c>
      <c r="AH62" s="53">
        <f t="shared" si="42"/>
        <v>0.11211750305997552</v>
      </c>
      <c r="AI62" s="31">
        <f t="shared" si="42"/>
        <v>9.9000475963826745E-2</v>
      </c>
      <c r="AJ62" s="31">
        <f t="shared" si="42"/>
        <v>0.10350706283487579</v>
      </c>
      <c r="AK62" s="31" t="e">
        <f t="shared" si="42"/>
        <v>#DIV/0!</v>
      </c>
      <c r="AL62" s="31" t="e">
        <f t="shared" si="42"/>
        <v>#DIV/0!</v>
      </c>
      <c r="AM62" s="31" t="e">
        <f t="shared" si="42"/>
        <v>#DIV/0!</v>
      </c>
      <c r="AN62" s="31" t="e">
        <f t="shared" si="42"/>
        <v>#DIV/0!</v>
      </c>
      <c r="AO62" s="31" t="e">
        <f t="shared" si="42"/>
        <v>#DIV/0!</v>
      </c>
      <c r="AP62" s="31" t="e">
        <f t="shared" si="42"/>
        <v>#DIV/0!</v>
      </c>
    </row>
    <row r="63" spans="2:60" s="31" customFormat="1" x14ac:dyDescent="0.35">
      <c r="B63" s="32" t="s">
        <v>1793</v>
      </c>
      <c r="E63" s="31" t="e">
        <f>E53/E$54</f>
        <v>#DIV/0!</v>
      </c>
      <c r="F63" s="31" t="e">
        <f t="shared" ref="F63:T63" si="43">F53/F$54</f>
        <v>#DIV/0!</v>
      </c>
      <c r="G63" s="31" t="e">
        <f t="shared" si="43"/>
        <v>#DIV/0!</v>
      </c>
      <c r="H63" s="31" t="e">
        <f t="shared" si="43"/>
        <v>#DIV/0!</v>
      </c>
      <c r="I63" s="31" t="e">
        <f t="shared" si="43"/>
        <v>#DIV/0!</v>
      </c>
      <c r="J63" s="31" t="e">
        <f t="shared" si="43"/>
        <v>#DIV/0!</v>
      </c>
      <c r="K63" s="31" t="e">
        <f t="shared" si="43"/>
        <v>#DIV/0!</v>
      </c>
      <c r="L63" s="31" t="e">
        <f t="shared" si="43"/>
        <v>#DIV/0!</v>
      </c>
      <c r="M63" s="31" t="e">
        <f t="shared" si="43"/>
        <v>#DIV/0!</v>
      </c>
      <c r="N63" s="31" t="e">
        <f t="shared" si="43"/>
        <v>#DIV/0!</v>
      </c>
      <c r="O63" s="31" t="e">
        <f t="shared" si="43"/>
        <v>#DIV/0!</v>
      </c>
      <c r="P63" s="31" t="e">
        <f t="shared" si="43"/>
        <v>#DIV/0!</v>
      </c>
      <c r="Q63" s="31" t="e">
        <f t="shared" si="43"/>
        <v>#DIV/0!</v>
      </c>
      <c r="R63" s="31" t="e">
        <f t="shared" si="43"/>
        <v>#DIV/0!</v>
      </c>
      <c r="S63" s="31" t="e">
        <f t="shared" si="43"/>
        <v>#DIV/0!</v>
      </c>
      <c r="T63" s="31" t="e">
        <f t="shared" si="43"/>
        <v>#DIV/0!</v>
      </c>
      <c r="V63" s="53">
        <f>V53/V$54</f>
        <v>0.87273901808785526</v>
      </c>
      <c r="W63" s="31">
        <f t="shared" ref="W63:AP63" si="44">W53/W$54</f>
        <v>0.85826408125577103</v>
      </c>
      <c r="X63" s="31">
        <f t="shared" si="44"/>
        <v>0.76857617268576173</v>
      </c>
      <c r="Y63" s="31">
        <f t="shared" si="44"/>
        <v>0.61247913188647751</v>
      </c>
      <c r="Z63" s="53">
        <f t="shared" si="44"/>
        <v>0.12647554806070826</v>
      </c>
      <c r="AA63" s="31">
        <f t="shared" si="44"/>
        <v>0</v>
      </c>
      <c r="AB63" s="31">
        <f t="shared" si="44"/>
        <v>0</v>
      </c>
      <c r="AC63" s="31">
        <f t="shared" si="44"/>
        <v>-0.21551724137931033</v>
      </c>
      <c r="AD63" s="53">
        <f t="shared" si="44"/>
        <v>0</v>
      </c>
      <c r="AE63" s="31">
        <f t="shared" si="44"/>
        <v>0</v>
      </c>
      <c r="AF63" s="31">
        <f t="shared" si="44"/>
        <v>0</v>
      </c>
      <c r="AG63" s="31">
        <f t="shared" si="44"/>
        <v>0</v>
      </c>
      <c r="AH63" s="53">
        <f t="shared" si="44"/>
        <v>0</v>
      </c>
      <c r="AI63" s="31">
        <f t="shared" si="44"/>
        <v>0</v>
      </c>
      <c r="AJ63" s="31">
        <f t="shared" si="44"/>
        <v>0</v>
      </c>
      <c r="AK63" s="31" t="e">
        <f t="shared" si="44"/>
        <v>#DIV/0!</v>
      </c>
      <c r="AL63" s="31" t="e">
        <f t="shared" si="44"/>
        <v>#DIV/0!</v>
      </c>
      <c r="AM63" s="31" t="e">
        <f t="shared" si="44"/>
        <v>#DIV/0!</v>
      </c>
      <c r="AN63" s="31" t="e">
        <f t="shared" si="44"/>
        <v>#DIV/0!</v>
      </c>
      <c r="AO63" s="31" t="e">
        <f t="shared" si="44"/>
        <v>#DIV/0!</v>
      </c>
      <c r="AP63" s="31" t="e">
        <f t="shared" si="44"/>
        <v>#DIV/0!</v>
      </c>
    </row>
    <row r="64" spans="2:60" s="9" customFormat="1" x14ac:dyDescent="0.35">
      <c r="B64" s="9" t="s">
        <v>47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46"/>
      <c r="W64" s="22"/>
      <c r="X64" s="22"/>
      <c r="Y64" s="22"/>
      <c r="Z64" s="46"/>
      <c r="AA64" s="22"/>
      <c r="AB64" s="22"/>
      <c r="AC64" s="22"/>
      <c r="AD64" s="46"/>
      <c r="AE64" s="22"/>
      <c r="AF64" s="22"/>
      <c r="AG64" s="22"/>
      <c r="AH64" s="46"/>
      <c r="AI64" s="22"/>
      <c r="AJ64" s="33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</row>
    <row r="65" spans="2:60" x14ac:dyDescent="0.35">
      <c r="B65" t="s">
        <v>48</v>
      </c>
      <c r="C65" s="7"/>
      <c r="D65" s="7"/>
      <c r="E65" s="7" t="s">
        <v>1804</v>
      </c>
      <c r="F65" s="7" t="s">
        <v>1804</v>
      </c>
      <c r="G65" s="7" t="s">
        <v>1804</v>
      </c>
      <c r="H65" s="7" t="s">
        <v>1804</v>
      </c>
      <c r="I65" s="7" t="s">
        <v>1804</v>
      </c>
      <c r="J65" s="7" t="s">
        <v>1804</v>
      </c>
      <c r="K65" s="7" t="s">
        <v>1804</v>
      </c>
      <c r="L65" s="7" t="s">
        <v>1804</v>
      </c>
      <c r="M65" s="7" t="s">
        <v>1804</v>
      </c>
      <c r="N65" s="7" t="s">
        <v>1804</v>
      </c>
      <c r="O65" s="7" t="s">
        <v>1804</v>
      </c>
      <c r="P65" s="7" t="s">
        <v>1804</v>
      </c>
      <c r="Q65" s="7" t="s">
        <v>1804</v>
      </c>
      <c r="R65" s="7" t="s">
        <v>1804</v>
      </c>
      <c r="S65" s="7" t="s">
        <v>1804</v>
      </c>
      <c r="T65" s="7" t="s">
        <v>1804</v>
      </c>
      <c r="U65" s="7"/>
      <c r="V65" s="45" t="s">
        <v>1804</v>
      </c>
      <c r="W65" s="7" t="s">
        <v>1804</v>
      </c>
      <c r="X65" s="7" t="s">
        <v>1804</v>
      </c>
      <c r="Y65" s="7" t="s">
        <v>1804</v>
      </c>
      <c r="Z65" s="45" t="s">
        <v>1804</v>
      </c>
      <c r="AA65" s="7" t="s">
        <v>1804</v>
      </c>
      <c r="AB65" s="7" t="s">
        <v>1804</v>
      </c>
      <c r="AC65" s="7" t="s">
        <v>1804</v>
      </c>
      <c r="AD65" s="45" t="s">
        <v>1804</v>
      </c>
      <c r="AE65" s="7" t="s">
        <v>1804</v>
      </c>
      <c r="AF65" s="7" t="s">
        <v>1804</v>
      </c>
      <c r="AG65" s="7" t="s">
        <v>1804</v>
      </c>
      <c r="AH65" s="45" t="s">
        <v>1804</v>
      </c>
      <c r="AI65" s="7" t="s">
        <v>1804</v>
      </c>
      <c r="AJ65" s="7" t="s">
        <v>1804</v>
      </c>
      <c r="AK65" s="7" t="s">
        <v>1804</v>
      </c>
      <c r="AL65" s="7" t="s">
        <v>1804</v>
      </c>
      <c r="AM65" s="7" t="s">
        <v>1804</v>
      </c>
      <c r="AN65" s="7" t="s">
        <v>1804</v>
      </c>
      <c r="AO65" s="7" t="s">
        <v>1804</v>
      </c>
      <c r="AP65" s="7" t="s">
        <v>1804</v>
      </c>
      <c r="AQ65" s="7"/>
      <c r="AR65" s="7"/>
      <c r="AS65" s="7"/>
      <c r="AT65" s="7"/>
      <c r="AU65" s="7"/>
      <c r="AV65" s="7"/>
      <c r="AW65" s="7">
        <v>1504.5</v>
      </c>
      <c r="AX65" s="7">
        <v>1847.3</v>
      </c>
      <c r="AY65" s="7">
        <v>1505</v>
      </c>
      <c r="AZ65" s="7">
        <v>4580</v>
      </c>
      <c r="BA65" s="7">
        <v>18881</v>
      </c>
      <c r="BB65" s="7">
        <v>20991</v>
      </c>
      <c r="BC65" s="7"/>
    </row>
    <row r="66" spans="2:60" x14ac:dyDescent="0.35">
      <c r="B66" t="s">
        <v>49</v>
      </c>
      <c r="C66" s="7"/>
      <c r="D66" s="7"/>
      <c r="E66" s="7" t="s">
        <v>1804</v>
      </c>
      <c r="F66" s="7" t="s">
        <v>1804</v>
      </c>
      <c r="G66" s="7" t="s">
        <v>1804</v>
      </c>
      <c r="H66" s="7" t="s">
        <v>1804</v>
      </c>
      <c r="I66" s="7" t="s">
        <v>1804</v>
      </c>
      <c r="J66" s="7" t="s">
        <v>1804</v>
      </c>
      <c r="K66" s="7" t="s">
        <v>1804</v>
      </c>
      <c r="L66" s="7" t="s">
        <v>1804</v>
      </c>
      <c r="M66" s="7" t="s">
        <v>1804</v>
      </c>
      <c r="N66" s="7" t="s">
        <v>1804</v>
      </c>
      <c r="O66" s="7" t="s">
        <v>1804</v>
      </c>
      <c r="P66" s="7" t="s">
        <v>1804</v>
      </c>
      <c r="Q66" s="7" t="s">
        <v>1804</v>
      </c>
      <c r="R66" s="7" t="s">
        <v>1804</v>
      </c>
      <c r="S66" s="7" t="s">
        <v>1804</v>
      </c>
      <c r="T66" s="7" t="s">
        <v>1804</v>
      </c>
      <c r="U66" s="7"/>
      <c r="V66" s="45" t="s">
        <v>1804</v>
      </c>
      <c r="W66" s="7" t="s">
        <v>1804</v>
      </c>
      <c r="X66" s="7" t="s">
        <v>1804</v>
      </c>
      <c r="Y66" s="7" t="s">
        <v>1804</v>
      </c>
      <c r="Z66" s="45" t="s">
        <v>1804</v>
      </c>
      <c r="AA66" s="7" t="s">
        <v>1804</v>
      </c>
      <c r="AB66" s="7" t="s">
        <v>1804</v>
      </c>
      <c r="AC66" s="7" t="s">
        <v>1804</v>
      </c>
      <c r="AD66" s="45" t="s">
        <v>1804</v>
      </c>
      <c r="AE66" s="7" t="s">
        <v>1804</v>
      </c>
      <c r="AF66" s="7" t="s">
        <v>1804</v>
      </c>
      <c r="AG66" s="7" t="s">
        <v>1804</v>
      </c>
      <c r="AH66" s="45" t="s">
        <v>1804</v>
      </c>
      <c r="AI66" s="7" t="s">
        <v>1804</v>
      </c>
      <c r="AJ66" s="7" t="s">
        <v>1804</v>
      </c>
      <c r="AK66" s="7" t="s">
        <v>1804</v>
      </c>
      <c r="AL66" s="7" t="s">
        <v>1804</v>
      </c>
      <c r="AM66" s="7" t="s">
        <v>1804</v>
      </c>
      <c r="AN66" s="7" t="s">
        <v>1804</v>
      </c>
      <c r="AO66" s="7" t="s">
        <v>1804</v>
      </c>
      <c r="AP66" s="7" t="s">
        <v>1804</v>
      </c>
      <c r="AQ66" s="7"/>
      <c r="AR66" s="7"/>
      <c r="AS66" s="7"/>
      <c r="AT66" s="7"/>
      <c r="AU66" s="7"/>
      <c r="AV66" s="7"/>
      <c r="AW66" s="7">
        <v>206.2</v>
      </c>
      <c r="AX66" s="7">
        <v>395.1</v>
      </c>
      <c r="AY66" s="7">
        <v>448</v>
      </c>
      <c r="AZ66" s="7">
        <v>602</v>
      </c>
      <c r="BA66" s="7">
        <v>803</v>
      </c>
      <c r="BB66" s="7">
        <v>963</v>
      </c>
      <c r="BC66" s="7"/>
    </row>
    <row r="67" spans="2:60" s="12" customFormat="1" x14ac:dyDescent="0.35">
      <c r="B67" s="12" t="s">
        <v>50</v>
      </c>
      <c r="C67" s="18"/>
      <c r="D67" s="18"/>
      <c r="E67" s="18" t="s">
        <v>1804</v>
      </c>
      <c r="F67" s="18" t="s">
        <v>1804</v>
      </c>
      <c r="G67" s="18" t="s">
        <v>1804</v>
      </c>
      <c r="H67" s="18" t="s">
        <v>1804</v>
      </c>
      <c r="I67" s="18" t="s">
        <v>1804</v>
      </c>
      <c r="J67" s="18" t="s">
        <v>1804</v>
      </c>
      <c r="K67" s="18" t="s">
        <v>1804</v>
      </c>
      <c r="L67" s="18" t="s">
        <v>1804</v>
      </c>
      <c r="M67" s="18" t="s">
        <v>1804</v>
      </c>
      <c r="N67" s="18" t="s">
        <v>1804</v>
      </c>
      <c r="O67" s="18" t="s">
        <v>1804</v>
      </c>
      <c r="P67" s="18" t="s">
        <v>1804</v>
      </c>
      <c r="Q67" s="18" t="s">
        <v>1804</v>
      </c>
      <c r="R67" s="18" t="s">
        <v>1804</v>
      </c>
      <c r="S67" s="18" t="s">
        <v>1804</v>
      </c>
      <c r="T67" s="18" t="s">
        <v>1804</v>
      </c>
      <c r="U67" s="18"/>
      <c r="V67" s="47" t="s">
        <v>1804</v>
      </c>
      <c r="W67" s="18" t="s">
        <v>1804</v>
      </c>
      <c r="X67" s="18" t="s">
        <v>1804</v>
      </c>
      <c r="Y67" s="18" t="s">
        <v>1804</v>
      </c>
      <c r="Z67" s="47" t="s">
        <v>1804</v>
      </c>
      <c r="AA67" s="18" t="s">
        <v>1804</v>
      </c>
      <c r="AB67" s="18" t="s">
        <v>1804</v>
      </c>
      <c r="AC67" s="18" t="s">
        <v>1804</v>
      </c>
      <c r="AD67" s="47" t="s">
        <v>1804</v>
      </c>
      <c r="AE67" s="18" t="s">
        <v>1804</v>
      </c>
      <c r="AF67" s="18" t="s">
        <v>1804</v>
      </c>
      <c r="AG67" s="18" t="s">
        <v>1804</v>
      </c>
      <c r="AH67" s="47" t="s">
        <v>1804</v>
      </c>
      <c r="AI67" s="18" t="s">
        <v>1804</v>
      </c>
      <c r="AJ67" s="18" t="s">
        <v>1804</v>
      </c>
      <c r="AK67" s="18" t="s">
        <v>1804</v>
      </c>
      <c r="AL67" s="18" t="s">
        <v>1804</v>
      </c>
      <c r="AM67" s="18" t="s">
        <v>1804</v>
      </c>
      <c r="AN67" s="18" t="s">
        <v>1804</v>
      </c>
      <c r="AO67" s="18" t="s">
        <v>1804</v>
      </c>
      <c r="AP67" s="18" t="s">
        <v>1804</v>
      </c>
      <c r="AQ67" s="18"/>
      <c r="AR67" s="18"/>
      <c r="AS67" s="18"/>
      <c r="AT67" s="18"/>
      <c r="AU67" s="18"/>
      <c r="AV67" s="18"/>
      <c r="AW67" s="18">
        <v>155.30000000000001</v>
      </c>
      <c r="AX67" s="18">
        <v>90</v>
      </c>
      <c r="AY67" s="18">
        <v>37</v>
      </c>
      <c r="AZ67" s="18">
        <v>172</v>
      </c>
      <c r="BA67" s="18">
        <v>760</v>
      </c>
      <c r="BB67" s="18">
        <v>1035</v>
      </c>
      <c r="BC67" s="18"/>
    </row>
    <row r="68" spans="2:60" s="13" customFormat="1" x14ac:dyDescent="0.35">
      <c r="B68" s="13" t="s">
        <v>33</v>
      </c>
      <c r="C68" s="20"/>
      <c r="D68" s="20"/>
      <c r="E68" s="20" t="s">
        <v>1804</v>
      </c>
      <c r="F68" s="20" t="s">
        <v>1804</v>
      </c>
      <c r="G68" s="20" t="s">
        <v>1804</v>
      </c>
      <c r="H68" s="20" t="s">
        <v>1804</v>
      </c>
      <c r="I68" s="20" t="s">
        <v>1804</v>
      </c>
      <c r="J68" s="20" t="s">
        <v>1804</v>
      </c>
      <c r="K68" s="20" t="s">
        <v>1804</v>
      </c>
      <c r="L68" s="20" t="s">
        <v>1804</v>
      </c>
      <c r="M68" s="20" t="s">
        <v>1804</v>
      </c>
      <c r="N68" s="20" t="s">
        <v>1804</v>
      </c>
      <c r="O68" s="20" t="s">
        <v>1804</v>
      </c>
      <c r="P68" s="20" t="s">
        <v>1804</v>
      </c>
      <c r="Q68" s="20" t="s">
        <v>1804</v>
      </c>
      <c r="R68" s="20" t="s">
        <v>1804</v>
      </c>
      <c r="S68" s="20" t="s">
        <v>1804</v>
      </c>
      <c r="T68" s="20" t="s">
        <v>1804</v>
      </c>
      <c r="U68" s="20"/>
      <c r="V68" s="48" t="s">
        <v>1804</v>
      </c>
      <c r="W68" s="20" t="s">
        <v>1804</v>
      </c>
      <c r="X68" s="20" t="s">
        <v>1804</v>
      </c>
      <c r="Y68" s="20" t="s">
        <v>1804</v>
      </c>
      <c r="Z68" s="48" t="s">
        <v>1804</v>
      </c>
      <c r="AA68" s="20" t="s">
        <v>1804</v>
      </c>
      <c r="AB68" s="20" t="s">
        <v>1804</v>
      </c>
      <c r="AC68" s="20" t="s">
        <v>1804</v>
      </c>
      <c r="AD68" s="48" t="s">
        <v>1804</v>
      </c>
      <c r="AE68" s="20" t="s">
        <v>1804</v>
      </c>
      <c r="AF68" s="20" t="s">
        <v>1804</v>
      </c>
      <c r="AG68" s="20" t="s">
        <v>1804</v>
      </c>
      <c r="AH68" s="48" t="s">
        <v>1804</v>
      </c>
      <c r="AI68" s="20" t="s">
        <v>1804</v>
      </c>
      <c r="AJ68" s="20" t="s">
        <v>1804</v>
      </c>
      <c r="AK68" s="20" t="s">
        <v>1804</v>
      </c>
      <c r="AL68" s="20" t="s">
        <v>1804</v>
      </c>
      <c r="AM68" s="20" t="s">
        <v>1804</v>
      </c>
      <c r="AN68" s="20" t="s">
        <v>1804</v>
      </c>
      <c r="AO68" s="20" t="s">
        <v>1804</v>
      </c>
      <c r="AP68" s="20" t="s">
        <v>1804</v>
      </c>
      <c r="AQ68" s="20"/>
      <c r="AR68" s="20"/>
      <c r="AS68" s="20"/>
      <c r="AT68" s="20"/>
      <c r="AU68" s="20"/>
      <c r="AV68" s="20">
        <f t="shared" ref="AV68:BB68" si="45">SUM(AV65:AV67)</f>
        <v>0</v>
      </c>
      <c r="AW68" s="20">
        <f t="shared" si="45"/>
        <v>1866</v>
      </c>
      <c r="AX68" s="20">
        <f t="shared" si="45"/>
        <v>2332.4</v>
      </c>
      <c r="AY68" s="20">
        <f t="shared" si="45"/>
        <v>1990</v>
      </c>
      <c r="AZ68" s="20">
        <f t="shared" si="45"/>
        <v>5354</v>
      </c>
      <c r="BA68" s="20">
        <f t="shared" si="45"/>
        <v>20444</v>
      </c>
      <c r="BB68" s="20">
        <f t="shared" si="45"/>
        <v>22989</v>
      </c>
      <c r="BC68" s="20"/>
    </row>
    <row r="69" spans="2:60" s="9" customFormat="1" x14ac:dyDescent="0.35">
      <c r="B69" s="9" t="s">
        <v>51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46"/>
      <c r="W69" s="22"/>
      <c r="X69" s="22"/>
      <c r="Y69" s="22"/>
      <c r="Z69" s="46"/>
      <c r="AA69" s="22"/>
      <c r="AB69" s="22"/>
      <c r="AC69" s="22"/>
      <c r="AD69" s="46"/>
      <c r="AE69" s="22"/>
      <c r="AF69" s="22"/>
      <c r="AG69" s="22"/>
      <c r="AH69" s="46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</row>
    <row r="70" spans="2:60" x14ac:dyDescent="0.35">
      <c r="B70" t="s">
        <v>48</v>
      </c>
      <c r="C70" s="7"/>
      <c r="D70" s="7"/>
      <c r="E70" s="7" t="s">
        <v>1804</v>
      </c>
      <c r="F70" s="7" t="s">
        <v>1804</v>
      </c>
      <c r="G70" s="7" t="s">
        <v>1804</v>
      </c>
      <c r="H70" s="7" t="s">
        <v>1804</v>
      </c>
      <c r="I70" s="7" t="s">
        <v>1804</v>
      </c>
      <c r="J70" s="7" t="s">
        <v>1804</v>
      </c>
      <c r="K70" s="7" t="s">
        <v>1804</v>
      </c>
      <c r="L70" s="7" t="s">
        <v>1804</v>
      </c>
      <c r="M70" s="7" t="s">
        <v>1804</v>
      </c>
      <c r="N70" s="7" t="s">
        <v>1804</v>
      </c>
      <c r="O70" s="7" t="s">
        <v>1804</v>
      </c>
      <c r="P70" s="7" t="s">
        <v>1804</v>
      </c>
      <c r="Q70" s="7" t="s">
        <v>1804</v>
      </c>
      <c r="R70" s="7" t="s">
        <v>1804</v>
      </c>
      <c r="S70" s="7" t="s">
        <v>1804</v>
      </c>
      <c r="T70" s="7" t="s">
        <v>1804</v>
      </c>
      <c r="U70" s="7"/>
      <c r="V70" s="45" t="s">
        <v>1804</v>
      </c>
      <c r="W70" s="7" t="s">
        <v>1804</v>
      </c>
      <c r="X70" s="7" t="s">
        <v>1804</v>
      </c>
      <c r="Y70" s="7" t="s">
        <v>1804</v>
      </c>
      <c r="Z70" s="45" t="s">
        <v>1804</v>
      </c>
      <c r="AA70" s="7" t="s">
        <v>1804</v>
      </c>
      <c r="AB70" s="7" t="s">
        <v>1804</v>
      </c>
      <c r="AC70" s="7" t="s">
        <v>1804</v>
      </c>
      <c r="AD70" s="45" t="s">
        <v>1804</v>
      </c>
      <c r="AE70" s="7" t="s">
        <v>1804</v>
      </c>
      <c r="AF70" s="7" t="s">
        <v>1804</v>
      </c>
      <c r="AG70" s="7" t="s">
        <v>1804</v>
      </c>
      <c r="AH70" s="45" t="s">
        <v>1804</v>
      </c>
      <c r="AI70" s="7" t="s">
        <v>1804</v>
      </c>
      <c r="AJ70" s="7" t="s">
        <v>1804</v>
      </c>
      <c r="AK70" s="7" t="s">
        <v>1804</v>
      </c>
      <c r="AL70" s="7" t="s">
        <v>1804</v>
      </c>
      <c r="AM70" s="7" t="s">
        <v>1804</v>
      </c>
      <c r="AN70" s="7" t="s">
        <v>1804</v>
      </c>
      <c r="AO70" s="7" t="s">
        <v>1804</v>
      </c>
      <c r="AP70" s="7" t="s">
        <v>1804</v>
      </c>
      <c r="AQ70" s="7"/>
      <c r="AR70" s="7"/>
      <c r="AS70" s="7"/>
      <c r="AT70" s="7"/>
      <c r="AU70" s="7"/>
      <c r="AV70" s="7"/>
      <c r="AW70" s="7">
        <v>1033.8</v>
      </c>
      <c r="AX70" s="7">
        <v>1286</v>
      </c>
      <c r="AY70" s="7">
        <v>1929</v>
      </c>
      <c r="AZ70" s="7">
        <v>8647</v>
      </c>
      <c r="BA70" s="7">
        <v>9092</v>
      </c>
      <c r="BB70" s="7">
        <v>8981</v>
      </c>
      <c r="BC70" s="7"/>
    </row>
    <row r="71" spans="2:60" x14ac:dyDescent="0.35">
      <c r="B71" t="s">
        <v>49</v>
      </c>
      <c r="C71" s="7"/>
      <c r="D71" s="7"/>
      <c r="E71" s="7" t="s">
        <v>1804</v>
      </c>
      <c r="F71" s="7" t="s">
        <v>1804</v>
      </c>
      <c r="G71" s="7" t="s">
        <v>1804</v>
      </c>
      <c r="H71" s="7" t="s">
        <v>1804</v>
      </c>
      <c r="I71" s="7" t="s">
        <v>1804</v>
      </c>
      <c r="J71" s="7" t="s">
        <v>1804</v>
      </c>
      <c r="K71" s="7" t="s">
        <v>1804</v>
      </c>
      <c r="L71" s="7" t="s">
        <v>1804</v>
      </c>
      <c r="M71" s="7" t="s">
        <v>1804</v>
      </c>
      <c r="N71" s="7" t="s">
        <v>1804</v>
      </c>
      <c r="O71" s="7" t="s">
        <v>1804</v>
      </c>
      <c r="P71" s="7" t="s">
        <v>1804</v>
      </c>
      <c r="Q71" s="7" t="s">
        <v>1804</v>
      </c>
      <c r="R71" s="7" t="s">
        <v>1804</v>
      </c>
      <c r="S71" s="7" t="s">
        <v>1804</v>
      </c>
      <c r="T71" s="7" t="s">
        <v>1804</v>
      </c>
      <c r="U71" s="7"/>
      <c r="V71" s="45" t="s">
        <v>1804</v>
      </c>
      <c r="W71" s="7" t="s">
        <v>1804</v>
      </c>
      <c r="X71" s="7" t="s">
        <v>1804</v>
      </c>
      <c r="Y71" s="7" t="s">
        <v>1804</v>
      </c>
      <c r="Z71" s="45" t="s">
        <v>1804</v>
      </c>
      <c r="AA71" s="7" t="s">
        <v>1804</v>
      </c>
      <c r="AB71" s="7" t="s">
        <v>1804</v>
      </c>
      <c r="AC71" s="7" t="s">
        <v>1804</v>
      </c>
      <c r="AD71" s="45" t="s">
        <v>1804</v>
      </c>
      <c r="AE71" s="7" t="s">
        <v>1804</v>
      </c>
      <c r="AF71" s="7" t="s">
        <v>1804</v>
      </c>
      <c r="AG71" s="7" t="s">
        <v>1804</v>
      </c>
      <c r="AH71" s="45" t="s">
        <v>1804</v>
      </c>
      <c r="AI71" s="7" t="s">
        <v>1804</v>
      </c>
      <c r="AJ71" s="7" t="s">
        <v>1804</v>
      </c>
      <c r="AK71" s="7" t="s">
        <v>1804</v>
      </c>
      <c r="AL71" s="7" t="s">
        <v>1804</v>
      </c>
      <c r="AM71" s="7" t="s">
        <v>1804</v>
      </c>
      <c r="AN71" s="7" t="s">
        <v>1804</v>
      </c>
      <c r="AO71" s="7" t="s">
        <v>1804</v>
      </c>
      <c r="AP71" s="7" t="s">
        <v>1804</v>
      </c>
      <c r="AQ71" s="7"/>
      <c r="AR71" s="7"/>
      <c r="AS71" s="7"/>
      <c r="AT71" s="7"/>
      <c r="AU71" s="7"/>
      <c r="AV71" s="7"/>
      <c r="AW71" s="7">
        <v>0</v>
      </c>
      <c r="AX71" s="7">
        <v>0</v>
      </c>
      <c r="AY71" s="7">
        <v>0</v>
      </c>
      <c r="AZ71" s="7">
        <v>91</v>
      </c>
      <c r="BA71" s="7">
        <v>93</v>
      </c>
      <c r="BB71" s="7">
        <v>88</v>
      </c>
      <c r="BC71" s="7"/>
    </row>
    <row r="72" spans="2:60" s="12" customFormat="1" x14ac:dyDescent="0.35">
      <c r="B72" s="12" t="s">
        <v>50</v>
      </c>
      <c r="C72" s="18"/>
      <c r="D72" s="18"/>
      <c r="E72" s="18" t="s">
        <v>1804</v>
      </c>
      <c r="F72" s="18" t="s">
        <v>1804</v>
      </c>
      <c r="G72" s="18" t="s">
        <v>1804</v>
      </c>
      <c r="H72" s="18" t="s">
        <v>1804</v>
      </c>
      <c r="I72" s="18" t="s">
        <v>1804</v>
      </c>
      <c r="J72" s="18" t="s">
        <v>1804</v>
      </c>
      <c r="K72" s="18" t="s">
        <v>1804</v>
      </c>
      <c r="L72" s="18" t="s">
        <v>1804</v>
      </c>
      <c r="M72" s="18" t="s">
        <v>1804</v>
      </c>
      <c r="N72" s="18" t="s">
        <v>1804</v>
      </c>
      <c r="O72" s="18" t="s">
        <v>1804</v>
      </c>
      <c r="P72" s="18" t="s">
        <v>1804</v>
      </c>
      <c r="Q72" s="18" t="s">
        <v>1804</v>
      </c>
      <c r="R72" s="18" t="s">
        <v>1804</v>
      </c>
      <c r="S72" s="18" t="s">
        <v>1804</v>
      </c>
      <c r="T72" s="18" t="s">
        <v>1804</v>
      </c>
      <c r="U72" s="18"/>
      <c r="V72" s="47" t="s">
        <v>1804</v>
      </c>
      <c r="W72" s="18" t="s">
        <v>1804</v>
      </c>
      <c r="X72" s="18" t="s">
        <v>1804</v>
      </c>
      <c r="Y72" s="18" t="s">
        <v>1804</v>
      </c>
      <c r="Z72" s="47" t="s">
        <v>1804</v>
      </c>
      <c r="AA72" s="18" t="s">
        <v>1804</v>
      </c>
      <c r="AB72" s="18" t="s">
        <v>1804</v>
      </c>
      <c r="AC72" s="18" t="s">
        <v>1804</v>
      </c>
      <c r="AD72" s="47" t="s">
        <v>1804</v>
      </c>
      <c r="AE72" s="18" t="s">
        <v>1804</v>
      </c>
      <c r="AF72" s="18" t="s">
        <v>1804</v>
      </c>
      <c r="AG72" s="18" t="s">
        <v>1804</v>
      </c>
      <c r="AH72" s="47" t="s">
        <v>1804</v>
      </c>
      <c r="AI72" s="18" t="s">
        <v>1804</v>
      </c>
      <c r="AJ72" s="18" t="s">
        <v>1804</v>
      </c>
      <c r="AK72" s="18" t="s">
        <v>1804</v>
      </c>
      <c r="AL72" s="18" t="s">
        <v>1804</v>
      </c>
      <c r="AM72" s="18" t="s">
        <v>1804</v>
      </c>
      <c r="AN72" s="18" t="s">
        <v>1804</v>
      </c>
      <c r="AO72" s="18" t="s">
        <v>1804</v>
      </c>
      <c r="AP72" s="18" t="s">
        <v>1804</v>
      </c>
      <c r="AQ72" s="18"/>
      <c r="AR72" s="18"/>
      <c r="AS72" s="18"/>
      <c r="AT72" s="18"/>
      <c r="AU72" s="18"/>
      <c r="AV72" s="18"/>
      <c r="AW72" s="18">
        <v>0</v>
      </c>
      <c r="AX72" s="18">
        <v>0</v>
      </c>
      <c r="AY72" s="18">
        <v>0</v>
      </c>
      <c r="AZ72" s="18">
        <v>5</v>
      </c>
      <c r="BA72" s="18">
        <v>1</v>
      </c>
      <c r="BB72" s="18">
        <v>1</v>
      </c>
      <c r="BC72" s="18"/>
    </row>
    <row r="73" spans="2:60" x14ac:dyDescent="0.35">
      <c r="B73" t="s">
        <v>33</v>
      </c>
      <c r="C73" s="7"/>
      <c r="D73" s="7"/>
      <c r="E73" s="7" t="s">
        <v>1804</v>
      </c>
      <c r="F73" s="7" t="s">
        <v>1804</v>
      </c>
      <c r="G73" s="7" t="s">
        <v>1804</v>
      </c>
      <c r="H73" s="7" t="s">
        <v>1804</v>
      </c>
      <c r="I73" s="7" t="s">
        <v>1804</v>
      </c>
      <c r="J73" s="7" t="s">
        <v>1804</v>
      </c>
      <c r="K73" s="7" t="s">
        <v>1804</v>
      </c>
      <c r="L73" s="7" t="s">
        <v>1804</v>
      </c>
      <c r="M73" s="7" t="s">
        <v>1804</v>
      </c>
      <c r="N73" s="7" t="s">
        <v>1804</v>
      </c>
      <c r="O73" s="7" t="s">
        <v>1804</v>
      </c>
      <c r="P73" s="7" t="s">
        <v>1804</v>
      </c>
      <c r="Q73" s="7" t="s">
        <v>1804</v>
      </c>
      <c r="R73" s="7" t="s">
        <v>1804</v>
      </c>
      <c r="S73" s="7" t="s">
        <v>1804</v>
      </c>
      <c r="T73" s="7" t="s">
        <v>1804</v>
      </c>
      <c r="U73" s="7"/>
      <c r="V73" s="45" t="s">
        <v>1804</v>
      </c>
      <c r="W73" s="7" t="s">
        <v>1804</v>
      </c>
      <c r="X73" s="7" t="s">
        <v>1804</v>
      </c>
      <c r="Y73" s="7" t="s">
        <v>1804</v>
      </c>
      <c r="Z73" s="45" t="s">
        <v>1804</v>
      </c>
      <c r="AA73" s="7" t="s">
        <v>1804</v>
      </c>
      <c r="AB73" s="7" t="s">
        <v>1804</v>
      </c>
      <c r="AC73" s="7" t="s">
        <v>1804</v>
      </c>
      <c r="AD73" s="45" t="s">
        <v>1804</v>
      </c>
      <c r="AE73" s="7" t="s">
        <v>1804</v>
      </c>
      <c r="AF73" s="7" t="s">
        <v>1804</v>
      </c>
      <c r="AG73" s="7" t="s">
        <v>1804</v>
      </c>
      <c r="AH73" s="45" t="s">
        <v>1804</v>
      </c>
      <c r="AI73" s="7" t="s">
        <v>1804</v>
      </c>
      <c r="AJ73" s="7" t="s">
        <v>1804</v>
      </c>
      <c r="AK73" s="7" t="s">
        <v>1804</v>
      </c>
      <c r="AL73" s="7" t="s">
        <v>1804</v>
      </c>
      <c r="AM73" s="7" t="s">
        <v>1804</v>
      </c>
      <c r="AN73" s="7" t="s">
        <v>1804</v>
      </c>
      <c r="AO73" s="7" t="s">
        <v>1804</v>
      </c>
      <c r="AP73" s="7" t="s">
        <v>1804</v>
      </c>
      <c r="AQ73" s="7"/>
      <c r="AR73" s="7"/>
      <c r="AS73" s="7"/>
      <c r="AT73" s="7"/>
      <c r="AU73" s="7"/>
      <c r="AV73" s="7">
        <f t="shared" ref="AV73:BB73" si="46">SUM(AV70:AV72)</f>
        <v>0</v>
      </c>
      <c r="AW73" s="7">
        <f t="shared" si="46"/>
        <v>1033.8</v>
      </c>
      <c r="AX73" s="7">
        <f t="shared" si="46"/>
        <v>1286</v>
      </c>
      <c r="AY73" s="7">
        <f t="shared" si="46"/>
        <v>1929</v>
      </c>
      <c r="AZ73" s="7">
        <f t="shared" si="46"/>
        <v>8743</v>
      </c>
      <c r="BA73" s="7">
        <f t="shared" si="46"/>
        <v>9186</v>
      </c>
      <c r="BB73" s="7">
        <f t="shared" si="46"/>
        <v>9070</v>
      </c>
      <c r="BC73" s="7"/>
    </row>
    <row r="74" spans="2:60" s="15" customFormat="1" x14ac:dyDescent="0.35">
      <c r="B74" s="9" t="s">
        <v>52</v>
      </c>
      <c r="V74" s="54"/>
      <c r="Z74" s="54"/>
      <c r="AD74" s="54"/>
      <c r="AH74" s="54"/>
    </row>
    <row r="75" spans="2:60" s="13" customFormat="1" x14ac:dyDescent="0.35">
      <c r="B75" s="13" t="s">
        <v>53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48">
        <v>359</v>
      </c>
      <c r="W75" s="20">
        <v>1093</v>
      </c>
      <c r="X75" s="20">
        <v>1646</v>
      </c>
      <c r="Y75" s="20">
        <f>AZ75-X75-W75-V75</f>
        <v>2256</v>
      </c>
      <c r="Z75" s="48">
        <v>4049</v>
      </c>
      <c r="AA75" s="20">
        <v>5045</v>
      </c>
      <c r="AB75" s="20">
        <v>6004</v>
      </c>
      <c r="AC75" s="20">
        <f>BA75-AB75-AA75-Z75</f>
        <v>5346</v>
      </c>
      <c r="AD75" s="48">
        <v>5955</v>
      </c>
      <c r="AE75" s="20">
        <v>6337</v>
      </c>
      <c r="AF75" s="20">
        <v>5653</v>
      </c>
      <c r="AG75" s="20">
        <f>BB75-AF75-AE75-AD75</f>
        <v>5044</v>
      </c>
      <c r="AH75" s="48">
        <v>5295</v>
      </c>
      <c r="AI75" s="20">
        <v>5984</v>
      </c>
      <c r="AJ75" s="20">
        <v>5605</v>
      </c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>
        <v>1554.5</v>
      </c>
      <c r="AW75" s="20">
        <v>1866</v>
      </c>
      <c r="AX75" s="20">
        <v>2332.4</v>
      </c>
      <c r="AY75" s="20">
        <v>1990</v>
      </c>
      <c r="AZ75" s="20">
        <v>5354</v>
      </c>
      <c r="BA75" s="20">
        <v>20444</v>
      </c>
      <c r="BB75" s="20">
        <v>22989</v>
      </c>
      <c r="BC75" s="20"/>
    </row>
    <row r="76" spans="2:60" s="12" customFormat="1" x14ac:dyDescent="0.35">
      <c r="B76" s="12" t="s">
        <v>54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47">
        <v>-356</v>
      </c>
      <c r="W76" s="18">
        <v>-1208</v>
      </c>
      <c r="X76" s="18">
        <v>-1525</v>
      </c>
      <c r="Y76" s="41">
        <f>AZ76-X76-W76-V76</f>
        <v>-2013</v>
      </c>
      <c r="Z76" s="47">
        <v>-3761</v>
      </c>
      <c r="AA76" s="18">
        <v>-3848</v>
      </c>
      <c r="AB76" s="18">
        <v>-4229</v>
      </c>
      <c r="AC76" s="41">
        <f>BA76-AB76-AA76-Z76</f>
        <v>-4072</v>
      </c>
      <c r="AD76" s="47">
        <v>-4706</v>
      </c>
      <c r="AE76" s="18">
        <v>-5356</v>
      </c>
      <c r="AF76" s="18">
        <v>-5305</v>
      </c>
      <c r="AG76" s="41">
        <f>BB76-AF76-AE76-AD76</f>
        <v>-5104</v>
      </c>
      <c r="AH76" s="47">
        <v>-5196</v>
      </c>
      <c r="AI76" s="18">
        <v>-5340</v>
      </c>
      <c r="AJ76" s="18">
        <v>-5125</v>
      </c>
      <c r="AK76" s="41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>
        <v>-1274.4000000000001</v>
      </c>
      <c r="AW76" s="18">
        <v>-1398.4</v>
      </c>
      <c r="AX76" s="18">
        <v>-1522.8</v>
      </c>
      <c r="AY76" s="18">
        <v>-1414</v>
      </c>
      <c r="AZ76" s="18">
        <v>-5102</v>
      </c>
      <c r="BA76" s="18">
        <v>-15910</v>
      </c>
      <c r="BB76" s="18">
        <v>-20471</v>
      </c>
      <c r="BC76" s="18"/>
    </row>
    <row r="77" spans="2:60" x14ac:dyDescent="0.35">
      <c r="B77" t="s">
        <v>55</v>
      </c>
      <c r="C77" s="7"/>
      <c r="D77" s="7"/>
      <c r="E77" s="7">
        <f t="shared" ref="E77:F77" si="47">SUM(E75:E76)</f>
        <v>0</v>
      </c>
      <c r="F77" s="7">
        <f t="shared" ref="F77:T77" si="48">SUM(F75:F76)</f>
        <v>0</v>
      </c>
      <c r="G77" s="7">
        <f t="shared" si="48"/>
        <v>0</v>
      </c>
      <c r="H77" s="7">
        <f t="shared" si="48"/>
        <v>0</v>
      </c>
      <c r="I77" s="7">
        <f t="shared" si="48"/>
        <v>0</v>
      </c>
      <c r="J77" s="7">
        <f t="shared" si="48"/>
        <v>0</v>
      </c>
      <c r="K77" s="7">
        <f t="shared" si="48"/>
        <v>0</v>
      </c>
      <c r="L77" s="7">
        <f t="shared" si="48"/>
        <v>0</v>
      </c>
      <c r="M77" s="7">
        <f t="shared" si="48"/>
        <v>0</v>
      </c>
      <c r="N77" s="7">
        <f t="shared" si="48"/>
        <v>0</v>
      </c>
      <c r="O77" s="7">
        <f t="shared" si="48"/>
        <v>0</v>
      </c>
      <c r="P77" s="7">
        <f t="shared" si="48"/>
        <v>0</v>
      </c>
      <c r="Q77" s="7">
        <f t="shared" si="48"/>
        <v>0</v>
      </c>
      <c r="R77" s="7">
        <f t="shared" si="48"/>
        <v>0</v>
      </c>
      <c r="S77" s="7">
        <f t="shared" si="48"/>
        <v>0</v>
      </c>
      <c r="T77" s="7">
        <f t="shared" si="48"/>
        <v>0</v>
      </c>
      <c r="U77" s="7"/>
      <c r="V77" s="45">
        <f t="shared" ref="V77:AN77" si="49">SUM(V75:V76)</f>
        <v>3</v>
      </c>
      <c r="W77" s="7">
        <f t="shared" si="49"/>
        <v>-115</v>
      </c>
      <c r="X77" s="7">
        <f t="shared" si="49"/>
        <v>121</v>
      </c>
      <c r="Y77" s="7">
        <f t="shared" si="49"/>
        <v>243</v>
      </c>
      <c r="Z77" s="45">
        <f t="shared" si="49"/>
        <v>288</v>
      </c>
      <c r="AA77" s="7">
        <f t="shared" si="49"/>
        <v>1197</v>
      </c>
      <c r="AB77" s="7">
        <f t="shared" si="49"/>
        <v>1775</v>
      </c>
      <c r="AC77" s="7">
        <f t="shared" si="49"/>
        <v>1274</v>
      </c>
      <c r="AD77" s="45">
        <f t="shared" si="49"/>
        <v>1249</v>
      </c>
      <c r="AE77" s="7">
        <f t="shared" si="49"/>
        <v>981</v>
      </c>
      <c r="AF77" s="7">
        <f t="shared" si="49"/>
        <v>348</v>
      </c>
      <c r="AG77" s="7">
        <f t="shared" si="49"/>
        <v>-60</v>
      </c>
      <c r="AH77" s="45">
        <f t="shared" si="49"/>
        <v>99</v>
      </c>
      <c r="AI77" s="7">
        <f t="shared" si="49"/>
        <v>644</v>
      </c>
      <c r="AJ77" s="7">
        <f t="shared" si="49"/>
        <v>480</v>
      </c>
      <c r="AK77" s="7">
        <f t="shared" si="49"/>
        <v>0</v>
      </c>
      <c r="AL77" s="7">
        <f t="shared" si="49"/>
        <v>0</v>
      </c>
      <c r="AM77" s="7">
        <f t="shared" si="49"/>
        <v>0</v>
      </c>
      <c r="AN77" s="7">
        <f t="shared" si="49"/>
        <v>0</v>
      </c>
      <c r="AO77" s="7">
        <f t="shared" ref="AO77:AP77" si="50">SUM(AO75:AO76)</f>
        <v>0</v>
      </c>
      <c r="AP77" s="7">
        <f t="shared" si="50"/>
        <v>0</v>
      </c>
      <c r="AQ77" s="7"/>
      <c r="AR77" s="7"/>
      <c r="AS77" s="7"/>
      <c r="AT77" s="7"/>
      <c r="AU77" s="7"/>
      <c r="AV77" s="7">
        <f t="shared" ref="AV77:BB77" si="51">SUM(AV75:AV76)</f>
        <v>280.09999999999991</v>
      </c>
      <c r="AW77" s="7">
        <f t="shared" si="51"/>
        <v>467.59999999999991</v>
      </c>
      <c r="AX77" s="7">
        <f t="shared" si="51"/>
        <v>809.60000000000014</v>
      </c>
      <c r="AY77" s="7">
        <f t="shared" si="51"/>
        <v>576</v>
      </c>
      <c r="AZ77" s="7">
        <f t="shared" si="51"/>
        <v>252</v>
      </c>
      <c r="BA77" s="7">
        <f t="shared" si="51"/>
        <v>4534</v>
      </c>
      <c r="BB77" s="7">
        <f t="shared" si="51"/>
        <v>2518</v>
      </c>
      <c r="BC77" s="7"/>
    </row>
    <row r="78" spans="2:60" s="26" customFormat="1" x14ac:dyDescent="0.35">
      <c r="B78" s="26" t="s">
        <v>80</v>
      </c>
      <c r="E78" s="26" t="e">
        <f>E77/E75</f>
        <v>#DIV/0!</v>
      </c>
      <c r="F78" s="26" t="e">
        <f t="shared" ref="F78:T78" si="52">F77/F75</f>
        <v>#DIV/0!</v>
      </c>
      <c r="G78" s="26" t="e">
        <f t="shared" si="52"/>
        <v>#DIV/0!</v>
      </c>
      <c r="H78" s="26" t="e">
        <f t="shared" si="52"/>
        <v>#DIV/0!</v>
      </c>
      <c r="I78" s="26" t="e">
        <f t="shared" si="52"/>
        <v>#DIV/0!</v>
      </c>
      <c r="J78" s="26" t="e">
        <f t="shared" si="52"/>
        <v>#DIV/0!</v>
      </c>
      <c r="K78" s="26" t="e">
        <f t="shared" si="52"/>
        <v>#DIV/0!</v>
      </c>
      <c r="L78" s="26" t="e">
        <f t="shared" si="52"/>
        <v>#DIV/0!</v>
      </c>
      <c r="M78" s="26" t="e">
        <f t="shared" si="52"/>
        <v>#DIV/0!</v>
      </c>
      <c r="N78" s="26" t="e">
        <f t="shared" si="52"/>
        <v>#DIV/0!</v>
      </c>
      <c r="O78" s="26" t="e">
        <f t="shared" si="52"/>
        <v>#DIV/0!</v>
      </c>
      <c r="P78" s="26" t="e">
        <f t="shared" si="52"/>
        <v>#DIV/0!</v>
      </c>
      <c r="Q78" s="26" t="e">
        <f t="shared" si="52"/>
        <v>#DIV/0!</v>
      </c>
      <c r="R78" s="26" t="e">
        <f t="shared" si="52"/>
        <v>#DIV/0!</v>
      </c>
      <c r="S78" s="26" t="e">
        <f t="shared" si="52"/>
        <v>#DIV/0!</v>
      </c>
      <c r="T78" s="26" t="e">
        <f t="shared" si="52"/>
        <v>#DIV/0!</v>
      </c>
      <c r="V78" s="55">
        <f>V77/V75</f>
        <v>8.356545961002786E-3</v>
      </c>
      <c r="W78" s="26">
        <f t="shared" ref="W78:AN78" si="53">W77/W75</f>
        <v>-0.10521500457456541</v>
      </c>
      <c r="X78" s="26">
        <f t="shared" si="53"/>
        <v>7.3511543134872417E-2</v>
      </c>
      <c r="Y78" s="26">
        <f t="shared" si="53"/>
        <v>0.1077127659574468</v>
      </c>
      <c r="Z78" s="55">
        <f t="shared" si="53"/>
        <v>7.1128673746604101E-2</v>
      </c>
      <c r="AA78" s="26">
        <f t="shared" si="53"/>
        <v>0.23726461843409316</v>
      </c>
      <c r="AB78" s="26">
        <f t="shared" si="53"/>
        <v>0.29563624250499665</v>
      </c>
      <c r="AC78" s="26">
        <f t="shared" si="53"/>
        <v>0.23830901608679386</v>
      </c>
      <c r="AD78" s="55">
        <f t="shared" si="53"/>
        <v>0.20973971452560874</v>
      </c>
      <c r="AE78" s="26">
        <f t="shared" si="53"/>
        <v>0.15480511282941456</v>
      </c>
      <c r="AF78" s="26">
        <f t="shared" si="53"/>
        <v>6.1560233504333983E-2</v>
      </c>
      <c r="AG78" s="26">
        <f t="shared" si="53"/>
        <v>-1.1895321173671689E-2</v>
      </c>
      <c r="AH78" s="55">
        <f t="shared" si="53"/>
        <v>1.8696883852691217E-2</v>
      </c>
      <c r="AI78" s="26">
        <f t="shared" si="53"/>
        <v>0.10762032085561497</v>
      </c>
      <c r="AJ78" s="26">
        <f t="shared" si="53"/>
        <v>8.5637823371989288E-2</v>
      </c>
      <c r="AK78" s="26" t="e">
        <f t="shared" si="53"/>
        <v>#DIV/0!</v>
      </c>
      <c r="AL78" s="26" t="e">
        <f t="shared" si="53"/>
        <v>#DIV/0!</v>
      </c>
      <c r="AM78" s="26" t="e">
        <f t="shared" si="53"/>
        <v>#DIV/0!</v>
      </c>
      <c r="AN78" s="26" t="e">
        <f t="shared" si="53"/>
        <v>#DIV/0!</v>
      </c>
      <c r="AO78" s="26" t="e">
        <f>AO77/AO75</f>
        <v>#DIV/0!</v>
      </c>
      <c r="AP78" s="26" t="e">
        <f t="shared" ref="AP78:AV78" si="54">AP77/AP75</f>
        <v>#DIV/0!</v>
      </c>
      <c r="AU78" s="26" t="e">
        <f t="shared" si="54"/>
        <v>#DIV/0!</v>
      </c>
      <c r="AV78" s="26">
        <f t="shared" si="54"/>
        <v>0.18018655516243159</v>
      </c>
      <c r="AW78" s="26">
        <f>AW77/AW75</f>
        <v>0.25058949624866017</v>
      </c>
      <c r="AX78" s="26">
        <f t="shared" ref="AX78:BH78" si="55">AX77/AX75</f>
        <v>0.34711027268050082</v>
      </c>
      <c r="AY78" s="26">
        <f t="shared" si="55"/>
        <v>0.28944723618090451</v>
      </c>
      <c r="AZ78" s="26">
        <f t="shared" si="55"/>
        <v>4.7067612999626446E-2</v>
      </c>
      <c r="BA78" s="26">
        <f t="shared" si="55"/>
        <v>0.22177656036000781</v>
      </c>
      <c r="BB78" s="26">
        <f t="shared" si="55"/>
        <v>0.10953064509113054</v>
      </c>
      <c r="BC78" s="26" t="e">
        <f t="shared" si="55"/>
        <v>#DIV/0!</v>
      </c>
      <c r="BD78" s="26" t="e">
        <f t="shared" si="55"/>
        <v>#DIV/0!</v>
      </c>
      <c r="BE78" s="26" t="e">
        <f t="shared" si="55"/>
        <v>#DIV/0!</v>
      </c>
      <c r="BF78" s="26" t="e">
        <f t="shared" si="55"/>
        <v>#DIV/0!</v>
      </c>
      <c r="BG78" s="26" t="e">
        <f t="shared" si="55"/>
        <v>#DIV/0!</v>
      </c>
      <c r="BH78" s="26" t="e">
        <f t="shared" si="55"/>
        <v>#DIV/0!</v>
      </c>
    </row>
    <row r="79" spans="2:60" s="11" customFormat="1" x14ac:dyDescent="0.35">
      <c r="B79" s="11" t="s">
        <v>56</v>
      </c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49"/>
      <c r="W79" s="17"/>
      <c r="X79" s="17"/>
      <c r="Y79" s="17"/>
      <c r="Z79" s="49"/>
      <c r="AA79" s="17"/>
      <c r="AB79" s="17"/>
      <c r="AC79" s="17"/>
      <c r="AD79" s="49"/>
      <c r="AE79" s="17"/>
      <c r="AF79" s="17"/>
      <c r="AG79" s="17"/>
      <c r="AH79" s="49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</row>
    <row r="80" spans="2:60" x14ac:dyDescent="0.35">
      <c r="B80" t="s">
        <v>57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45">
        <v>-28</v>
      </c>
      <c r="W80" s="7">
        <v>-62</v>
      </c>
      <c r="X80" s="7">
        <v>-59</v>
      </c>
      <c r="Y80" s="40">
        <f>AZ80-X80-W80-V80</f>
        <v>-95</v>
      </c>
      <c r="Z80" s="45">
        <v>-108</v>
      </c>
      <c r="AA80" s="7">
        <v>-105</v>
      </c>
      <c r="AB80" s="7">
        <v>-116</v>
      </c>
      <c r="AC80" s="40">
        <f>BA80-AB80-AA80-Z80</f>
        <v>-93</v>
      </c>
      <c r="AD80" s="45">
        <v>-122</v>
      </c>
      <c r="AE80" s="7">
        <v>-107</v>
      </c>
      <c r="AF80" s="7">
        <v>-124</v>
      </c>
      <c r="AG80" s="40">
        <f>BB80-AF80-AE80-AD80</f>
        <v>-112</v>
      </c>
      <c r="AH80" s="45">
        <v>-127</v>
      </c>
      <c r="AI80" s="7">
        <v>-149</v>
      </c>
      <c r="AJ80" s="7">
        <v>-144</v>
      </c>
      <c r="AK80" s="40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>
        <v>-115.8</v>
      </c>
      <c r="AW80" s="7">
        <v>-102.9</v>
      </c>
      <c r="AX80" s="7">
        <v>-113.5</v>
      </c>
      <c r="AY80" s="7">
        <v>-113</v>
      </c>
      <c r="AZ80" s="7">
        <v>-244</v>
      </c>
      <c r="BA80" s="7">
        <v>-422</v>
      </c>
      <c r="BB80" s="7">
        <v>-465</v>
      </c>
      <c r="BC80" s="7"/>
    </row>
    <row r="81" spans="2:60" x14ac:dyDescent="0.35">
      <c r="B81" t="s">
        <v>58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45">
        <v>-42</v>
      </c>
      <c r="W81" s="7">
        <v>-19</v>
      </c>
      <c r="X81" s="7">
        <v>-7</v>
      </c>
      <c r="Y81" s="40">
        <f>AZ81-X81-W81-V81</f>
        <v>-22</v>
      </c>
      <c r="Z81" s="45">
        <v>0</v>
      </c>
      <c r="AA81" s="7">
        <v>0</v>
      </c>
      <c r="AB81" s="7">
        <v>0</v>
      </c>
      <c r="AC81" s="40">
        <f>BA81-AB81-AA81-Z81</f>
        <v>-20</v>
      </c>
      <c r="AD81" s="45">
        <v>0</v>
      </c>
      <c r="AE81" s="7">
        <v>0</v>
      </c>
      <c r="AF81" s="7">
        <v>0</v>
      </c>
      <c r="AG81" s="40">
        <f>BB81-AF81-AE81-AD81</f>
        <v>-4</v>
      </c>
      <c r="AH81" s="45">
        <v>0</v>
      </c>
      <c r="AI81" s="7">
        <v>0</v>
      </c>
      <c r="AJ81" s="7">
        <v>0</v>
      </c>
      <c r="AK81" s="40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>
        <v>0</v>
      </c>
      <c r="AW81" s="7">
        <v>0</v>
      </c>
      <c r="AX81" s="7">
        <v>0</v>
      </c>
      <c r="AY81" s="7">
        <v>-7</v>
      </c>
      <c r="AZ81" s="7">
        <v>-90</v>
      </c>
      <c r="BA81" s="7">
        <v>-20</v>
      </c>
      <c r="BB81" s="7">
        <v>-4</v>
      </c>
      <c r="BC81" s="7"/>
    </row>
    <row r="82" spans="2:60" s="12" customFormat="1" x14ac:dyDescent="0.35">
      <c r="B82" s="12" t="s">
        <v>59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47">
        <v>-12</v>
      </c>
      <c r="W82" s="18">
        <v>-12</v>
      </c>
      <c r="X82" s="18">
        <v>-17</v>
      </c>
      <c r="Y82" s="41">
        <f>AZ82-X82-W82-V82</f>
        <v>-19</v>
      </c>
      <c r="Z82" s="47">
        <v>-3</v>
      </c>
      <c r="AA82" s="18">
        <v>-25</v>
      </c>
      <c r="AB82" s="18">
        <v>-10</v>
      </c>
      <c r="AC82" s="41">
        <f>BA82-AB82-AA82-Z82</f>
        <v>-42</v>
      </c>
      <c r="AD82" s="47">
        <v>-33</v>
      </c>
      <c r="AE82" s="18">
        <v>-34</v>
      </c>
      <c r="AF82" s="18">
        <v>-37</v>
      </c>
      <c r="AG82" s="41">
        <f>BB82-AF82-AE82-AD82</f>
        <v>-6</v>
      </c>
      <c r="AH82" s="47">
        <v>-3</v>
      </c>
      <c r="AI82" s="18">
        <v>-12</v>
      </c>
      <c r="AJ82" s="18">
        <v>-11</v>
      </c>
      <c r="AK82" s="41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>
        <v>-33.6</v>
      </c>
      <c r="AW82" s="18">
        <v>25.5</v>
      </c>
      <c r="AX82" s="18">
        <v>-22.9</v>
      </c>
      <c r="AY82" s="18">
        <v>-27</v>
      </c>
      <c r="AZ82" s="18">
        <v>-60</v>
      </c>
      <c r="BA82" s="18">
        <v>-80</v>
      </c>
      <c r="BB82" s="18">
        <v>-110</v>
      </c>
      <c r="BC82" s="18"/>
    </row>
    <row r="83" spans="2:60" s="14" customFormat="1" x14ac:dyDescent="0.35">
      <c r="B83" s="14" t="s">
        <v>60</v>
      </c>
      <c r="C83" s="19"/>
      <c r="D83" s="19"/>
      <c r="E83" s="19">
        <f t="shared" ref="E83:F83" si="56">SUM(E80:E82)</f>
        <v>0</v>
      </c>
      <c r="F83" s="19">
        <f t="shared" ref="F83:T83" si="57">SUM(F80:F82)</f>
        <v>0</v>
      </c>
      <c r="G83" s="19">
        <f t="shared" si="57"/>
        <v>0</v>
      </c>
      <c r="H83" s="19">
        <f t="shared" si="57"/>
        <v>0</v>
      </c>
      <c r="I83" s="19">
        <f t="shared" si="57"/>
        <v>0</v>
      </c>
      <c r="J83" s="19">
        <f t="shared" si="57"/>
        <v>0</v>
      </c>
      <c r="K83" s="19">
        <f t="shared" si="57"/>
        <v>0</v>
      </c>
      <c r="L83" s="19">
        <f t="shared" si="57"/>
        <v>0</v>
      </c>
      <c r="M83" s="19">
        <f t="shared" si="57"/>
        <v>0</v>
      </c>
      <c r="N83" s="19">
        <f t="shared" si="57"/>
        <v>0</v>
      </c>
      <c r="O83" s="19">
        <f t="shared" si="57"/>
        <v>0</v>
      </c>
      <c r="P83" s="19">
        <f t="shared" si="57"/>
        <v>0</v>
      </c>
      <c r="Q83" s="19">
        <f t="shared" si="57"/>
        <v>0</v>
      </c>
      <c r="R83" s="19">
        <f t="shared" si="57"/>
        <v>0</v>
      </c>
      <c r="S83" s="19">
        <f t="shared" si="57"/>
        <v>0</v>
      </c>
      <c r="T83" s="19">
        <f t="shared" si="57"/>
        <v>0</v>
      </c>
      <c r="U83" s="19"/>
      <c r="V83" s="56">
        <f t="shared" ref="V83:AN83" si="58">SUM(V80:V82)</f>
        <v>-82</v>
      </c>
      <c r="W83" s="19">
        <f t="shared" si="58"/>
        <v>-93</v>
      </c>
      <c r="X83" s="19">
        <f t="shared" si="58"/>
        <v>-83</v>
      </c>
      <c r="Y83" s="19">
        <f t="shared" si="58"/>
        <v>-136</v>
      </c>
      <c r="Z83" s="56">
        <f t="shared" si="58"/>
        <v>-111</v>
      </c>
      <c r="AA83" s="19">
        <f t="shared" si="58"/>
        <v>-130</v>
      </c>
      <c r="AB83" s="19">
        <f t="shared" si="58"/>
        <v>-126</v>
      </c>
      <c r="AC83" s="19">
        <f t="shared" si="58"/>
        <v>-155</v>
      </c>
      <c r="AD83" s="56">
        <f t="shared" si="58"/>
        <v>-155</v>
      </c>
      <c r="AE83" s="19">
        <f t="shared" si="58"/>
        <v>-141</v>
      </c>
      <c r="AF83" s="19">
        <f t="shared" si="58"/>
        <v>-161</v>
      </c>
      <c r="AG83" s="19">
        <f t="shared" si="58"/>
        <v>-122</v>
      </c>
      <c r="AH83" s="56">
        <f t="shared" si="58"/>
        <v>-130</v>
      </c>
      <c r="AI83" s="19">
        <f t="shared" si="58"/>
        <v>-161</v>
      </c>
      <c r="AJ83" s="19">
        <f t="shared" si="58"/>
        <v>-155</v>
      </c>
      <c r="AK83" s="19">
        <f t="shared" si="58"/>
        <v>0</v>
      </c>
      <c r="AL83" s="19">
        <f t="shared" si="58"/>
        <v>0</v>
      </c>
      <c r="AM83" s="19">
        <f t="shared" si="58"/>
        <v>0</v>
      </c>
      <c r="AN83" s="19">
        <f t="shared" si="58"/>
        <v>0</v>
      </c>
      <c r="AO83" s="19">
        <f t="shared" ref="AO83" si="59">SUM(AO80:AO82)</f>
        <v>0</v>
      </c>
      <c r="AP83" s="19">
        <f t="shared" ref="AP83" si="60">SUM(AP80:AP82)</f>
        <v>0</v>
      </c>
      <c r="AQ83" s="19"/>
      <c r="AR83" s="19"/>
      <c r="AS83" s="19"/>
      <c r="AT83" s="19"/>
      <c r="AU83" s="19">
        <f t="shared" ref="AU83" si="61">SUM(AU80:AU82)</f>
        <v>0</v>
      </c>
      <c r="AV83" s="19">
        <f t="shared" ref="AV83" si="62">SUM(AV80:AV82)</f>
        <v>-149.4</v>
      </c>
      <c r="AW83" s="19">
        <f t="shared" ref="AW83:BB83" si="63">SUM(AW80:AW82)</f>
        <v>-77.400000000000006</v>
      </c>
      <c r="AX83" s="19">
        <f t="shared" si="63"/>
        <v>-136.4</v>
      </c>
      <c r="AY83" s="19">
        <f t="shared" si="63"/>
        <v>-147</v>
      </c>
      <c r="AZ83" s="19">
        <f t="shared" si="63"/>
        <v>-394</v>
      </c>
      <c r="BA83" s="19">
        <f t="shared" si="63"/>
        <v>-522</v>
      </c>
      <c r="BB83" s="19">
        <f t="shared" si="63"/>
        <v>-579</v>
      </c>
      <c r="BC83" s="19"/>
    </row>
    <row r="84" spans="2:60" s="13" customFormat="1" x14ac:dyDescent="0.35">
      <c r="B84" s="13" t="s">
        <v>61</v>
      </c>
      <c r="C84" s="20"/>
      <c r="D84" s="20"/>
      <c r="E84" s="20">
        <f t="shared" ref="E84:F84" si="64">E77+E83</f>
        <v>0</v>
      </c>
      <c r="F84" s="20">
        <f t="shared" ref="F84:T84" si="65">F77+F83</f>
        <v>0</v>
      </c>
      <c r="G84" s="20">
        <f t="shared" si="65"/>
        <v>0</v>
      </c>
      <c r="H84" s="20">
        <f t="shared" si="65"/>
        <v>0</v>
      </c>
      <c r="I84" s="20">
        <f t="shared" si="65"/>
        <v>0</v>
      </c>
      <c r="J84" s="20">
        <f t="shared" si="65"/>
        <v>0</v>
      </c>
      <c r="K84" s="20">
        <f t="shared" si="65"/>
        <v>0</v>
      </c>
      <c r="L84" s="20">
        <f t="shared" si="65"/>
        <v>0</v>
      </c>
      <c r="M84" s="20">
        <f t="shared" si="65"/>
        <v>0</v>
      </c>
      <c r="N84" s="20">
        <f t="shared" si="65"/>
        <v>0</v>
      </c>
      <c r="O84" s="20">
        <f t="shared" si="65"/>
        <v>0</v>
      </c>
      <c r="P84" s="20">
        <f t="shared" si="65"/>
        <v>0</v>
      </c>
      <c r="Q84" s="20">
        <f t="shared" si="65"/>
        <v>0</v>
      </c>
      <c r="R84" s="20">
        <f t="shared" si="65"/>
        <v>0</v>
      </c>
      <c r="S84" s="20">
        <f t="shared" si="65"/>
        <v>0</v>
      </c>
      <c r="T84" s="20">
        <f t="shared" si="65"/>
        <v>0</v>
      </c>
      <c r="U84" s="20"/>
      <c r="V84" s="48">
        <f t="shared" ref="V84:AN84" si="66">V77+V83</f>
        <v>-79</v>
      </c>
      <c r="W84" s="20">
        <f t="shared" si="66"/>
        <v>-208</v>
      </c>
      <c r="X84" s="20">
        <f t="shared" si="66"/>
        <v>38</v>
      </c>
      <c r="Y84" s="20">
        <f t="shared" si="66"/>
        <v>107</v>
      </c>
      <c r="Z84" s="48">
        <f t="shared" si="66"/>
        <v>177</v>
      </c>
      <c r="AA84" s="20">
        <f t="shared" si="66"/>
        <v>1067</v>
      </c>
      <c r="AB84" s="20">
        <f t="shared" si="66"/>
        <v>1649</v>
      </c>
      <c r="AC84" s="20">
        <f t="shared" si="66"/>
        <v>1119</v>
      </c>
      <c r="AD84" s="48">
        <f t="shared" si="66"/>
        <v>1094</v>
      </c>
      <c r="AE84" s="20">
        <f t="shared" si="66"/>
        <v>840</v>
      </c>
      <c r="AF84" s="20">
        <f t="shared" si="66"/>
        <v>187</v>
      </c>
      <c r="AG84" s="20">
        <f t="shared" si="66"/>
        <v>-182</v>
      </c>
      <c r="AH84" s="48">
        <f t="shared" si="66"/>
        <v>-31</v>
      </c>
      <c r="AI84" s="20">
        <f t="shared" si="66"/>
        <v>483</v>
      </c>
      <c r="AJ84" s="20">
        <f t="shared" si="66"/>
        <v>325</v>
      </c>
      <c r="AK84" s="20">
        <f t="shared" si="66"/>
        <v>0</v>
      </c>
      <c r="AL84" s="20">
        <f t="shared" si="66"/>
        <v>0</v>
      </c>
      <c r="AM84" s="20">
        <f t="shared" si="66"/>
        <v>0</v>
      </c>
      <c r="AN84" s="20">
        <f t="shared" si="66"/>
        <v>0</v>
      </c>
      <c r="AO84" s="20">
        <f t="shared" ref="AO84" si="67">AO77+AO83</f>
        <v>0</v>
      </c>
      <c r="AP84" s="20">
        <f t="shared" ref="AP84" si="68">AP77+AP83</f>
        <v>0</v>
      </c>
      <c r="AQ84" s="20"/>
      <c r="AR84" s="20"/>
      <c r="AS84" s="20"/>
      <c r="AT84" s="20"/>
      <c r="AU84" s="20">
        <f t="shared" ref="AU84" si="69">AU77+AU83</f>
        <v>0</v>
      </c>
      <c r="AV84" s="20">
        <f t="shared" ref="AV84" si="70">AV77+AV83</f>
        <v>130.6999999999999</v>
      </c>
      <c r="AW84" s="20">
        <f t="shared" ref="AW84:BB84" si="71">AW77+AW83</f>
        <v>390.19999999999993</v>
      </c>
      <c r="AX84" s="20">
        <f t="shared" si="71"/>
        <v>673.20000000000016</v>
      </c>
      <c r="AY84" s="20">
        <f t="shared" si="71"/>
        <v>429</v>
      </c>
      <c r="AZ84" s="20">
        <f t="shared" si="71"/>
        <v>-142</v>
      </c>
      <c r="BA84" s="20">
        <f t="shared" si="71"/>
        <v>4012</v>
      </c>
      <c r="BB84" s="20">
        <f t="shared" si="71"/>
        <v>1939</v>
      </c>
      <c r="BC84" s="20"/>
    </row>
    <row r="85" spans="2:60" s="26" customFormat="1" x14ac:dyDescent="0.35">
      <c r="B85" s="26" t="s">
        <v>1784</v>
      </c>
      <c r="E85" s="26" t="e">
        <f>E84/E75</f>
        <v>#DIV/0!</v>
      </c>
      <c r="F85" s="26" t="e">
        <f t="shared" ref="F85:T85" si="72">F84/F75</f>
        <v>#DIV/0!</v>
      </c>
      <c r="G85" s="26" t="e">
        <f t="shared" si="72"/>
        <v>#DIV/0!</v>
      </c>
      <c r="H85" s="26" t="e">
        <f t="shared" si="72"/>
        <v>#DIV/0!</v>
      </c>
      <c r="I85" s="26" t="e">
        <f t="shared" si="72"/>
        <v>#DIV/0!</v>
      </c>
      <c r="J85" s="26" t="e">
        <f t="shared" si="72"/>
        <v>#DIV/0!</v>
      </c>
      <c r="K85" s="26" t="e">
        <f t="shared" si="72"/>
        <v>#DIV/0!</v>
      </c>
      <c r="L85" s="26" t="e">
        <f t="shared" si="72"/>
        <v>#DIV/0!</v>
      </c>
      <c r="M85" s="26" t="e">
        <f t="shared" si="72"/>
        <v>#DIV/0!</v>
      </c>
      <c r="N85" s="26" t="e">
        <f t="shared" si="72"/>
        <v>#DIV/0!</v>
      </c>
      <c r="O85" s="26" t="e">
        <f t="shared" si="72"/>
        <v>#DIV/0!</v>
      </c>
      <c r="P85" s="26" t="e">
        <f t="shared" si="72"/>
        <v>#DIV/0!</v>
      </c>
      <c r="Q85" s="26" t="e">
        <f t="shared" si="72"/>
        <v>#DIV/0!</v>
      </c>
      <c r="R85" s="26" t="e">
        <f t="shared" si="72"/>
        <v>#DIV/0!</v>
      </c>
      <c r="S85" s="26" t="e">
        <f t="shared" si="72"/>
        <v>#DIV/0!</v>
      </c>
      <c r="T85" s="26" t="e">
        <f t="shared" si="72"/>
        <v>#DIV/0!</v>
      </c>
      <c r="V85" s="55">
        <f>V84/V75</f>
        <v>-0.22005571030640669</v>
      </c>
      <c r="W85" s="26">
        <f t="shared" ref="W85:AN85" si="73">W84/W75</f>
        <v>-0.19030192131747484</v>
      </c>
      <c r="X85" s="26">
        <f t="shared" si="73"/>
        <v>2.3086269744835967E-2</v>
      </c>
      <c r="Y85" s="26">
        <f t="shared" si="73"/>
        <v>4.7429078014184396E-2</v>
      </c>
      <c r="Z85" s="55">
        <f t="shared" si="73"/>
        <v>4.3714497406767104E-2</v>
      </c>
      <c r="AA85" s="26">
        <f t="shared" si="73"/>
        <v>0.21149653121902875</v>
      </c>
      <c r="AB85" s="26">
        <f t="shared" si="73"/>
        <v>0.2746502331778814</v>
      </c>
      <c r="AC85" s="26">
        <f t="shared" si="73"/>
        <v>0.20931537598204264</v>
      </c>
      <c r="AD85" s="55">
        <f t="shared" si="73"/>
        <v>0.18371116708648194</v>
      </c>
      <c r="AE85" s="26">
        <f t="shared" si="73"/>
        <v>0.13255483667350482</v>
      </c>
      <c r="AF85" s="26">
        <f t="shared" si="73"/>
        <v>3.3079780647443838E-2</v>
      </c>
      <c r="AG85" s="26">
        <f t="shared" si="73"/>
        <v>-3.608247422680412E-2</v>
      </c>
      <c r="AH85" s="55">
        <f t="shared" si="73"/>
        <v>-5.8545797922568464E-3</v>
      </c>
      <c r="AI85" s="26">
        <f t="shared" si="73"/>
        <v>8.0715240641711233E-2</v>
      </c>
      <c r="AJ85" s="26">
        <f t="shared" si="73"/>
        <v>5.7983942908117751E-2</v>
      </c>
      <c r="AK85" s="26" t="e">
        <f t="shared" si="73"/>
        <v>#DIV/0!</v>
      </c>
      <c r="AL85" s="26" t="e">
        <f t="shared" si="73"/>
        <v>#DIV/0!</v>
      </c>
      <c r="AM85" s="26" t="e">
        <f t="shared" si="73"/>
        <v>#DIV/0!</v>
      </c>
      <c r="AN85" s="26" t="e">
        <f t="shared" si="73"/>
        <v>#DIV/0!</v>
      </c>
      <c r="AO85" s="26" t="e">
        <f>AO84/AO75</f>
        <v>#DIV/0!</v>
      </c>
      <c r="AP85" s="26" t="e">
        <f t="shared" ref="AP85:AV85" si="74">AP84/AP75</f>
        <v>#DIV/0!</v>
      </c>
      <c r="AU85" s="26" t="e">
        <f t="shared" si="74"/>
        <v>#DIV/0!</v>
      </c>
      <c r="AV85" s="26">
        <f t="shared" si="74"/>
        <v>8.4078481826953946E-2</v>
      </c>
      <c r="AW85" s="26">
        <f>AW84/AW75</f>
        <v>0.20911039657020361</v>
      </c>
      <c r="AX85" s="26">
        <f t="shared" ref="AX85:BH85" si="75">AX84/AX75</f>
        <v>0.28862973760932953</v>
      </c>
      <c r="AY85" s="26">
        <f t="shared" si="75"/>
        <v>0.21557788944723619</v>
      </c>
      <c r="AZ85" s="26">
        <f t="shared" si="75"/>
        <v>-2.652222637280538E-2</v>
      </c>
      <c r="BA85" s="26">
        <f t="shared" si="75"/>
        <v>0.19624339659557816</v>
      </c>
      <c r="BB85" s="26">
        <f t="shared" si="75"/>
        <v>8.4344686589238327E-2</v>
      </c>
      <c r="BC85" s="26" t="e">
        <f t="shared" si="75"/>
        <v>#DIV/0!</v>
      </c>
      <c r="BD85" s="26" t="e">
        <f t="shared" si="75"/>
        <v>#DIV/0!</v>
      </c>
      <c r="BE85" s="26" t="e">
        <f t="shared" si="75"/>
        <v>#DIV/0!</v>
      </c>
      <c r="BF85" s="26" t="e">
        <f t="shared" si="75"/>
        <v>#DIV/0!</v>
      </c>
      <c r="BG85" s="26" t="e">
        <f t="shared" si="75"/>
        <v>#DIV/0!</v>
      </c>
      <c r="BH85" s="26" t="e">
        <f t="shared" si="75"/>
        <v>#DIV/0!</v>
      </c>
    </row>
    <row r="86" spans="2:60" s="11" customFormat="1" x14ac:dyDescent="0.35">
      <c r="B86" s="11" t="s">
        <v>62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49"/>
      <c r="W86" s="17"/>
      <c r="X86" s="17"/>
      <c r="Y86" s="17"/>
      <c r="Z86" s="49"/>
      <c r="AA86" s="17"/>
      <c r="AB86" s="17"/>
      <c r="AC86" s="17"/>
      <c r="AD86" s="49"/>
      <c r="AE86" s="17"/>
      <c r="AF86" s="17"/>
      <c r="AG86" s="17"/>
      <c r="AH86" s="49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</row>
    <row r="87" spans="2:60" x14ac:dyDescent="0.35">
      <c r="B87" t="s">
        <v>63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45">
        <v>-31</v>
      </c>
      <c r="W87" s="7">
        <v>-69</v>
      </c>
      <c r="X87" s="7">
        <v>-68</v>
      </c>
      <c r="Y87" s="40">
        <f>AZ87-X87-W87-V87</f>
        <v>-70</v>
      </c>
      <c r="Z87" s="45">
        <v>-92</v>
      </c>
      <c r="AA87" s="7">
        <v>-85</v>
      </c>
      <c r="AB87" s="7">
        <v>-81</v>
      </c>
      <c r="AC87" s="40">
        <f>BA87-AB87-AA87-Z87</f>
        <v>-79</v>
      </c>
      <c r="AD87" s="45">
        <v>-77</v>
      </c>
      <c r="AE87" s="7">
        <v>-64</v>
      </c>
      <c r="AF87" s="7">
        <v>-64</v>
      </c>
      <c r="AG87" s="40">
        <f>BB87-AF87-AE87-AD87</f>
        <v>-71</v>
      </c>
      <c r="AH87" s="45">
        <v>-77</v>
      </c>
      <c r="AI87" s="7">
        <v>-79</v>
      </c>
      <c r="AJ87" s="7">
        <v>-70</v>
      </c>
      <c r="AK87" s="40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>
        <v>-193.9</v>
      </c>
      <c r="AW87" s="7">
        <v>-126.8</v>
      </c>
      <c r="AX87" s="7">
        <v>-118.9</v>
      </c>
      <c r="AY87" s="7">
        <v>-101</v>
      </c>
      <c r="AZ87" s="7">
        <v>-238</v>
      </c>
      <c r="BA87" s="7">
        <v>-337</v>
      </c>
      <c r="BB87" s="7">
        <v>-276</v>
      </c>
      <c r="BC87" s="7"/>
    </row>
    <row r="88" spans="2:60" x14ac:dyDescent="0.35">
      <c r="B88" t="s">
        <v>64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45">
        <v>3</v>
      </c>
      <c r="W88" s="7">
        <v>130</v>
      </c>
      <c r="X88" s="7">
        <v>0</v>
      </c>
      <c r="Y88" s="40">
        <f>AZ88-X88-W88-V88</f>
        <v>-3</v>
      </c>
      <c r="Z88" s="45">
        <v>-66</v>
      </c>
      <c r="AA88" s="7">
        <v>-22</v>
      </c>
      <c r="AB88" s="7">
        <v>0</v>
      </c>
      <c r="AC88" s="40">
        <f>BA88-AB88-AA88-Z88</f>
        <v>0</v>
      </c>
      <c r="AD88" s="45">
        <v>-14</v>
      </c>
      <c r="AE88" s="7">
        <v>-66</v>
      </c>
      <c r="AF88" s="7">
        <v>4</v>
      </c>
      <c r="AG88" s="40">
        <f>BB88-AF88-AE88-AD88</f>
        <v>1</v>
      </c>
      <c r="AH88" s="45">
        <v>0</v>
      </c>
      <c r="AI88" s="7">
        <v>0</v>
      </c>
      <c r="AJ88" s="7">
        <v>0</v>
      </c>
      <c r="AK88" s="40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>
        <v>166.3</v>
      </c>
      <c r="AW88" s="7">
        <v>-165.4</v>
      </c>
      <c r="AX88" s="7">
        <v>-6.8</v>
      </c>
      <c r="AY88" s="7">
        <v>-18</v>
      </c>
      <c r="AZ88" s="7">
        <v>130</v>
      </c>
      <c r="BA88" s="7">
        <v>-88</v>
      </c>
      <c r="BB88" s="7">
        <v>-75</v>
      </c>
      <c r="BC88" s="7"/>
    </row>
    <row r="89" spans="2:60" x14ac:dyDescent="0.35">
      <c r="B89" t="s">
        <v>65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45">
        <v>6</v>
      </c>
      <c r="W89" s="7">
        <v>15</v>
      </c>
      <c r="X89" s="7">
        <v>9</v>
      </c>
      <c r="Y89" s="40">
        <f>AZ89-X89-W89-V89</f>
        <v>24</v>
      </c>
      <c r="Z89" s="45">
        <v>47</v>
      </c>
      <c r="AA89" s="7">
        <v>46</v>
      </c>
      <c r="AB89" s="7">
        <v>46</v>
      </c>
      <c r="AC89" s="40">
        <f>BA89-AB89-AA89-Z89</f>
        <v>71</v>
      </c>
      <c r="AD89" s="45">
        <v>49</v>
      </c>
      <c r="AE89" s="7">
        <v>50</v>
      </c>
      <c r="AF89" s="7">
        <v>49</v>
      </c>
      <c r="AG89" s="40">
        <f>BB89-AF89-AE89-AD89</f>
        <v>64</v>
      </c>
      <c r="AH89" s="45">
        <v>50</v>
      </c>
      <c r="AI89" s="7">
        <v>50</v>
      </c>
      <c r="AJ89" s="7">
        <v>50</v>
      </c>
      <c r="AK89" s="40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>
        <v>0</v>
      </c>
      <c r="AW89" s="7">
        <v>0</v>
      </c>
      <c r="AX89" s="7">
        <v>0</v>
      </c>
      <c r="AY89" s="7">
        <v>-1</v>
      </c>
      <c r="AZ89" s="7">
        <v>54</v>
      </c>
      <c r="BA89" s="7">
        <v>210</v>
      </c>
      <c r="BB89" s="7">
        <v>212</v>
      </c>
      <c r="BC89" s="7"/>
    </row>
    <row r="90" spans="2:60" s="12" customFormat="1" x14ac:dyDescent="0.35">
      <c r="B90" s="12" t="s">
        <v>66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47">
        <v>0</v>
      </c>
      <c r="W90" s="18">
        <v>0</v>
      </c>
      <c r="X90" s="18">
        <v>1</v>
      </c>
      <c r="Y90" s="40">
        <f>AZ90-X90-W90-V90</f>
        <v>2</v>
      </c>
      <c r="Z90" s="47">
        <v>0</v>
      </c>
      <c r="AA90" s="18">
        <v>4</v>
      </c>
      <c r="AB90" s="18">
        <v>1</v>
      </c>
      <c r="AC90" s="40">
        <f>BA90-AB90-AA90-Z90</f>
        <v>1</v>
      </c>
      <c r="AD90" s="47">
        <v>-2</v>
      </c>
      <c r="AE90" s="18">
        <v>-3</v>
      </c>
      <c r="AF90" s="18">
        <v>-1</v>
      </c>
      <c r="AG90" s="40">
        <f>BB90-AF90-AE90-AD90</f>
        <v>2</v>
      </c>
      <c r="AH90" s="47">
        <v>2</v>
      </c>
      <c r="AI90" s="18">
        <v>4</v>
      </c>
      <c r="AJ90" s="18">
        <v>-2</v>
      </c>
      <c r="AK90" s="40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>
        <v>7.3</v>
      </c>
      <c r="AW90" s="18">
        <v>10.199999999999999</v>
      </c>
      <c r="AX90" s="18">
        <v>17.2</v>
      </c>
      <c r="AY90" s="18">
        <v>4</v>
      </c>
      <c r="AZ90" s="18">
        <v>3</v>
      </c>
      <c r="BA90" s="18">
        <v>6</v>
      </c>
      <c r="BB90" s="18">
        <v>-4</v>
      </c>
      <c r="BC90" s="18"/>
    </row>
    <row r="91" spans="2:60" s="16" customFormat="1" x14ac:dyDescent="0.35">
      <c r="B91" s="16" t="s">
        <v>67</v>
      </c>
      <c r="C91" s="21"/>
      <c r="D91" s="21"/>
      <c r="E91" s="21">
        <f t="shared" ref="E91:F91" si="76">SUM(E87:E90)</f>
        <v>0</v>
      </c>
      <c r="F91" s="21">
        <f t="shared" ref="F91:T91" si="77">SUM(F87:F90)</f>
        <v>0</v>
      </c>
      <c r="G91" s="21">
        <f t="shared" si="77"/>
        <v>0</v>
      </c>
      <c r="H91" s="21">
        <f t="shared" si="77"/>
        <v>0</v>
      </c>
      <c r="I91" s="21">
        <f t="shared" si="77"/>
        <v>0</v>
      </c>
      <c r="J91" s="21">
        <f t="shared" si="77"/>
        <v>0</v>
      </c>
      <c r="K91" s="21">
        <f t="shared" si="77"/>
        <v>0</v>
      </c>
      <c r="L91" s="21">
        <f t="shared" si="77"/>
        <v>0</v>
      </c>
      <c r="M91" s="21">
        <f t="shared" si="77"/>
        <v>0</v>
      </c>
      <c r="N91" s="21">
        <f t="shared" si="77"/>
        <v>0</v>
      </c>
      <c r="O91" s="21">
        <f t="shared" si="77"/>
        <v>0</v>
      </c>
      <c r="P91" s="21">
        <f t="shared" si="77"/>
        <v>0</v>
      </c>
      <c r="Q91" s="21">
        <f t="shared" si="77"/>
        <v>0</v>
      </c>
      <c r="R91" s="21">
        <f t="shared" si="77"/>
        <v>0</v>
      </c>
      <c r="S91" s="21">
        <f t="shared" si="77"/>
        <v>0</v>
      </c>
      <c r="T91" s="21">
        <f t="shared" si="77"/>
        <v>0</v>
      </c>
      <c r="U91" s="21"/>
      <c r="V91" s="57">
        <f t="shared" ref="V91:AN91" si="78">SUM(V87:V90)</f>
        <v>-22</v>
      </c>
      <c r="W91" s="21">
        <f t="shared" si="78"/>
        <v>76</v>
      </c>
      <c r="X91" s="21">
        <f t="shared" si="78"/>
        <v>-58</v>
      </c>
      <c r="Y91" s="21">
        <f t="shared" si="78"/>
        <v>-47</v>
      </c>
      <c r="Z91" s="57">
        <f t="shared" si="78"/>
        <v>-111</v>
      </c>
      <c r="AA91" s="21">
        <f t="shared" si="78"/>
        <v>-57</v>
      </c>
      <c r="AB91" s="21">
        <f t="shared" si="78"/>
        <v>-34</v>
      </c>
      <c r="AC91" s="21">
        <f t="shared" si="78"/>
        <v>-7</v>
      </c>
      <c r="AD91" s="57">
        <f t="shared" si="78"/>
        <v>-44</v>
      </c>
      <c r="AE91" s="21">
        <f t="shared" si="78"/>
        <v>-83</v>
      </c>
      <c r="AF91" s="21">
        <f t="shared" si="78"/>
        <v>-12</v>
      </c>
      <c r="AG91" s="21">
        <f t="shared" si="78"/>
        <v>-4</v>
      </c>
      <c r="AH91" s="57">
        <f t="shared" si="78"/>
        <v>-25</v>
      </c>
      <c r="AI91" s="21">
        <f t="shared" si="78"/>
        <v>-25</v>
      </c>
      <c r="AJ91" s="21">
        <f t="shared" si="78"/>
        <v>-22</v>
      </c>
      <c r="AK91" s="21">
        <f t="shared" si="78"/>
        <v>0</v>
      </c>
      <c r="AL91" s="21">
        <f t="shared" si="78"/>
        <v>0</v>
      </c>
      <c r="AM91" s="21">
        <f t="shared" si="78"/>
        <v>0</v>
      </c>
      <c r="AN91" s="21">
        <f t="shared" si="78"/>
        <v>0</v>
      </c>
      <c r="AO91" s="21">
        <f t="shared" ref="AO91" si="79">SUM(AO87:AO90)</f>
        <v>0</v>
      </c>
      <c r="AP91" s="21">
        <f t="shared" ref="AP91" si="80">SUM(AP87:AP90)</f>
        <v>0</v>
      </c>
      <c r="AQ91" s="21"/>
      <c r="AR91" s="21"/>
      <c r="AS91" s="21"/>
      <c r="AT91" s="21"/>
      <c r="AU91" s="21">
        <f t="shared" ref="AU91" si="81">SUM(AU87:AU90)</f>
        <v>0</v>
      </c>
      <c r="AV91" s="21">
        <f t="shared" ref="AV91" si="82">SUM(AV87:AV90)</f>
        <v>-20.299999999999994</v>
      </c>
      <c r="AW91" s="21">
        <f t="shared" ref="AW91:BB91" si="83">SUM(AW87:AW90)</f>
        <v>-282</v>
      </c>
      <c r="AX91" s="21">
        <f t="shared" si="83"/>
        <v>-108.5</v>
      </c>
      <c r="AY91" s="21">
        <f t="shared" si="83"/>
        <v>-116</v>
      </c>
      <c r="AZ91" s="21">
        <f t="shared" si="83"/>
        <v>-51</v>
      </c>
      <c r="BA91" s="21">
        <f t="shared" si="83"/>
        <v>-209</v>
      </c>
      <c r="BB91" s="21">
        <f t="shared" si="83"/>
        <v>-143</v>
      </c>
      <c r="BC91" s="21"/>
    </row>
    <row r="92" spans="2:60" s="13" customFormat="1" x14ac:dyDescent="0.35">
      <c r="B92" s="13" t="s">
        <v>68</v>
      </c>
      <c r="C92" s="20"/>
      <c r="D92" s="20"/>
      <c r="E92" s="20">
        <f t="shared" ref="E92:F92" si="84">E84+E91</f>
        <v>0</v>
      </c>
      <c r="F92" s="20">
        <f t="shared" ref="F92:T92" si="85">F84+F91</f>
        <v>0</v>
      </c>
      <c r="G92" s="20">
        <f t="shared" si="85"/>
        <v>0</v>
      </c>
      <c r="H92" s="20">
        <f t="shared" si="85"/>
        <v>0</v>
      </c>
      <c r="I92" s="20">
        <f t="shared" si="85"/>
        <v>0</v>
      </c>
      <c r="J92" s="20">
        <f t="shared" si="85"/>
        <v>0</v>
      </c>
      <c r="K92" s="20">
        <f t="shared" si="85"/>
        <v>0</v>
      </c>
      <c r="L92" s="20">
        <f t="shared" si="85"/>
        <v>0</v>
      </c>
      <c r="M92" s="20">
        <f t="shared" si="85"/>
        <v>0</v>
      </c>
      <c r="N92" s="20">
        <f t="shared" si="85"/>
        <v>0</v>
      </c>
      <c r="O92" s="20">
        <f t="shared" si="85"/>
        <v>0</v>
      </c>
      <c r="P92" s="20">
        <f t="shared" si="85"/>
        <v>0</v>
      </c>
      <c r="Q92" s="20">
        <f t="shared" si="85"/>
        <v>0</v>
      </c>
      <c r="R92" s="20">
        <f t="shared" si="85"/>
        <v>0</v>
      </c>
      <c r="S92" s="20">
        <f t="shared" si="85"/>
        <v>0</v>
      </c>
      <c r="T92" s="20">
        <f t="shared" si="85"/>
        <v>0</v>
      </c>
      <c r="U92" s="20"/>
      <c r="V92" s="48">
        <f t="shared" ref="V92:AN92" si="86">V84+V91</f>
        <v>-101</v>
      </c>
      <c r="W92" s="20">
        <f t="shared" si="86"/>
        <v>-132</v>
      </c>
      <c r="X92" s="20">
        <f t="shared" si="86"/>
        <v>-20</v>
      </c>
      <c r="Y92" s="20">
        <f t="shared" si="86"/>
        <v>60</v>
      </c>
      <c r="Z92" s="48">
        <f t="shared" si="86"/>
        <v>66</v>
      </c>
      <c r="AA92" s="20">
        <f t="shared" si="86"/>
        <v>1010</v>
      </c>
      <c r="AB92" s="20">
        <f t="shared" si="86"/>
        <v>1615</v>
      </c>
      <c r="AC92" s="20">
        <f t="shared" si="86"/>
        <v>1112</v>
      </c>
      <c r="AD92" s="48">
        <f t="shared" si="86"/>
        <v>1050</v>
      </c>
      <c r="AE92" s="20">
        <f t="shared" si="86"/>
        <v>757</v>
      </c>
      <c r="AF92" s="20">
        <f t="shared" si="86"/>
        <v>175</v>
      </c>
      <c r="AG92" s="20">
        <f t="shared" si="86"/>
        <v>-186</v>
      </c>
      <c r="AH92" s="48">
        <f t="shared" si="86"/>
        <v>-56</v>
      </c>
      <c r="AI92" s="20">
        <f t="shared" si="86"/>
        <v>458</v>
      </c>
      <c r="AJ92" s="20">
        <f t="shared" si="86"/>
        <v>303</v>
      </c>
      <c r="AK92" s="20">
        <f t="shared" si="86"/>
        <v>0</v>
      </c>
      <c r="AL92" s="20">
        <f t="shared" si="86"/>
        <v>0</v>
      </c>
      <c r="AM92" s="20">
        <f t="shared" si="86"/>
        <v>0</v>
      </c>
      <c r="AN92" s="20">
        <f t="shared" si="86"/>
        <v>0</v>
      </c>
      <c r="AO92" s="20">
        <f t="shared" ref="AO92" si="87">AO84+AO91</f>
        <v>0</v>
      </c>
      <c r="AP92" s="20">
        <f t="shared" ref="AP92" si="88">AP84+AP91</f>
        <v>0</v>
      </c>
      <c r="AQ92" s="20"/>
      <c r="AR92" s="20"/>
      <c r="AS92" s="20"/>
      <c r="AT92" s="20"/>
      <c r="AU92" s="20">
        <f t="shared" ref="AU92" si="89">AU84+AU91</f>
        <v>0</v>
      </c>
      <c r="AV92" s="20">
        <f t="shared" ref="AV92" si="90">AV84+AV91</f>
        <v>110.39999999999991</v>
      </c>
      <c r="AW92" s="20">
        <f t="shared" ref="AW92:BB92" si="91">AW84+AW91</f>
        <v>108.19999999999993</v>
      </c>
      <c r="AX92" s="20">
        <f t="shared" si="91"/>
        <v>564.70000000000016</v>
      </c>
      <c r="AY92" s="20">
        <f t="shared" si="91"/>
        <v>313</v>
      </c>
      <c r="AZ92" s="20">
        <f t="shared" si="91"/>
        <v>-193</v>
      </c>
      <c r="BA92" s="20">
        <f t="shared" si="91"/>
        <v>3803</v>
      </c>
      <c r="BB92" s="20">
        <f t="shared" si="91"/>
        <v>1796</v>
      </c>
      <c r="BC92" s="20"/>
    </row>
    <row r="93" spans="2:60" s="12" customFormat="1" x14ac:dyDescent="0.35">
      <c r="B93" s="12" t="s">
        <v>69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47">
        <v>51</v>
      </c>
      <c r="W93" s="18">
        <v>25</v>
      </c>
      <c r="X93" s="18">
        <v>22</v>
      </c>
      <c r="Y93" s="41">
        <f>AZ93-X93-W93-V93</f>
        <v>13</v>
      </c>
      <c r="Z93" s="47">
        <v>-9</v>
      </c>
      <c r="AA93" s="18">
        <v>-216</v>
      </c>
      <c r="AB93" s="18">
        <v>-334</v>
      </c>
      <c r="AC93" s="41">
        <f>BA93-AB93-AA93-Z93</f>
        <v>-214</v>
      </c>
      <c r="AD93" s="47">
        <v>-237</v>
      </c>
      <c r="AE93" s="18">
        <v>-157</v>
      </c>
      <c r="AF93" s="18">
        <v>-10</v>
      </c>
      <c r="AG93" s="41">
        <f>BB93-AF93-AE93-AD93</f>
        <v>-19</v>
      </c>
      <c r="AH93" s="47">
        <v>13</v>
      </c>
      <c r="AI93" s="18">
        <v>-102</v>
      </c>
      <c r="AJ93" s="18">
        <v>-29</v>
      </c>
      <c r="AK93" s="41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>
        <v>12.2</v>
      </c>
      <c r="AW93" s="18">
        <v>252.4</v>
      </c>
      <c r="AX93" s="18">
        <v>475.2</v>
      </c>
      <c r="AY93" s="18">
        <v>-18</v>
      </c>
      <c r="AZ93" s="18">
        <v>111</v>
      </c>
      <c r="BA93" s="18">
        <v>-773</v>
      </c>
      <c r="BB93" s="18">
        <v>-423</v>
      </c>
      <c r="BC93" s="18"/>
    </row>
    <row r="94" spans="2:60" s="13" customFormat="1" x14ac:dyDescent="0.35">
      <c r="B94" s="13" t="s">
        <v>70</v>
      </c>
      <c r="C94" s="20"/>
      <c r="D94" s="20"/>
      <c r="E94" s="20">
        <f t="shared" ref="E94:F94" si="92">E92+E93</f>
        <v>0</v>
      </c>
      <c r="F94" s="20">
        <f t="shared" ref="F94:T94" si="93">F92+F93</f>
        <v>0</v>
      </c>
      <c r="G94" s="20">
        <f t="shared" si="93"/>
        <v>0</v>
      </c>
      <c r="H94" s="20">
        <f t="shared" si="93"/>
        <v>0</v>
      </c>
      <c r="I94" s="20">
        <f t="shared" si="93"/>
        <v>0</v>
      </c>
      <c r="J94" s="20">
        <f t="shared" si="93"/>
        <v>0</v>
      </c>
      <c r="K94" s="20">
        <f t="shared" si="93"/>
        <v>0</v>
      </c>
      <c r="L94" s="20">
        <f t="shared" si="93"/>
        <v>0</v>
      </c>
      <c r="M94" s="20">
        <f t="shared" si="93"/>
        <v>0</v>
      </c>
      <c r="N94" s="20">
        <f t="shared" si="93"/>
        <v>0</v>
      </c>
      <c r="O94" s="20">
        <f t="shared" si="93"/>
        <v>0</v>
      </c>
      <c r="P94" s="20">
        <f t="shared" si="93"/>
        <v>0</v>
      </c>
      <c r="Q94" s="20">
        <f t="shared" si="93"/>
        <v>0</v>
      </c>
      <c r="R94" s="20">
        <f t="shared" si="93"/>
        <v>0</v>
      </c>
      <c r="S94" s="20">
        <f t="shared" si="93"/>
        <v>0</v>
      </c>
      <c r="T94" s="20">
        <f t="shared" si="93"/>
        <v>0</v>
      </c>
      <c r="U94" s="20"/>
      <c r="V94" s="48">
        <f t="shared" ref="V94:AN94" si="94">V92+V93</f>
        <v>-50</v>
      </c>
      <c r="W94" s="20">
        <f t="shared" si="94"/>
        <v>-107</v>
      </c>
      <c r="X94" s="20">
        <f t="shared" si="94"/>
        <v>2</v>
      </c>
      <c r="Y94" s="20">
        <f t="shared" si="94"/>
        <v>73</v>
      </c>
      <c r="Z94" s="48">
        <f t="shared" si="94"/>
        <v>57</v>
      </c>
      <c r="AA94" s="20">
        <f t="shared" si="94"/>
        <v>794</v>
      </c>
      <c r="AB94" s="20">
        <f t="shared" si="94"/>
        <v>1281</v>
      </c>
      <c r="AC94" s="20">
        <f t="shared" si="94"/>
        <v>898</v>
      </c>
      <c r="AD94" s="48">
        <f t="shared" si="94"/>
        <v>813</v>
      </c>
      <c r="AE94" s="20">
        <f t="shared" si="94"/>
        <v>600</v>
      </c>
      <c r="AF94" s="20">
        <f t="shared" si="94"/>
        <v>165</v>
      </c>
      <c r="AG94" s="20">
        <f t="shared" si="94"/>
        <v>-205</v>
      </c>
      <c r="AH94" s="48">
        <f t="shared" si="94"/>
        <v>-43</v>
      </c>
      <c r="AI94" s="20">
        <f t="shared" si="94"/>
        <v>356</v>
      </c>
      <c r="AJ94" s="20">
        <f t="shared" si="94"/>
        <v>274</v>
      </c>
      <c r="AK94" s="20">
        <f t="shared" si="94"/>
        <v>0</v>
      </c>
      <c r="AL94" s="20">
        <f t="shared" si="94"/>
        <v>0</v>
      </c>
      <c r="AM94" s="20">
        <f t="shared" si="94"/>
        <v>0</v>
      </c>
      <c r="AN94" s="20">
        <f t="shared" si="94"/>
        <v>0</v>
      </c>
      <c r="AO94" s="20">
        <f t="shared" ref="AO94" si="95">AO92+AO93</f>
        <v>0</v>
      </c>
      <c r="AP94" s="20">
        <f t="shared" ref="AP94" si="96">AP92+AP93</f>
        <v>0</v>
      </c>
      <c r="AQ94" s="20"/>
      <c r="AR94" s="20"/>
      <c r="AS94" s="20"/>
      <c r="AT94" s="20"/>
      <c r="AU94" s="20">
        <f t="shared" ref="AU94" si="97">AU92+AU93</f>
        <v>0</v>
      </c>
      <c r="AV94" s="20">
        <f t="shared" ref="AV94" si="98">AV92+AV93</f>
        <v>122.59999999999991</v>
      </c>
      <c r="AW94" s="20">
        <f t="shared" ref="AW94:BB94" si="99">AW92+AW93</f>
        <v>360.59999999999991</v>
      </c>
      <c r="AX94" s="20">
        <f t="shared" si="99"/>
        <v>1039.9000000000001</v>
      </c>
      <c r="AY94" s="20">
        <f t="shared" si="99"/>
        <v>295</v>
      </c>
      <c r="AZ94" s="20">
        <f t="shared" si="99"/>
        <v>-82</v>
      </c>
      <c r="BA94" s="20">
        <f t="shared" si="99"/>
        <v>3030</v>
      </c>
      <c r="BB94" s="20">
        <f t="shared" si="99"/>
        <v>1373</v>
      </c>
      <c r="BC94" s="20"/>
    </row>
    <row r="95" spans="2:60" s="12" customFormat="1" x14ac:dyDescent="0.35">
      <c r="B95" s="12" t="s">
        <v>71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47">
        <v>1</v>
      </c>
      <c r="W95" s="18">
        <v>-1</v>
      </c>
      <c r="X95" s="18">
        <v>0</v>
      </c>
      <c r="Y95" s="41">
        <f>AZ95-X95-W95-V95</f>
        <v>1</v>
      </c>
      <c r="Z95" s="47">
        <v>0</v>
      </c>
      <c r="AA95" s="18">
        <v>1</v>
      </c>
      <c r="AB95" s="18">
        <v>1</v>
      </c>
      <c r="AC95" s="41">
        <f>BA95-AB95-AA95-Z95</f>
        <v>1</v>
      </c>
      <c r="AD95" s="47">
        <v>1</v>
      </c>
      <c r="AE95" s="18">
        <v>1</v>
      </c>
      <c r="AF95" s="18">
        <v>1</v>
      </c>
      <c r="AG95" s="41">
        <f>BB95-AF95-AE95-AD95</f>
        <v>0</v>
      </c>
      <c r="AH95" s="47">
        <v>1</v>
      </c>
      <c r="AI95" s="18">
        <v>0</v>
      </c>
      <c r="AJ95" s="18">
        <v>1</v>
      </c>
      <c r="AK95" s="41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>
        <v>76.7</v>
      </c>
      <c r="AW95" s="18">
        <v>2.5</v>
      </c>
      <c r="AX95" s="18">
        <v>88.2</v>
      </c>
      <c r="AY95" s="18">
        <v>-2</v>
      </c>
      <c r="AZ95" s="18">
        <v>1</v>
      </c>
      <c r="BA95" s="18">
        <v>3</v>
      </c>
      <c r="BB95" s="18">
        <v>3</v>
      </c>
      <c r="BC95" s="18"/>
    </row>
    <row r="96" spans="2:60" s="13" customFormat="1" x14ac:dyDescent="0.35">
      <c r="B96" s="13" t="s">
        <v>72</v>
      </c>
      <c r="C96" s="20"/>
      <c r="D96" s="20"/>
      <c r="E96" s="20">
        <f t="shared" ref="E96:F96" si="100">E94+E95</f>
        <v>0</v>
      </c>
      <c r="F96" s="20">
        <f t="shared" ref="F96:T96" si="101">F94+F95</f>
        <v>0</v>
      </c>
      <c r="G96" s="20">
        <f t="shared" si="101"/>
        <v>0</v>
      </c>
      <c r="H96" s="20">
        <f t="shared" si="101"/>
        <v>0</v>
      </c>
      <c r="I96" s="20">
        <f t="shared" si="101"/>
        <v>0</v>
      </c>
      <c r="J96" s="20">
        <f t="shared" si="101"/>
        <v>0</v>
      </c>
      <c r="K96" s="20">
        <f t="shared" si="101"/>
        <v>0</v>
      </c>
      <c r="L96" s="20">
        <f t="shared" si="101"/>
        <v>0</v>
      </c>
      <c r="M96" s="20">
        <f t="shared" si="101"/>
        <v>0</v>
      </c>
      <c r="N96" s="20">
        <f t="shared" si="101"/>
        <v>0</v>
      </c>
      <c r="O96" s="20">
        <f t="shared" si="101"/>
        <v>0</v>
      </c>
      <c r="P96" s="20">
        <f t="shared" si="101"/>
        <v>0</v>
      </c>
      <c r="Q96" s="20">
        <f t="shared" si="101"/>
        <v>0</v>
      </c>
      <c r="R96" s="20">
        <f t="shared" si="101"/>
        <v>0</v>
      </c>
      <c r="S96" s="20">
        <f t="shared" si="101"/>
        <v>0</v>
      </c>
      <c r="T96" s="20">
        <f t="shared" si="101"/>
        <v>0</v>
      </c>
      <c r="U96" s="20"/>
      <c r="V96" s="48">
        <f t="shared" ref="V96:AN96" si="102">V94+V95</f>
        <v>-49</v>
      </c>
      <c r="W96" s="20">
        <f t="shared" si="102"/>
        <v>-108</v>
      </c>
      <c r="X96" s="20">
        <f t="shared" si="102"/>
        <v>2</v>
      </c>
      <c r="Y96" s="20">
        <f t="shared" si="102"/>
        <v>74</v>
      </c>
      <c r="Z96" s="48">
        <f t="shared" si="102"/>
        <v>57</v>
      </c>
      <c r="AA96" s="20">
        <f t="shared" si="102"/>
        <v>795</v>
      </c>
      <c r="AB96" s="20">
        <f t="shared" si="102"/>
        <v>1282</v>
      </c>
      <c r="AC96" s="20">
        <f t="shared" si="102"/>
        <v>899</v>
      </c>
      <c r="AD96" s="48">
        <f t="shared" si="102"/>
        <v>814</v>
      </c>
      <c r="AE96" s="20">
        <f t="shared" si="102"/>
        <v>601</v>
      </c>
      <c r="AF96" s="20">
        <f t="shared" si="102"/>
        <v>166</v>
      </c>
      <c r="AG96" s="20">
        <f t="shared" si="102"/>
        <v>-205</v>
      </c>
      <c r="AH96" s="48">
        <f t="shared" si="102"/>
        <v>-42</v>
      </c>
      <c r="AI96" s="20">
        <f t="shared" si="102"/>
        <v>356</v>
      </c>
      <c r="AJ96" s="20">
        <f t="shared" si="102"/>
        <v>275</v>
      </c>
      <c r="AK96" s="20">
        <f t="shared" si="102"/>
        <v>0</v>
      </c>
      <c r="AL96" s="20">
        <f t="shared" si="102"/>
        <v>0</v>
      </c>
      <c r="AM96" s="20">
        <f t="shared" si="102"/>
        <v>0</v>
      </c>
      <c r="AN96" s="20">
        <f t="shared" si="102"/>
        <v>0</v>
      </c>
      <c r="AO96" s="20">
        <f t="shared" ref="AO96" si="103">AO94+AO95</f>
        <v>0</v>
      </c>
      <c r="AP96" s="20">
        <f t="shared" ref="AP96" si="104">AP94+AP95</f>
        <v>0</v>
      </c>
      <c r="AQ96" s="20"/>
      <c r="AR96" s="20"/>
      <c r="AS96" s="20"/>
      <c r="AT96" s="20"/>
      <c r="AU96" s="20">
        <f t="shared" ref="AU96" si="105">AU94+AU95</f>
        <v>0</v>
      </c>
      <c r="AV96" s="20">
        <f t="shared" ref="AV96" si="106">AV94+AV95</f>
        <v>199.2999999999999</v>
      </c>
      <c r="AW96" s="20">
        <f t="shared" ref="AW96:BB96" si="107">AW94+AW95</f>
        <v>363.09999999999991</v>
      </c>
      <c r="AX96" s="20">
        <f t="shared" si="107"/>
        <v>1128.1000000000001</v>
      </c>
      <c r="AY96" s="20">
        <f t="shared" si="107"/>
        <v>293</v>
      </c>
      <c r="AZ96" s="20">
        <f t="shared" si="107"/>
        <v>-81</v>
      </c>
      <c r="BA96" s="20">
        <f t="shared" si="107"/>
        <v>3033</v>
      </c>
      <c r="BB96" s="20">
        <f t="shared" si="107"/>
        <v>1376</v>
      </c>
      <c r="BC96" s="20"/>
    </row>
    <row r="97" spans="2:60" s="12" customFormat="1" x14ac:dyDescent="0.35">
      <c r="B97" s="12" t="s">
        <v>73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47">
        <v>-3</v>
      </c>
      <c r="W97" s="18">
        <v>-16</v>
      </c>
      <c r="X97" s="18">
        <v>-12</v>
      </c>
      <c r="Y97" s="41">
        <f>AZ97-X97-W97-V97</f>
        <v>-10</v>
      </c>
      <c r="Z97" s="47">
        <v>-16</v>
      </c>
      <c r="AA97" s="18">
        <v>-15</v>
      </c>
      <c r="AB97" s="18">
        <v>-8</v>
      </c>
      <c r="AC97" s="41">
        <f>BA97-AB97-AA97-Z97</f>
        <v>-6</v>
      </c>
      <c r="AD97" s="47">
        <v>-13</v>
      </c>
      <c r="AE97" s="18">
        <v>-5</v>
      </c>
      <c r="AF97" s="18">
        <v>-11</v>
      </c>
      <c r="AG97" s="41">
        <f>BB97-AF97-AE97-AD97</f>
        <v>-12</v>
      </c>
      <c r="AH97" s="47">
        <v>-15</v>
      </c>
      <c r="AI97" s="18">
        <v>-9</v>
      </c>
      <c r="AJ97" s="18">
        <v>-11</v>
      </c>
      <c r="AK97" s="41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>
        <v>-25.2</v>
      </c>
      <c r="AW97" s="18">
        <v>3.9</v>
      </c>
      <c r="AX97" s="18">
        <v>0</v>
      </c>
      <c r="AY97" s="18">
        <v>0</v>
      </c>
      <c r="AZ97" s="18">
        <v>-41</v>
      </c>
      <c r="BA97" s="18">
        <v>-45</v>
      </c>
      <c r="BB97" s="18">
        <v>-41</v>
      </c>
      <c r="BC97" s="18"/>
    </row>
    <row r="98" spans="2:60" s="13" customFormat="1" x14ac:dyDescent="0.35">
      <c r="B98" s="13" t="s">
        <v>74</v>
      </c>
      <c r="C98" s="20"/>
      <c r="D98" s="20"/>
      <c r="E98" s="20">
        <f t="shared" ref="E98:F98" si="108">E96+E97</f>
        <v>0</v>
      </c>
      <c r="F98" s="20">
        <f t="shared" ref="F98:T98" si="109">F96+F97</f>
        <v>0</v>
      </c>
      <c r="G98" s="20">
        <f t="shared" si="109"/>
        <v>0</v>
      </c>
      <c r="H98" s="20">
        <f t="shared" si="109"/>
        <v>0</v>
      </c>
      <c r="I98" s="20">
        <f t="shared" si="109"/>
        <v>0</v>
      </c>
      <c r="J98" s="20">
        <f t="shared" si="109"/>
        <v>0</v>
      </c>
      <c r="K98" s="20">
        <f t="shared" si="109"/>
        <v>0</v>
      </c>
      <c r="L98" s="20">
        <f t="shared" si="109"/>
        <v>0</v>
      </c>
      <c r="M98" s="20">
        <f t="shared" si="109"/>
        <v>0</v>
      </c>
      <c r="N98" s="20">
        <f t="shared" si="109"/>
        <v>0</v>
      </c>
      <c r="O98" s="20">
        <f t="shared" si="109"/>
        <v>0</v>
      </c>
      <c r="P98" s="20">
        <f t="shared" si="109"/>
        <v>0</v>
      </c>
      <c r="Q98" s="20">
        <f t="shared" si="109"/>
        <v>0</v>
      </c>
      <c r="R98" s="20">
        <f t="shared" si="109"/>
        <v>0</v>
      </c>
      <c r="S98" s="20">
        <f t="shared" si="109"/>
        <v>0</v>
      </c>
      <c r="T98" s="20">
        <f t="shared" si="109"/>
        <v>0</v>
      </c>
      <c r="U98" s="20"/>
      <c r="V98" s="48">
        <f t="shared" ref="V98:AN98" si="110">V96+V97</f>
        <v>-52</v>
      </c>
      <c r="W98" s="20">
        <f t="shared" si="110"/>
        <v>-124</v>
      </c>
      <c r="X98" s="20">
        <f t="shared" si="110"/>
        <v>-10</v>
      </c>
      <c r="Y98" s="20">
        <f t="shared" si="110"/>
        <v>64</v>
      </c>
      <c r="Z98" s="48">
        <f t="shared" si="110"/>
        <v>41</v>
      </c>
      <c r="AA98" s="20">
        <f t="shared" si="110"/>
        <v>780</v>
      </c>
      <c r="AB98" s="20">
        <f t="shared" si="110"/>
        <v>1274</v>
      </c>
      <c r="AC98" s="20">
        <f t="shared" si="110"/>
        <v>893</v>
      </c>
      <c r="AD98" s="48">
        <f t="shared" si="110"/>
        <v>801</v>
      </c>
      <c r="AE98" s="20">
        <f t="shared" si="110"/>
        <v>596</v>
      </c>
      <c r="AF98" s="20">
        <f t="shared" si="110"/>
        <v>155</v>
      </c>
      <c r="AG98" s="20">
        <f t="shared" si="110"/>
        <v>-217</v>
      </c>
      <c r="AH98" s="48">
        <f t="shared" si="110"/>
        <v>-57</v>
      </c>
      <c r="AI98" s="20">
        <f t="shared" si="110"/>
        <v>347</v>
      </c>
      <c r="AJ98" s="20">
        <f t="shared" si="110"/>
        <v>264</v>
      </c>
      <c r="AK98" s="20">
        <f t="shared" si="110"/>
        <v>0</v>
      </c>
      <c r="AL98" s="20">
        <f t="shared" si="110"/>
        <v>0</v>
      </c>
      <c r="AM98" s="20">
        <f t="shared" si="110"/>
        <v>0</v>
      </c>
      <c r="AN98" s="20">
        <f t="shared" si="110"/>
        <v>0</v>
      </c>
      <c r="AO98" s="20">
        <f t="shared" ref="AO98" si="111">AO96+AO97</f>
        <v>0</v>
      </c>
      <c r="AP98" s="20">
        <f t="shared" ref="AP98" si="112">AP96+AP97</f>
        <v>0</v>
      </c>
      <c r="AQ98" s="20"/>
      <c r="AR98" s="20"/>
      <c r="AS98" s="20"/>
      <c r="AT98" s="20"/>
      <c r="AU98" s="20">
        <f t="shared" ref="AU98" si="113">AU96+AU97</f>
        <v>0</v>
      </c>
      <c r="AV98" s="20">
        <f t="shared" ref="AV98" si="114">AV96+AV97</f>
        <v>174.09999999999991</v>
      </c>
      <c r="AW98" s="20">
        <f t="shared" ref="AW98:BB98" si="115">AW96+AW97</f>
        <v>366.99999999999989</v>
      </c>
      <c r="AX98" s="20">
        <f t="shared" si="115"/>
        <v>1128.1000000000001</v>
      </c>
      <c r="AY98" s="20">
        <f t="shared" si="115"/>
        <v>293</v>
      </c>
      <c r="AZ98" s="20">
        <f t="shared" si="115"/>
        <v>-122</v>
      </c>
      <c r="BA98" s="20">
        <f t="shared" si="115"/>
        <v>2988</v>
      </c>
      <c r="BB98" s="20">
        <f t="shared" si="115"/>
        <v>1335</v>
      </c>
      <c r="BC98" s="20"/>
    </row>
    <row r="99" spans="2:60" s="26" customFormat="1" x14ac:dyDescent="0.35">
      <c r="B99" s="26" t="s">
        <v>1785</v>
      </c>
      <c r="E99" s="26" t="e">
        <f>E98/E75</f>
        <v>#DIV/0!</v>
      </c>
      <c r="F99" s="26" t="e">
        <f t="shared" ref="F99:T99" si="116">F98/F75</f>
        <v>#DIV/0!</v>
      </c>
      <c r="G99" s="26" t="e">
        <f t="shared" si="116"/>
        <v>#DIV/0!</v>
      </c>
      <c r="H99" s="26" t="e">
        <f t="shared" si="116"/>
        <v>#DIV/0!</v>
      </c>
      <c r="I99" s="26" t="e">
        <f t="shared" si="116"/>
        <v>#DIV/0!</v>
      </c>
      <c r="J99" s="26" t="e">
        <f t="shared" si="116"/>
        <v>#DIV/0!</v>
      </c>
      <c r="K99" s="26" t="e">
        <f t="shared" si="116"/>
        <v>#DIV/0!</v>
      </c>
      <c r="L99" s="26" t="e">
        <f t="shared" si="116"/>
        <v>#DIV/0!</v>
      </c>
      <c r="M99" s="26" t="e">
        <f t="shared" si="116"/>
        <v>#DIV/0!</v>
      </c>
      <c r="N99" s="26" t="e">
        <f t="shared" si="116"/>
        <v>#DIV/0!</v>
      </c>
      <c r="O99" s="26" t="e">
        <f t="shared" si="116"/>
        <v>#DIV/0!</v>
      </c>
      <c r="P99" s="26" t="e">
        <f t="shared" si="116"/>
        <v>#DIV/0!</v>
      </c>
      <c r="Q99" s="26" t="e">
        <f t="shared" si="116"/>
        <v>#DIV/0!</v>
      </c>
      <c r="R99" s="26" t="e">
        <f t="shared" si="116"/>
        <v>#DIV/0!</v>
      </c>
      <c r="S99" s="26" t="e">
        <f t="shared" si="116"/>
        <v>#DIV/0!</v>
      </c>
      <c r="T99" s="26" t="e">
        <f t="shared" si="116"/>
        <v>#DIV/0!</v>
      </c>
      <c r="V99" s="55">
        <f>V98/V75</f>
        <v>-0.14484679665738162</v>
      </c>
      <c r="W99" s="26">
        <f t="shared" ref="W99:AN99" si="117">W98/W75</f>
        <v>-0.11344922232387923</v>
      </c>
      <c r="X99" s="26">
        <f t="shared" si="117"/>
        <v>-6.0753341433778859E-3</v>
      </c>
      <c r="Y99" s="26">
        <f t="shared" si="117"/>
        <v>2.8368794326241134E-2</v>
      </c>
      <c r="Z99" s="55">
        <f t="shared" si="117"/>
        <v>1.0125957026426277E-2</v>
      </c>
      <c r="AA99" s="26">
        <f t="shared" si="117"/>
        <v>0.15460852329038652</v>
      </c>
      <c r="AB99" s="26">
        <f t="shared" si="117"/>
        <v>0.21219187208527648</v>
      </c>
      <c r="AC99" s="26">
        <f t="shared" si="117"/>
        <v>0.16704077815188925</v>
      </c>
      <c r="AD99" s="55">
        <f t="shared" si="117"/>
        <v>0.13450881612090679</v>
      </c>
      <c r="AE99" s="26">
        <f t="shared" si="117"/>
        <v>9.4050812687391516E-2</v>
      </c>
      <c r="AF99" s="26">
        <f t="shared" si="117"/>
        <v>2.7419069520608526E-2</v>
      </c>
      <c r="AG99" s="26">
        <f t="shared" si="117"/>
        <v>-4.3021411578112609E-2</v>
      </c>
      <c r="AH99" s="55">
        <f t="shared" si="117"/>
        <v>-1.0764872521246459E-2</v>
      </c>
      <c r="AI99" s="26">
        <f t="shared" si="117"/>
        <v>5.7987967914438505E-2</v>
      </c>
      <c r="AJ99" s="26">
        <f t="shared" si="117"/>
        <v>4.7100802854594115E-2</v>
      </c>
      <c r="AK99" s="26" t="e">
        <f t="shared" si="117"/>
        <v>#DIV/0!</v>
      </c>
      <c r="AL99" s="26" t="e">
        <f t="shared" si="117"/>
        <v>#DIV/0!</v>
      </c>
      <c r="AM99" s="26" t="e">
        <f t="shared" si="117"/>
        <v>#DIV/0!</v>
      </c>
      <c r="AN99" s="26" t="e">
        <f t="shared" si="117"/>
        <v>#DIV/0!</v>
      </c>
      <c r="AO99" s="26" t="e">
        <f>AO98/AO75</f>
        <v>#DIV/0!</v>
      </c>
      <c r="AP99" s="26" t="e">
        <f t="shared" ref="AP99:AV99" si="118">AP98/AP75</f>
        <v>#DIV/0!</v>
      </c>
      <c r="AU99" s="26" t="e">
        <f t="shared" si="118"/>
        <v>#DIV/0!</v>
      </c>
      <c r="AV99" s="26">
        <f t="shared" si="118"/>
        <v>0.11199742682534571</v>
      </c>
      <c r="AW99" s="26">
        <f>AW98/AW75</f>
        <v>0.1966773847802786</v>
      </c>
      <c r="AX99" s="26">
        <f t="shared" ref="AX99:BH99" si="119">AX98/AX75</f>
        <v>0.48366489452924033</v>
      </c>
      <c r="AY99" s="26">
        <f t="shared" si="119"/>
        <v>0.14723618090452262</v>
      </c>
      <c r="AZ99" s="26">
        <f t="shared" si="119"/>
        <v>-2.2786701531565184E-2</v>
      </c>
      <c r="BA99" s="26">
        <f t="shared" si="119"/>
        <v>0.14615535120328702</v>
      </c>
      <c r="BB99" s="26">
        <f t="shared" si="119"/>
        <v>5.8071251468093436E-2</v>
      </c>
      <c r="BC99" s="26" t="e">
        <f t="shared" si="119"/>
        <v>#DIV/0!</v>
      </c>
      <c r="BD99" s="26" t="e">
        <f t="shared" si="119"/>
        <v>#DIV/0!</v>
      </c>
      <c r="BE99" s="26" t="e">
        <f t="shared" si="119"/>
        <v>#DIV/0!</v>
      </c>
      <c r="BF99" s="26" t="e">
        <f t="shared" si="119"/>
        <v>#DIV/0!</v>
      </c>
      <c r="BG99" s="26" t="e">
        <f t="shared" si="119"/>
        <v>#DIV/0!</v>
      </c>
      <c r="BH99" s="26" t="e">
        <f t="shared" si="119"/>
        <v>#DIV/0!</v>
      </c>
    </row>
    <row r="101" spans="2:60" s="30" customFormat="1" x14ac:dyDescent="0.35">
      <c r="B101" s="30" t="s">
        <v>75</v>
      </c>
      <c r="E101" s="30" t="e">
        <f>E98/E103</f>
        <v>#DIV/0!</v>
      </c>
      <c r="F101" s="30" t="e">
        <f t="shared" ref="F101:T101" si="120">F98/F103</f>
        <v>#DIV/0!</v>
      </c>
      <c r="G101" s="30" t="e">
        <f t="shared" si="120"/>
        <v>#DIV/0!</v>
      </c>
      <c r="H101" s="30" t="e">
        <f t="shared" si="120"/>
        <v>#DIV/0!</v>
      </c>
      <c r="I101" s="30" t="e">
        <f t="shared" si="120"/>
        <v>#DIV/0!</v>
      </c>
      <c r="J101" s="30" t="e">
        <f t="shared" si="120"/>
        <v>#DIV/0!</v>
      </c>
      <c r="K101" s="30" t="e">
        <f t="shared" si="120"/>
        <v>#DIV/0!</v>
      </c>
      <c r="L101" s="30" t="e">
        <f t="shared" si="120"/>
        <v>#DIV/0!</v>
      </c>
      <c r="M101" s="30" t="e">
        <f t="shared" si="120"/>
        <v>#DIV/0!</v>
      </c>
      <c r="N101" s="30" t="e">
        <f t="shared" si="120"/>
        <v>#DIV/0!</v>
      </c>
      <c r="O101" s="30" t="e">
        <f t="shared" si="120"/>
        <v>#DIV/0!</v>
      </c>
      <c r="P101" s="30" t="e">
        <f t="shared" si="120"/>
        <v>#DIV/0!</v>
      </c>
      <c r="Q101" s="30" t="e">
        <f t="shared" si="120"/>
        <v>#DIV/0!</v>
      </c>
      <c r="R101" s="30" t="e">
        <f t="shared" si="120"/>
        <v>#DIV/0!</v>
      </c>
      <c r="S101" s="30" t="e">
        <f t="shared" si="120"/>
        <v>#DIV/0!</v>
      </c>
      <c r="T101" s="30" t="e">
        <f t="shared" si="120"/>
        <v>#DIV/0!</v>
      </c>
      <c r="V101" s="58">
        <f>V98/V103</f>
        <v>-0.13045365257683594</v>
      </c>
      <c r="W101" s="30">
        <f t="shared" ref="W101:AP101" si="121">W98/W103</f>
        <v>-0.3106227987114164</v>
      </c>
      <c r="X101" s="30">
        <f t="shared" si="121"/>
        <v>-2.5047527683779974E-2</v>
      </c>
      <c r="Y101" s="30">
        <f t="shared" si="121"/>
        <v>0.12828593446675801</v>
      </c>
      <c r="Z101" s="58">
        <f t="shared" si="121"/>
        <v>8.2098189434563734E-2</v>
      </c>
      <c r="AA101" s="30">
        <f t="shared" si="121"/>
        <v>1.5608303617524524</v>
      </c>
      <c r="AB101" s="30">
        <f t="shared" si="121"/>
        <v>2.5475414425403429</v>
      </c>
      <c r="AC101" s="30">
        <f t="shared" si="121"/>
        <v>1.6996260090018702</v>
      </c>
      <c r="AD101" s="58">
        <f t="shared" si="121"/>
        <v>1.5264789789932862</v>
      </c>
      <c r="AE101" s="30">
        <f t="shared" si="121"/>
        <v>1.1521427729138192</v>
      </c>
      <c r="AF101" s="30">
        <f t="shared" si="121"/>
        <v>0.30079448556380528</v>
      </c>
      <c r="AG101" s="30">
        <f t="shared" si="121"/>
        <v>-0.42153331737955996</v>
      </c>
      <c r="AH101" s="58">
        <f t="shared" si="121"/>
        <v>-0.11066263621696867</v>
      </c>
      <c r="AI101" s="30">
        <f t="shared" si="121"/>
        <v>0.6821550595460425</v>
      </c>
      <c r="AJ101" s="30">
        <f t="shared" si="121"/>
        <v>0.52291620861979837</v>
      </c>
      <c r="AK101" s="30" t="e">
        <f t="shared" si="121"/>
        <v>#DIV/0!</v>
      </c>
      <c r="AL101" s="30" t="e">
        <f t="shared" si="121"/>
        <v>#DIV/0!</v>
      </c>
      <c r="AM101" s="30" t="e">
        <f t="shared" si="121"/>
        <v>#DIV/0!</v>
      </c>
      <c r="AN101" s="30" t="e">
        <f t="shared" si="121"/>
        <v>#DIV/0!</v>
      </c>
      <c r="AO101" s="30" t="e">
        <f t="shared" si="121"/>
        <v>#DIV/0!</v>
      </c>
      <c r="AP101" s="30" t="e">
        <f t="shared" si="121"/>
        <v>#DIV/0!</v>
      </c>
      <c r="AV101" s="30">
        <f>AV98/AV103</f>
        <v>0.88080987964119983</v>
      </c>
      <c r="AW101" s="30">
        <f t="shared" ref="AW101:BH101" si="122">AW98/AW103</f>
        <v>1.2723837259694555</v>
      </c>
      <c r="AX101" s="30">
        <f t="shared" si="122"/>
        <v>3.7960669771448576</v>
      </c>
      <c r="AY101" s="30">
        <f t="shared" si="122"/>
        <v>1.0794242340820088</v>
      </c>
      <c r="AZ101" s="30">
        <f t="shared" si="122"/>
        <v>-0.24454506257725744</v>
      </c>
      <c r="BA101" s="30">
        <f t="shared" si="122"/>
        <v>5.6869904982055859</v>
      </c>
      <c r="BB101" s="30">
        <f t="shared" si="122"/>
        <v>2.5933040493166479</v>
      </c>
      <c r="BC101" s="30" t="e">
        <f t="shared" si="122"/>
        <v>#DIV/0!</v>
      </c>
      <c r="BD101" s="30" t="e">
        <f t="shared" si="122"/>
        <v>#DIV/0!</v>
      </c>
      <c r="BE101" s="30" t="e">
        <f t="shared" si="122"/>
        <v>#DIV/0!</v>
      </c>
      <c r="BF101" s="30" t="e">
        <f t="shared" si="122"/>
        <v>#DIV/0!</v>
      </c>
      <c r="BG101" s="30" t="e">
        <f t="shared" si="122"/>
        <v>#DIV/0!</v>
      </c>
      <c r="BH101" s="30" t="e">
        <f t="shared" si="122"/>
        <v>#DIV/0!</v>
      </c>
    </row>
    <row r="102" spans="2:60" x14ac:dyDescent="0.35">
      <c r="B102" t="s">
        <v>77</v>
      </c>
    </row>
    <row r="103" spans="2:60" s="7" customFormat="1" x14ac:dyDescent="0.35">
      <c r="B103" s="7" t="s">
        <v>78</v>
      </c>
      <c r="V103" s="45">
        <v>398.60899999999998</v>
      </c>
      <c r="W103" s="7">
        <v>399.19799999999998</v>
      </c>
      <c r="X103" s="7">
        <v>399.24099999999999</v>
      </c>
      <c r="Y103" s="7">
        <f>AZ103</f>
        <v>498.885558</v>
      </c>
      <c r="Z103" s="45">
        <v>499.40199999999999</v>
      </c>
      <c r="AA103" s="7">
        <v>499.73399999999998</v>
      </c>
      <c r="AB103" s="7">
        <v>500.09</v>
      </c>
      <c r="AC103" s="7">
        <f>BA103</f>
        <v>525.40970500000003</v>
      </c>
      <c r="AD103" s="45">
        <v>524.73699999999997</v>
      </c>
      <c r="AE103" s="7">
        <v>517.29700000000003</v>
      </c>
      <c r="AF103" s="7">
        <v>515.30200000000002</v>
      </c>
      <c r="AG103" s="7">
        <f>BB103</f>
        <v>514.78730399999995</v>
      </c>
      <c r="AH103" s="45">
        <v>515.07899999999995</v>
      </c>
      <c r="AI103" s="7">
        <v>508.68200000000002</v>
      </c>
      <c r="AJ103" s="7">
        <v>504.86099999999999</v>
      </c>
      <c r="AV103" s="7">
        <v>197.65899999999999</v>
      </c>
      <c r="AW103" s="7">
        <v>288.435</v>
      </c>
      <c r="AX103" s="7">
        <v>297.17599999999999</v>
      </c>
      <c r="AY103" s="7">
        <v>271.44100600000002</v>
      </c>
      <c r="AZ103" s="7">
        <v>498.885558</v>
      </c>
      <c r="BA103" s="7">
        <v>525.40970500000003</v>
      </c>
      <c r="BB103" s="7">
        <v>514.78730399999995</v>
      </c>
    </row>
    <row r="104" spans="2:60" s="7" customFormat="1" x14ac:dyDescent="0.35">
      <c r="B104" s="7" t="s">
        <v>79</v>
      </c>
      <c r="V104" s="45"/>
      <c r="Z104" s="45"/>
      <c r="AD104" s="45"/>
      <c r="AH104" s="45"/>
    </row>
    <row r="107" spans="2:60" s="8" customFormat="1" x14ac:dyDescent="0.35">
      <c r="B107" s="9" t="s">
        <v>81</v>
      </c>
      <c r="V107" s="59"/>
      <c r="Z107" s="59"/>
      <c r="AD107" s="59"/>
      <c r="AH107" s="59"/>
    </row>
    <row r="108" spans="2:60" s="10" customFormat="1" x14ac:dyDescent="0.35">
      <c r="B108" s="11" t="s">
        <v>82</v>
      </c>
      <c r="V108" s="60"/>
      <c r="Z108" s="60"/>
      <c r="AD108" s="60"/>
      <c r="AH108" s="60"/>
    </row>
    <row r="109" spans="2:60" x14ac:dyDescent="0.35">
      <c r="B109" t="s">
        <v>83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>
        <f>AX109</f>
        <v>823.2</v>
      </c>
      <c r="R109" s="7"/>
      <c r="S109" s="7"/>
      <c r="T109" s="7"/>
      <c r="U109" s="7">
        <f>AY109</f>
        <v>353</v>
      </c>
      <c r="V109" s="45">
        <v>186.9</v>
      </c>
      <c r="W109" s="7">
        <v>73.7</v>
      </c>
      <c r="X109" s="7">
        <v>56</v>
      </c>
      <c r="Y109" s="7">
        <f>AZ109</f>
        <v>112</v>
      </c>
      <c r="Z109" s="45">
        <v>110</v>
      </c>
      <c r="AA109" s="7">
        <v>73</v>
      </c>
      <c r="AB109" s="7">
        <v>42</v>
      </c>
      <c r="AC109" s="7">
        <f>BA109</f>
        <v>48</v>
      </c>
      <c r="AD109" s="45">
        <v>35</v>
      </c>
      <c r="AE109" s="7">
        <v>47</v>
      </c>
      <c r="AF109" s="7">
        <v>56</v>
      </c>
      <c r="AG109" s="7">
        <v>26</v>
      </c>
      <c r="AH109" s="45">
        <v>59</v>
      </c>
      <c r="AI109" s="7">
        <v>34</v>
      </c>
      <c r="AJ109" s="7">
        <v>31</v>
      </c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>
        <v>978.3</v>
      </c>
      <c r="AX109" s="7">
        <v>823.2</v>
      </c>
      <c r="AY109" s="7">
        <v>353</v>
      </c>
      <c r="AZ109" s="7">
        <v>112</v>
      </c>
      <c r="BA109" s="7">
        <v>48</v>
      </c>
      <c r="BB109" s="7">
        <v>26</v>
      </c>
      <c r="BC109" s="7"/>
    </row>
    <row r="110" spans="2:60" x14ac:dyDescent="0.35">
      <c r="B110" t="s">
        <v>84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>
        <f>AX110</f>
        <v>226.7</v>
      </c>
      <c r="R110" s="7"/>
      <c r="S110" s="7"/>
      <c r="T110" s="7"/>
      <c r="U110" s="7">
        <f>AY110</f>
        <v>94</v>
      </c>
      <c r="V110" s="45">
        <v>560.79999999999995</v>
      </c>
      <c r="W110" s="7">
        <v>482.2</v>
      </c>
      <c r="X110" s="7">
        <v>653.70000000000005</v>
      </c>
      <c r="Y110" s="7">
        <f>AZ110</f>
        <v>1169</v>
      </c>
      <c r="Z110" s="45">
        <v>1659</v>
      </c>
      <c r="AA110" s="7">
        <v>2062</v>
      </c>
      <c r="AB110" s="7">
        <v>2348</v>
      </c>
      <c r="AC110" s="7">
        <f>BA110</f>
        <v>2154</v>
      </c>
      <c r="AD110" s="45">
        <v>2667</v>
      </c>
      <c r="AE110" s="7">
        <v>2571</v>
      </c>
      <c r="AF110" s="7">
        <v>2301</v>
      </c>
      <c r="AG110" s="7">
        <v>1960</v>
      </c>
      <c r="AH110" s="45">
        <v>2216</v>
      </c>
      <c r="AI110" s="7">
        <v>2290</v>
      </c>
      <c r="AJ110" s="7">
        <v>2122</v>
      </c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>
        <v>106.7</v>
      </c>
      <c r="AX110" s="7">
        <v>226.7</v>
      </c>
      <c r="AY110" s="7">
        <v>94</v>
      </c>
      <c r="AZ110" s="7">
        <v>1169</v>
      </c>
      <c r="BA110" s="7">
        <v>2154</v>
      </c>
      <c r="BB110" s="7">
        <v>1960</v>
      </c>
      <c r="BC110" s="7"/>
    </row>
    <row r="111" spans="2:60" x14ac:dyDescent="0.35">
      <c r="B111" t="s">
        <v>85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>
        <f>AX111</f>
        <v>181.1</v>
      </c>
      <c r="R111" s="7"/>
      <c r="S111" s="7"/>
      <c r="T111" s="7"/>
      <c r="U111" s="7">
        <f>AY111</f>
        <v>317</v>
      </c>
      <c r="V111" s="45">
        <v>2148.8000000000002</v>
      </c>
      <c r="W111" s="7">
        <v>1933.6</v>
      </c>
      <c r="X111" s="7">
        <v>1795.1</v>
      </c>
      <c r="Y111" s="7">
        <f>AZ111</f>
        <v>3828</v>
      </c>
      <c r="Z111" s="45">
        <v>3932</v>
      </c>
      <c r="AA111" s="7">
        <v>4280</v>
      </c>
      <c r="AB111" s="7">
        <v>4505</v>
      </c>
      <c r="AC111" s="7">
        <f>BA111</f>
        <v>5188</v>
      </c>
      <c r="AD111" s="45">
        <v>5562</v>
      </c>
      <c r="AE111" s="7">
        <v>5784</v>
      </c>
      <c r="AF111" s="7">
        <v>5542</v>
      </c>
      <c r="AG111" s="7">
        <v>5130</v>
      </c>
      <c r="AH111" s="45">
        <v>4923</v>
      </c>
      <c r="AI111" s="7">
        <v>4727</v>
      </c>
      <c r="AJ111" s="7">
        <v>4592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>
        <f>138.4+88.8</f>
        <v>227.2</v>
      </c>
      <c r="AX111" s="7">
        <v>181.1</v>
      </c>
      <c r="AY111" s="7">
        <v>317</v>
      </c>
      <c r="AZ111" s="7">
        <v>3828</v>
      </c>
      <c r="BA111" s="7">
        <v>5188</v>
      </c>
      <c r="BB111" s="7">
        <v>5130</v>
      </c>
      <c r="BC111" s="7"/>
    </row>
    <row r="112" spans="2:60" s="12" customFormat="1" x14ac:dyDescent="0.35">
      <c r="B112" s="12" t="s">
        <v>86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7">
        <f>AX112</f>
        <v>248.60000000000002</v>
      </c>
      <c r="R112" s="18"/>
      <c r="S112" s="18"/>
      <c r="T112" s="18"/>
      <c r="U112" s="18">
        <f>AY112</f>
        <v>135</v>
      </c>
      <c r="V112" s="47">
        <f>61.7+107.4</f>
        <v>169.10000000000002</v>
      </c>
      <c r="W112" s="18">
        <f>62.6+90.2</f>
        <v>152.80000000000001</v>
      </c>
      <c r="X112" s="18">
        <f>115+9</f>
        <v>124</v>
      </c>
      <c r="Y112" s="18">
        <f>AZ112</f>
        <v>189</v>
      </c>
      <c r="Z112" s="47">
        <v>160</v>
      </c>
      <c r="AA112" s="18">
        <v>159</v>
      </c>
      <c r="AB112" s="18">
        <v>251</v>
      </c>
      <c r="AC112" s="18">
        <f>BA112</f>
        <v>263</v>
      </c>
      <c r="AD112" s="47">
        <v>295</v>
      </c>
      <c r="AE112" s="18">
        <v>366</v>
      </c>
      <c r="AF112" s="18">
        <v>426</v>
      </c>
      <c r="AG112" s="18">
        <v>306</v>
      </c>
      <c r="AH112" s="47">
        <v>246</v>
      </c>
      <c r="AI112" s="18">
        <v>114</v>
      </c>
      <c r="AJ112" s="18">
        <v>196</v>
      </c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>
        <f>37.9+13.3+51.6+118.5+11.1</f>
        <v>232.4</v>
      </c>
      <c r="AX112" s="18">
        <f>91.5+117.3+39.8</f>
        <v>248.60000000000002</v>
      </c>
      <c r="AY112" s="18">
        <f>46+59+30</f>
        <v>135</v>
      </c>
      <c r="AZ112" s="18">
        <v>189</v>
      </c>
      <c r="BA112" s="18">
        <v>263</v>
      </c>
      <c r="BB112" s="18">
        <v>306</v>
      </c>
      <c r="BC112" s="18"/>
    </row>
    <row r="113" spans="2:60" s="13" customFormat="1" x14ac:dyDescent="0.35">
      <c r="B113" s="13" t="s">
        <v>87</v>
      </c>
      <c r="C113" s="20"/>
      <c r="D113" s="20"/>
      <c r="E113" s="20">
        <f t="shared" ref="E113:F113" si="123">SUM(E109:E112)</f>
        <v>0</v>
      </c>
      <c r="F113" s="20">
        <f t="shared" ref="F113:U113" si="124">SUM(F109:F112)</f>
        <v>0</v>
      </c>
      <c r="G113" s="20">
        <f t="shared" si="124"/>
        <v>0</v>
      </c>
      <c r="H113" s="20">
        <f t="shared" si="124"/>
        <v>0</v>
      </c>
      <c r="I113" s="20">
        <f t="shared" si="124"/>
        <v>0</v>
      </c>
      <c r="J113" s="20">
        <f t="shared" si="124"/>
        <v>0</v>
      </c>
      <c r="K113" s="20">
        <f t="shared" si="124"/>
        <v>0</v>
      </c>
      <c r="L113" s="20">
        <f t="shared" si="124"/>
        <v>0</v>
      </c>
      <c r="M113" s="20">
        <f t="shared" si="124"/>
        <v>0</v>
      </c>
      <c r="N113" s="20">
        <f t="shared" si="124"/>
        <v>0</v>
      </c>
      <c r="O113" s="20">
        <f t="shared" si="124"/>
        <v>0</v>
      </c>
      <c r="P113" s="20">
        <f t="shared" si="124"/>
        <v>0</v>
      </c>
      <c r="Q113" s="20">
        <f t="shared" si="124"/>
        <v>1479.6</v>
      </c>
      <c r="R113" s="20">
        <f t="shared" si="124"/>
        <v>0</v>
      </c>
      <c r="S113" s="20">
        <f t="shared" si="124"/>
        <v>0</v>
      </c>
      <c r="T113" s="20">
        <f t="shared" si="124"/>
        <v>0</v>
      </c>
      <c r="U113" s="20">
        <f t="shared" si="124"/>
        <v>899</v>
      </c>
      <c r="V113" s="48">
        <f t="shared" ref="V113:AP113" si="125">SUM(V109:V112)</f>
        <v>3065.6</v>
      </c>
      <c r="W113" s="20">
        <f t="shared" si="125"/>
        <v>2642.3</v>
      </c>
      <c r="X113" s="20">
        <f t="shared" si="125"/>
        <v>2628.8</v>
      </c>
      <c r="Y113" s="20">
        <f t="shared" si="125"/>
        <v>5298</v>
      </c>
      <c r="Z113" s="48">
        <f t="shared" si="125"/>
        <v>5861</v>
      </c>
      <c r="AA113" s="20">
        <f t="shared" si="125"/>
        <v>6574</v>
      </c>
      <c r="AB113" s="20">
        <f t="shared" si="125"/>
        <v>7146</v>
      </c>
      <c r="AC113" s="20">
        <f t="shared" si="125"/>
        <v>7653</v>
      </c>
      <c r="AD113" s="48">
        <f t="shared" si="125"/>
        <v>8559</v>
      </c>
      <c r="AE113" s="20">
        <f t="shared" si="125"/>
        <v>8768</v>
      </c>
      <c r="AF113" s="20">
        <f t="shared" si="125"/>
        <v>8325</v>
      </c>
      <c r="AG113" s="20">
        <f t="shared" si="125"/>
        <v>7422</v>
      </c>
      <c r="AH113" s="48">
        <f t="shared" si="125"/>
        <v>7444</v>
      </c>
      <c r="AI113" s="20">
        <f t="shared" si="125"/>
        <v>7165</v>
      </c>
      <c r="AJ113" s="20">
        <f t="shared" si="125"/>
        <v>6941</v>
      </c>
      <c r="AK113" s="20">
        <f t="shared" si="125"/>
        <v>0</v>
      </c>
      <c r="AL113" s="20">
        <f t="shared" si="125"/>
        <v>0</v>
      </c>
      <c r="AM113" s="20">
        <f t="shared" si="125"/>
        <v>0</v>
      </c>
      <c r="AN113" s="20">
        <f t="shared" si="125"/>
        <v>0</v>
      </c>
      <c r="AO113" s="20">
        <f t="shared" si="125"/>
        <v>0</v>
      </c>
      <c r="AP113" s="20">
        <f t="shared" si="125"/>
        <v>0</v>
      </c>
      <c r="AQ113" s="20"/>
      <c r="AR113" s="20"/>
      <c r="AS113" s="20"/>
      <c r="AT113" s="20"/>
      <c r="AU113" s="20"/>
      <c r="AV113" s="20"/>
      <c r="AW113" s="20">
        <f t="shared" ref="AW113:BB113" si="126">SUM(AW109:AW112)</f>
        <v>1544.6000000000001</v>
      </c>
      <c r="AX113" s="20">
        <f t="shared" si="126"/>
        <v>1479.6</v>
      </c>
      <c r="AY113" s="20">
        <f t="shared" si="126"/>
        <v>899</v>
      </c>
      <c r="AZ113" s="20">
        <f t="shared" si="126"/>
        <v>5298</v>
      </c>
      <c r="BA113" s="20">
        <f t="shared" si="126"/>
        <v>7653</v>
      </c>
      <c r="BB113" s="20">
        <f t="shared" si="126"/>
        <v>7422</v>
      </c>
      <c r="BC113" s="20"/>
    </row>
    <row r="114" spans="2:60" s="11" customFormat="1" x14ac:dyDescent="0.35">
      <c r="B114" s="11" t="s">
        <v>88</v>
      </c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49"/>
      <c r="W114" s="17"/>
      <c r="X114" s="17"/>
      <c r="Y114" s="17"/>
      <c r="Z114" s="49"/>
      <c r="AA114" s="17"/>
      <c r="AB114" s="17"/>
      <c r="AC114" s="17"/>
      <c r="AD114" s="49"/>
      <c r="AE114" s="17"/>
      <c r="AF114" s="17"/>
      <c r="AG114" s="17"/>
      <c r="AH114" s="49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</row>
    <row r="115" spans="2:60" x14ac:dyDescent="0.35">
      <c r="B115" t="s">
        <v>89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>
        <f>AX115</f>
        <v>1286</v>
      </c>
      <c r="R115" s="7"/>
      <c r="S115" s="7"/>
      <c r="T115" s="7"/>
      <c r="U115" s="7">
        <f>AY115</f>
        <v>1929</v>
      </c>
      <c r="V115" s="45">
        <v>4549.8</v>
      </c>
      <c r="W115" s="7">
        <v>4547.8999999999996</v>
      </c>
      <c r="X115" s="7">
        <v>4550.7</v>
      </c>
      <c r="Y115" s="7">
        <f>AZ115</f>
        <v>8743</v>
      </c>
      <c r="Z115" s="45">
        <v>9014</v>
      </c>
      <c r="AA115" s="7">
        <v>8982</v>
      </c>
      <c r="AB115" s="7">
        <v>8974</v>
      </c>
      <c r="AC115" s="7">
        <f>BA115</f>
        <v>9186</v>
      </c>
      <c r="AD115" s="45">
        <v>9012</v>
      </c>
      <c r="AE115" s="7">
        <v>9047</v>
      </c>
      <c r="AF115" s="7">
        <v>9030</v>
      </c>
      <c r="AG115" s="7">
        <v>9070</v>
      </c>
      <c r="AH115" s="45">
        <v>8950</v>
      </c>
      <c r="AI115" s="7">
        <v>8878</v>
      </c>
      <c r="AJ115" s="7">
        <v>8837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>
        <v>1033.8</v>
      </c>
      <c r="AX115" s="7">
        <v>1286</v>
      </c>
      <c r="AY115" s="7">
        <v>1929</v>
      </c>
      <c r="AZ115" s="7">
        <v>8743</v>
      </c>
      <c r="BA115" s="7">
        <v>9186</v>
      </c>
      <c r="BB115" s="7">
        <v>9070</v>
      </c>
      <c r="BC115" s="7"/>
    </row>
    <row r="116" spans="2:60" x14ac:dyDescent="0.35">
      <c r="B116" t="s">
        <v>90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>
        <f>AX116</f>
        <v>0</v>
      </c>
      <c r="R116" s="7"/>
      <c r="S116" s="7"/>
      <c r="T116" s="7"/>
      <c r="U116" s="7">
        <f>AY116</f>
        <v>62.7</v>
      </c>
      <c r="V116" s="45">
        <v>143.30000000000001</v>
      </c>
      <c r="W116" s="7">
        <v>139.30000000000001</v>
      </c>
      <c r="X116" s="7">
        <v>144</v>
      </c>
      <c r="Y116" s="7">
        <f>AZ116</f>
        <v>1406</v>
      </c>
      <c r="Z116" s="45">
        <v>994</v>
      </c>
      <c r="AA116" s="7">
        <v>1070</v>
      </c>
      <c r="AB116" s="7">
        <v>1072</v>
      </c>
      <c r="AC116" s="7">
        <f>BA116</f>
        <v>1116</v>
      </c>
      <c r="AD116" s="45">
        <v>1127</v>
      </c>
      <c r="AE116" s="7">
        <v>1149</v>
      </c>
      <c r="AF116" s="7">
        <v>1141</v>
      </c>
      <c r="AG116" s="7">
        <v>1130</v>
      </c>
      <c r="AH116" s="45">
        <v>1130</v>
      </c>
      <c r="AI116" s="7">
        <v>1130</v>
      </c>
      <c r="AJ116" s="7">
        <v>1130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>
        <v>0</v>
      </c>
      <c r="AX116" s="7">
        <v>0</v>
      </c>
      <c r="AY116" s="7">
        <v>62.7</v>
      </c>
      <c r="AZ116" s="7">
        <v>1406</v>
      </c>
      <c r="BA116" s="7">
        <v>1116</v>
      </c>
      <c r="BB116" s="7">
        <v>1130</v>
      </c>
      <c r="BC116" s="7"/>
    </row>
    <row r="117" spans="2:60" x14ac:dyDescent="0.35">
      <c r="B117" t="s">
        <v>1797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>
        <f>AX117</f>
        <v>83</v>
      </c>
      <c r="R117" s="7"/>
      <c r="S117" s="7"/>
      <c r="T117" s="7"/>
      <c r="U117" s="7">
        <f>AY117</f>
        <v>0</v>
      </c>
      <c r="V117" s="45">
        <v>0</v>
      </c>
      <c r="W117" s="7">
        <v>0</v>
      </c>
      <c r="X117" s="7">
        <v>0</v>
      </c>
      <c r="Y117" s="7">
        <f>AZ117</f>
        <v>0</v>
      </c>
      <c r="Z117" s="45">
        <v>0</v>
      </c>
      <c r="AA117" s="7">
        <v>0</v>
      </c>
      <c r="AB117" s="7">
        <v>0</v>
      </c>
      <c r="AC117" s="7">
        <f>BA117</f>
        <v>0</v>
      </c>
      <c r="AD117" s="45">
        <v>0</v>
      </c>
      <c r="AE117" s="7">
        <v>0</v>
      </c>
      <c r="AF117" s="7">
        <v>0</v>
      </c>
      <c r="AG117" s="7">
        <v>0</v>
      </c>
      <c r="AH117" s="45">
        <v>0</v>
      </c>
      <c r="AI117" s="7">
        <v>0</v>
      </c>
      <c r="AJ117" s="7">
        <v>0</v>
      </c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>
        <v>17.8</v>
      </c>
      <c r="AX117" s="7">
        <v>83</v>
      </c>
      <c r="AY117" s="7">
        <v>0</v>
      </c>
      <c r="AZ117" s="7">
        <v>0</v>
      </c>
      <c r="BA117" s="7">
        <v>0</v>
      </c>
      <c r="BB117" s="7">
        <v>0</v>
      </c>
      <c r="BC117" s="7"/>
    </row>
    <row r="118" spans="2:60" x14ac:dyDescent="0.35">
      <c r="B118" t="s">
        <v>1796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>
        <f>AX118</f>
        <v>121.3</v>
      </c>
      <c r="R118" s="7"/>
      <c r="S118" s="7"/>
      <c r="T118" s="7"/>
      <c r="U118" s="7">
        <f>AY118</f>
        <v>0</v>
      </c>
      <c r="V118" s="45">
        <v>4.0999999999999996</v>
      </c>
      <c r="W118" s="7">
        <v>4.0999999999999996</v>
      </c>
      <c r="X118" s="7">
        <v>0</v>
      </c>
      <c r="Y118" s="7">
        <f>AZ118</f>
        <v>0</v>
      </c>
      <c r="Z118" s="45">
        <v>0</v>
      </c>
      <c r="AA118" s="7">
        <v>0</v>
      </c>
      <c r="AB118" s="7">
        <v>0</v>
      </c>
      <c r="AC118" s="7">
        <f>BA118</f>
        <v>0</v>
      </c>
      <c r="AD118" s="45">
        <v>0</v>
      </c>
      <c r="AE118" s="7">
        <v>0</v>
      </c>
      <c r="AF118" s="7">
        <v>0</v>
      </c>
      <c r="AG118" s="7">
        <v>0</v>
      </c>
      <c r="AH118" s="45">
        <v>0</v>
      </c>
      <c r="AI118" s="7">
        <v>0</v>
      </c>
      <c r="AJ118" s="7">
        <v>0</v>
      </c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>
        <v>235.3</v>
      </c>
      <c r="AX118" s="7">
        <v>121.3</v>
      </c>
      <c r="AY118" s="7">
        <v>0</v>
      </c>
      <c r="AZ118" s="7">
        <v>0</v>
      </c>
      <c r="BA118" s="7">
        <v>0</v>
      </c>
      <c r="BB118" s="7">
        <v>0</v>
      </c>
      <c r="BC118" s="7"/>
    </row>
    <row r="119" spans="2:60" x14ac:dyDescent="0.35">
      <c r="B119" t="s">
        <v>1795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>
        <f>AX119</f>
        <v>464.8</v>
      </c>
      <c r="R119" s="7"/>
      <c r="S119" s="7"/>
      <c r="T119" s="7"/>
      <c r="U119" s="7">
        <f>AY119</f>
        <v>0</v>
      </c>
      <c r="V119" s="45">
        <v>486.4</v>
      </c>
      <c r="W119" s="7">
        <v>506.5</v>
      </c>
      <c r="X119" s="7">
        <v>0</v>
      </c>
      <c r="Y119" s="7">
        <f>AZ119</f>
        <v>0</v>
      </c>
      <c r="Z119" s="45">
        <v>562</v>
      </c>
      <c r="AA119" s="7">
        <v>333</v>
      </c>
      <c r="AB119" s="7">
        <v>70</v>
      </c>
      <c r="AC119" s="7">
        <f>BA119</f>
        <v>0</v>
      </c>
      <c r="AD119" s="45">
        <v>0</v>
      </c>
      <c r="AE119" s="7">
        <v>0</v>
      </c>
      <c r="AF119" s="7">
        <v>0</v>
      </c>
      <c r="AG119" s="7">
        <v>0</v>
      </c>
      <c r="AH119" s="45">
        <v>0</v>
      </c>
      <c r="AI119" s="7">
        <v>0</v>
      </c>
      <c r="AJ119" s="7">
        <v>0</v>
      </c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>
        <v>0</v>
      </c>
      <c r="AX119" s="7">
        <v>464.8</v>
      </c>
      <c r="AY119" s="7">
        <v>0</v>
      </c>
      <c r="AZ119" s="7">
        <v>0</v>
      </c>
      <c r="BA119" s="7">
        <v>0</v>
      </c>
      <c r="BB119" s="7">
        <v>0</v>
      </c>
      <c r="BC119" s="7"/>
    </row>
    <row r="120" spans="2:60" x14ac:dyDescent="0.35">
      <c r="B120" t="s">
        <v>91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>
        <f>AX120</f>
        <v>0</v>
      </c>
      <c r="R120" s="7"/>
      <c r="S120" s="7"/>
      <c r="T120" s="7"/>
      <c r="U120" s="7">
        <f>AY120</f>
        <v>0</v>
      </c>
      <c r="V120" s="45">
        <v>0</v>
      </c>
      <c r="W120" s="7">
        <v>0</v>
      </c>
      <c r="X120" s="7">
        <v>0</v>
      </c>
      <c r="Y120" s="7">
        <f>AZ120</f>
        <v>0</v>
      </c>
      <c r="Z120" s="45">
        <v>0</v>
      </c>
      <c r="AA120" s="7">
        <v>0</v>
      </c>
      <c r="AB120" s="7">
        <v>0</v>
      </c>
      <c r="AC120" s="7">
        <f>BA120</f>
        <v>223</v>
      </c>
      <c r="AD120" s="45">
        <v>0</v>
      </c>
      <c r="AE120" s="7">
        <v>0</v>
      </c>
      <c r="AF120" s="7">
        <v>390</v>
      </c>
      <c r="AG120" s="7">
        <v>356</v>
      </c>
      <c r="AH120" s="45">
        <v>370</v>
      </c>
      <c r="AI120" s="7">
        <v>379</v>
      </c>
      <c r="AJ120" s="7">
        <v>392</v>
      </c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>
        <v>0</v>
      </c>
      <c r="AX120" s="7">
        <v>0</v>
      </c>
      <c r="AY120" s="7">
        <v>0</v>
      </c>
      <c r="AZ120" s="7">
        <v>0</v>
      </c>
      <c r="BA120" s="7">
        <v>223</v>
      </c>
      <c r="BB120" s="7">
        <v>356</v>
      </c>
      <c r="BC120" s="7"/>
    </row>
    <row r="121" spans="2:60" x14ac:dyDescent="0.35">
      <c r="B121" t="s">
        <v>1794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>
        <f>AX121</f>
        <v>0</v>
      </c>
      <c r="R121" s="7"/>
      <c r="S121" s="7"/>
      <c r="T121" s="7"/>
      <c r="U121" s="7">
        <f>AY121</f>
        <v>0</v>
      </c>
      <c r="V121" s="45">
        <v>0</v>
      </c>
      <c r="W121" s="7">
        <v>0</v>
      </c>
      <c r="X121" s="7">
        <v>0</v>
      </c>
      <c r="Y121" s="7">
        <f>AZ121</f>
        <v>0</v>
      </c>
      <c r="Z121" s="45">
        <v>0</v>
      </c>
      <c r="AA121" s="7">
        <v>0</v>
      </c>
      <c r="AB121" s="7">
        <v>0</v>
      </c>
      <c r="AC121" s="7">
        <f>BA121</f>
        <v>0</v>
      </c>
      <c r="AD121" s="45">
        <v>0</v>
      </c>
      <c r="AE121" s="7">
        <v>0</v>
      </c>
      <c r="AF121" s="7">
        <v>0</v>
      </c>
      <c r="AG121" s="7">
        <v>0</v>
      </c>
      <c r="AH121" s="45">
        <v>0</v>
      </c>
      <c r="AI121" s="7">
        <v>0</v>
      </c>
      <c r="AJ121" s="7">
        <v>0</v>
      </c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>
        <v>20.3</v>
      </c>
      <c r="AX121" s="7">
        <v>0</v>
      </c>
      <c r="AY121" s="7"/>
      <c r="AZ121" s="7"/>
      <c r="BA121" s="7"/>
      <c r="BB121" s="7"/>
      <c r="BC121" s="7"/>
    </row>
    <row r="122" spans="2:60" s="12" customFormat="1" x14ac:dyDescent="0.35">
      <c r="B122" s="12" t="s">
        <v>92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7">
        <f>AX122</f>
        <v>94.9</v>
      </c>
      <c r="R122" s="18"/>
      <c r="S122" s="18"/>
      <c r="T122" s="18"/>
      <c r="U122" s="7">
        <f>AY122</f>
        <v>614.20000000000005</v>
      </c>
      <c r="V122" s="47">
        <f>215.1+238+210</f>
        <v>663.1</v>
      </c>
      <c r="W122" s="18">
        <f>213+245+192.6</f>
        <v>650.6</v>
      </c>
      <c r="X122" s="18">
        <f>519.5+207.7+240.1+190.1</f>
        <v>1157.4000000000001</v>
      </c>
      <c r="Y122" s="7">
        <f>AZ122</f>
        <v>1324</v>
      </c>
      <c r="Z122" s="47">
        <v>784</v>
      </c>
      <c r="AA122" s="18">
        <v>787</v>
      </c>
      <c r="AB122" s="18">
        <v>804</v>
      </c>
      <c r="AC122" s="7">
        <f>BA122</f>
        <v>797</v>
      </c>
      <c r="AD122" s="47">
        <v>1070</v>
      </c>
      <c r="AE122" s="18">
        <v>1075</v>
      </c>
      <c r="AF122" s="18">
        <v>802</v>
      </c>
      <c r="AG122" s="18">
        <v>777</v>
      </c>
      <c r="AH122" s="47">
        <v>758</v>
      </c>
      <c r="AI122" s="18">
        <v>751</v>
      </c>
      <c r="AJ122" s="18">
        <v>759</v>
      </c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>
        <v>101.6</v>
      </c>
      <c r="AX122" s="18">
        <v>94.9</v>
      </c>
      <c r="AY122" s="18">
        <f>459.5+154.7</f>
        <v>614.20000000000005</v>
      </c>
      <c r="AZ122" s="18">
        <v>1324</v>
      </c>
      <c r="BA122" s="18">
        <v>797</v>
      </c>
      <c r="BB122" s="18">
        <v>777</v>
      </c>
      <c r="BC122" s="18"/>
    </row>
    <row r="123" spans="2:60" s="16" customFormat="1" x14ac:dyDescent="0.35">
      <c r="B123" s="16" t="s">
        <v>1791</v>
      </c>
      <c r="C123" s="21"/>
      <c r="D123" s="21"/>
      <c r="E123" s="21">
        <f>SUM(E115:E122)</f>
        <v>0</v>
      </c>
      <c r="F123" s="21">
        <f t="shared" ref="F123:U123" si="127">SUM(F115:F122)</f>
        <v>0</v>
      </c>
      <c r="G123" s="21">
        <f t="shared" si="127"/>
        <v>0</v>
      </c>
      <c r="H123" s="21">
        <f t="shared" si="127"/>
        <v>0</v>
      </c>
      <c r="I123" s="21">
        <f t="shared" si="127"/>
        <v>0</v>
      </c>
      <c r="J123" s="21">
        <f t="shared" si="127"/>
        <v>0</v>
      </c>
      <c r="K123" s="21">
        <f t="shared" si="127"/>
        <v>0</v>
      </c>
      <c r="L123" s="21">
        <f t="shared" si="127"/>
        <v>0</v>
      </c>
      <c r="M123" s="21">
        <f t="shared" si="127"/>
        <v>0</v>
      </c>
      <c r="N123" s="21">
        <f t="shared" si="127"/>
        <v>0</v>
      </c>
      <c r="O123" s="21">
        <f t="shared" si="127"/>
        <v>0</v>
      </c>
      <c r="P123" s="21">
        <f t="shared" si="127"/>
        <v>0</v>
      </c>
      <c r="Q123" s="21">
        <f t="shared" si="127"/>
        <v>2050</v>
      </c>
      <c r="R123" s="21">
        <f t="shared" si="127"/>
        <v>0</v>
      </c>
      <c r="S123" s="21">
        <f t="shared" si="127"/>
        <v>0</v>
      </c>
      <c r="T123" s="21">
        <f t="shared" si="127"/>
        <v>0</v>
      </c>
      <c r="U123" s="21">
        <f t="shared" si="127"/>
        <v>2605.9</v>
      </c>
      <c r="V123" s="57">
        <f>SUM(V115:V122)</f>
        <v>5846.7000000000007</v>
      </c>
      <c r="W123" s="21">
        <f t="shared" ref="W123:AP123" si="128">SUM(W115:W122)</f>
        <v>5848.4000000000005</v>
      </c>
      <c r="X123" s="21">
        <f t="shared" si="128"/>
        <v>5852.1</v>
      </c>
      <c r="Y123" s="21">
        <f t="shared" si="128"/>
        <v>11473</v>
      </c>
      <c r="Z123" s="57">
        <f t="shared" si="128"/>
        <v>11354</v>
      </c>
      <c r="AA123" s="21">
        <f t="shared" si="128"/>
        <v>11172</v>
      </c>
      <c r="AB123" s="21">
        <f t="shared" si="128"/>
        <v>10920</v>
      </c>
      <c r="AC123" s="21">
        <f t="shared" si="128"/>
        <v>11322</v>
      </c>
      <c r="AD123" s="57">
        <f t="shared" si="128"/>
        <v>11209</v>
      </c>
      <c r="AE123" s="21">
        <f t="shared" si="128"/>
        <v>11271</v>
      </c>
      <c r="AF123" s="21">
        <f t="shared" si="128"/>
        <v>11363</v>
      </c>
      <c r="AG123" s="21">
        <f t="shared" si="128"/>
        <v>11333</v>
      </c>
      <c r="AH123" s="57">
        <f t="shared" si="128"/>
        <v>11208</v>
      </c>
      <c r="AI123" s="21">
        <f t="shared" si="128"/>
        <v>11138</v>
      </c>
      <c r="AJ123" s="21">
        <f t="shared" si="128"/>
        <v>11118</v>
      </c>
      <c r="AK123" s="21">
        <f t="shared" si="128"/>
        <v>0</v>
      </c>
      <c r="AL123" s="21">
        <f t="shared" si="128"/>
        <v>0</v>
      </c>
      <c r="AM123" s="21">
        <f t="shared" si="128"/>
        <v>0</v>
      </c>
      <c r="AN123" s="21">
        <f t="shared" si="128"/>
        <v>0</v>
      </c>
      <c r="AO123" s="21">
        <f t="shared" si="128"/>
        <v>0</v>
      </c>
      <c r="AP123" s="21">
        <f t="shared" si="128"/>
        <v>0</v>
      </c>
      <c r="AQ123" s="21"/>
      <c r="AR123" s="21"/>
      <c r="AS123" s="21"/>
      <c r="AT123" s="21"/>
      <c r="AU123" s="21"/>
      <c r="AV123" s="21"/>
      <c r="AW123" s="21">
        <f>SUM(AW115:AW122)</f>
        <v>1408.7999999999997</v>
      </c>
      <c r="AX123" s="21">
        <f t="shared" ref="AX123:BH123" si="129">SUM(AX115:AX122)</f>
        <v>2050</v>
      </c>
      <c r="AY123" s="21">
        <f t="shared" si="129"/>
        <v>2605.9</v>
      </c>
      <c r="AZ123" s="21">
        <f t="shared" si="129"/>
        <v>11473</v>
      </c>
      <c r="BA123" s="21">
        <f t="shared" si="129"/>
        <v>11322</v>
      </c>
      <c r="BB123" s="21">
        <f t="shared" si="129"/>
        <v>11333</v>
      </c>
      <c r="BC123" s="21">
        <f t="shared" si="129"/>
        <v>0</v>
      </c>
      <c r="BD123" s="21">
        <f t="shared" si="129"/>
        <v>0</v>
      </c>
      <c r="BE123" s="21">
        <f t="shared" si="129"/>
        <v>0</v>
      </c>
      <c r="BF123" s="21">
        <f t="shared" si="129"/>
        <v>0</v>
      </c>
      <c r="BG123" s="21">
        <f t="shared" si="129"/>
        <v>0</v>
      </c>
      <c r="BH123" s="21">
        <f t="shared" si="129"/>
        <v>0</v>
      </c>
    </row>
    <row r="124" spans="2:60" s="13" customFormat="1" x14ac:dyDescent="0.35">
      <c r="B124" s="13" t="s">
        <v>93</v>
      </c>
      <c r="C124" s="20"/>
      <c r="D124" s="20"/>
      <c r="E124" s="20">
        <f>E123+E113</f>
        <v>0</v>
      </c>
      <c r="F124" s="20">
        <f t="shared" ref="F124:U124" si="130">F123+F113</f>
        <v>0</v>
      </c>
      <c r="G124" s="20">
        <f t="shared" si="130"/>
        <v>0</v>
      </c>
      <c r="H124" s="20">
        <f t="shared" si="130"/>
        <v>0</v>
      </c>
      <c r="I124" s="20">
        <f t="shared" si="130"/>
        <v>0</v>
      </c>
      <c r="J124" s="20">
        <f t="shared" si="130"/>
        <v>0</v>
      </c>
      <c r="K124" s="20">
        <f t="shared" si="130"/>
        <v>0</v>
      </c>
      <c r="L124" s="20">
        <f t="shared" si="130"/>
        <v>0</v>
      </c>
      <c r="M124" s="20">
        <f t="shared" si="130"/>
        <v>0</v>
      </c>
      <c r="N124" s="20">
        <f t="shared" si="130"/>
        <v>0</v>
      </c>
      <c r="O124" s="20">
        <f t="shared" si="130"/>
        <v>0</v>
      </c>
      <c r="P124" s="20">
        <f t="shared" si="130"/>
        <v>0</v>
      </c>
      <c r="Q124" s="20">
        <f t="shared" si="130"/>
        <v>3529.6</v>
      </c>
      <c r="R124" s="20">
        <f t="shared" si="130"/>
        <v>0</v>
      </c>
      <c r="S124" s="20">
        <f t="shared" si="130"/>
        <v>0</v>
      </c>
      <c r="T124" s="20">
        <f t="shared" si="130"/>
        <v>0</v>
      </c>
      <c r="U124" s="20">
        <f t="shared" si="130"/>
        <v>3504.9</v>
      </c>
      <c r="V124" s="48">
        <f>V123+V113</f>
        <v>8912.3000000000011</v>
      </c>
      <c r="W124" s="20">
        <f t="shared" ref="W124:AP124" si="131">W123+W113</f>
        <v>8490.7000000000007</v>
      </c>
      <c r="X124" s="20">
        <f t="shared" si="131"/>
        <v>8480.9000000000015</v>
      </c>
      <c r="Y124" s="20">
        <f t="shared" si="131"/>
        <v>16771</v>
      </c>
      <c r="Z124" s="48">
        <f t="shared" si="131"/>
        <v>17215</v>
      </c>
      <c r="AA124" s="20">
        <f t="shared" si="131"/>
        <v>17746</v>
      </c>
      <c r="AB124" s="20">
        <f t="shared" si="131"/>
        <v>18066</v>
      </c>
      <c r="AC124" s="20">
        <f t="shared" si="131"/>
        <v>18975</v>
      </c>
      <c r="AD124" s="48">
        <f t="shared" si="131"/>
        <v>19768</v>
      </c>
      <c r="AE124" s="20">
        <f t="shared" si="131"/>
        <v>20039</v>
      </c>
      <c r="AF124" s="20">
        <f t="shared" si="131"/>
        <v>19688</v>
      </c>
      <c r="AG124" s="20">
        <f t="shared" si="131"/>
        <v>18755</v>
      </c>
      <c r="AH124" s="48">
        <f t="shared" si="131"/>
        <v>18652</v>
      </c>
      <c r="AI124" s="20">
        <f t="shared" si="131"/>
        <v>18303</v>
      </c>
      <c r="AJ124" s="20">
        <f t="shared" si="131"/>
        <v>18059</v>
      </c>
      <c r="AK124" s="20">
        <f t="shared" si="131"/>
        <v>0</v>
      </c>
      <c r="AL124" s="20">
        <f t="shared" si="131"/>
        <v>0</v>
      </c>
      <c r="AM124" s="20">
        <f t="shared" si="131"/>
        <v>0</v>
      </c>
      <c r="AN124" s="20">
        <f t="shared" si="131"/>
        <v>0</v>
      </c>
      <c r="AO124" s="20">
        <f t="shared" si="131"/>
        <v>0</v>
      </c>
      <c r="AP124" s="20">
        <f t="shared" si="131"/>
        <v>0</v>
      </c>
      <c r="AQ124" s="20"/>
      <c r="AR124" s="20"/>
      <c r="AS124" s="20"/>
      <c r="AT124" s="20"/>
      <c r="AU124" s="20"/>
      <c r="AV124" s="20"/>
      <c r="AW124" s="20">
        <f>AW123+AW113</f>
        <v>2953.3999999999996</v>
      </c>
      <c r="AX124" s="20">
        <f t="shared" ref="AX124:BH124" si="132">AX123+AX113</f>
        <v>3529.6</v>
      </c>
      <c r="AY124" s="20">
        <f t="shared" si="132"/>
        <v>3504.9</v>
      </c>
      <c r="AZ124" s="20">
        <f t="shared" si="132"/>
        <v>16771</v>
      </c>
      <c r="BA124" s="20">
        <f t="shared" si="132"/>
        <v>18975</v>
      </c>
      <c r="BB124" s="20">
        <f t="shared" si="132"/>
        <v>18755</v>
      </c>
      <c r="BC124" s="20">
        <f t="shared" si="132"/>
        <v>0</v>
      </c>
      <c r="BD124" s="20">
        <f t="shared" si="132"/>
        <v>0</v>
      </c>
      <c r="BE124" s="20">
        <f t="shared" si="132"/>
        <v>0</v>
      </c>
      <c r="BF124" s="20">
        <f t="shared" si="132"/>
        <v>0</v>
      </c>
      <c r="BG124" s="20">
        <f t="shared" si="132"/>
        <v>0</v>
      </c>
      <c r="BH124" s="20">
        <f t="shared" si="132"/>
        <v>0</v>
      </c>
    </row>
    <row r="125" spans="2:60" s="11" customFormat="1" x14ac:dyDescent="0.35">
      <c r="B125" s="11" t="s">
        <v>94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49"/>
      <c r="W125" s="17"/>
      <c r="X125" s="17"/>
      <c r="Y125" s="17"/>
      <c r="Z125" s="49"/>
      <c r="AA125" s="17"/>
      <c r="AB125" s="17"/>
      <c r="AC125" s="17"/>
      <c r="AD125" s="49"/>
      <c r="AE125" s="17"/>
      <c r="AF125" s="17"/>
      <c r="AG125" s="17"/>
      <c r="AH125" s="49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</row>
    <row r="126" spans="2:60" x14ac:dyDescent="0.35">
      <c r="B126" t="s">
        <v>95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>
        <f>AX126</f>
        <v>186.8</v>
      </c>
      <c r="R126" s="7"/>
      <c r="S126" s="7"/>
      <c r="T126" s="7"/>
      <c r="U126" s="7">
        <f>AY126</f>
        <v>193.2</v>
      </c>
      <c r="V126" s="45">
        <v>825.3</v>
      </c>
      <c r="W126" s="7">
        <v>504.8</v>
      </c>
      <c r="X126" s="7">
        <v>710.7</v>
      </c>
      <c r="Y126" s="7">
        <f>AZ126</f>
        <v>1575</v>
      </c>
      <c r="Z126" s="45">
        <v>1743</v>
      </c>
      <c r="AA126" s="7">
        <v>1665</v>
      </c>
      <c r="AB126" s="7">
        <v>1828</v>
      </c>
      <c r="AC126" s="7">
        <f>BA126</f>
        <v>2073</v>
      </c>
      <c r="AD126" s="45">
        <v>2271</v>
      </c>
      <c r="AE126" s="7">
        <v>2594</v>
      </c>
      <c r="AF126" s="7">
        <v>2361</v>
      </c>
      <c r="AG126" s="7">
        <v>2186</v>
      </c>
      <c r="AH126" s="45">
        <v>2173</v>
      </c>
      <c r="AI126" s="7">
        <v>2116</v>
      </c>
      <c r="AJ126" s="7">
        <v>2076</v>
      </c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>
        <v>99.5</v>
      </c>
      <c r="AX126" s="7">
        <v>186.8</v>
      </c>
      <c r="AY126" s="7">
        <v>193.2</v>
      </c>
      <c r="AZ126" s="7">
        <v>1575</v>
      </c>
      <c r="BA126" s="7">
        <v>2073</v>
      </c>
      <c r="BB126" s="7">
        <v>2186</v>
      </c>
      <c r="BC126" s="7"/>
    </row>
    <row r="127" spans="2:60" x14ac:dyDescent="0.35">
      <c r="B127" t="s">
        <v>96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>
        <f>AX127</f>
        <v>158.9</v>
      </c>
      <c r="R127" s="7"/>
      <c r="S127" s="7"/>
      <c r="T127" s="7"/>
      <c r="U127" s="7">
        <f>AY127</f>
        <v>126.3</v>
      </c>
      <c r="V127" s="45">
        <v>299.8</v>
      </c>
      <c r="W127" s="7">
        <v>288.3</v>
      </c>
      <c r="X127" s="7">
        <v>279.39999999999998</v>
      </c>
      <c r="Y127" s="7">
        <f>AZ127</f>
        <v>460</v>
      </c>
      <c r="Z127" s="45">
        <f>465+151</f>
        <v>616</v>
      </c>
      <c r="AA127" s="7">
        <f>550+151</f>
        <v>701</v>
      </c>
      <c r="AB127" s="7">
        <f>592+151</f>
        <v>743</v>
      </c>
      <c r="AC127" s="7">
        <f>BA127</f>
        <v>585</v>
      </c>
      <c r="AD127" s="45">
        <v>541</v>
      </c>
      <c r="AE127" s="7">
        <v>536</v>
      </c>
      <c r="AF127" s="7">
        <v>479</v>
      </c>
      <c r="AG127" s="7">
        <f>429+383</f>
        <v>812</v>
      </c>
      <c r="AH127" s="45">
        <f>388+271</f>
        <v>659</v>
      </c>
      <c r="AI127" s="7">
        <v>455</v>
      </c>
      <c r="AJ127" s="7">
        <v>467</v>
      </c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>
        <v>52.7</v>
      </c>
      <c r="AX127" s="7">
        <v>158.9</v>
      </c>
      <c r="AY127" s="7">
        <v>126.3</v>
      </c>
      <c r="AZ127" s="7">
        <v>460</v>
      </c>
      <c r="BA127" s="7">
        <v>585</v>
      </c>
      <c r="BB127" s="7">
        <v>429</v>
      </c>
      <c r="BC127" s="7"/>
    </row>
    <row r="128" spans="2:60" s="12" customFormat="1" x14ac:dyDescent="0.35">
      <c r="B128" s="12" t="s">
        <v>97</v>
      </c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>
        <f>AX128</f>
        <v>122.5</v>
      </c>
      <c r="R128" s="18"/>
      <c r="S128" s="18"/>
      <c r="T128" s="18"/>
      <c r="U128" s="18">
        <f>AY128</f>
        <v>89.9</v>
      </c>
      <c r="V128" s="47">
        <v>245.7</v>
      </c>
      <c r="W128" s="18">
        <v>244.9</v>
      </c>
      <c r="X128" s="18">
        <v>224</v>
      </c>
      <c r="Y128" s="18">
        <f>AZ128</f>
        <v>894</v>
      </c>
      <c r="Z128" s="47">
        <v>574</v>
      </c>
      <c r="AA128" s="18">
        <v>620</v>
      </c>
      <c r="AB128" s="18">
        <v>708</v>
      </c>
      <c r="AC128" s="18">
        <f>BA128</f>
        <v>903</v>
      </c>
      <c r="AD128" s="47">
        <v>939</v>
      </c>
      <c r="AE128" s="18">
        <v>857</v>
      </c>
      <c r="AF128" s="18">
        <v>740</v>
      </c>
      <c r="AG128" s="18">
        <v>551</v>
      </c>
      <c r="AH128" s="47">
        <v>628</v>
      </c>
      <c r="AI128" s="18">
        <f>261+576</f>
        <v>837</v>
      </c>
      <c r="AJ128" s="18">
        <f>263+488</f>
        <v>751</v>
      </c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>
        <f>30.2+31.4+55.6+44.2+75+63.6</f>
        <v>300</v>
      </c>
      <c r="AX128" s="18">
        <f>35.5+87</f>
        <v>122.5</v>
      </c>
      <c r="AY128" s="18">
        <f>37.9+52</f>
        <v>89.9</v>
      </c>
      <c r="AZ128" s="18">
        <f>147+747</f>
        <v>894</v>
      </c>
      <c r="BA128" s="18">
        <v>903</v>
      </c>
      <c r="BB128" s="18">
        <v>934</v>
      </c>
      <c r="BC128" s="18"/>
    </row>
    <row r="129" spans="2:60" s="13" customFormat="1" x14ac:dyDescent="0.35">
      <c r="B129" s="13" t="s">
        <v>98</v>
      </c>
      <c r="C129" s="20"/>
      <c r="D129" s="20"/>
      <c r="E129" s="20">
        <f t="shared" ref="E129:F129" si="133">SUM(E126:E128)</f>
        <v>0</v>
      </c>
      <c r="F129" s="20">
        <f t="shared" ref="F129:U129" si="134">SUM(F126:F128)</f>
        <v>0</v>
      </c>
      <c r="G129" s="20">
        <f t="shared" si="134"/>
        <v>0</v>
      </c>
      <c r="H129" s="20">
        <f t="shared" si="134"/>
        <v>0</v>
      </c>
      <c r="I129" s="20">
        <f t="shared" si="134"/>
        <v>0</v>
      </c>
      <c r="J129" s="20">
        <f t="shared" si="134"/>
        <v>0</v>
      </c>
      <c r="K129" s="20">
        <f t="shared" si="134"/>
        <v>0</v>
      </c>
      <c r="L129" s="20">
        <f t="shared" si="134"/>
        <v>0</v>
      </c>
      <c r="M129" s="20">
        <f t="shared" si="134"/>
        <v>0</v>
      </c>
      <c r="N129" s="20">
        <f t="shared" si="134"/>
        <v>0</v>
      </c>
      <c r="O129" s="20">
        <f t="shared" si="134"/>
        <v>0</v>
      </c>
      <c r="P129" s="20">
        <f t="shared" si="134"/>
        <v>0</v>
      </c>
      <c r="Q129" s="20">
        <f t="shared" si="134"/>
        <v>468.20000000000005</v>
      </c>
      <c r="R129" s="20">
        <f t="shared" si="134"/>
        <v>0</v>
      </c>
      <c r="S129" s="20">
        <f t="shared" si="134"/>
        <v>0</v>
      </c>
      <c r="T129" s="20">
        <f t="shared" si="134"/>
        <v>0</v>
      </c>
      <c r="U129" s="20">
        <f t="shared" si="134"/>
        <v>409.4</v>
      </c>
      <c r="V129" s="48">
        <f t="shared" ref="V129:AP129" si="135">SUM(V126:V128)</f>
        <v>1370.8</v>
      </c>
      <c r="W129" s="20">
        <f t="shared" si="135"/>
        <v>1038</v>
      </c>
      <c r="X129" s="20">
        <f t="shared" si="135"/>
        <v>1214.0999999999999</v>
      </c>
      <c r="Y129" s="20">
        <f t="shared" si="135"/>
        <v>2929</v>
      </c>
      <c r="Z129" s="48">
        <f t="shared" si="135"/>
        <v>2933</v>
      </c>
      <c r="AA129" s="20">
        <f t="shared" si="135"/>
        <v>2986</v>
      </c>
      <c r="AB129" s="20">
        <f t="shared" si="135"/>
        <v>3279</v>
      </c>
      <c r="AC129" s="20">
        <f t="shared" si="135"/>
        <v>3561</v>
      </c>
      <c r="AD129" s="48">
        <f t="shared" si="135"/>
        <v>3751</v>
      </c>
      <c r="AE129" s="20">
        <f t="shared" si="135"/>
        <v>3987</v>
      </c>
      <c r="AF129" s="20">
        <f t="shared" si="135"/>
        <v>3580</v>
      </c>
      <c r="AG129" s="20">
        <f t="shared" si="135"/>
        <v>3549</v>
      </c>
      <c r="AH129" s="48">
        <f t="shared" si="135"/>
        <v>3460</v>
      </c>
      <c r="AI129" s="20">
        <f t="shared" si="135"/>
        <v>3408</v>
      </c>
      <c r="AJ129" s="20">
        <f t="shared" si="135"/>
        <v>3294</v>
      </c>
      <c r="AK129" s="20">
        <f t="shared" si="135"/>
        <v>0</v>
      </c>
      <c r="AL129" s="20">
        <f t="shared" si="135"/>
        <v>0</v>
      </c>
      <c r="AM129" s="20">
        <f t="shared" si="135"/>
        <v>0</v>
      </c>
      <c r="AN129" s="20">
        <f t="shared" si="135"/>
        <v>0</v>
      </c>
      <c r="AO129" s="20">
        <f t="shared" si="135"/>
        <v>0</v>
      </c>
      <c r="AP129" s="20">
        <f t="shared" si="135"/>
        <v>0</v>
      </c>
      <c r="AQ129" s="20"/>
      <c r="AR129" s="20"/>
      <c r="AS129" s="20"/>
      <c r="AT129" s="20"/>
      <c r="AU129" s="20"/>
      <c r="AV129" s="20"/>
      <c r="AW129" s="20">
        <f t="shared" ref="AW129:BB129" si="136">SUM(AW126:AW128)</f>
        <v>452.2</v>
      </c>
      <c r="AX129" s="20">
        <f t="shared" si="136"/>
        <v>468.20000000000005</v>
      </c>
      <c r="AY129" s="20">
        <f t="shared" si="136"/>
        <v>409.4</v>
      </c>
      <c r="AZ129" s="20">
        <f t="shared" si="136"/>
        <v>2929</v>
      </c>
      <c r="BA129" s="20">
        <f t="shared" si="136"/>
        <v>3561</v>
      </c>
      <c r="BB129" s="20">
        <f t="shared" si="136"/>
        <v>3549</v>
      </c>
      <c r="BC129" s="20"/>
    </row>
    <row r="130" spans="2:60" s="11" customFormat="1" x14ac:dyDescent="0.35">
      <c r="B130" s="11" t="s">
        <v>99</v>
      </c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49"/>
      <c r="W130" s="17"/>
      <c r="X130" s="17"/>
      <c r="Y130" s="17"/>
      <c r="Z130" s="49"/>
      <c r="AA130" s="17"/>
      <c r="AB130" s="17"/>
      <c r="AC130" s="17"/>
      <c r="AD130" s="49"/>
      <c r="AE130" s="17"/>
      <c r="AF130" s="17"/>
      <c r="AG130" s="17"/>
      <c r="AH130" s="49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</row>
    <row r="131" spans="2:60" x14ac:dyDescent="0.35">
      <c r="B131" t="s">
        <v>100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>
        <f>AX131</f>
        <v>2092.9</v>
      </c>
      <c r="R131" s="7"/>
      <c r="S131" s="7"/>
      <c r="T131" s="7"/>
      <c r="U131" s="7">
        <f>AY131</f>
        <v>2113.8000000000002</v>
      </c>
      <c r="V131" s="45">
        <v>4357.1000000000004</v>
      </c>
      <c r="W131" s="7">
        <v>4451.6000000000004</v>
      </c>
      <c r="X131" s="7">
        <v>4309.8</v>
      </c>
      <c r="Y131" s="7">
        <f>AZ131</f>
        <v>5390</v>
      </c>
      <c r="Z131" s="45">
        <v>5734</v>
      </c>
      <c r="AA131" s="7">
        <v>5368</v>
      </c>
      <c r="AB131" s="7">
        <v>5350</v>
      </c>
      <c r="AC131" s="7">
        <f>BA131</f>
        <v>5238</v>
      </c>
      <c r="AD131" s="45">
        <v>5028</v>
      </c>
      <c r="AE131" s="7">
        <v>4668</v>
      </c>
      <c r="AF131" s="7">
        <v>4475</v>
      </c>
      <c r="AG131" s="7">
        <v>4249</v>
      </c>
      <c r="AH131" s="45">
        <v>4559</v>
      </c>
      <c r="AI131" s="7">
        <v>3963</v>
      </c>
      <c r="AJ131" s="7">
        <v>3458</v>
      </c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>
        <v>2304.1999999999998</v>
      </c>
      <c r="AX131" s="7">
        <v>2092.9</v>
      </c>
      <c r="AY131" s="7">
        <v>2113.8000000000002</v>
      </c>
      <c r="AZ131" s="7">
        <v>5390</v>
      </c>
      <c r="BA131" s="7">
        <v>5238</v>
      </c>
      <c r="BB131" s="7">
        <v>4249</v>
      </c>
      <c r="BC131" s="7"/>
    </row>
    <row r="132" spans="2:60" x14ac:dyDescent="0.35">
      <c r="B132" t="s">
        <v>101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>
        <f>AX132</f>
        <v>248.7</v>
      </c>
      <c r="R132" s="7"/>
      <c r="S132" s="7"/>
      <c r="T132" s="7"/>
      <c r="U132" s="7">
        <f>AY132</f>
        <v>476.5</v>
      </c>
      <c r="V132" s="45">
        <f>1171.6+179.2</f>
        <v>1350.8</v>
      </c>
      <c r="W132" s="7">
        <f>191.5+1159.6+181.1</f>
        <v>1532.1999999999998</v>
      </c>
      <c r="X132" s="7">
        <f>174.1+1130.6</f>
        <v>1304.6999999999998</v>
      </c>
      <c r="Y132" s="7">
        <f>AZ132</f>
        <v>4113</v>
      </c>
      <c r="Z132" s="45">
        <v>3916</v>
      </c>
      <c r="AA132" s="7">
        <v>3841</v>
      </c>
      <c r="AB132" s="7">
        <v>3773</v>
      </c>
      <c r="AC132" s="7">
        <f>BA132</f>
        <v>2961</v>
      </c>
      <c r="AD132" s="45">
        <f>552+2346</f>
        <v>2898</v>
      </c>
      <c r="AE132" s="7">
        <f>527+2314</f>
        <v>2841</v>
      </c>
      <c r="AF132" s="7">
        <f>464+2287</f>
        <v>2751</v>
      </c>
      <c r="AG132" s="7">
        <f>473+585</f>
        <v>1058</v>
      </c>
      <c r="AH132" s="45">
        <f>465+572</f>
        <v>1037</v>
      </c>
      <c r="AI132" s="7">
        <f>461+575</f>
        <v>1036</v>
      </c>
      <c r="AJ132" s="7">
        <f>456+563</f>
        <v>1019</v>
      </c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>
        <v>257.7</v>
      </c>
      <c r="AX132" s="7">
        <v>248.7</v>
      </c>
      <c r="AY132" s="7">
        <f>311.5+165</f>
        <v>476.5</v>
      </c>
      <c r="AZ132" s="7">
        <f>1224+2889</f>
        <v>4113</v>
      </c>
      <c r="BA132" s="7">
        <f>578+2383</f>
        <v>2961</v>
      </c>
      <c r="BB132" s="7">
        <f>473+585</f>
        <v>1058</v>
      </c>
      <c r="BC132" s="7"/>
    </row>
    <row r="133" spans="2:60" s="12" customFormat="1" x14ac:dyDescent="0.35">
      <c r="B133" s="12" t="s">
        <v>102</v>
      </c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7">
        <f>AX133</f>
        <v>295.60000000000002</v>
      </c>
      <c r="R133" s="18"/>
      <c r="S133" s="18"/>
      <c r="T133" s="18"/>
      <c r="U133" s="7">
        <f>AY133</f>
        <v>146.30000000000001</v>
      </c>
      <c r="V133" s="47">
        <f>201.2+137.9+263.5</f>
        <v>602.6</v>
      </c>
      <c r="W133" s="18">
        <f>278.4+72.3</f>
        <v>350.7</v>
      </c>
      <c r="X133" s="18">
        <f>280.7+182+65.9</f>
        <v>528.6</v>
      </c>
      <c r="Y133" s="7">
        <f>AZ133</f>
        <v>1260</v>
      </c>
      <c r="Z133" s="47">
        <v>1175</v>
      </c>
      <c r="AA133" s="18">
        <v>1272</v>
      </c>
      <c r="AB133" s="18">
        <v>1374</v>
      </c>
      <c r="AC133" s="7">
        <f>BA133</f>
        <v>1441</v>
      </c>
      <c r="AD133" s="47">
        <v>1483</v>
      </c>
      <c r="AE133" s="18">
        <v>1549</v>
      </c>
      <c r="AF133" s="18">
        <v>1614</v>
      </c>
      <c r="AG133" s="18">
        <f>590+1267</f>
        <v>1857</v>
      </c>
      <c r="AH133" s="47">
        <f>1276+527</f>
        <v>1803</v>
      </c>
      <c r="AI133" s="18">
        <f>545+1307</f>
        <v>1852</v>
      </c>
      <c r="AJ133" s="18">
        <f>662+1362</f>
        <v>2024</v>
      </c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>
        <f>167.7+163.5+52.25</f>
        <v>383.45</v>
      </c>
      <c r="AX133" s="18">
        <f>172+123.6</f>
        <v>295.60000000000002</v>
      </c>
      <c r="AY133" s="18">
        <v>146.30000000000001</v>
      </c>
      <c r="AZ133" s="18">
        <v>1260</v>
      </c>
      <c r="BA133" s="18">
        <f>1329+112</f>
        <v>1441</v>
      </c>
      <c r="BB133" s="18">
        <f>1267+590</f>
        <v>1857</v>
      </c>
      <c r="BC133" s="18"/>
    </row>
    <row r="134" spans="2:60" s="16" customFormat="1" x14ac:dyDescent="0.35">
      <c r="B134" s="16" t="s">
        <v>1792</v>
      </c>
      <c r="C134" s="21"/>
      <c r="D134" s="21"/>
      <c r="E134" s="21">
        <f>SUM(E131:E133)</f>
        <v>0</v>
      </c>
      <c r="F134" s="21">
        <f t="shared" ref="F134:U134" si="137">SUM(F131:F133)</f>
        <v>0</v>
      </c>
      <c r="G134" s="21">
        <f t="shared" si="137"/>
        <v>0</v>
      </c>
      <c r="H134" s="21">
        <f t="shared" si="137"/>
        <v>0</v>
      </c>
      <c r="I134" s="21">
        <f t="shared" si="137"/>
        <v>0</v>
      </c>
      <c r="J134" s="21">
        <f t="shared" si="137"/>
        <v>0</v>
      </c>
      <c r="K134" s="21">
        <f t="shared" si="137"/>
        <v>0</v>
      </c>
      <c r="L134" s="21">
        <f t="shared" si="137"/>
        <v>0</v>
      </c>
      <c r="M134" s="21">
        <f t="shared" si="137"/>
        <v>0</v>
      </c>
      <c r="N134" s="21">
        <f t="shared" si="137"/>
        <v>0</v>
      </c>
      <c r="O134" s="21">
        <f t="shared" si="137"/>
        <v>0</v>
      </c>
      <c r="P134" s="21">
        <f t="shared" si="137"/>
        <v>0</v>
      </c>
      <c r="Q134" s="21">
        <f t="shared" si="137"/>
        <v>2637.2</v>
      </c>
      <c r="R134" s="21">
        <f t="shared" si="137"/>
        <v>0</v>
      </c>
      <c r="S134" s="21">
        <f t="shared" si="137"/>
        <v>0</v>
      </c>
      <c r="T134" s="21">
        <f t="shared" si="137"/>
        <v>0</v>
      </c>
      <c r="U134" s="21">
        <f t="shared" si="137"/>
        <v>2736.6000000000004</v>
      </c>
      <c r="V134" s="57">
        <f>SUM(V131:V133)</f>
        <v>6310.5000000000009</v>
      </c>
      <c r="W134" s="21">
        <f t="shared" ref="W134:AP134" si="138">SUM(W131:W133)</f>
        <v>6334.5</v>
      </c>
      <c r="X134" s="21">
        <f t="shared" si="138"/>
        <v>6143.1</v>
      </c>
      <c r="Y134" s="21">
        <f t="shared" si="138"/>
        <v>10763</v>
      </c>
      <c r="Z134" s="57">
        <f t="shared" si="138"/>
        <v>10825</v>
      </c>
      <c r="AA134" s="21">
        <f t="shared" si="138"/>
        <v>10481</v>
      </c>
      <c r="AB134" s="21">
        <f t="shared" si="138"/>
        <v>10497</v>
      </c>
      <c r="AC134" s="21">
        <f t="shared" si="138"/>
        <v>9640</v>
      </c>
      <c r="AD134" s="57">
        <f t="shared" si="138"/>
        <v>9409</v>
      </c>
      <c r="AE134" s="21">
        <f t="shared" si="138"/>
        <v>9058</v>
      </c>
      <c r="AF134" s="21">
        <f t="shared" si="138"/>
        <v>8840</v>
      </c>
      <c r="AG134" s="21">
        <f t="shared" si="138"/>
        <v>7164</v>
      </c>
      <c r="AH134" s="57">
        <f t="shared" si="138"/>
        <v>7399</v>
      </c>
      <c r="AI134" s="21">
        <f t="shared" si="138"/>
        <v>6851</v>
      </c>
      <c r="AJ134" s="21">
        <f t="shared" si="138"/>
        <v>6501</v>
      </c>
      <c r="AK134" s="21">
        <f t="shared" si="138"/>
        <v>0</v>
      </c>
      <c r="AL134" s="21">
        <f t="shared" si="138"/>
        <v>0</v>
      </c>
      <c r="AM134" s="21">
        <f t="shared" si="138"/>
        <v>0</v>
      </c>
      <c r="AN134" s="21">
        <f t="shared" si="138"/>
        <v>0</v>
      </c>
      <c r="AO134" s="21">
        <f t="shared" si="138"/>
        <v>0</v>
      </c>
      <c r="AP134" s="21">
        <f t="shared" si="138"/>
        <v>0</v>
      </c>
      <c r="AQ134" s="21"/>
      <c r="AR134" s="21"/>
      <c r="AS134" s="21"/>
      <c r="AT134" s="21"/>
      <c r="AU134" s="21"/>
      <c r="AV134" s="21"/>
      <c r="AW134" s="21">
        <f>SUM(AW131:AW133)</f>
        <v>2945.3499999999995</v>
      </c>
      <c r="AX134" s="21">
        <f t="shared" ref="AX134:BH134" si="139">SUM(AX131:AX133)</f>
        <v>2637.2</v>
      </c>
      <c r="AY134" s="21">
        <f t="shared" si="139"/>
        <v>2736.6000000000004</v>
      </c>
      <c r="AZ134" s="21">
        <f t="shared" si="139"/>
        <v>10763</v>
      </c>
      <c r="BA134" s="21">
        <f t="shared" si="139"/>
        <v>9640</v>
      </c>
      <c r="BB134" s="21">
        <f t="shared" si="139"/>
        <v>7164</v>
      </c>
      <c r="BC134" s="21">
        <f t="shared" si="139"/>
        <v>0</v>
      </c>
      <c r="BD134" s="21">
        <f t="shared" si="139"/>
        <v>0</v>
      </c>
      <c r="BE134" s="21">
        <f t="shared" si="139"/>
        <v>0</v>
      </c>
      <c r="BF134" s="21">
        <f t="shared" si="139"/>
        <v>0</v>
      </c>
      <c r="BG134" s="21">
        <f t="shared" si="139"/>
        <v>0</v>
      </c>
      <c r="BH134" s="21">
        <f t="shared" si="139"/>
        <v>0</v>
      </c>
    </row>
    <row r="135" spans="2:60" s="13" customFormat="1" x14ac:dyDescent="0.35">
      <c r="B135" s="13" t="s">
        <v>103</v>
      </c>
      <c r="C135" s="20"/>
      <c r="D135" s="20"/>
      <c r="E135" s="20">
        <f>E134+E129</f>
        <v>0</v>
      </c>
      <c r="F135" s="20">
        <f t="shared" ref="F135:U135" si="140">F134+F129</f>
        <v>0</v>
      </c>
      <c r="G135" s="20">
        <f t="shared" si="140"/>
        <v>0</v>
      </c>
      <c r="H135" s="20">
        <f t="shared" si="140"/>
        <v>0</v>
      </c>
      <c r="I135" s="20">
        <f t="shared" si="140"/>
        <v>0</v>
      </c>
      <c r="J135" s="20">
        <f t="shared" si="140"/>
        <v>0</v>
      </c>
      <c r="K135" s="20">
        <f t="shared" si="140"/>
        <v>0</v>
      </c>
      <c r="L135" s="20">
        <f t="shared" si="140"/>
        <v>0</v>
      </c>
      <c r="M135" s="20">
        <f t="shared" si="140"/>
        <v>0</v>
      </c>
      <c r="N135" s="20">
        <f t="shared" si="140"/>
        <v>0</v>
      </c>
      <c r="O135" s="20">
        <f t="shared" si="140"/>
        <v>0</v>
      </c>
      <c r="P135" s="20">
        <f t="shared" si="140"/>
        <v>0</v>
      </c>
      <c r="Q135" s="20">
        <f t="shared" si="140"/>
        <v>3105.3999999999996</v>
      </c>
      <c r="R135" s="20">
        <f t="shared" si="140"/>
        <v>0</v>
      </c>
      <c r="S135" s="20">
        <f t="shared" si="140"/>
        <v>0</v>
      </c>
      <c r="T135" s="20">
        <f t="shared" si="140"/>
        <v>0</v>
      </c>
      <c r="U135" s="20">
        <f t="shared" si="140"/>
        <v>3146.0000000000005</v>
      </c>
      <c r="V135" s="48">
        <f>V134+V129</f>
        <v>7681.3000000000011</v>
      </c>
      <c r="W135" s="20">
        <f t="shared" ref="W135:AP135" si="141">W134+W129</f>
        <v>7372.5</v>
      </c>
      <c r="X135" s="20">
        <f t="shared" si="141"/>
        <v>7357.2000000000007</v>
      </c>
      <c r="Y135" s="20">
        <f t="shared" si="141"/>
        <v>13692</v>
      </c>
      <c r="Z135" s="48">
        <f t="shared" si="141"/>
        <v>13758</v>
      </c>
      <c r="AA135" s="20">
        <f t="shared" si="141"/>
        <v>13467</v>
      </c>
      <c r="AB135" s="20">
        <f t="shared" si="141"/>
        <v>13776</v>
      </c>
      <c r="AC135" s="20">
        <f t="shared" si="141"/>
        <v>13201</v>
      </c>
      <c r="AD135" s="48">
        <f t="shared" si="141"/>
        <v>13160</v>
      </c>
      <c r="AE135" s="20">
        <f t="shared" si="141"/>
        <v>13045</v>
      </c>
      <c r="AF135" s="20">
        <f t="shared" si="141"/>
        <v>12420</v>
      </c>
      <c r="AG135" s="20">
        <f t="shared" si="141"/>
        <v>10713</v>
      </c>
      <c r="AH135" s="48">
        <f t="shared" si="141"/>
        <v>10859</v>
      </c>
      <c r="AI135" s="20">
        <f t="shared" si="141"/>
        <v>10259</v>
      </c>
      <c r="AJ135" s="20">
        <f t="shared" si="141"/>
        <v>9795</v>
      </c>
      <c r="AK135" s="20">
        <f t="shared" si="141"/>
        <v>0</v>
      </c>
      <c r="AL135" s="20">
        <f t="shared" si="141"/>
        <v>0</v>
      </c>
      <c r="AM135" s="20">
        <f t="shared" si="141"/>
        <v>0</v>
      </c>
      <c r="AN135" s="20">
        <f t="shared" si="141"/>
        <v>0</v>
      </c>
      <c r="AO135" s="20">
        <f t="shared" si="141"/>
        <v>0</v>
      </c>
      <c r="AP135" s="20">
        <f t="shared" si="141"/>
        <v>0</v>
      </c>
      <c r="AQ135" s="20"/>
      <c r="AR135" s="20"/>
      <c r="AS135" s="20"/>
      <c r="AT135" s="20"/>
      <c r="AU135" s="20"/>
      <c r="AV135" s="20"/>
      <c r="AW135" s="20">
        <f>AW134+AW129</f>
        <v>3397.5499999999993</v>
      </c>
      <c r="AX135" s="20">
        <f t="shared" ref="AX135:BH135" si="142">AX134+AX129</f>
        <v>3105.3999999999996</v>
      </c>
      <c r="AY135" s="20">
        <f t="shared" si="142"/>
        <v>3146.0000000000005</v>
      </c>
      <c r="AZ135" s="20">
        <f t="shared" si="142"/>
        <v>13692</v>
      </c>
      <c r="BA135" s="20">
        <f t="shared" si="142"/>
        <v>13201</v>
      </c>
      <c r="BB135" s="20">
        <f t="shared" si="142"/>
        <v>10713</v>
      </c>
      <c r="BC135" s="20">
        <f t="shared" si="142"/>
        <v>0</v>
      </c>
      <c r="BD135" s="20">
        <f t="shared" si="142"/>
        <v>0</v>
      </c>
      <c r="BE135" s="20">
        <f t="shared" si="142"/>
        <v>0</v>
      </c>
      <c r="BF135" s="20">
        <f t="shared" si="142"/>
        <v>0</v>
      </c>
      <c r="BG135" s="20">
        <f t="shared" si="142"/>
        <v>0</v>
      </c>
      <c r="BH135" s="20">
        <f t="shared" si="142"/>
        <v>0</v>
      </c>
    </row>
    <row r="136" spans="2:60" s="24" customFormat="1" x14ac:dyDescent="0.35">
      <c r="B136" s="11" t="s">
        <v>104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61"/>
      <c r="W136" s="23"/>
      <c r="X136" s="23"/>
      <c r="Y136" s="23"/>
      <c r="Z136" s="61"/>
      <c r="AA136" s="23"/>
      <c r="AB136" s="23"/>
      <c r="AC136" s="23"/>
      <c r="AD136" s="61"/>
      <c r="AE136" s="23"/>
      <c r="AF136" s="23"/>
      <c r="AG136" s="23"/>
      <c r="AH136" s="61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</row>
    <row r="137" spans="2:60" x14ac:dyDescent="0.35">
      <c r="B137" t="s">
        <v>105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>
        <f>AX137</f>
        <v>0</v>
      </c>
      <c r="R137" s="7"/>
      <c r="S137" s="7"/>
      <c r="T137" s="7"/>
      <c r="U137" s="7">
        <f>AY137</f>
        <v>0</v>
      </c>
      <c r="V137" s="45">
        <v>0</v>
      </c>
      <c r="W137" s="7">
        <v>0</v>
      </c>
      <c r="X137" s="7">
        <v>0</v>
      </c>
      <c r="Y137" s="7">
        <f>AZ137</f>
        <v>738</v>
      </c>
      <c r="Z137" s="45">
        <v>738</v>
      </c>
      <c r="AA137" s="7">
        <v>738</v>
      </c>
      <c r="AB137" s="7">
        <v>0</v>
      </c>
      <c r="AC137" s="7">
        <f>BA137</f>
        <v>0</v>
      </c>
      <c r="AD137" s="45">
        <v>0</v>
      </c>
      <c r="AE137" s="7">
        <v>0</v>
      </c>
      <c r="AF137" s="7">
        <v>0</v>
      </c>
      <c r="AG137" s="7">
        <v>0</v>
      </c>
      <c r="AH137" s="45">
        <v>0</v>
      </c>
      <c r="AI137" s="7">
        <v>0</v>
      </c>
      <c r="AJ137" s="7">
        <v>0</v>
      </c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>
        <v>0</v>
      </c>
      <c r="AX137" s="7">
        <v>0</v>
      </c>
      <c r="AY137" s="7">
        <v>0</v>
      </c>
      <c r="AZ137" s="7">
        <v>738</v>
      </c>
      <c r="BA137" s="7">
        <v>0</v>
      </c>
      <c r="BB137" s="7">
        <v>0</v>
      </c>
      <c r="BC137" s="7"/>
    </row>
    <row r="138" spans="2:60" s="11" customFormat="1" x14ac:dyDescent="0.35">
      <c r="B138" s="11" t="s">
        <v>106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49"/>
      <c r="W138" s="17"/>
      <c r="X138" s="17"/>
      <c r="Y138" s="17"/>
      <c r="Z138" s="49"/>
      <c r="AA138" s="17"/>
      <c r="AB138" s="17"/>
      <c r="AC138" s="17"/>
      <c r="AD138" s="49"/>
      <c r="AE138" s="17"/>
      <c r="AF138" s="17"/>
      <c r="AG138" s="17"/>
      <c r="AH138" s="49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</row>
    <row r="139" spans="2:60" x14ac:dyDescent="0.35">
      <c r="B139" t="s">
        <v>107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>
        <f>AX139</f>
        <v>37.700000000000003</v>
      </c>
      <c r="R139" s="7"/>
      <c r="S139" s="7"/>
      <c r="T139" s="7"/>
      <c r="U139" s="7">
        <f>AY139</f>
        <v>37.700000000000003</v>
      </c>
      <c r="V139" s="45">
        <v>53.6</v>
      </c>
      <c r="W139" s="7">
        <v>53.6</v>
      </c>
      <c r="X139" s="7">
        <v>53.6</v>
      </c>
      <c r="Y139" s="7">
        <f>AZ139</f>
        <v>63</v>
      </c>
      <c r="Z139" s="45">
        <v>63</v>
      </c>
      <c r="AA139" s="7">
        <v>63</v>
      </c>
      <c r="AB139" s="7">
        <v>63</v>
      </c>
      <c r="AC139" s="7">
        <f>BA139</f>
        <v>63</v>
      </c>
      <c r="AD139" s="45">
        <v>66</v>
      </c>
      <c r="AE139" s="7">
        <v>66</v>
      </c>
      <c r="AF139" s="7">
        <v>66</v>
      </c>
      <c r="AG139" s="7">
        <v>66</v>
      </c>
      <c r="AH139" s="45">
        <v>66</v>
      </c>
      <c r="AI139" s="7">
        <v>66</v>
      </c>
      <c r="AJ139" s="7">
        <v>66</v>
      </c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>
        <v>37.700000000000003</v>
      </c>
      <c r="AX139" s="7">
        <v>37.700000000000003</v>
      </c>
      <c r="AY139" s="7">
        <v>37.700000000000003</v>
      </c>
      <c r="AZ139" s="7">
        <v>63</v>
      </c>
      <c r="BA139" s="7">
        <v>63</v>
      </c>
      <c r="BB139" s="7">
        <v>66</v>
      </c>
      <c r="BC139" s="7"/>
    </row>
    <row r="140" spans="2:60" x14ac:dyDescent="0.35">
      <c r="B140" t="s">
        <v>108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>
        <f>AX140</f>
        <v>3916.7</v>
      </c>
      <c r="R140" s="7"/>
      <c r="S140" s="7"/>
      <c r="T140" s="7"/>
      <c r="U140" s="7">
        <f>AY140</f>
        <v>3872.1</v>
      </c>
      <c r="V140" s="45">
        <v>4450.2</v>
      </c>
      <c r="W140" s="7">
        <v>4443.6000000000004</v>
      </c>
      <c r="X140" s="7">
        <v>4446.3</v>
      </c>
      <c r="Y140" s="7">
        <f>AZ140</f>
        <v>5431</v>
      </c>
      <c r="Z140" s="45">
        <v>5487</v>
      </c>
      <c r="AA140" s="7">
        <v>5491</v>
      </c>
      <c r="AB140" s="7">
        <v>4887</v>
      </c>
      <c r="AC140" s="7">
        <f>BA140</f>
        <v>4892</v>
      </c>
      <c r="AD140" s="45">
        <v>4848</v>
      </c>
      <c r="AE140" s="7">
        <v>4855</v>
      </c>
      <c r="AF140" s="7">
        <v>4864</v>
      </c>
      <c r="AG140" s="7">
        <v>4871</v>
      </c>
      <c r="AH140" s="45">
        <v>4832</v>
      </c>
      <c r="AI140" s="7">
        <v>4841</v>
      </c>
      <c r="AJ140" s="7">
        <v>4850</v>
      </c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>
        <v>3933.9</v>
      </c>
      <c r="AX140" s="7">
        <v>3916.7</v>
      </c>
      <c r="AY140" s="7">
        <v>3872.1</v>
      </c>
      <c r="AZ140" s="7">
        <v>5431</v>
      </c>
      <c r="BA140" s="7">
        <v>4892</v>
      </c>
      <c r="BB140" s="7">
        <v>4871</v>
      </c>
      <c r="BC140" s="7"/>
    </row>
    <row r="141" spans="2:60" x14ac:dyDescent="0.35">
      <c r="B141" t="s">
        <v>109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>
        <f>AX141</f>
        <v>-3060.2</v>
      </c>
      <c r="R141" s="7"/>
      <c r="S141" s="7"/>
      <c r="T141" s="7"/>
      <c r="U141" s="7">
        <f>AY141</f>
        <v>-2842.4</v>
      </c>
      <c r="V141" s="45">
        <v>-2918.5</v>
      </c>
      <c r="W141" s="7">
        <v>-3042.5</v>
      </c>
      <c r="X141" s="7">
        <v>-3052.5</v>
      </c>
      <c r="Y141" s="7">
        <f>AZ141</f>
        <v>-2989</v>
      </c>
      <c r="Z141" s="45">
        <v>-2948</v>
      </c>
      <c r="AA141" s="7">
        <v>-2168</v>
      </c>
      <c r="AB141" s="7">
        <v>-894</v>
      </c>
      <c r="AC141" s="7">
        <f>BA141</f>
        <v>-1</v>
      </c>
      <c r="AD141" s="45">
        <v>800</v>
      </c>
      <c r="AE141" s="7">
        <v>1396</v>
      </c>
      <c r="AF141" s="7">
        <v>1548</v>
      </c>
      <c r="AG141" s="7">
        <v>1334</v>
      </c>
      <c r="AH141" s="45">
        <v>1277</v>
      </c>
      <c r="AI141" s="7">
        <v>1624</v>
      </c>
      <c r="AJ141" s="7">
        <v>1888</v>
      </c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>
        <v>-4207.3</v>
      </c>
      <c r="AX141" s="7">
        <v>-3060.2</v>
      </c>
      <c r="AY141" s="7">
        <v>-2842.4</v>
      </c>
      <c r="AZ141" s="7">
        <v>-2989</v>
      </c>
      <c r="BA141" s="7">
        <v>-1</v>
      </c>
      <c r="BB141" s="7">
        <v>1334</v>
      </c>
      <c r="BC141" s="7"/>
    </row>
    <row r="142" spans="2:60" x14ac:dyDescent="0.35">
      <c r="B142" t="s">
        <v>110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>
        <f>AX142</f>
        <v>-186.1</v>
      </c>
      <c r="R142" s="7"/>
      <c r="S142" s="7"/>
      <c r="T142" s="7"/>
      <c r="U142" s="7">
        <f>AY142</f>
        <v>-390.7</v>
      </c>
      <c r="V142" s="45">
        <v>-365</v>
      </c>
      <c r="W142" s="7">
        <v>-355.9</v>
      </c>
      <c r="X142" s="7">
        <v>-354.8</v>
      </c>
      <c r="Y142" s="7">
        <f>AZ142</f>
        <v>-354</v>
      </c>
      <c r="Z142" s="45">
        <v>-93</v>
      </c>
      <c r="AA142" s="7">
        <v>-87</v>
      </c>
      <c r="AB142" s="7">
        <v>-83</v>
      </c>
      <c r="AC142" s="7">
        <f>BA142</f>
        <v>-82</v>
      </c>
      <c r="AD142" s="45">
        <v>-90</v>
      </c>
      <c r="AE142" s="7">
        <v>-246</v>
      </c>
      <c r="AF142" s="7">
        <v>-280</v>
      </c>
      <c r="AG142" s="7">
        <v>-310</v>
      </c>
      <c r="AH142" s="45">
        <v>-280</v>
      </c>
      <c r="AI142" s="7">
        <v>-372</v>
      </c>
      <c r="AJ142" s="7">
        <v>-431</v>
      </c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>
        <v>-169.6</v>
      </c>
      <c r="AX142" s="7">
        <v>-186.1</v>
      </c>
      <c r="AY142" s="7">
        <v>-390.7</v>
      </c>
      <c r="AZ142" s="7">
        <v>-354</v>
      </c>
      <c r="BA142" s="7">
        <v>-82</v>
      </c>
      <c r="BB142" s="7">
        <v>-310</v>
      </c>
      <c r="BC142" s="7"/>
    </row>
    <row r="143" spans="2:60" s="12" customFormat="1" x14ac:dyDescent="0.35">
      <c r="B143" s="12" t="s">
        <v>111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>
        <f>AX143</f>
        <v>-283.89999999999998</v>
      </c>
      <c r="R143" s="18"/>
      <c r="S143" s="18"/>
      <c r="T143" s="18"/>
      <c r="U143" s="18">
        <f>AY143</f>
        <v>-318.8</v>
      </c>
      <c r="V143" s="47">
        <v>-317.10000000000002</v>
      </c>
      <c r="W143" s="18">
        <v>-305.89999999999998</v>
      </c>
      <c r="X143" s="18">
        <v>-282</v>
      </c>
      <c r="Y143" s="18">
        <f>AZ143</f>
        <v>-133</v>
      </c>
      <c r="Z143" s="47">
        <v>-120</v>
      </c>
      <c r="AA143" s="18">
        <v>-66</v>
      </c>
      <c r="AB143" s="18">
        <v>23</v>
      </c>
      <c r="AC143" s="18">
        <f>BA143</f>
        <v>618</v>
      </c>
      <c r="AD143" s="47">
        <v>715</v>
      </c>
      <c r="AE143" s="18">
        <v>658</v>
      </c>
      <c r="AF143" s="18">
        <v>810</v>
      </c>
      <c r="AG143" s="18">
        <v>1830</v>
      </c>
      <c r="AH143" s="47">
        <v>1651</v>
      </c>
      <c r="AI143" s="18">
        <v>1643</v>
      </c>
      <c r="AJ143" s="18">
        <v>1647</v>
      </c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>
        <v>-39</v>
      </c>
      <c r="AX143" s="18">
        <v>-283.89999999999998</v>
      </c>
      <c r="AY143" s="18">
        <v>-318.8</v>
      </c>
      <c r="AZ143" s="18">
        <v>-133</v>
      </c>
      <c r="BA143" s="18">
        <v>618</v>
      </c>
      <c r="BB143" s="18">
        <v>1830</v>
      </c>
      <c r="BC143" s="18"/>
    </row>
    <row r="144" spans="2:60" s="13" customFormat="1" x14ac:dyDescent="0.35">
      <c r="B144" s="13" t="s">
        <v>112</v>
      </c>
      <c r="C144" s="20"/>
      <c r="D144" s="20"/>
      <c r="E144" s="20">
        <f t="shared" ref="E144:F144" si="143">SUM(E139:E143)</f>
        <v>0</v>
      </c>
      <c r="F144" s="20">
        <f t="shared" ref="F144:U144" si="144">SUM(F139:F143)</f>
        <v>0</v>
      </c>
      <c r="G144" s="20">
        <f t="shared" si="144"/>
        <v>0</v>
      </c>
      <c r="H144" s="20">
        <f t="shared" si="144"/>
        <v>0</v>
      </c>
      <c r="I144" s="20">
        <f t="shared" si="144"/>
        <v>0</v>
      </c>
      <c r="J144" s="20">
        <f t="shared" si="144"/>
        <v>0</v>
      </c>
      <c r="K144" s="20">
        <f t="shared" si="144"/>
        <v>0</v>
      </c>
      <c r="L144" s="20">
        <f t="shared" si="144"/>
        <v>0</v>
      </c>
      <c r="M144" s="20">
        <f t="shared" si="144"/>
        <v>0</v>
      </c>
      <c r="N144" s="20">
        <f t="shared" si="144"/>
        <v>0</v>
      </c>
      <c r="O144" s="20">
        <f t="shared" si="144"/>
        <v>0</v>
      </c>
      <c r="P144" s="20">
        <f t="shared" si="144"/>
        <v>0</v>
      </c>
      <c r="Q144" s="20">
        <f t="shared" si="144"/>
        <v>424.19999999999982</v>
      </c>
      <c r="R144" s="20">
        <f t="shared" si="144"/>
        <v>0</v>
      </c>
      <c r="S144" s="20">
        <f t="shared" si="144"/>
        <v>0</v>
      </c>
      <c r="T144" s="20">
        <f t="shared" si="144"/>
        <v>0</v>
      </c>
      <c r="U144" s="20">
        <f t="shared" si="144"/>
        <v>357.89999999999958</v>
      </c>
      <c r="V144" s="48">
        <f t="shared" ref="V144:AP144" si="145">SUM(V139:V143)</f>
        <v>903.20000000000016</v>
      </c>
      <c r="W144" s="20">
        <f t="shared" si="145"/>
        <v>792.90000000000066</v>
      </c>
      <c r="X144" s="20">
        <f t="shared" si="145"/>
        <v>810.60000000000059</v>
      </c>
      <c r="Y144" s="20">
        <f t="shared" si="145"/>
        <v>2018</v>
      </c>
      <c r="Z144" s="48">
        <f t="shared" si="145"/>
        <v>2389</v>
      </c>
      <c r="AA144" s="20">
        <f t="shared" si="145"/>
        <v>3233</v>
      </c>
      <c r="AB144" s="20">
        <f t="shared" si="145"/>
        <v>3996</v>
      </c>
      <c r="AC144" s="20">
        <f t="shared" si="145"/>
        <v>5490</v>
      </c>
      <c r="AD144" s="48">
        <f t="shared" si="145"/>
        <v>6339</v>
      </c>
      <c r="AE144" s="20">
        <f t="shared" si="145"/>
        <v>6729</v>
      </c>
      <c r="AF144" s="20">
        <f t="shared" si="145"/>
        <v>7008</v>
      </c>
      <c r="AG144" s="20">
        <f t="shared" si="145"/>
        <v>7791</v>
      </c>
      <c r="AH144" s="48">
        <f t="shared" si="145"/>
        <v>7546</v>
      </c>
      <c r="AI144" s="20">
        <f t="shared" si="145"/>
        <v>7802</v>
      </c>
      <c r="AJ144" s="20">
        <f t="shared" si="145"/>
        <v>8020</v>
      </c>
      <c r="AK144" s="20">
        <f t="shared" si="145"/>
        <v>0</v>
      </c>
      <c r="AL144" s="20">
        <f t="shared" si="145"/>
        <v>0</v>
      </c>
      <c r="AM144" s="20">
        <f t="shared" si="145"/>
        <v>0</v>
      </c>
      <c r="AN144" s="20">
        <f t="shared" si="145"/>
        <v>0</v>
      </c>
      <c r="AO144" s="20">
        <f t="shared" si="145"/>
        <v>0</v>
      </c>
      <c r="AP144" s="20">
        <f t="shared" si="145"/>
        <v>0</v>
      </c>
      <c r="AQ144" s="20"/>
      <c r="AR144" s="20"/>
      <c r="AS144" s="20"/>
      <c r="AT144" s="20"/>
      <c r="AU144" s="20"/>
      <c r="AV144" s="20"/>
      <c r="AW144" s="20">
        <f t="shared" ref="AW144:BB144" si="146">SUM(AW139:AW143)</f>
        <v>-444.3000000000003</v>
      </c>
      <c r="AX144" s="20">
        <f t="shared" si="146"/>
        <v>424.19999999999982</v>
      </c>
      <c r="AY144" s="20">
        <f t="shared" si="146"/>
        <v>357.89999999999958</v>
      </c>
      <c r="AZ144" s="20">
        <f t="shared" si="146"/>
        <v>2018</v>
      </c>
      <c r="BA144" s="20">
        <f t="shared" si="146"/>
        <v>5490</v>
      </c>
      <c r="BB144" s="20">
        <f t="shared" si="146"/>
        <v>7791</v>
      </c>
      <c r="BC144" s="20"/>
    </row>
    <row r="145" spans="2:60" s="12" customFormat="1" x14ac:dyDescent="0.35">
      <c r="B145" s="12" t="s">
        <v>113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>
        <f>AX145</f>
        <v>0</v>
      </c>
      <c r="R145" s="18"/>
      <c r="S145" s="18"/>
      <c r="T145" s="18"/>
      <c r="U145" s="18">
        <f>AY145</f>
        <v>0</v>
      </c>
      <c r="V145" s="47">
        <v>327.8</v>
      </c>
      <c r="W145" s="18">
        <v>325.3</v>
      </c>
      <c r="X145" s="18">
        <v>313.10000000000002</v>
      </c>
      <c r="Y145" s="18">
        <f>AZ145</f>
        <v>323</v>
      </c>
      <c r="Z145" s="47">
        <v>330</v>
      </c>
      <c r="AA145" s="18">
        <v>308</v>
      </c>
      <c r="AB145" s="18">
        <v>294</v>
      </c>
      <c r="AC145" s="18">
        <f>BA145</f>
        <v>284</v>
      </c>
      <c r="AD145" s="47">
        <v>269</v>
      </c>
      <c r="AE145" s="18">
        <v>265</v>
      </c>
      <c r="AF145" s="18">
        <v>260</v>
      </c>
      <c r="AG145" s="18">
        <v>251</v>
      </c>
      <c r="AH145" s="47">
        <v>247</v>
      </c>
      <c r="AI145" s="18">
        <v>242</v>
      </c>
      <c r="AJ145" s="18">
        <v>244</v>
      </c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>
        <v>0.2</v>
      </c>
      <c r="AX145" s="18">
        <v>0</v>
      </c>
      <c r="AY145" s="18">
        <v>0</v>
      </c>
      <c r="AZ145" s="18">
        <v>323</v>
      </c>
      <c r="BA145" s="18">
        <v>284</v>
      </c>
      <c r="BB145" s="18">
        <v>251</v>
      </c>
      <c r="BC145" s="18"/>
    </row>
    <row r="146" spans="2:60" s="14" customFormat="1" x14ac:dyDescent="0.35">
      <c r="B146" s="14" t="s">
        <v>114</v>
      </c>
      <c r="C146" s="19"/>
      <c r="D146" s="19"/>
      <c r="E146" s="19">
        <f t="shared" ref="E146:F146" si="147">SUM(E144:E145)</f>
        <v>0</v>
      </c>
      <c r="F146" s="19">
        <f t="shared" ref="F146:T146" si="148">SUM(F144:F145)</f>
        <v>0</v>
      </c>
      <c r="G146" s="19">
        <f t="shared" si="148"/>
        <v>0</v>
      </c>
      <c r="H146" s="19">
        <f t="shared" si="148"/>
        <v>0</v>
      </c>
      <c r="I146" s="19">
        <f t="shared" si="148"/>
        <v>0</v>
      </c>
      <c r="J146" s="19">
        <f t="shared" si="148"/>
        <v>0</v>
      </c>
      <c r="K146" s="19">
        <f t="shared" si="148"/>
        <v>0</v>
      </c>
      <c r="L146" s="19">
        <f t="shared" si="148"/>
        <v>0</v>
      </c>
      <c r="M146" s="19">
        <f t="shared" si="148"/>
        <v>0</v>
      </c>
      <c r="N146" s="19">
        <f t="shared" si="148"/>
        <v>0</v>
      </c>
      <c r="O146" s="19">
        <f t="shared" si="148"/>
        <v>0</v>
      </c>
      <c r="P146" s="19">
        <f t="shared" si="148"/>
        <v>0</v>
      </c>
      <c r="Q146" s="19">
        <f t="shared" si="148"/>
        <v>424.19999999999982</v>
      </c>
      <c r="R146" s="19">
        <f t="shared" si="148"/>
        <v>0</v>
      </c>
      <c r="S146" s="19">
        <f t="shared" si="148"/>
        <v>0</v>
      </c>
      <c r="T146" s="19">
        <f t="shared" si="148"/>
        <v>0</v>
      </c>
      <c r="U146" s="19">
        <f t="shared" ref="U146" si="149">SUM(U144:U145)</f>
        <v>357.89999999999958</v>
      </c>
      <c r="V146" s="56">
        <f t="shared" ref="V146:AP146" si="150">SUM(V144:V145)</f>
        <v>1231.0000000000002</v>
      </c>
      <c r="W146" s="19">
        <f t="shared" si="150"/>
        <v>1118.2000000000007</v>
      </c>
      <c r="X146" s="19">
        <f t="shared" si="150"/>
        <v>1123.7000000000007</v>
      </c>
      <c r="Y146" s="19">
        <f t="shared" si="150"/>
        <v>2341</v>
      </c>
      <c r="Z146" s="56">
        <f t="shared" si="150"/>
        <v>2719</v>
      </c>
      <c r="AA146" s="19">
        <f t="shared" si="150"/>
        <v>3541</v>
      </c>
      <c r="AB146" s="19">
        <f t="shared" si="150"/>
        <v>4290</v>
      </c>
      <c r="AC146" s="19">
        <f t="shared" si="150"/>
        <v>5774</v>
      </c>
      <c r="AD146" s="56">
        <f t="shared" si="150"/>
        <v>6608</v>
      </c>
      <c r="AE146" s="19">
        <f t="shared" si="150"/>
        <v>6994</v>
      </c>
      <c r="AF146" s="19">
        <f t="shared" si="150"/>
        <v>7268</v>
      </c>
      <c r="AG146" s="19">
        <f t="shared" si="150"/>
        <v>8042</v>
      </c>
      <c r="AH146" s="56">
        <f t="shared" si="150"/>
        <v>7793</v>
      </c>
      <c r="AI146" s="19">
        <f t="shared" si="150"/>
        <v>8044</v>
      </c>
      <c r="AJ146" s="19">
        <f t="shared" si="150"/>
        <v>8264</v>
      </c>
      <c r="AK146" s="19">
        <f t="shared" si="150"/>
        <v>0</v>
      </c>
      <c r="AL146" s="19">
        <f t="shared" si="150"/>
        <v>0</v>
      </c>
      <c r="AM146" s="19">
        <f t="shared" si="150"/>
        <v>0</v>
      </c>
      <c r="AN146" s="19">
        <f t="shared" si="150"/>
        <v>0</v>
      </c>
      <c r="AO146" s="19">
        <f t="shared" si="150"/>
        <v>0</v>
      </c>
      <c r="AP146" s="19">
        <f t="shared" si="150"/>
        <v>0</v>
      </c>
      <c r="AQ146" s="19"/>
      <c r="AR146" s="19"/>
      <c r="AS146" s="19"/>
      <c r="AT146" s="19"/>
      <c r="AU146" s="19"/>
      <c r="AV146" s="19"/>
      <c r="AW146" s="19">
        <f t="shared" ref="AW146:BB146" si="151">SUM(AW144:AW145)</f>
        <v>-444.10000000000031</v>
      </c>
      <c r="AX146" s="19">
        <f t="shared" si="151"/>
        <v>424.19999999999982</v>
      </c>
      <c r="AY146" s="19">
        <f t="shared" si="151"/>
        <v>357.89999999999958</v>
      </c>
      <c r="AZ146" s="19">
        <f t="shared" si="151"/>
        <v>2341</v>
      </c>
      <c r="BA146" s="19">
        <f t="shared" si="151"/>
        <v>5774</v>
      </c>
      <c r="BB146" s="19">
        <f t="shared" si="151"/>
        <v>8042</v>
      </c>
      <c r="BC146" s="19"/>
    </row>
    <row r="147" spans="2:60" s="13" customFormat="1" x14ac:dyDescent="0.35">
      <c r="B147" s="13" t="s">
        <v>115</v>
      </c>
      <c r="C147" s="20"/>
      <c r="D147" s="20"/>
      <c r="E147" s="20">
        <f>E146+E135+E137</f>
        <v>0</v>
      </c>
      <c r="F147" s="20">
        <f t="shared" ref="F147:AP147" si="152">F146+F135+F137</f>
        <v>0</v>
      </c>
      <c r="G147" s="20">
        <f t="shared" si="152"/>
        <v>0</v>
      </c>
      <c r="H147" s="20">
        <f t="shared" si="152"/>
        <v>0</v>
      </c>
      <c r="I147" s="20">
        <f t="shared" si="152"/>
        <v>0</v>
      </c>
      <c r="J147" s="20">
        <f t="shared" si="152"/>
        <v>0</v>
      </c>
      <c r="K147" s="20">
        <f t="shared" si="152"/>
        <v>0</v>
      </c>
      <c r="L147" s="20">
        <f t="shared" si="152"/>
        <v>0</v>
      </c>
      <c r="M147" s="20">
        <f t="shared" si="152"/>
        <v>0</v>
      </c>
      <c r="N147" s="20">
        <f t="shared" si="152"/>
        <v>0</v>
      </c>
      <c r="O147" s="20">
        <f t="shared" si="152"/>
        <v>0</v>
      </c>
      <c r="P147" s="20">
        <f t="shared" si="152"/>
        <v>0</v>
      </c>
      <c r="Q147" s="20">
        <f t="shared" si="152"/>
        <v>3529.5999999999995</v>
      </c>
      <c r="R147" s="20">
        <f t="shared" si="152"/>
        <v>0</v>
      </c>
      <c r="S147" s="20">
        <f t="shared" si="152"/>
        <v>0</v>
      </c>
      <c r="T147" s="20">
        <f t="shared" si="152"/>
        <v>0</v>
      </c>
      <c r="U147" s="20">
        <f t="shared" si="152"/>
        <v>3503.9</v>
      </c>
      <c r="V147" s="48">
        <f t="shared" si="152"/>
        <v>8912.3000000000011</v>
      </c>
      <c r="W147" s="20">
        <f t="shared" si="152"/>
        <v>8490.7000000000007</v>
      </c>
      <c r="X147" s="20">
        <f t="shared" si="152"/>
        <v>8480.9000000000015</v>
      </c>
      <c r="Y147" s="20">
        <f t="shared" si="152"/>
        <v>16771</v>
      </c>
      <c r="Z147" s="48">
        <f t="shared" si="152"/>
        <v>17215</v>
      </c>
      <c r="AA147" s="20">
        <f t="shared" si="152"/>
        <v>17746</v>
      </c>
      <c r="AB147" s="20">
        <f t="shared" si="152"/>
        <v>18066</v>
      </c>
      <c r="AC147" s="20">
        <f t="shared" si="152"/>
        <v>18975</v>
      </c>
      <c r="AD147" s="48">
        <f t="shared" si="152"/>
        <v>19768</v>
      </c>
      <c r="AE147" s="20">
        <f t="shared" si="152"/>
        <v>20039</v>
      </c>
      <c r="AF147" s="20">
        <f t="shared" si="152"/>
        <v>19688</v>
      </c>
      <c r="AG147" s="20">
        <f t="shared" si="152"/>
        <v>18755</v>
      </c>
      <c r="AH147" s="48">
        <f t="shared" si="152"/>
        <v>18652</v>
      </c>
      <c r="AI147" s="20">
        <f t="shared" si="152"/>
        <v>18303</v>
      </c>
      <c r="AJ147" s="20">
        <f t="shared" si="152"/>
        <v>18059</v>
      </c>
      <c r="AK147" s="20">
        <f t="shared" si="152"/>
        <v>0</v>
      </c>
      <c r="AL147" s="20">
        <f t="shared" si="152"/>
        <v>0</v>
      </c>
      <c r="AM147" s="20">
        <f t="shared" si="152"/>
        <v>0</v>
      </c>
      <c r="AN147" s="20">
        <f t="shared" si="152"/>
        <v>0</v>
      </c>
      <c r="AO147" s="20">
        <f t="shared" si="152"/>
        <v>0</v>
      </c>
      <c r="AP147" s="20">
        <f t="shared" si="152"/>
        <v>0</v>
      </c>
      <c r="AQ147" s="20"/>
      <c r="AR147" s="20"/>
      <c r="AS147" s="20"/>
      <c r="AT147" s="20"/>
      <c r="AU147" s="20"/>
      <c r="AV147" s="20"/>
      <c r="AW147" s="20">
        <f t="shared" ref="AW147" si="153">AW146+AW135+AW137</f>
        <v>2953.4499999999989</v>
      </c>
      <c r="AX147" s="20">
        <f t="shared" ref="AX147" si="154">AX146+AX135+AX137</f>
        <v>3529.5999999999995</v>
      </c>
      <c r="AY147" s="20">
        <f t="shared" ref="AY147" si="155">AY146+AY135+AY137</f>
        <v>3503.9</v>
      </c>
      <c r="AZ147" s="20">
        <f t="shared" ref="AZ147" si="156">AZ146+AZ135+AZ137</f>
        <v>16771</v>
      </c>
      <c r="BA147" s="20">
        <f t="shared" ref="BA147" si="157">BA146+BA135+BA137</f>
        <v>18975</v>
      </c>
      <c r="BB147" s="20">
        <f t="shared" ref="BB147" si="158">BB146+BB135+BB137</f>
        <v>18755</v>
      </c>
      <c r="BC147" s="20">
        <f t="shared" ref="BC147" si="159">BC146+BC135+BC137</f>
        <v>0</v>
      </c>
      <c r="BD147" s="20">
        <f t="shared" ref="BD147" si="160">BD146+BD135+BD137</f>
        <v>0</v>
      </c>
      <c r="BE147" s="20">
        <f t="shared" ref="BE147" si="161">BE146+BE135+BE137</f>
        <v>0</v>
      </c>
      <c r="BF147" s="20">
        <f t="shared" ref="BF147" si="162">BF146+BF135+BF137</f>
        <v>0</v>
      </c>
      <c r="BG147" s="20">
        <f t="shared" ref="BG147" si="163">BG146+BG135+BG137</f>
        <v>0</v>
      </c>
      <c r="BH147" s="20">
        <f t="shared" ref="BH147" si="164">BH146+BH135+BH137</f>
        <v>0</v>
      </c>
    </row>
    <row r="148" spans="2:60" s="13" customFormat="1" x14ac:dyDescent="0.35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48"/>
      <c r="W148" s="20"/>
      <c r="X148" s="20"/>
      <c r="Y148" s="20"/>
      <c r="Z148" s="48"/>
      <c r="AA148" s="20"/>
      <c r="AB148" s="20"/>
      <c r="AC148" s="20"/>
      <c r="AD148" s="48"/>
      <c r="AE148" s="20"/>
      <c r="AF148" s="20"/>
      <c r="AG148" s="20"/>
      <c r="AH148" s="48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</row>
    <row r="149" spans="2:60" s="30" customFormat="1" x14ac:dyDescent="0.35">
      <c r="B149" s="30" t="s">
        <v>1790</v>
      </c>
      <c r="V149" s="58"/>
      <c r="Z149" s="58"/>
      <c r="AD149" s="58"/>
      <c r="AH149" s="58"/>
      <c r="AU149" s="30" t="e">
        <f t="shared" ref="AU149:AW149" si="165">AU113/AU129</f>
        <v>#DIV/0!</v>
      </c>
      <c r="AV149" s="30" t="e">
        <f t="shared" si="165"/>
        <v>#DIV/0!</v>
      </c>
      <c r="AW149" s="30">
        <f t="shared" si="165"/>
        <v>3.4157452454666082</v>
      </c>
      <c r="AX149" s="30">
        <f>AX113/AX129</f>
        <v>3.1601879538658686</v>
      </c>
      <c r="AY149" s="30">
        <f t="shared" ref="AY149:BH149" si="166">AY113/AY129</f>
        <v>2.1958964338055691</v>
      </c>
      <c r="AZ149" s="30">
        <f t="shared" si="166"/>
        <v>1.808808467053602</v>
      </c>
      <c r="BA149" s="30">
        <f t="shared" si="166"/>
        <v>2.1491154170176916</v>
      </c>
      <c r="BB149" s="30">
        <f t="shared" si="166"/>
        <v>2.0912933220625529</v>
      </c>
      <c r="BC149" s="30" t="e">
        <f t="shared" si="166"/>
        <v>#DIV/0!</v>
      </c>
      <c r="BD149" s="30" t="e">
        <f t="shared" si="166"/>
        <v>#DIV/0!</v>
      </c>
      <c r="BE149" s="30" t="e">
        <f t="shared" si="166"/>
        <v>#DIV/0!</v>
      </c>
      <c r="BF149" s="30" t="e">
        <f t="shared" si="166"/>
        <v>#DIV/0!</v>
      </c>
      <c r="BG149" s="30" t="e">
        <f t="shared" si="166"/>
        <v>#DIV/0!</v>
      </c>
      <c r="BH149" s="30" t="e">
        <f t="shared" si="166"/>
        <v>#DIV/0!</v>
      </c>
    </row>
    <row r="150" spans="2:60" x14ac:dyDescent="0.3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45"/>
      <c r="W150" s="7"/>
      <c r="X150" s="7"/>
      <c r="Y150" s="7"/>
      <c r="Z150" s="45"/>
      <c r="AA150" s="7"/>
      <c r="AB150" s="7"/>
      <c r="AC150" s="7"/>
      <c r="AD150" s="45"/>
      <c r="AE150" s="7"/>
      <c r="AF150" s="7"/>
      <c r="AG150" s="7"/>
      <c r="AH150" s="45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</row>
    <row r="151" spans="2:60" s="9" customFormat="1" x14ac:dyDescent="0.35">
      <c r="B151" s="9" t="s">
        <v>116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46"/>
      <c r="W151" s="22"/>
      <c r="X151" s="22"/>
      <c r="Y151" s="22"/>
      <c r="Z151" s="46"/>
      <c r="AA151" s="22"/>
      <c r="AB151" s="22"/>
      <c r="AC151" s="22"/>
      <c r="AD151" s="46"/>
      <c r="AE151" s="22"/>
      <c r="AF151" s="22"/>
      <c r="AG151" s="22"/>
      <c r="AH151" s="46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</row>
    <row r="152" spans="2:60" x14ac:dyDescent="0.35">
      <c r="B152" t="s">
        <v>117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45">
        <v>-164</v>
      </c>
      <c r="W152" s="7">
        <v>-298</v>
      </c>
      <c r="X152" s="7">
        <v>-51</v>
      </c>
      <c r="Y152" s="7">
        <f>AZ152</f>
        <v>-258</v>
      </c>
      <c r="Z152" s="45">
        <v>-379</v>
      </c>
      <c r="AA152" s="7">
        <v>132</v>
      </c>
      <c r="AB152" s="7">
        <v>1648</v>
      </c>
      <c r="AC152" s="7">
        <f>BA152</f>
        <v>2785</v>
      </c>
      <c r="AD152" s="45">
        <v>533</v>
      </c>
      <c r="AE152" s="7">
        <v>1398</v>
      </c>
      <c r="AF152" s="7">
        <v>1934</v>
      </c>
      <c r="AG152" s="7">
        <f>BB152</f>
        <v>2423</v>
      </c>
      <c r="AH152" s="45">
        <v>-39</v>
      </c>
      <c r="AI152" s="7">
        <v>848</v>
      </c>
      <c r="AJ152" s="7">
        <v>1615</v>
      </c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>
        <v>303</v>
      </c>
      <c r="AW152" s="7">
        <v>338.1</v>
      </c>
      <c r="AX152" s="7">
        <v>478.5</v>
      </c>
      <c r="AY152" s="7">
        <v>562.5</v>
      </c>
      <c r="AZ152" s="7">
        <v>-258</v>
      </c>
      <c r="BA152" s="7">
        <v>2785</v>
      </c>
      <c r="BB152" s="7">
        <v>2423</v>
      </c>
      <c r="BC152" s="7"/>
    </row>
    <row r="153" spans="2:60" s="12" customFormat="1" x14ac:dyDescent="0.35">
      <c r="B153" s="12" t="s">
        <v>118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47">
        <v>-138</v>
      </c>
      <c r="W153" s="18">
        <v>-283</v>
      </c>
      <c r="X153" s="18">
        <v>-379</v>
      </c>
      <c r="Y153" s="67">
        <f>AZ153</f>
        <v>-525</v>
      </c>
      <c r="Z153" s="47">
        <v>-136</v>
      </c>
      <c r="AA153" s="18">
        <v>-298</v>
      </c>
      <c r="AB153" s="18">
        <v>-473</v>
      </c>
      <c r="AC153" s="67">
        <f>BA153</f>
        <v>-705</v>
      </c>
      <c r="AD153" s="47">
        <v>-236</v>
      </c>
      <c r="AE153" s="18">
        <v>-468</v>
      </c>
      <c r="AF153" s="18">
        <v>-716</v>
      </c>
      <c r="AG153" s="67">
        <f>BB153</f>
        <v>-943</v>
      </c>
      <c r="AH153" s="47">
        <v>-188</v>
      </c>
      <c r="AI153" s="18">
        <v>-319</v>
      </c>
      <c r="AJ153" s="18">
        <v>-481</v>
      </c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>
        <v>-61.7</v>
      </c>
      <c r="AW153" s="18">
        <v>-134.9</v>
      </c>
      <c r="AX153" s="18">
        <v>-208.6</v>
      </c>
      <c r="AY153" s="18">
        <v>-656</v>
      </c>
      <c r="AZ153" s="18">
        <v>-525</v>
      </c>
      <c r="BA153" s="18">
        <v>-705</v>
      </c>
      <c r="BB153" s="18">
        <v>-943</v>
      </c>
      <c r="BC153" s="18"/>
    </row>
    <row r="154" spans="2:60" s="13" customFormat="1" x14ac:dyDescent="0.35">
      <c r="B154" s="13" t="s">
        <v>119</v>
      </c>
      <c r="C154" s="20"/>
      <c r="D154" s="20"/>
      <c r="E154" s="20">
        <f>SUM(E152:E153)</f>
        <v>0</v>
      </c>
      <c r="F154" s="20">
        <f t="shared" ref="F154:T154" si="167">SUM(F152:F153)</f>
        <v>0</v>
      </c>
      <c r="G154" s="20">
        <f t="shared" si="167"/>
        <v>0</v>
      </c>
      <c r="H154" s="20">
        <f t="shared" si="167"/>
        <v>0</v>
      </c>
      <c r="I154" s="20">
        <f t="shared" si="167"/>
        <v>0</v>
      </c>
      <c r="J154" s="20">
        <f t="shared" si="167"/>
        <v>0</v>
      </c>
      <c r="K154" s="20">
        <f t="shared" si="167"/>
        <v>0</v>
      </c>
      <c r="L154" s="20">
        <f t="shared" si="167"/>
        <v>0</v>
      </c>
      <c r="M154" s="20">
        <f t="shared" si="167"/>
        <v>0</v>
      </c>
      <c r="N154" s="20">
        <f t="shared" si="167"/>
        <v>0</v>
      </c>
      <c r="O154" s="20">
        <f t="shared" si="167"/>
        <v>0</v>
      </c>
      <c r="P154" s="20">
        <f t="shared" si="167"/>
        <v>0</v>
      </c>
      <c r="Q154" s="20">
        <f t="shared" si="167"/>
        <v>0</v>
      </c>
      <c r="R154" s="20">
        <f t="shared" si="167"/>
        <v>0</v>
      </c>
      <c r="S154" s="20">
        <f t="shared" si="167"/>
        <v>0</v>
      </c>
      <c r="T154" s="20">
        <f t="shared" si="167"/>
        <v>0</v>
      </c>
      <c r="U154" s="20"/>
      <c r="V154" s="48">
        <f>SUM(V152:V153)</f>
        <v>-302</v>
      </c>
      <c r="W154" s="20">
        <f t="shared" ref="W154:AC154" si="168">SUM(W152:W153)</f>
        <v>-581</v>
      </c>
      <c r="X154" s="20">
        <f t="shared" si="168"/>
        <v>-430</v>
      </c>
      <c r="Y154" s="20">
        <f t="shared" si="168"/>
        <v>-783</v>
      </c>
      <c r="Z154" s="48">
        <f t="shared" si="168"/>
        <v>-515</v>
      </c>
      <c r="AA154" s="20">
        <f t="shared" si="168"/>
        <v>-166</v>
      </c>
      <c r="AB154" s="20">
        <f t="shared" si="168"/>
        <v>1175</v>
      </c>
      <c r="AC154" s="20">
        <f t="shared" si="168"/>
        <v>2080</v>
      </c>
      <c r="AD154" s="48">
        <f t="shared" ref="AD154" si="169">SUM(AD152:AD153)</f>
        <v>297</v>
      </c>
      <c r="AE154" s="20">
        <f t="shared" ref="AE154" si="170">SUM(AE152:AE153)</f>
        <v>930</v>
      </c>
      <c r="AF154" s="20">
        <f>SUM(AF152:AF153)</f>
        <v>1218</v>
      </c>
      <c r="AG154" s="20">
        <f>SUM(AG152:AG153)</f>
        <v>1480</v>
      </c>
      <c r="AH154" s="48">
        <f t="shared" ref="AH154:AP154" si="171">SUM(AH152:AH153)</f>
        <v>-227</v>
      </c>
      <c r="AI154" s="20">
        <f t="shared" si="171"/>
        <v>529</v>
      </c>
      <c r="AJ154" s="20">
        <f t="shared" si="171"/>
        <v>1134</v>
      </c>
      <c r="AK154" s="20">
        <f t="shared" si="171"/>
        <v>0</v>
      </c>
      <c r="AL154" s="20">
        <f t="shared" si="171"/>
        <v>0</v>
      </c>
      <c r="AM154" s="20">
        <f t="shared" si="171"/>
        <v>0</v>
      </c>
      <c r="AN154" s="20">
        <f t="shared" si="171"/>
        <v>0</v>
      </c>
      <c r="AO154" s="20">
        <f t="shared" si="171"/>
        <v>0</v>
      </c>
      <c r="AP154" s="20">
        <f t="shared" si="171"/>
        <v>0</v>
      </c>
      <c r="AQ154" s="20"/>
      <c r="AR154" s="20"/>
      <c r="AS154" s="20"/>
      <c r="AT154" s="20"/>
      <c r="AU154" s="20">
        <f t="shared" ref="AU154" si="172">SUM(AU152:AU153)</f>
        <v>0</v>
      </c>
      <c r="AV154" s="20">
        <f t="shared" ref="AV154" si="173">SUM(AV152:AV153)</f>
        <v>241.3</v>
      </c>
      <c r="AW154" s="20">
        <f t="shared" ref="AW154" si="174">SUM(AW152:AW153)</f>
        <v>203.20000000000002</v>
      </c>
      <c r="AX154" s="20">
        <f t="shared" ref="AX154" si="175">SUM(AX152:AX153)</f>
        <v>269.89999999999998</v>
      </c>
      <c r="AY154" s="20">
        <f t="shared" ref="AY154" si="176">SUM(AY152:AY153)</f>
        <v>-93.5</v>
      </c>
      <c r="AZ154" s="20">
        <f t="shared" ref="AZ154" si="177">SUM(AZ152:AZ153)</f>
        <v>-783</v>
      </c>
      <c r="BA154" s="20">
        <f t="shared" ref="BA154" si="178">SUM(BA152:BA153)</f>
        <v>2080</v>
      </c>
      <c r="BB154" s="20">
        <f t="shared" ref="BB154" si="179">SUM(BB152:BB153)</f>
        <v>1480</v>
      </c>
      <c r="BC154" s="20">
        <f t="shared" ref="BC154" si="180">SUM(BC152:BC153)</f>
        <v>0</v>
      </c>
      <c r="BD154" s="20">
        <f t="shared" ref="BD154" si="181">SUM(BD152:BD153)</f>
        <v>0</v>
      </c>
      <c r="BE154" s="20">
        <f t="shared" ref="BE154" si="182">SUM(BE152:BE153)</f>
        <v>0</v>
      </c>
      <c r="BF154" s="20">
        <f t="shared" ref="BF154" si="183">SUM(BF152:BF153)</f>
        <v>0</v>
      </c>
      <c r="BG154" s="20">
        <f t="shared" ref="BG154" si="184">SUM(BG152:BG153)</f>
        <v>0</v>
      </c>
      <c r="BH154" s="20">
        <f t="shared" ref="BH154" si="185">SUM(BH152:BH153)</f>
        <v>0</v>
      </c>
    </row>
    <row r="155" spans="2:60" x14ac:dyDescent="0.3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45"/>
      <c r="W155" s="7"/>
      <c r="X155" s="7"/>
      <c r="Y155" s="7"/>
      <c r="Z155" s="45"/>
      <c r="AA155" s="7"/>
      <c r="AB155" s="7"/>
      <c r="AC155" s="7"/>
      <c r="AD155" s="45"/>
      <c r="AE155" s="7"/>
      <c r="AF155" s="7"/>
      <c r="AG155" s="7"/>
      <c r="AH155" s="45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</row>
    <row r="156" spans="2:60" x14ac:dyDescent="0.35">
      <c r="B156" t="s">
        <v>1786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45">
        <v>0</v>
      </c>
      <c r="W156" s="7">
        <v>0</v>
      </c>
      <c r="X156" s="7">
        <v>0</v>
      </c>
      <c r="Y156" s="7">
        <f>AZ156</f>
        <v>0</v>
      </c>
      <c r="Z156" s="45">
        <v>322</v>
      </c>
      <c r="AA156" s="7">
        <v>322</v>
      </c>
      <c r="AB156" s="7">
        <v>322</v>
      </c>
      <c r="AC156" s="7">
        <f>BA156</f>
        <v>322</v>
      </c>
      <c r="AD156" s="45">
        <v>0</v>
      </c>
      <c r="AE156" s="7">
        <v>0</v>
      </c>
      <c r="AF156" s="7">
        <v>0</v>
      </c>
      <c r="AG156" s="7">
        <f>BB156</f>
        <v>0</v>
      </c>
      <c r="AH156" s="45">
        <v>0</v>
      </c>
      <c r="AI156" s="7">
        <v>0</v>
      </c>
      <c r="AJ156" s="7">
        <v>0</v>
      </c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>
        <v>0</v>
      </c>
      <c r="AX156" s="7">
        <v>0</v>
      </c>
      <c r="AY156" s="7">
        <v>0</v>
      </c>
      <c r="AZ156" s="7">
        <v>0</v>
      </c>
      <c r="BA156" s="7">
        <v>322</v>
      </c>
      <c r="BB156" s="7">
        <v>0</v>
      </c>
      <c r="BC156" s="7"/>
    </row>
    <row r="157" spans="2:60" x14ac:dyDescent="0.35">
      <c r="B157" t="s">
        <v>1787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45">
        <v>0</v>
      </c>
      <c r="W157" s="7">
        <v>0</v>
      </c>
      <c r="X157" s="7">
        <v>0</v>
      </c>
      <c r="Y157" s="7">
        <f>AZ157</f>
        <v>-23</v>
      </c>
      <c r="Z157" s="45">
        <v>0</v>
      </c>
      <c r="AA157" s="7">
        <v>0</v>
      </c>
      <c r="AB157" s="7">
        <v>0</v>
      </c>
      <c r="AC157" s="7">
        <f>BA157</f>
        <v>-103</v>
      </c>
      <c r="AD157" s="45">
        <v>0</v>
      </c>
      <c r="AE157" s="7">
        <v>0</v>
      </c>
      <c r="AF157" s="7">
        <v>0</v>
      </c>
      <c r="AG157" s="7">
        <f>BB157</f>
        <v>-132</v>
      </c>
      <c r="AH157" s="45">
        <v>0</v>
      </c>
      <c r="AI157" s="7">
        <v>0</v>
      </c>
      <c r="AJ157" s="7">
        <v>0</v>
      </c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>
        <v>-32</v>
      </c>
      <c r="AY157" s="7">
        <v>-20</v>
      </c>
      <c r="AZ157" s="7">
        <v>-23</v>
      </c>
      <c r="BA157" s="7">
        <v>-103</v>
      </c>
      <c r="BB157" s="7">
        <v>-132</v>
      </c>
      <c r="BC157" s="7"/>
    </row>
    <row r="158" spans="2:60" x14ac:dyDescent="0.35">
      <c r="B158" t="s">
        <v>1788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45">
        <v>0</v>
      </c>
      <c r="W158" s="7">
        <v>0</v>
      </c>
      <c r="X158" s="7">
        <v>0</v>
      </c>
      <c r="Y158" s="7">
        <f>AZ158</f>
        <v>0</v>
      </c>
      <c r="Z158" s="45">
        <v>0</v>
      </c>
      <c r="AA158" s="7">
        <v>0</v>
      </c>
      <c r="AB158" s="7">
        <v>0</v>
      </c>
      <c r="AC158" s="7">
        <f>BA158</f>
        <v>0</v>
      </c>
      <c r="AD158" s="45">
        <v>-19</v>
      </c>
      <c r="AE158" s="7">
        <v>-176</v>
      </c>
      <c r="AF158" s="7">
        <v>-210</v>
      </c>
      <c r="AG158" s="7">
        <f>BB158</f>
        <v>-240</v>
      </c>
      <c r="AH158" s="45">
        <v>0</v>
      </c>
      <c r="AI158" s="7">
        <v>-94</v>
      </c>
      <c r="AJ158" s="7">
        <v>-152</v>
      </c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>
        <v>0</v>
      </c>
      <c r="AW158" s="7">
        <v>0</v>
      </c>
      <c r="AX158" s="7">
        <v>-47.5</v>
      </c>
      <c r="AY158" s="7">
        <v>-253</v>
      </c>
      <c r="AZ158" s="7">
        <v>0</v>
      </c>
      <c r="BA158" s="7">
        <v>0</v>
      </c>
      <c r="BB158" s="7">
        <v>-240</v>
      </c>
      <c r="BC158" s="7"/>
    </row>
    <row r="159" spans="2:60" x14ac:dyDescent="0.35">
      <c r="B159" t="s">
        <v>1789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45">
        <v>0</v>
      </c>
      <c r="W159" s="7">
        <v>0</v>
      </c>
      <c r="X159" s="7">
        <v>0</v>
      </c>
      <c r="Y159" s="7">
        <f>AZ159</f>
        <v>-41</v>
      </c>
      <c r="Z159" s="45">
        <v>0</v>
      </c>
      <c r="AA159" s="7">
        <v>0</v>
      </c>
      <c r="AB159" s="7">
        <v>0</v>
      </c>
      <c r="AC159" s="7">
        <f>BA159</f>
        <v>0</v>
      </c>
      <c r="AD159" s="45">
        <v>0</v>
      </c>
      <c r="AE159" s="7">
        <v>0</v>
      </c>
      <c r="AF159" s="7">
        <v>0</v>
      </c>
      <c r="AG159" s="7">
        <f>BB159</f>
        <v>0</v>
      </c>
      <c r="AH159" s="45">
        <v>0</v>
      </c>
      <c r="AI159" s="7">
        <v>0</v>
      </c>
      <c r="AJ159" s="7">
        <v>0</v>
      </c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>
        <v>0</v>
      </c>
      <c r="AW159" s="7">
        <v>0</v>
      </c>
      <c r="AX159" s="7">
        <v>0</v>
      </c>
      <c r="AY159" s="7">
        <v>-72</v>
      </c>
      <c r="AZ159" s="7">
        <v>-41</v>
      </c>
      <c r="BA159" s="7">
        <v>0</v>
      </c>
      <c r="BB159" s="7">
        <v>0</v>
      </c>
      <c r="BC159" s="7"/>
    </row>
    <row r="160" spans="2:60" x14ac:dyDescent="0.3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45"/>
      <c r="W160" s="7"/>
      <c r="X160" s="7"/>
      <c r="Y160" s="7"/>
      <c r="Z160" s="45"/>
      <c r="AA160" s="7"/>
      <c r="AB160" s="7"/>
      <c r="AC160" s="7"/>
      <c r="AD160" s="45"/>
      <c r="AE160" s="7"/>
      <c r="AF160" s="7"/>
      <c r="AG160" s="7"/>
      <c r="AH160" s="45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</row>
    <row r="161" spans="2:60" s="11" customFormat="1" x14ac:dyDescent="0.35">
      <c r="B161" s="11" t="s">
        <v>1798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49"/>
      <c r="W161" s="17"/>
      <c r="X161" s="17"/>
      <c r="Y161" s="17"/>
      <c r="Z161" s="49"/>
      <c r="AA161" s="17"/>
      <c r="AB161" s="17"/>
      <c r="AC161" s="17"/>
      <c r="AD161" s="49"/>
      <c r="AE161" s="17"/>
      <c r="AF161" s="17"/>
      <c r="AG161" s="17"/>
      <c r="AH161" s="49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</row>
    <row r="162" spans="2:60" x14ac:dyDescent="0.35">
      <c r="B162" t="s">
        <v>117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45">
        <f>V152</f>
        <v>-164</v>
      </c>
      <c r="W162" s="7">
        <f>W152-V162</f>
        <v>-134</v>
      </c>
      <c r="X162" s="7">
        <f>X152-W162-V162</f>
        <v>247</v>
      </c>
      <c r="Y162" s="7">
        <f>Y152-X162-W162-V162</f>
        <v>-207</v>
      </c>
      <c r="Z162" s="45"/>
      <c r="AA162" s="7"/>
      <c r="AB162" s="7"/>
      <c r="AC162" s="7"/>
      <c r="AD162" s="45"/>
      <c r="AE162" s="7"/>
      <c r="AF162" s="7"/>
      <c r="AG162" s="7"/>
      <c r="AH162" s="45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</row>
    <row r="163" spans="2:60" s="12" customFormat="1" x14ac:dyDescent="0.35">
      <c r="B163" s="12" t="s">
        <v>118</v>
      </c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47">
        <f>V153</f>
        <v>-138</v>
      </c>
      <c r="W163" s="18">
        <f>W153-V163</f>
        <v>-145</v>
      </c>
      <c r="X163" s="18">
        <f>X153-W163-V163</f>
        <v>-96</v>
      </c>
      <c r="Y163" s="18">
        <f>Y153-X163-W163-V163</f>
        <v>-146</v>
      </c>
      <c r="Z163" s="47"/>
      <c r="AA163" s="18"/>
      <c r="AB163" s="18"/>
      <c r="AC163" s="18"/>
      <c r="AD163" s="47"/>
      <c r="AE163" s="18"/>
      <c r="AF163" s="18"/>
      <c r="AG163" s="18"/>
      <c r="AH163" s="47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</row>
    <row r="164" spans="2:60" x14ac:dyDescent="0.35">
      <c r="B164" s="13" t="s">
        <v>119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45">
        <f>SUM(V162:V163)</f>
        <v>-302</v>
      </c>
      <c r="W164" s="68">
        <f t="shared" ref="W164:Y164" si="186">SUM(W162:W163)</f>
        <v>-279</v>
      </c>
      <c r="X164" s="68">
        <f t="shared" si="186"/>
        <v>151</v>
      </c>
      <c r="Y164" s="68">
        <f t="shared" si="186"/>
        <v>-353</v>
      </c>
      <c r="Z164" s="45"/>
      <c r="AA164" s="7"/>
      <c r="AB164" s="7"/>
      <c r="AC164" s="7"/>
      <c r="AD164" s="45"/>
      <c r="AE164" s="7"/>
      <c r="AF164" s="7"/>
      <c r="AG164" s="7"/>
      <c r="AH164" s="45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</row>
    <row r="165" spans="2:60" x14ac:dyDescent="0.3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45"/>
      <c r="W165" s="7"/>
      <c r="X165" s="7"/>
      <c r="Y165" s="7"/>
      <c r="Z165" s="45"/>
      <c r="AA165" s="7"/>
      <c r="AB165" s="7"/>
      <c r="AC165" s="7"/>
      <c r="AD165" s="45"/>
      <c r="AE165" s="7"/>
      <c r="AF165" s="7"/>
      <c r="AG165" s="7"/>
      <c r="AH165" s="45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</row>
    <row r="166" spans="2:60" x14ac:dyDescent="0.35">
      <c r="B166" t="s">
        <v>1786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45">
        <f>V156</f>
        <v>0</v>
      </c>
      <c r="W166" s="7">
        <f>W156-V166</f>
        <v>0</v>
      </c>
      <c r="X166" s="7">
        <f>X156-W166-V166</f>
        <v>0</v>
      </c>
      <c r="Y166" s="7">
        <f>Y156-X166-W166-V166</f>
        <v>0</v>
      </c>
      <c r="Z166" s="45"/>
      <c r="AA166" s="7"/>
      <c r="AB166" s="7"/>
      <c r="AC166" s="7"/>
      <c r="AD166" s="45"/>
      <c r="AE166" s="7"/>
      <c r="AF166" s="7"/>
      <c r="AG166" s="7"/>
      <c r="AH166" s="45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</row>
    <row r="167" spans="2:60" x14ac:dyDescent="0.35">
      <c r="B167" t="s">
        <v>1787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45">
        <f>V157</f>
        <v>0</v>
      </c>
      <c r="W167" s="7">
        <f>W157-V167</f>
        <v>0</v>
      </c>
      <c r="X167" s="7">
        <f>X157-W167-V167</f>
        <v>0</v>
      </c>
      <c r="Y167" s="7">
        <f>Y157-X167-W167-V167</f>
        <v>-23</v>
      </c>
      <c r="Z167" s="45"/>
      <c r="AA167" s="7"/>
      <c r="AB167" s="7"/>
      <c r="AC167" s="7"/>
      <c r="AD167" s="45"/>
      <c r="AE167" s="7"/>
      <c r="AF167" s="7"/>
      <c r="AG167" s="7"/>
      <c r="AH167" s="45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</row>
    <row r="168" spans="2:60" x14ac:dyDescent="0.35">
      <c r="B168" t="s">
        <v>1788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45">
        <f>V158</f>
        <v>0</v>
      </c>
      <c r="W168" s="7">
        <f>W158-V168</f>
        <v>0</v>
      </c>
      <c r="X168" s="7">
        <f>X158-W168-V168</f>
        <v>0</v>
      </c>
      <c r="Y168" s="7">
        <f>Y158-X168-W168-V168</f>
        <v>0</v>
      </c>
      <c r="Z168" s="45"/>
      <c r="AA168" s="7"/>
      <c r="AB168" s="7"/>
      <c r="AC168" s="7"/>
      <c r="AD168" s="45"/>
      <c r="AE168" s="7"/>
      <c r="AF168" s="7"/>
      <c r="AG168" s="7"/>
      <c r="AH168" s="45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</row>
    <row r="169" spans="2:60" x14ac:dyDescent="0.35">
      <c r="B169" t="s">
        <v>1789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45">
        <f>V159</f>
        <v>0</v>
      </c>
      <c r="W169" s="7">
        <f>W159-V169</f>
        <v>0</v>
      </c>
      <c r="X169" s="7">
        <f>X159-W169-V169</f>
        <v>0</v>
      </c>
      <c r="Y169" s="7">
        <f>Y159-X169-W169-V169</f>
        <v>-41</v>
      </c>
      <c r="Z169" s="45"/>
      <c r="AA169" s="7"/>
      <c r="AB169" s="7"/>
      <c r="AC169" s="7"/>
      <c r="AD169" s="45"/>
      <c r="AE169" s="7"/>
      <c r="AF169" s="7"/>
      <c r="AG169" s="7"/>
      <c r="AH169" s="45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</row>
    <row r="171" spans="2:60" s="9" customFormat="1" x14ac:dyDescent="0.35">
      <c r="B171" s="9" t="s">
        <v>1829</v>
      </c>
      <c r="V171" s="44"/>
      <c r="Z171" s="44"/>
      <c r="AD171" s="44"/>
      <c r="AH171" s="44"/>
    </row>
    <row r="172" spans="2:60" s="69" customFormat="1" x14ac:dyDescent="0.35">
      <c r="B172" s="69" t="s">
        <v>1830</v>
      </c>
      <c r="V172" s="69">
        <f>V7*V173</f>
        <v>2483.3340699999999</v>
      </c>
      <c r="W172" s="69">
        <f t="shared" ref="W172:AP172" si="187">W7*W173</f>
        <v>1936.1102999999998</v>
      </c>
      <c r="X172" s="69">
        <f t="shared" si="187"/>
        <v>2399.4384099999997</v>
      </c>
      <c r="Y172" s="69">
        <f t="shared" si="187"/>
        <v>5013.7998579000005</v>
      </c>
      <c r="Z172" s="69">
        <f t="shared" si="187"/>
        <v>8100.3004399999991</v>
      </c>
      <c r="AA172" s="69">
        <f t="shared" si="187"/>
        <v>9829.7677800000001</v>
      </c>
      <c r="AB172" s="69">
        <f t="shared" si="187"/>
        <v>11422.0556</v>
      </c>
      <c r="AC172" s="69">
        <f t="shared" si="187"/>
        <v>11317.325045699999</v>
      </c>
      <c r="AD172" s="69">
        <f t="shared" si="187"/>
        <v>11874.798309999998</v>
      </c>
      <c r="AE172" s="69">
        <f t="shared" si="187"/>
        <v>12435.819880000001</v>
      </c>
      <c r="AF172" s="69">
        <f t="shared" si="187"/>
        <v>8600.3903800000007</v>
      </c>
      <c r="AG172" s="69">
        <f t="shared" si="187"/>
        <v>7752.6967982399992</v>
      </c>
      <c r="AH172" s="69">
        <f t="shared" si="187"/>
        <v>10214.016569999998</v>
      </c>
      <c r="AI172" s="69">
        <f t="shared" si="187"/>
        <v>8062.6097</v>
      </c>
      <c r="AJ172" s="69">
        <f t="shared" si="187"/>
        <v>7880.8802099999994</v>
      </c>
      <c r="AK172" s="69">
        <f t="shared" si="187"/>
        <v>0</v>
      </c>
      <c r="AL172" s="69">
        <f t="shared" si="187"/>
        <v>0</v>
      </c>
      <c r="AM172" s="69">
        <f t="shared" si="187"/>
        <v>0</v>
      </c>
      <c r="AN172" s="69">
        <f t="shared" si="187"/>
        <v>0</v>
      </c>
      <c r="AO172" s="69">
        <f t="shared" si="187"/>
        <v>0</v>
      </c>
      <c r="AP172" s="69">
        <f t="shared" si="187"/>
        <v>0</v>
      </c>
      <c r="AV172" s="69">
        <f>AV7*AV173</f>
        <v>952.71638000000007</v>
      </c>
      <c r="AW172" s="69">
        <f t="shared" ref="AW172:BH172" si="188">AW7*AW173</f>
        <v>2062.31025</v>
      </c>
      <c r="AX172" s="69">
        <f t="shared" si="188"/>
        <v>2520.0524799999998</v>
      </c>
      <c r="AY172" s="69">
        <f t="shared" si="188"/>
        <v>2383.25203268</v>
      </c>
      <c r="AZ172" s="69">
        <f t="shared" si="188"/>
        <v>3382.4440832400001</v>
      </c>
      <c r="BA172" s="69">
        <f t="shared" si="188"/>
        <v>10571.243264600002</v>
      </c>
      <c r="BB172" s="69">
        <f t="shared" si="188"/>
        <v>10069.239666239999</v>
      </c>
      <c r="BC172" s="69">
        <f t="shared" si="188"/>
        <v>0</v>
      </c>
      <c r="BD172" s="69">
        <f t="shared" si="188"/>
        <v>0</v>
      </c>
      <c r="BE172" s="69">
        <f t="shared" si="188"/>
        <v>0</v>
      </c>
      <c r="BF172" s="69">
        <f t="shared" si="188"/>
        <v>0</v>
      </c>
      <c r="BG172" s="69">
        <f t="shared" si="188"/>
        <v>0</v>
      </c>
      <c r="BH172" s="69">
        <f t="shared" si="188"/>
        <v>0</v>
      </c>
    </row>
    <row r="173" spans="2:60" s="70" customFormat="1" x14ac:dyDescent="0.35">
      <c r="B173" s="70" t="s">
        <v>1</v>
      </c>
      <c r="V173" s="71">
        <f>V103</f>
        <v>398.60899999999998</v>
      </c>
      <c r="W173" s="71">
        <f t="shared" ref="W173:AP173" si="189">W103</f>
        <v>399.19799999999998</v>
      </c>
      <c r="X173" s="71">
        <f t="shared" si="189"/>
        <v>399.24099999999999</v>
      </c>
      <c r="Y173" s="71">
        <f t="shared" si="189"/>
        <v>498.885558</v>
      </c>
      <c r="Z173" s="71">
        <f t="shared" si="189"/>
        <v>499.40199999999999</v>
      </c>
      <c r="AA173" s="71">
        <f t="shared" si="189"/>
        <v>499.73399999999998</v>
      </c>
      <c r="AB173" s="71">
        <f t="shared" si="189"/>
        <v>500.09</v>
      </c>
      <c r="AC173" s="71">
        <f t="shared" si="189"/>
        <v>525.40970500000003</v>
      </c>
      <c r="AD173" s="71">
        <f t="shared" si="189"/>
        <v>524.73699999999997</v>
      </c>
      <c r="AE173" s="71">
        <f t="shared" si="189"/>
        <v>517.29700000000003</v>
      </c>
      <c r="AF173" s="71">
        <f t="shared" si="189"/>
        <v>515.30200000000002</v>
      </c>
      <c r="AG173" s="71">
        <f t="shared" si="189"/>
        <v>514.78730399999995</v>
      </c>
      <c r="AH173" s="71">
        <f t="shared" si="189"/>
        <v>515.07899999999995</v>
      </c>
      <c r="AI173" s="71">
        <f t="shared" si="189"/>
        <v>508.68200000000002</v>
      </c>
      <c r="AJ173" s="71">
        <f t="shared" si="189"/>
        <v>504.86099999999999</v>
      </c>
      <c r="AK173" s="71">
        <f t="shared" si="189"/>
        <v>0</v>
      </c>
      <c r="AL173" s="71">
        <f t="shared" si="189"/>
        <v>0</v>
      </c>
      <c r="AM173" s="71">
        <f t="shared" si="189"/>
        <v>0</v>
      </c>
      <c r="AN173" s="71">
        <f t="shared" si="189"/>
        <v>0</v>
      </c>
      <c r="AO173" s="71">
        <f t="shared" si="189"/>
        <v>0</v>
      </c>
      <c r="AP173" s="71">
        <f t="shared" si="189"/>
        <v>0</v>
      </c>
      <c r="AV173" s="71">
        <f>AV103</f>
        <v>197.65899999999999</v>
      </c>
      <c r="AW173" s="71">
        <f t="shared" ref="AW173:BH173" si="190">AW103</f>
        <v>288.435</v>
      </c>
      <c r="AX173" s="71">
        <f t="shared" si="190"/>
        <v>297.17599999999999</v>
      </c>
      <c r="AY173" s="71">
        <f t="shared" si="190"/>
        <v>271.44100600000002</v>
      </c>
      <c r="AZ173" s="71">
        <f t="shared" si="190"/>
        <v>498.885558</v>
      </c>
      <c r="BA173" s="71">
        <f t="shared" si="190"/>
        <v>525.40970500000003</v>
      </c>
      <c r="BB173" s="71">
        <f t="shared" si="190"/>
        <v>514.78730399999995</v>
      </c>
      <c r="BC173" s="71">
        <f t="shared" si="190"/>
        <v>0</v>
      </c>
      <c r="BD173" s="71">
        <f t="shared" si="190"/>
        <v>0</v>
      </c>
      <c r="BE173" s="71">
        <f t="shared" si="190"/>
        <v>0</v>
      </c>
      <c r="BF173" s="71">
        <f t="shared" si="190"/>
        <v>0</v>
      </c>
      <c r="BG173" s="71">
        <f t="shared" si="190"/>
        <v>0</v>
      </c>
      <c r="BH173" s="71">
        <f t="shared" si="190"/>
        <v>0</v>
      </c>
    </row>
    <row r="174" spans="2:60" s="72" customFormat="1" x14ac:dyDescent="0.35">
      <c r="B174" s="72" t="s">
        <v>1831</v>
      </c>
      <c r="Z174" s="72">
        <f t="shared" ref="W174:AP174" si="191">Z172/SUM(W75:Z75)</f>
        <v>0.89565462627156112</v>
      </c>
      <c r="AA174" s="72">
        <f t="shared" si="191"/>
        <v>0.75636871191135735</v>
      </c>
      <c r="AB174" s="72">
        <f t="shared" si="191"/>
        <v>0.65817999308516761</v>
      </c>
      <c r="AC174" s="72">
        <f t="shared" si="191"/>
        <v>0.55357684629720205</v>
      </c>
      <c r="AD174" s="72">
        <f t="shared" si="191"/>
        <v>0.53131088635346746</v>
      </c>
      <c r="AE174" s="72">
        <f t="shared" si="191"/>
        <v>0.52600540901784965</v>
      </c>
      <c r="AF174" s="72">
        <f t="shared" si="191"/>
        <v>0.36925809883646049</v>
      </c>
      <c r="AG174" s="72">
        <f t="shared" si="191"/>
        <v>0.33723506016964633</v>
      </c>
      <c r="AH174" s="72">
        <f t="shared" si="191"/>
        <v>0.45743278113663838</v>
      </c>
      <c r="AI174" s="72">
        <f t="shared" si="191"/>
        <v>0.36688249453949762</v>
      </c>
      <c r="AJ174" s="72">
        <f t="shared" si="191"/>
        <v>0.35939803949288579</v>
      </c>
      <c r="AK174" s="72">
        <f t="shared" si="191"/>
        <v>0</v>
      </c>
      <c r="AL174" s="72">
        <f t="shared" si="191"/>
        <v>0</v>
      </c>
      <c r="AM174" s="72">
        <f t="shared" si="191"/>
        <v>0</v>
      </c>
      <c r="AN174" s="72" t="e">
        <f t="shared" si="191"/>
        <v>#DIV/0!</v>
      </c>
      <c r="AO174" s="72" t="e">
        <f t="shared" si="191"/>
        <v>#DIV/0!</v>
      </c>
      <c r="AP174" s="72" t="e">
        <f t="shared" si="191"/>
        <v>#DIV/0!</v>
      </c>
      <c r="AV174" s="72">
        <f>AV172/AV75</f>
        <v>0.61287641042135743</v>
      </c>
      <c r="AW174" s="72">
        <f t="shared" ref="AW174:BH174" si="192">AW172/AW75</f>
        <v>1.1052037781350483</v>
      </c>
      <c r="AX174" s="72">
        <f t="shared" si="192"/>
        <v>1.0804546732978906</v>
      </c>
      <c r="AY174" s="72">
        <f t="shared" si="192"/>
        <v>1.1976140867738694</v>
      </c>
      <c r="AZ174" s="72">
        <f t="shared" si="192"/>
        <v>0.63176019485244683</v>
      </c>
      <c r="BA174" s="72">
        <f t="shared" si="192"/>
        <v>0.51708292235374687</v>
      </c>
      <c r="BB174" s="72">
        <f t="shared" si="192"/>
        <v>0.43800250842750876</v>
      </c>
      <c r="BC174" s="72" t="e">
        <f t="shared" si="192"/>
        <v>#DIV/0!</v>
      </c>
      <c r="BD174" s="72" t="e">
        <f t="shared" si="192"/>
        <v>#DIV/0!</v>
      </c>
      <c r="BE174" s="72" t="e">
        <f t="shared" si="192"/>
        <v>#DIV/0!</v>
      </c>
      <c r="BF174" s="72" t="e">
        <f t="shared" si="192"/>
        <v>#DIV/0!</v>
      </c>
      <c r="BG174" s="72" t="e">
        <f t="shared" si="192"/>
        <v>#DIV/0!</v>
      </c>
      <c r="BH174" s="72" t="e">
        <f t="shared" si="192"/>
        <v>#DIV/0!</v>
      </c>
    </row>
    <row r="175" spans="2:60" s="72" customFormat="1" x14ac:dyDescent="0.35">
      <c r="B175" s="72" t="s">
        <v>1832</v>
      </c>
      <c r="Z175" s="72">
        <f t="shared" ref="W175:AP175" si="193">Z172/SUM(W98:Z98)</f>
        <v>-279.32070482758616</v>
      </c>
      <c r="AA175" s="72">
        <f t="shared" si="193"/>
        <v>11.234020320000001</v>
      </c>
      <c r="AB175" s="72">
        <f t="shared" si="193"/>
        <v>5.2904379805465496</v>
      </c>
      <c r="AC175" s="72">
        <f t="shared" si="193"/>
        <v>3.7875920501004012</v>
      </c>
      <c r="AD175" s="72">
        <f t="shared" si="193"/>
        <v>3.1683026440768405</v>
      </c>
      <c r="AE175" s="72">
        <f t="shared" si="193"/>
        <v>3.4892872839506177</v>
      </c>
      <c r="AF175" s="72">
        <f t="shared" si="193"/>
        <v>3.5175420777096118</v>
      </c>
      <c r="AG175" s="72">
        <f t="shared" si="193"/>
        <v>5.8072635192808981</v>
      </c>
      <c r="AH175" s="72">
        <f t="shared" si="193"/>
        <v>21.413032641509428</v>
      </c>
      <c r="AI175" s="72">
        <f t="shared" si="193"/>
        <v>35.362323245614036</v>
      </c>
      <c r="AJ175" s="72">
        <f t="shared" si="193"/>
        <v>23.385401216617208</v>
      </c>
      <c r="AK175" s="72">
        <f t="shared" si="193"/>
        <v>0</v>
      </c>
      <c r="AL175" s="72">
        <f t="shared" si="193"/>
        <v>0</v>
      </c>
      <c r="AM175" s="72">
        <f t="shared" si="193"/>
        <v>0</v>
      </c>
      <c r="AN175" s="72" t="e">
        <f t="shared" si="193"/>
        <v>#DIV/0!</v>
      </c>
      <c r="AO175" s="72" t="e">
        <f t="shared" si="193"/>
        <v>#DIV/0!</v>
      </c>
      <c r="AP175" s="72" t="e">
        <f t="shared" si="193"/>
        <v>#DIV/0!</v>
      </c>
      <c r="AV175" s="72">
        <f>AV172/AV98</f>
        <v>5.4722365307294689</v>
      </c>
      <c r="AW175" s="72">
        <f t="shared" ref="AW175:BH175" si="194">AW172/AW98</f>
        <v>5.6193739782016365</v>
      </c>
      <c r="AX175" s="72">
        <f t="shared" si="194"/>
        <v>2.2338910380285433</v>
      </c>
      <c r="AY175" s="72">
        <f t="shared" si="194"/>
        <v>8.1339659818430032</v>
      </c>
      <c r="AZ175" s="72">
        <f t="shared" si="194"/>
        <v>-27.724951501967215</v>
      </c>
      <c r="BA175" s="72">
        <f t="shared" si="194"/>
        <v>3.5378993522757702</v>
      </c>
      <c r="BB175" s="72">
        <f t="shared" si="194"/>
        <v>7.5425016226516846</v>
      </c>
      <c r="BC175" s="72" t="e">
        <f t="shared" si="194"/>
        <v>#DIV/0!</v>
      </c>
      <c r="BD175" s="72" t="e">
        <f t="shared" si="194"/>
        <v>#DIV/0!</v>
      </c>
      <c r="BE175" s="72" t="e">
        <f t="shared" si="194"/>
        <v>#DIV/0!</v>
      </c>
      <c r="BF175" s="72" t="e">
        <f t="shared" si="194"/>
        <v>#DIV/0!</v>
      </c>
      <c r="BG175" s="72" t="e">
        <f t="shared" si="194"/>
        <v>#DIV/0!</v>
      </c>
      <c r="BH175" s="72" t="e">
        <f t="shared" si="194"/>
        <v>#DIV/0!</v>
      </c>
    </row>
    <row r="176" spans="2:60" s="72" customFormat="1" x14ac:dyDescent="0.35">
      <c r="B176" s="72" t="s">
        <v>1833</v>
      </c>
      <c r="Z176" s="72">
        <f t="shared" ref="W176:AP176" si="195">Z172/Z146</f>
        <v>2.9791469069510845</v>
      </c>
      <c r="AA176" s="72">
        <f t="shared" si="195"/>
        <v>2.7759863823778592</v>
      </c>
      <c r="AB176" s="72">
        <f t="shared" si="195"/>
        <v>2.6624838228438228</v>
      </c>
      <c r="AC176" s="72">
        <f t="shared" si="195"/>
        <v>1.960049367111188</v>
      </c>
      <c r="AD176" s="72">
        <f t="shared" si="195"/>
        <v>1.7970336425544791</v>
      </c>
      <c r="AE176" s="72">
        <f t="shared" si="195"/>
        <v>1.7780697569345154</v>
      </c>
      <c r="AF176" s="72">
        <f t="shared" si="195"/>
        <v>1.1833228370941113</v>
      </c>
      <c r="AG176" s="72">
        <f t="shared" si="195"/>
        <v>0.96402596347177305</v>
      </c>
      <c r="AH176" s="72">
        <f t="shared" si="195"/>
        <v>1.3106655421532141</v>
      </c>
      <c r="AI176" s="72">
        <f t="shared" si="195"/>
        <v>1.0023134883142715</v>
      </c>
      <c r="AJ176" s="72">
        <f t="shared" si="195"/>
        <v>0.95363990924491759</v>
      </c>
      <c r="AK176" s="72" t="e">
        <f t="shared" si="195"/>
        <v>#DIV/0!</v>
      </c>
      <c r="AL176" s="72" t="e">
        <f t="shared" si="195"/>
        <v>#DIV/0!</v>
      </c>
      <c r="AM176" s="72" t="e">
        <f t="shared" si="195"/>
        <v>#DIV/0!</v>
      </c>
      <c r="AN176" s="72" t="e">
        <f t="shared" si="195"/>
        <v>#DIV/0!</v>
      </c>
      <c r="AO176" s="72" t="e">
        <f t="shared" si="195"/>
        <v>#DIV/0!</v>
      </c>
      <c r="AP176" s="72" t="e">
        <f t="shared" si="195"/>
        <v>#DIV/0!</v>
      </c>
      <c r="AV176" s="72" t="e">
        <f>AV172/AV146</f>
        <v>#DIV/0!</v>
      </c>
      <c r="AW176" s="72">
        <f t="shared" ref="AW176:BH176" si="196">AW172/AW146</f>
        <v>-4.6437970051790103</v>
      </c>
      <c r="AX176" s="72">
        <f t="shared" si="196"/>
        <v>5.9407177746346083</v>
      </c>
      <c r="AY176" s="72">
        <f t="shared" si="196"/>
        <v>6.6589886355965433</v>
      </c>
      <c r="AZ176" s="72">
        <f t="shared" si="196"/>
        <v>1.4448714580264845</v>
      </c>
      <c r="BA176" s="72">
        <f t="shared" si="196"/>
        <v>1.8308353419812957</v>
      </c>
      <c r="BB176" s="72">
        <f t="shared" si="196"/>
        <v>1.2520815302462072</v>
      </c>
      <c r="BC176" s="72" t="e">
        <f t="shared" si="196"/>
        <v>#DIV/0!</v>
      </c>
      <c r="BD176" s="72" t="e">
        <f t="shared" si="196"/>
        <v>#DIV/0!</v>
      </c>
      <c r="BE176" s="72" t="e">
        <f t="shared" si="196"/>
        <v>#DIV/0!</v>
      </c>
      <c r="BF176" s="72" t="e">
        <f t="shared" si="196"/>
        <v>#DIV/0!</v>
      </c>
      <c r="BG176" s="72" t="e">
        <f t="shared" si="196"/>
        <v>#DIV/0!</v>
      </c>
      <c r="BH176" s="72" t="e">
        <f t="shared" si="196"/>
        <v>#DIV/0!</v>
      </c>
    </row>
    <row r="177" spans="2:60" s="72" customFormat="1" x14ac:dyDescent="0.35">
      <c r="B177" s="72" t="s">
        <v>1834</v>
      </c>
      <c r="Z177" s="72">
        <f t="shared" ref="W177:AP177" si="197">Z172/SUM(W154:Z154)</f>
        <v>-3.508142243395409</v>
      </c>
      <c r="AA177" s="72">
        <f t="shared" si="197"/>
        <v>-5.1899513093980989</v>
      </c>
      <c r="AB177" s="72">
        <f t="shared" si="197"/>
        <v>-39.522683737024224</v>
      </c>
      <c r="AC177" s="72">
        <f t="shared" si="197"/>
        <v>4.3967851770396269</v>
      </c>
      <c r="AD177" s="72">
        <f t="shared" si="197"/>
        <v>3.5070284435912575</v>
      </c>
      <c r="AE177" s="72">
        <f t="shared" si="197"/>
        <v>2.7746139848282021</v>
      </c>
      <c r="AF177" s="72">
        <f t="shared" si="197"/>
        <v>1.90063875801105</v>
      </c>
      <c r="AG177" s="72">
        <f t="shared" si="197"/>
        <v>1.9752093753477704</v>
      </c>
      <c r="AH177" s="72">
        <f t="shared" si="197"/>
        <v>3.0032392149367828</v>
      </c>
      <c r="AI177" s="72">
        <f t="shared" si="197"/>
        <v>2.6875365666666666</v>
      </c>
      <c r="AJ177" s="72">
        <f t="shared" si="197"/>
        <v>2.7026338168724275</v>
      </c>
      <c r="AK177" s="72">
        <f t="shared" si="197"/>
        <v>0</v>
      </c>
      <c r="AL177" s="72">
        <f t="shared" si="197"/>
        <v>0</v>
      </c>
      <c r="AM177" s="72">
        <f t="shared" si="197"/>
        <v>0</v>
      </c>
      <c r="AN177" s="72" t="e">
        <f t="shared" si="197"/>
        <v>#DIV/0!</v>
      </c>
      <c r="AO177" s="72" t="e">
        <f t="shared" si="197"/>
        <v>#DIV/0!</v>
      </c>
      <c r="AP177" s="72" t="e">
        <f t="shared" si="197"/>
        <v>#DIV/0!</v>
      </c>
      <c r="AV177" s="72">
        <f>AV172/AV154</f>
        <v>3.9482651471197681</v>
      </c>
      <c r="AW177" s="72">
        <f t="shared" ref="AW177:BH177" si="198">AW172/AW154</f>
        <v>10.149164616141732</v>
      </c>
      <c r="AX177" s="72">
        <f t="shared" si="198"/>
        <v>9.3369858466098563</v>
      </c>
      <c r="AY177" s="72">
        <f t="shared" si="198"/>
        <v>-25.489326552727274</v>
      </c>
      <c r="AZ177" s="72">
        <f t="shared" si="198"/>
        <v>-4.3198519581609194</v>
      </c>
      <c r="BA177" s="72">
        <f t="shared" si="198"/>
        <v>5.0823284925961545</v>
      </c>
      <c r="BB177" s="72">
        <f t="shared" si="198"/>
        <v>6.8035403150270266</v>
      </c>
      <c r="BC177" s="72" t="e">
        <f t="shared" si="198"/>
        <v>#DIV/0!</v>
      </c>
      <c r="BD177" s="72" t="e">
        <f t="shared" si="198"/>
        <v>#DIV/0!</v>
      </c>
      <c r="BE177" s="72" t="e">
        <f t="shared" si="198"/>
        <v>#DIV/0!</v>
      </c>
      <c r="BF177" s="72" t="e">
        <f t="shared" si="198"/>
        <v>#DIV/0!</v>
      </c>
      <c r="BG177" s="72" t="e">
        <f t="shared" si="198"/>
        <v>#DIV/0!</v>
      </c>
      <c r="BH177" s="72" t="e">
        <f t="shared" si="198"/>
        <v>#DIV/0!</v>
      </c>
    </row>
    <row r="178" spans="2:60" s="35" customFormat="1" x14ac:dyDescent="0.35"/>
    <row r="179" spans="2:60" s="35" customFormat="1" x14ac:dyDescent="0.35">
      <c r="B179" s="73" t="s">
        <v>1835</v>
      </c>
    </row>
    <row r="180" spans="2:60" s="37" customFormat="1" x14ac:dyDescent="0.35">
      <c r="B180" s="75" t="s">
        <v>552</v>
      </c>
      <c r="Z180" s="37">
        <f>(Z75-V75)/ABS(V75)</f>
        <v>10.278551532033426</v>
      </c>
      <c r="AA180" s="37">
        <f t="shared" ref="AA180:AP180" si="199">(AA75-W75)/ABS(W75)</f>
        <v>3.615736505032022</v>
      </c>
      <c r="AB180" s="37">
        <f t="shared" si="199"/>
        <v>2.6476306196840826</v>
      </c>
      <c r="AC180" s="37">
        <f t="shared" si="199"/>
        <v>1.3696808510638299</v>
      </c>
      <c r="AD180" s="37">
        <f t="shared" si="199"/>
        <v>0.47073351444801187</v>
      </c>
      <c r="AE180" s="37">
        <f t="shared" si="199"/>
        <v>0.25609514370664022</v>
      </c>
      <c r="AF180" s="37">
        <f t="shared" si="199"/>
        <v>-5.8461025982678216E-2</v>
      </c>
      <c r="AG180" s="37">
        <f t="shared" si="199"/>
        <v>-5.6490834268612046E-2</v>
      </c>
      <c r="AH180" s="37">
        <f t="shared" si="199"/>
        <v>-0.11083123425692695</v>
      </c>
      <c r="AI180" s="37">
        <f t="shared" si="199"/>
        <v>-5.5704592078270478E-2</v>
      </c>
      <c r="AJ180" s="37">
        <f t="shared" si="199"/>
        <v>-8.4910666902529627E-3</v>
      </c>
      <c r="AK180" s="37">
        <f t="shared" si="199"/>
        <v>-1</v>
      </c>
      <c r="AL180" s="37">
        <f t="shared" si="199"/>
        <v>-1</v>
      </c>
      <c r="AM180" s="37">
        <f t="shared" si="199"/>
        <v>-1</v>
      </c>
      <c r="AN180" s="37">
        <f t="shared" si="199"/>
        <v>-1</v>
      </c>
      <c r="AO180" s="37" t="e">
        <f t="shared" si="199"/>
        <v>#DIV/0!</v>
      </c>
      <c r="AP180" s="37" t="e">
        <f t="shared" si="199"/>
        <v>#DIV/0!</v>
      </c>
    </row>
    <row r="181" spans="2:60" s="37" customFormat="1" x14ac:dyDescent="0.35">
      <c r="B181" s="75" t="s">
        <v>1836</v>
      </c>
      <c r="Z181" s="37">
        <f>(Z98-V98)/ABS(V98)</f>
        <v>1.7884615384615385</v>
      </c>
      <c r="AA181" s="37">
        <f t="shared" ref="AA181:AP181" si="200">(AA98-W98)/ABS(W98)</f>
        <v>7.290322580645161</v>
      </c>
      <c r="AB181" s="37">
        <f t="shared" si="200"/>
        <v>128.4</v>
      </c>
      <c r="AC181" s="37">
        <f t="shared" si="200"/>
        <v>12.953125</v>
      </c>
      <c r="AD181" s="37">
        <f t="shared" si="200"/>
        <v>18.536585365853657</v>
      </c>
      <c r="AE181" s="37">
        <f t="shared" si="200"/>
        <v>-0.23589743589743589</v>
      </c>
      <c r="AF181" s="37">
        <f t="shared" si="200"/>
        <v>-0.87833594976452123</v>
      </c>
      <c r="AG181" s="37">
        <f t="shared" si="200"/>
        <v>-1.2430011198208286</v>
      </c>
      <c r="AH181" s="37">
        <f t="shared" si="200"/>
        <v>-1.0711610486891385</v>
      </c>
      <c r="AI181" s="37">
        <f t="shared" si="200"/>
        <v>-0.41778523489932884</v>
      </c>
      <c r="AJ181" s="37">
        <f t="shared" si="200"/>
        <v>0.70322580645161292</v>
      </c>
      <c r="AK181" s="37">
        <f t="shared" si="200"/>
        <v>1</v>
      </c>
      <c r="AL181" s="37">
        <f t="shared" si="200"/>
        <v>1</v>
      </c>
      <c r="AM181" s="37">
        <f t="shared" si="200"/>
        <v>-1</v>
      </c>
      <c r="AN181" s="37">
        <f t="shared" si="200"/>
        <v>-1</v>
      </c>
      <c r="AO181" s="37" t="e">
        <f t="shared" si="200"/>
        <v>#DIV/0!</v>
      </c>
      <c r="AP181" s="37" t="e">
        <f t="shared" si="200"/>
        <v>#DIV/0!</v>
      </c>
    </row>
    <row r="182" spans="2:60" s="74" customFormat="1" x14ac:dyDescent="0.35"/>
    <row r="183" spans="2:60" s="74" customFormat="1" x14ac:dyDescent="0.35"/>
    <row r="184" spans="2:60" s="26" customFormat="1" x14ac:dyDescent="0.35">
      <c r="V184" s="55"/>
      <c r="Z184" s="55"/>
      <c r="AD184" s="55"/>
      <c r="AH184" s="55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7"/>
  <sheetViews>
    <sheetView workbookViewId="0">
      <selection activeCell="B28" sqref="B28"/>
    </sheetView>
  </sheetViews>
  <sheetFormatPr defaultRowHeight="14.5" x14ac:dyDescent="0.35"/>
  <cols>
    <col min="1" max="1" width="20.54296875" customWidth="1"/>
    <col min="2" max="18" width="10.6328125" customWidth="1"/>
  </cols>
  <sheetData>
    <row r="1" spans="1:18" x14ac:dyDescent="0.35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</row>
    <row r="2" spans="1:18" x14ac:dyDescent="0.35">
      <c r="A2" s="1" t="s">
        <v>138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  <c r="N2" t="s">
        <v>151</v>
      </c>
      <c r="O2" t="s">
        <v>152</v>
      </c>
      <c r="P2" t="s">
        <v>153</v>
      </c>
      <c r="Q2" t="s">
        <v>154</v>
      </c>
      <c r="R2" t="s">
        <v>155</v>
      </c>
    </row>
    <row r="3" spans="1:18" x14ac:dyDescent="0.35">
      <c r="A3" s="1" t="s">
        <v>156</v>
      </c>
      <c r="B3" t="s">
        <v>157</v>
      </c>
      <c r="C3" t="s">
        <v>158</v>
      </c>
      <c r="D3" t="s">
        <v>159</v>
      </c>
      <c r="E3" t="s">
        <v>160</v>
      </c>
      <c r="F3" t="s">
        <v>161</v>
      </c>
      <c r="G3" t="s">
        <v>162</v>
      </c>
      <c r="H3" t="s">
        <v>163</v>
      </c>
      <c r="I3" t="s">
        <v>164</v>
      </c>
      <c r="J3" t="s">
        <v>165</v>
      </c>
      <c r="K3" t="s">
        <v>166</v>
      </c>
      <c r="L3" t="s">
        <v>167</v>
      </c>
      <c r="M3" t="s">
        <v>168</v>
      </c>
      <c r="N3" t="s">
        <v>169</v>
      </c>
      <c r="O3" t="s">
        <v>170</v>
      </c>
      <c r="P3" t="s">
        <v>171</v>
      </c>
      <c r="Q3" t="s">
        <v>172</v>
      </c>
      <c r="R3" t="s">
        <v>173</v>
      </c>
    </row>
    <row r="4" spans="1:18" x14ac:dyDescent="0.35">
      <c r="A4" s="1" t="s">
        <v>174</v>
      </c>
      <c r="B4" t="s">
        <v>175</v>
      </c>
      <c r="C4" t="s">
        <v>176</v>
      </c>
      <c r="D4" t="s">
        <v>177</v>
      </c>
      <c r="E4" t="s">
        <v>178</v>
      </c>
      <c r="F4" t="s">
        <v>179</v>
      </c>
      <c r="G4" t="s">
        <v>180</v>
      </c>
      <c r="H4" t="s">
        <v>181</v>
      </c>
      <c r="I4" t="s">
        <v>182</v>
      </c>
      <c r="J4" t="s">
        <v>183</v>
      </c>
      <c r="K4" t="s">
        <v>184</v>
      </c>
      <c r="L4" t="s">
        <v>185</v>
      </c>
      <c r="M4" t="s">
        <v>186</v>
      </c>
      <c r="N4" t="s">
        <v>187</v>
      </c>
      <c r="O4" t="s">
        <v>188</v>
      </c>
      <c r="P4" t="s">
        <v>189</v>
      </c>
      <c r="Q4" t="s">
        <v>190</v>
      </c>
      <c r="R4" t="s">
        <v>191</v>
      </c>
    </row>
    <row r="5" spans="1:18" x14ac:dyDescent="0.35">
      <c r="A5" s="1" t="s">
        <v>192</v>
      </c>
      <c r="B5" t="s">
        <v>193</v>
      </c>
      <c r="C5" t="s">
        <v>194</v>
      </c>
      <c r="D5" t="s">
        <v>195</v>
      </c>
      <c r="E5" t="s">
        <v>196</v>
      </c>
      <c r="F5" t="s">
        <v>197</v>
      </c>
      <c r="G5" t="s">
        <v>198</v>
      </c>
      <c r="H5" t="s">
        <v>199</v>
      </c>
      <c r="I5" t="s">
        <v>200</v>
      </c>
      <c r="J5" t="s">
        <v>201</v>
      </c>
      <c r="K5" t="s">
        <v>202</v>
      </c>
      <c r="L5" t="s">
        <v>203</v>
      </c>
      <c r="M5" t="s">
        <v>204</v>
      </c>
      <c r="N5" t="s">
        <v>205</v>
      </c>
      <c r="O5" t="s">
        <v>206</v>
      </c>
      <c r="P5" t="s">
        <v>207</v>
      </c>
      <c r="Q5" t="s">
        <v>190</v>
      </c>
      <c r="R5" t="s">
        <v>190</v>
      </c>
    </row>
    <row r="6" spans="1:18" x14ac:dyDescent="0.35">
      <c r="A6" s="1" t="s">
        <v>208</v>
      </c>
      <c r="B6" t="s">
        <v>209</v>
      </c>
      <c r="C6" t="s">
        <v>210</v>
      </c>
      <c r="D6" t="s">
        <v>211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218</v>
      </c>
      <c r="N6" t="s">
        <v>220</v>
      </c>
      <c r="O6" t="s">
        <v>221</v>
      </c>
      <c r="P6" t="s">
        <v>222</v>
      </c>
      <c r="Q6" t="s">
        <v>190</v>
      </c>
      <c r="R6" t="s">
        <v>223</v>
      </c>
    </row>
    <row r="7" spans="1:18" x14ac:dyDescent="0.35">
      <c r="A7" s="1" t="s">
        <v>224</v>
      </c>
      <c r="B7" t="s">
        <v>225</v>
      </c>
      <c r="C7" t="s">
        <v>226</v>
      </c>
      <c r="D7" t="s">
        <v>227</v>
      </c>
      <c r="E7" t="s">
        <v>228</v>
      </c>
      <c r="F7" t="s">
        <v>229</v>
      </c>
      <c r="G7" t="s">
        <v>230</v>
      </c>
      <c r="H7" t="s">
        <v>231</v>
      </c>
      <c r="I7" t="s">
        <v>232</v>
      </c>
      <c r="J7" t="s">
        <v>233</v>
      </c>
      <c r="K7" t="s">
        <v>234</v>
      </c>
      <c r="L7" t="s">
        <v>235</v>
      </c>
      <c r="M7" t="s">
        <v>236</v>
      </c>
      <c r="N7" t="s">
        <v>237</v>
      </c>
      <c r="O7" t="s">
        <v>238</v>
      </c>
      <c r="P7" t="s">
        <v>239</v>
      </c>
      <c r="Q7" t="s">
        <v>240</v>
      </c>
      <c r="R7" t="s">
        <v>241</v>
      </c>
    </row>
    <row r="8" spans="1:18" x14ac:dyDescent="0.35">
      <c r="A8" s="1" t="s">
        <v>242</v>
      </c>
      <c r="B8" t="s">
        <v>243</v>
      </c>
      <c r="C8" t="s">
        <v>244</v>
      </c>
      <c r="D8" t="s">
        <v>245</v>
      </c>
      <c r="E8" t="s">
        <v>246</v>
      </c>
      <c r="F8" t="s">
        <v>247</v>
      </c>
      <c r="G8" t="s">
        <v>248</v>
      </c>
      <c r="H8" t="s">
        <v>249</v>
      </c>
      <c r="I8" t="s">
        <v>250</v>
      </c>
      <c r="J8" t="s">
        <v>251</v>
      </c>
      <c r="K8" t="s">
        <v>251</v>
      </c>
      <c r="L8" t="s">
        <v>252</v>
      </c>
      <c r="M8" t="s">
        <v>253</v>
      </c>
      <c r="N8" t="s">
        <v>254</v>
      </c>
      <c r="O8" t="s">
        <v>255</v>
      </c>
      <c r="P8" t="s">
        <v>256</v>
      </c>
      <c r="Q8" t="s">
        <v>257</v>
      </c>
      <c r="R8" t="s">
        <v>258</v>
      </c>
    </row>
    <row r="9" spans="1:18" x14ac:dyDescent="0.35">
      <c r="A9" s="1" t="s">
        <v>259</v>
      </c>
      <c r="B9" t="s">
        <v>260</v>
      </c>
      <c r="C9" t="s">
        <v>261</v>
      </c>
      <c r="D9" t="s">
        <v>262</v>
      </c>
      <c r="E9" t="s">
        <v>263</v>
      </c>
      <c r="F9" t="s">
        <v>264</v>
      </c>
      <c r="G9" t="s">
        <v>265</v>
      </c>
      <c r="H9" t="s">
        <v>266</v>
      </c>
      <c r="I9" t="s">
        <v>267</v>
      </c>
      <c r="J9" t="s">
        <v>268</v>
      </c>
      <c r="K9" t="s">
        <v>269</v>
      </c>
      <c r="L9" t="s">
        <v>270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276</v>
      </c>
    </row>
    <row r="10" spans="1:18" x14ac:dyDescent="0.35">
      <c r="A10" s="1" t="s">
        <v>277</v>
      </c>
      <c r="B10" t="s">
        <v>278</v>
      </c>
      <c r="C10" t="s">
        <v>279</v>
      </c>
      <c r="D10" t="s">
        <v>280</v>
      </c>
      <c r="E10" t="s">
        <v>281</v>
      </c>
      <c r="F10" t="s">
        <v>278</v>
      </c>
      <c r="G10" t="s">
        <v>278</v>
      </c>
      <c r="H10" t="s">
        <v>282</v>
      </c>
      <c r="I10" t="s">
        <v>283</v>
      </c>
      <c r="J10" t="s">
        <v>284</v>
      </c>
      <c r="K10" t="s">
        <v>284</v>
      </c>
      <c r="L10" t="s">
        <v>285</v>
      </c>
      <c r="M10" t="s">
        <v>285</v>
      </c>
      <c r="N10" t="s">
        <v>286</v>
      </c>
      <c r="O10" t="s">
        <v>278</v>
      </c>
      <c r="P10" t="s">
        <v>287</v>
      </c>
      <c r="Q10" t="s">
        <v>286</v>
      </c>
      <c r="R10" t="s">
        <v>286</v>
      </c>
    </row>
    <row r="11" spans="1:18" x14ac:dyDescent="0.35">
      <c r="A11" s="1" t="s">
        <v>288</v>
      </c>
      <c r="B11" t="s">
        <v>289</v>
      </c>
      <c r="C11" t="s">
        <v>290</v>
      </c>
      <c r="D11" t="s">
        <v>291</v>
      </c>
      <c r="E11" t="s">
        <v>290</v>
      </c>
      <c r="F11" t="s">
        <v>292</v>
      </c>
      <c r="G11" t="s">
        <v>293</v>
      </c>
      <c r="H11" t="s">
        <v>294</v>
      </c>
      <c r="I11" t="s">
        <v>295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190</v>
      </c>
      <c r="R11" t="s">
        <v>190</v>
      </c>
    </row>
    <row r="12" spans="1:18" x14ac:dyDescent="0.35">
      <c r="A12" s="1" t="s">
        <v>303</v>
      </c>
      <c r="B12" t="s">
        <v>304</v>
      </c>
      <c r="C12" t="s">
        <v>305</v>
      </c>
      <c r="D12" t="s">
        <v>306</v>
      </c>
      <c r="E12" t="s">
        <v>307</v>
      </c>
      <c r="F12" t="s">
        <v>308</v>
      </c>
      <c r="G12" t="s">
        <v>309</v>
      </c>
      <c r="H12" t="s">
        <v>310</v>
      </c>
      <c r="I12" t="s">
        <v>311</v>
      </c>
      <c r="J12" t="s">
        <v>312</v>
      </c>
      <c r="K12" t="s">
        <v>313</v>
      </c>
      <c r="L12" t="s">
        <v>314</v>
      </c>
      <c r="M12" t="s">
        <v>315</v>
      </c>
      <c r="N12" t="s">
        <v>316</v>
      </c>
      <c r="O12" t="s">
        <v>317</v>
      </c>
      <c r="P12" t="s">
        <v>318</v>
      </c>
      <c r="Q12" t="s">
        <v>319</v>
      </c>
      <c r="R12" t="s">
        <v>320</v>
      </c>
    </row>
    <row r="13" spans="1:18" x14ac:dyDescent="0.35">
      <c r="A13" s="1" t="s">
        <v>321</v>
      </c>
      <c r="B13" t="s">
        <v>322</v>
      </c>
      <c r="C13" t="s">
        <v>323</v>
      </c>
      <c r="D13" t="s">
        <v>324</v>
      </c>
      <c r="E13" t="s">
        <v>325</v>
      </c>
      <c r="F13" t="s">
        <v>326</v>
      </c>
      <c r="G13" t="s">
        <v>327</v>
      </c>
      <c r="H13" t="s">
        <v>328</v>
      </c>
      <c r="I13" t="s">
        <v>329</v>
      </c>
      <c r="J13" t="s">
        <v>330</v>
      </c>
      <c r="K13" t="s">
        <v>331</v>
      </c>
      <c r="L13" t="s">
        <v>332</v>
      </c>
      <c r="M13" t="s">
        <v>333</v>
      </c>
      <c r="N13" t="s">
        <v>334</v>
      </c>
      <c r="O13" t="s">
        <v>335</v>
      </c>
      <c r="P13" t="s">
        <v>336</v>
      </c>
      <c r="Q13" t="s">
        <v>337</v>
      </c>
      <c r="R13" t="s">
        <v>338</v>
      </c>
    </row>
    <row r="14" spans="1:18" x14ac:dyDescent="0.35">
      <c r="A14" s="1" t="s">
        <v>339</v>
      </c>
      <c r="B14" t="s">
        <v>244</v>
      </c>
      <c r="C14" t="s">
        <v>340</v>
      </c>
      <c r="D14" t="s">
        <v>190</v>
      </c>
      <c r="E14" t="s">
        <v>190</v>
      </c>
      <c r="F14" t="s">
        <v>190</v>
      </c>
      <c r="G14" t="s">
        <v>190</v>
      </c>
      <c r="H14" t="s">
        <v>190</v>
      </c>
      <c r="I14" t="s">
        <v>190</v>
      </c>
      <c r="J14" t="s">
        <v>190</v>
      </c>
      <c r="K14" t="s">
        <v>190</v>
      </c>
      <c r="L14" t="s">
        <v>190</v>
      </c>
      <c r="M14" t="s">
        <v>190</v>
      </c>
      <c r="N14" t="s">
        <v>190</v>
      </c>
      <c r="O14" t="s">
        <v>190</v>
      </c>
      <c r="P14" t="s">
        <v>341</v>
      </c>
      <c r="Q14" t="s">
        <v>190</v>
      </c>
      <c r="R14" t="s">
        <v>342</v>
      </c>
    </row>
    <row r="15" spans="1:18" x14ac:dyDescent="0.35">
      <c r="A15" s="1" t="s">
        <v>343</v>
      </c>
      <c r="B15" t="s">
        <v>344</v>
      </c>
      <c r="C15" t="s">
        <v>345</v>
      </c>
      <c r="D15" t="s">
        <v>346</v>
      </c>
      <c r="E15" t="s">
        <v>347</v>
      </c>
      <c r="F15" t="s">
        <v>348</v>
      </c>
      <c r="G15" t="s">
        <v>349</v>
      </c>
      <c r="H15" t="s">
        <v>350</v>
      </c>
      <c r="I15" t="s">
        <v>351</v>
      </c>
      <c r="J15" t="s">
        <v>352</v>
      </c>
      <c r="K15" t="s">
        <v>353</v>
      </c>
      <c r="L15" t="s">
        <v>354</v>
      </c>
      <c r="M15" t="s">
        <v>355</v>
      </c>
      <c r="N15" t="s">
        <v>356</v>
      </c>
      <c r="O15" t="s">
        <v>357</v>
      </c>
      <c r="P15" t="s">
        <v>358</v>
      </c>
      <c r="Q15" t="s">
        <v>359</v>
      </c>
      <c r="R15" t="s">
        <v>360</v>
      </c>
    </row>
    <row r="16" spans="1:18" x14ac:dyDescent="0.35">
      <c r="A16" s="1" t="s">
        <v>361</v>
      </c>
      <c r="B16" t="s">
        <v>362</v>
      </c>
      <c r="C16" t="s">
        <v>363</v>
      </c>
      <c r="D16" t="s">
        <v>364</v>
      </c>
      <c r="E16" t="s">
        <v>365</v>
      </c>
      <c r="F16" t="s">
        <v>366</v>
      </c>
      <c r="G16" t="s">
        <v>367</v>
      </c>
      <c r="H16" t="s">
        <v>368</v>
      </c>
      <c r="I16" t="s">
        <v>369</v>
      </c>
      <c r="J16" t="s">
        <v>370</v>
      </c>
      <c r="K16" t="s">
        <v>371</v>
      </c>
      <c r="L16" t="s">
        <v>372</v>
      </c>
      <c r="M16" t="s">
        <v>373</v>
      </c>
      <c r="N16" t="s">
        <v>374</v>
      </c>
      <c r="O16" t="s">
        <v>375</v>
      </c>
      <c r="P16" t="s">
        <v>376</v>
      </c>
      <c r="Q16" t="s">
        <v>377</v>
      </c>
      <c r="R16" t="s">
        <v>378</v>
      </c>
    </row>
    <row r="17" spans="1:18" x14ac:dyDescent="0.35">
      <c r="A17" s="1" t="s">
        <v>379</v>
      </c>
      <c r="B17" t="s">
        <v>380</v>
      </c>
      <c r="C17" t="s">
        <v>381</v>
      </c>
      <c r="D17" t="s">
        <v>382</v>
      </c>
      <c r="E17" t="s">
        <v>383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  <c r="K17" t="s">
        <v>389</v>
      </c>
      <c r="L17" t="s">
        <v>390</v>
      </c>
      <c r="M17" t="s">
        <v>391</v>
      </c>
      <c r="N17" t="s">
        <v>392</v>
      </c>
      <c r="O17" t="s">
        <v>393</v>
      </c>
      <c r="P17" t="s">
        <v>394</v>
      </c>
      <c r="Q17" t="s">
        <v>395</v>
      </c>
      <c r="R17" t="s">
        <v>396</v>
      </c>
    </row>
    <row r="18" spans="1:18" x14ac:dyDescent="0.35">
      <c r="A18" s="1" t="s">
        <v>397</v>
      </c>
      <c r="B18" t="s">
        <v>398</v>
      </c>
      <c r="C18" t="s">
        <v>399</v>
      </c>
      <c r="D18" t="s">
        <v>400</v>
      </c>
      <c r="E18" t="s">
        <v>401</v>
      </c>
      <c r="F18" t="s">
        <v>402</v>
      </c>
      <c r="G18" t="s">
        <v>254</v>
      </c>
      <c r="H18" t="s">
        <v>403</v>
      </c>
      <c r="I18" t="s">
        <v>404</v>
      </c>
      <c r="J18" t="s">
        <v>405</v>
      </c>
      <c r="K18" t="s">
        <v>406</v>
      </c>
      <c r="L18" t="s">
        <v>407</v>
      </c>
      <c r="M18" t="s">
        <v>408</v>
      </c>
      <c r="N18" t="s">
        <v>409</v>
      </c>
      <c r="O18" t="s">
        <v>410</v>
      </c>
      <c r="P18" t="s">
        <v>411</v>
      </c>
      <c r="Q18" t="s">
        <v>412</v>
      </c>
      <c r="R18" t="s">
        <v>413</v>
      </c>
    </row>
    <row r="19" spans="1:18" x14ac:dyDescent="0.35">
      <c r="A19" s="1" t="s">
        <v>414</v>
      </c>
      <c r="B19" t="s">
        <v>190</v>
      </c>
      <c r="C19" t="s">
        <v>415</v>
      </c>
      <c r="D19" t="s">
        <v>416</v>
      </c>
      <c r="E19" t="s">
        <v>417</v>
      </c>
      <c r="F19" t="s">
        <v>418</v>
      </c>
      <c r="G19" t="s">
        <v>306</v>
      </c>
      <c r="H19" t="s">
        <v>419</v>
      </c>
      <c r="I19" t="s">
        <v>420</v>
      </c>
      <c r="J19" t="s">
        <v>421</v>
      </c>
      <c r="K19" t="s">
        <v>422</v>
      </c>
      <c r="L19" t="s">
        <v>423</v>
      </c>
      <c r="M19" t="s">
        <v>424</v>
      </c>
      <c r="N19" t="s">
        <v>425</v>
      </c>
      <c r="O19" t="s">
        <v>426</v>
      </c>
      <c r="P19" t="s">
        <v>427</v>
      </c>
      <c r="Q19" t="s">
        <v>428</v>
      </c>
      <c r="R19" t="s">
        <v>429</v>
      </c>
    </row>
    <row r="20" spans="1:18" x14ac:dyDescent="0.35">
      <c r="A20" s="1" t="s">
        <v>430</v>
      </c>
      <c r="B20" t="s">
        <v>431</v>
      </c>
      <c r="C20" t="s">
        <v>432</v>
      </c>
      <c r="D20" t="s">
        <v>433</v>
      </c>
      <c r="E20" t="s">
        <v>434</v>
      </c>
      <c r="F20" t="s">
        <v>435</v>
      </c>
      <c r="G20" t="s">
        <v>436</v>
      </c>
      <c r="H20" t="s">
        <v>437</v>
      </c>
      <c r="I20" t="s">
        <v>438</v>
      </c>
      <c r="J20" t="s">
        <v>439</v>
      </c>
      <c r="K20" t="s">
        <v>440</v>
      </c>
      <c r="L20" t="s">
        <v>441</v>
      </c>
      <c r="M20" t="s">
        <v>442</v>
      </c>
      <c r="N20" t="s">
        <v>443</v>
      </c>
      <c r="O20" t="s">
        <v>444</v>
      </c>
      <c r="P20" t="s">
        <v>445</v>
      </c>
      <c r="Q20" t="s">
        <v>446</v>
      </c>
      <c r="R20" t="s">
        <v>447</v>
      </c>
    </row>
    <row r="21" spans="1:18" x14ac:dyDescent="0.35">
      <c r="A21" s="1" t="s">
        <v>448</v>
      </c>
      <c r="B21" t="s">
        <v>449</v>
      </c>
      <c r="C21" t="s">
        <v>450</v>
      </c>
      <c r="D21" t="s">
        <v>451</v>
      </c>
      <c r="E21" t="s">
        <v>452</v>
      </c>
      <c r="F21" t="s">
        <v>453</v>
      </c>
      <c r="G21" t="s">
        <v>454</v>
      </c>
      <c r="H21" t="s">
        <v>455</v>
      </c>
      <c r="I21" t="s">
        <v>456</v>
      </c>
      <c r="J21" t="s">
        <v>457</v>
      </c>
      <c r="K21" t="s">
        <v>458</v>
      </c>
      <c r="L21" t="s">
        <v>459</v>
      </c>
      <c r="M21" t="s">
        <v>460</v>
      </c>
      <c r="N21" t="s">
        <v>461</v>
      </c>
      <c r="O21" t="s">
        <v>462</v>
      </c>
      <c r="P21" t="s">
        <v>463</v>
      </c>
      <c r="Q21" t="s">
        <v>464</v>
      </c>
      <c r="R21" t="s">
        <v>465</v>
      </c>
    </row>
    <row r="22" spans="1:18" x14ac:dyDescent="0.35">
      <c r="A22" s="1" t="s">
        <v>466</v>
      </c>
      <c r="B22" t="s">
        <v>467</v>
      </c>
      <c r="C22" t="s">
        <v>468</v>
      </c>
      <c r="D22" t="s">
        <v>469</v>
      </c>
      <c r="E22" t="s">
        <v>470</v>
      </c>
      <c r="F22" t="s">
        <v>471</v>
      </c>
      <c r="G22" t="s">
        <v>469</v>
      </c>
      <c r="H22" t="s">
        <v>472</v>
      </c>
      <c r="I22" t="s">
        <v>473</v>
      </c>
      <c r="J22" t="s">
        <v>474</v>
      </c>
      <c r="K22" t="s">
        <v>475</v>
      </c>
      <c r="L22" t="s">
        <v>476</v>
      </c>
      <c r="M22" t="s">
        <v>477</v>
      </c>
      <c r="N22" t="s">
        <v>478</v>
      </c>
      <c r="O22" t="s">
        <v>479</v>
      </c>
      <c r="P22" t="s">
        <v>463</v>
      </c>
      <c r="Q22" t="s">
        <v>480</v>
      </c>
      <c r="R22" t="s">
        <v>481</v>
      </c>
    </row>
    <row r="23" spans="1:18" x14ac:dyDescent="0.35">
      <c r="A23" s="1" t="s">
        <v>482</v>
      </c>
      <c r="B23" t="s">
        <v>483</v>
      </c>
      <c r="C23" t="s">
        <v>484</v>
      </c>
      <c r="D23" t="s">
        <v>485</v>
      </c>
      <c r="E23" t="s">
        <v>486</v>
      </c>
      <c r="F23" t="s">
        <v>487</v>
      </c>
      <c r="G23" t="s">
        <v>488</v>
      </c>
      <c r="H23" t="s">
        <v>489</v>
      </c>
      <c r="I23" t="s">
        <v>490</v>
      </c>
      <c r="J23" t="s">
        <v>491</v>
      </c>
      <c r="K23" t="s">
        <v>492</v>
      </c>
      <c r="L23" t="s">
        <v>493</v>
      </c>
      <c r="M23" t="s">
        <v>494</v>
      </c>
      <c r="N23" t="s">
        <v>495</v>
      </c>
      <c r="O23" t="s">
        <v>496</v>
      </c>
      <c r="P23" t="s">
        <v>497</v>
      </c>
      <c r="Q23" t="s">
        <v>498</v>
      </c>
      <c r="R23" t="s">
        <v>499</v>
      </c>
    </row>
    <row r="24" spans="1:18" x14ac:dyDescent="0.35">
      <c r="A24" s="1" t="s">
        <v>500</v>
      </c>
      <c r="B24" t="s">
        <v>501</v>
      </c>
      <c r="C24" t="s">
        <v>502</v>
      </c>
      <c r="D24" t="s">
        <v>503</v>
      </c>
      <c r="E24" t="s">
        <v>504</v>
      </c>
      <c r="F24" t="s">
        <v>505</v>
      </c>
      <c r="G24" t="s">
        <v>506</v>
      </c>
      <c r="H24" t="s">
        <v>507</v>
      </c>
      <c r="I24" t="s">
        <v>508</v>
      </c>
      <c r="J24" t="s">
        <v>509</v>
      </c>
      <c r="K24" t="s">
        <v>510</v>
      </c>
      <c r="L24" t="s">
        <v>511</v>
      </c>
      <c r="M24" t="s">
        <v>512</v>
      </c>
      <c r="N24" t="s">
        <v>513</v>
      </c>
      <c r="O24" t="s">
        <v>514</v>
      </c>
      <c r="P24" t="s">
        <v>515</v>
      </c>
      <c r="Q24" t="s">
        <v>516</v>
      </c>
      <c r="R24" t="s">
        <v>516</v>
      </c>
    </row>
    <row r="25" spans="1:18" x14ac:dyDescent="0.35">
      <c r="A25" s="1" t="s">
        <v>517</v>
      </c>
      <c r="B25" t="s">
        <v>518</v>
      </c>
      <c r="C25" t="s">
        <v>519</v>
      </c>
      <c r="D25" t="s">
        <v>520</v>
      </c>
      <c r="E25" t="s">
        <v>521</v>
      </c>
      <c r="F25" t="s">
        <v>522</v>
      </c>
      <c r="G25" t="s">
        <v>523</v>
      </c>
      <c r="H25" t="s">
        <v>190</v>
      </c>
      <c r="I25" t="s">
        <v>524</v>
      </c>
      <c r="J25" t="s">
        <v>190</v>
      </c>
      <c r="K25" t="s">
        <v>190</v>
      </c>
      <c r="L25" t="s">
        <v>525</v>
      </c>
      <c r="M25" t="s">
        <v>526</v>
      </c>
      <c r="N25" t="s">
        <v>527</v>
      </c>
      <c r="O25" t="s">
        <v>528</v>
      </c>
      <c r="P25" t="s">
        <v>190</v>
      </c>
      <c r="Q25" t="s">
        <v>190</v>
      </c>
      <c r="R25" t="s">
        <v>529</v>
      </c>
    </row>
    <row r="27" spans="1:18" x14ac:dyDescent="0.35">
      <c r="A27" s="2" t="s">
        <v>530</v>
      </c>
      <c r="B27">
        <f t="shared" ref="B27:R27" si="0">B3*B9</f>
        <v>20.978999999999999</v>
      </c>
      <c r="C27">
        <f t="shared" si="0"/>
        <v>37.375</v>
      </c>
      <c r="D27">
        <f t="shared" si="0"/>
        <v>65.531999999999996</v>
      </c>
      <c r="E27">
        <f t="shared" si="0"/>
        <v>28.207999999999998</v>
      </c>
      <c r="F27">
        <f t="shared" si="0"/>
        <v>60.32</v>
      </c>
      <c r="G27">
        <f t="shared" si="0"/>
        <v>82.004999999999995</v>
      </c>
      <c r="H27">
        <f t="shared" si="0"/>
        <v>50.56</v>
      </c>
      <c r="I27">
        <f t="shared" si="0"/>
        <v>24.024000000000001</v>
      </c>
      <c r="J27">
        <f t="shared" si="0"/>
        <v>14.156999999999998</v>
      </c>
      <c r="K27">
        <f t="shared" si="0"/>
        <v>4.4009999999999998</v>
      </c>
      <c r="L27">
        <f t="shared" si="0"/>
        <v>5.1920000000000002</v>
      </c>
      <c r="M27">
        <f t="shared" si="0"/>
        <v>7.62</v>
      </c>
      <c r="N27">
        <f t="shared" si="0"/>
        <v>9.1199999999999992</v>
      </c>
      <c r="O27">
        <f t="shared" si="0"/>
        <v>9.2219999999999995</v>
      </c>
      <c r="P27">
        <f t="shared" si="0"/>
        <v>6.7839999999999998</v>
      </c>
      <c r="Q27">
        <f t="shared" si="0"/>
        <v>20.51</v>
      </c>
      <c r="R27">
        <f t="shared" si="0"/>
        <v>17.95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9"/>
  <sheetViews>
    <sheetView workbookViewId="0"/>
  </sheetViews>
  <sheetFormatPr defaultRowHeight="14.5" x14ac:dyDescent="0.35"/>
  <sheetData>
    <row r="1" spans="1:38" x14ac:dyDescent="0.35">
      <c r="A1" s="1" t="s">
        <v>120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</row>
    <row r="2" spans="1:38" x14ac:dyDescent="0.35">
      <c r="A2" s="1" t="s">
        <v>552</v>
      </c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565</v>
      </c>
      <c r="O2" t="s">
        <v>566</v>
      </c>
      <c r="P2" t="s">
        <v>567</v>
      </c>
      <c r="Q2" t="s">
        <v>568</v>
      </c>
      <c r="R2" t="s">
        <v>569</v>
      </c>
      <c r="S2" t="s">
        <v>570</v>
      </c>
      <c r="T2" t="s">
        <v>571</v>
      </c>
      <c r="U2" t="s">
        <v>572</v>
      </c>
      <c r="V2" t="s">
        <v>573</v>
      </c>
      <c r="W2" t="s">
        <v>304</v>
      </c>
      <c r="X2" t="s">
        <v>305</v>
      </c>
      <c r="Y2" t="s">
        <v>306</v>
      </c>
      <c r="Z2" t="s">
        <v>307</v>
      </c>
      <c r="AA2" t="s">
        <v>308</v>
      </c>
      <c r="AB2" t="s">
        <v>309</v>
      </c>
      <c r="AC2" t="s">
        <v>310</v>
      </c>
      <c r="AD2" t="s">
        <v>311</v>
      </c>
      <c r="AE2" t="s">
        <v>312</v>
      </c>
      <c r="AF2" t="s">
        <v>313</v>
      </c>
      <c r="AG2" t="s">
        <v>314</v>
      </c>
      <c r="AH2" t="s">
        <v>315</v>
      </c>
      <c r="AI2" t="s">
        <v>316</v>
      </c>
      <c r="AJ2" t="s">
        <v>317</v>
      </c>
      <c r="AK2" t="s">
        <v>318</v>
      </c>
      <c r="AL2" t="s">
        <v>319</v>
      </c>
    </row>
    <row r="3" spans="1:38" x14ac:dyDescent="0.35">
      <c r="A3" s="1" t="s">
        <v>574</v>
      </c>
      <c r="B3" t="s">
        <v>575</v>
      </c>
      <c r="C3" t="s">
        <v>576</v>
      </c>
      <c r="D3" t="s">
        <v>577</v>
      </c>
      <c r="E3" t="s">
        <v>578</v>
      </c>
      <c r="F3" t="s">
        <v>579</v>
      </c>
      <c r="G3" t="s">
        <v>580</v>
      </c>
      <c r="H3" t="s">
        <v>581</v>
      </c>
      <c r="I3" t="s">
        <v>582</v>
      </c>
      <c r="J3" t="s">
        <v>581</v>
      </c>
      <c r="K3" t="s">
        <v>583</v>
      </c>
      <c r="L3" t="s">
        <v>584</v>
      </c>
      <c r="M3" t="s">
        <v>585</v>
      </c>
      <c r="N3" t="s">
        <v>586</v>
      </c>
      <c r="O3" t="s">
        <v>587</v>
      </c>
      <c r="P3" t="s">
        <v>254</v>
      </c>
      <c r="Q3" t="s">
        <v>399</v>
      </c>
      <c r="R3" t="s">
        <v>588</v>
      </c>
      <c r="S3" t="s">
        <v>589</v>
      </c>
      <c r="T3" t="s">
        <v>590</v>
      </c>
      <c r="U3" t="s">
        <v>591</v>
      </c>
      <c r="V3" t="s">
        <v>592</v>
      </c>
      <c r="W3" t="s">
        <v>593</v>
      </c>
      <c r="X3" t="s">
        <v>594</v>
      </c>
      <c r="Y3" t="s">
        <v>595</v>
      </c>
      <c r="Z3" t="s">
        <v>596</v>
      </c>
      <c r="AA3" t="s">
        <v>597</v>
      </c>
      <c r="AB3" t="s">
        <v>598</v>
      </c>
      <c r="AC3" t="s">
        <v>599</v>
      </c>
      <c r="AD3" t="s">
        <v>600</v>
      </c>
      <c r="AE3" t="s">
        <v>601</v>
      </c>
      <c r="AF3" t="s">
        <v>602</v>
      </c>
      <c r="AG3" t="s">
        <v>603</v>
      </c>
      <c r="AH3" t="s">
        <v>604</v>
      </c>
      <c r="AI3" t="s">
        <v>605</v>
      </c>
      <c r="AJ3" t="s">
        <v>606</v>
      </c>
      <c r="AK3" t="s">
        <v>607</v>
      </c>
      <c r="AL3" t="s">
        <v>608</v>
      </c>
    </row>
    <row r="4" spans="1:38" x14ac:dyDescent="0.35">
      <c r="A4" s="1" t="s">
        <v>55</v>
      </c>
      <c r="B4" t="s">
        <v>609</v>
      </c>
      <c r="C4" t="s">
        <v>610</v>
      </c>
      <c r="D4" t="s">
        <v>611</v>
      </c>
      <c r="E4" t="s">
        <v>612</v>
      </c>
      <c r="F4" t="s">
        <v>613</v>
      </c>
      <c r="G4" t="s">
        <v>614</v>
      </c>
      <c r="H4" t="s">
        <v>615</v>
      </c>
      <c r="I4" t="s">
        <v>243</v>
      </c>
      <c r="J4" t="s">
        <v>616</v>
      </c>
      <c r="K4" t="s">
        <v>617</v>
      </c>
      <c r="L4" t="s">
        <v>618</v>
      </c>
      <c r="M4" t="s">
        <v>619</v>
      </c>
      <c r="N4" t="s">
        <v>617</v>
      </c>
      <c r="O4" t="s">
        <v>620</v>
      </c>
      <c r="P4" t="s">
        <v>621</v>
      </c>
      <c r="Q4" t="s">
        <v>622</v>
      </c>
      <c r="R4" t="s">
        <v>623</v>
      </c>
      <c r="S4" t="s">
        <v>624</v>
      </c>
      <c r="T4" t="s">
        <v>625</v>
      </c>
      <c r="U4" t="s">
        <v>626</v>
      </c>
      <c r="V4" t="s">
        <v>562</v>
      </c>
      <c r="W4" t="s">
        <v>351</v>
      </c>
      <c r="X4" t="s">
        <v>627</v>
      </c>
      <c r="Y4" t="s">
        <v>628</v>
      </c>
      <c r="Z4" t="s">
        <v>629</v>
      </c>
      <c r="AA4" t="s">
        <v>630</v>
      </c>
      <c r="AB4" t="s">
        <v>631</v>
      </c>
      <c r="AC4" t="s">
        <v>632</v>
      </c>
      <c r="AD4" t="s">
        <v>633</v>
      </c>
      <c r="AE4" t="s">
        <v>634</v>
      </c>
      <c r="AF4" t="s">
        <v>635</v>
      </c>
      <c r="AG4" t="s">
        <v>562</v>
      </c>
      <c r="AH4" t="s">
        <v>636</v>
      </c>
      <c r="AI4" t="s">
        <v>637</v>
      </c>
      <c r="AJ4" t="s">
        <v>638</v>
      </c>
      <c r="AK4" t="s">
        <v>639</v>
      </c>
      <c r="AL4" t="s">
        <v>640</v>
      </c>
    </row>
    <row r="5" spans="1:38" x14ac:dyDescent="0.35">
      <c r="A5" s="1" t="s">
        <v>641</v>
      </c>
      <c r="B5" t="s">
        <v>642</v>
      </c>
      <c r="C5" t="s">
        <v>643</v>
      </c>
      <c r="D5" t="s">
        <v>644</v>
      </c>
      <c r="E5" t="s">
        <v>645</v>
      </c>
      <c r="F5" t="s">
        <v>646</v>
      </c>
      <c r="G5" t="s">
        <v>647</v>
      </c>
      <c r="H5" t="s">
        <v>648</v>
      </c>
      <c r="I5" t="s">
        <v>649</v>
      </c>
      <c r="J5" t="s">
        <v>650</v>
      </c>
      <c r="K5" t="s">
        <v>651</v>
      </c>
      <c r="L5" t="s">
        <v>652</v>
      </c>
      <c r="M5" t="s">
        <v>653</v>
      </c>
      <c r="N5" t="s">
        <v>654</v>
      </c>
      <c r="O5" t="s">
        <v>655</v>
      </c>
      <c r="P5" t="s">
        <v>656</v>
      </c>
      <c r="Q5" t="s">
        <v>657</v>
      </c>
      <c r="R5" t="s">
        <v>658</v>
      </c>
      <c r="S5" t="s">
        <v>659</v>
      </c>
      <c r="T5" t="s">
        <v>660</v>
      </c>
      <c r="U5" t="s">
        <v>661</v>
      </c>
      <c r="V5" t="s">
        <v>662</v>
      </c>
      <c r="W5" t="s">
        <v>663</v>
      </c>
      <c r="X5" t="s">
        <v>664</v>
      </c>
      <c r="Y5" t="s">
        <v>665</v>
      </c>
      <c r="Z5" t="s">
        <v>666</v>
      </c>
      <c r="AA5" t="s">
        <v>667</v>
      </c>
      <c r="AB5" t="s">
        <v>668</v>
      </c>
      <c r="AC5" t="s">
        <v>669</v>
      </c>
      <c r="AD5" t="s">
        <v>670</v>
      </c>
      <c r="AE5" t="s">
        <v>671</v>
      </c>
      <c r="AF5" t="s">
        <v>672</v>
      </c>
      <c r="AG5" t="s">
        <v>673</v>
      </c>
      <c r="AH5" t="s">
        <v>674</v>
      </c>
      <c r="AI5" t="s">
        <v>675</v>
      </c>
      <c r="AJ5" t="s">
        <v>676</v>
      </c>
      <c r="AK5" t="s">
        <v>677</v>
      </c>
      <c r="AL5" t="s">
        <v>678</v>
      </c>
    </row>
    <row r="6" spans="1:38" x14ac:dyDescent="0.35">
      <c r="A6" s="1" t="s">
        <v>679</v>
      </c>
      <c r="B6" t="s">
        <v>680</v>
      </c>
      <c r="C6" t="s">
        <v>681</v>
      </c>
      <c r="D6" t="s">
        <v>682</v>
      </c>
      <c r="E6" t="s">
        <v>683</v>
      </c>
      <c r="F6" t="s">
        <v>680</v>
      </c>
      <c r="G6" t="s">
        <v>684</v>
      </c>
      <c r="H6" t="s">
        <v>685</v>
      </c>
      <c r="I6" t="s">
        <v>686</v>
      </c>
      <c r="J6" t="s">
        <v>687</v>
      </c>
      <c r="K6" t="s">
        <v>684</v>
      </c>
      <c r="L6" t="s">
        <v>688</v>
      </c>
      <c r="M6" t="s">
        <v>611</v>
      </c>
      <c r="N6" t="s">
        <v>685</v>
      </c>
      <c r="O6" t="s">
        <v>689</v>
      </c>
      <c r="P6" t="s">
        <v>689</v>
      </c>
      <c r="Q6" t="s">
        <v>690</v>
      </c>
      <c r="R6" t="s">
        <v>691</v>
      </c>
      <c r="S6" t="s">
        <v>692</v>
      </c>
      <c r="T6" t="s">
        <v>693</v>
      </c>
      <c r="U6" t="s">
        <v>694</v>
      </c>
      <c r="V6" t="s">
        <v>695</v>
      </c>
      <c r="W6" t="s">
        <v>696</v>
      </c>
      <c r="X6" t="s">
        <v>243</v>
      </c>
      <c r="Y6" t="s">
        <v>697</v>
      </c>
      <c r="Z6" t="s">
        <v>698</v>
      </c>
      <c r="AA6" t="s">
        <v>699</v>
      </c>
      <c r="AB6" t="s">
        <v>399</v>
      </c>
      <c r="AC6" t="s">
        <v>700</v>
      </c>
      <c r="AD6" t="s">
        <v>701</v>
      </c>
      <c r="AE6" t="s">
        <v>583</v>
      </c>
      <c r="AF6" t="s">
        <v>702</v>
      </c>
      <c r="AG6" t="s">
        <v>703</v>
      </c>
      <c r="AH6" t="s">
        <v>704</v>
      </c>
      <c r="AI6" t="s">
        <v>705</v>
      </c>
      <c r="AJ6" t="s">
        <v>706</v>
      </c>
      <c r="AK6" t="s">
        <v>707</v>
      </c>
      <c r="AL6" t="s">
        <v>708</v>
      </c>
    </row>
    <row r="7" spans="1:38" x14ac:dyDescent="0.35">
      <c r="A7" s="1" t="s">
        <v>709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  <c r="N7" t="s">
        <v>190</v>
      </c>
      <c r="O7" t="s">
        <v>190</v>
      </c>
      <c r="P7" t="s">
        <v>190</v>
      </c>
      <c r="Q7" t="s">
        <v>190</v>
      </c>
      <c r="R7" t="s">
        <v>190</v>
      </c>
      <c r="S7" t="s">
        <v>190</v>
      </c>
      <c r="T7" t="s">
        <v>190</v>
      </c>
      <c r="U7" t="s">
        <v>190</v>
      </c>
      <c r="V7" t="s">
        <v>190</v>
      </c>
      <c r="W7" t="s">
        <v>190</v>
      </c>
      <c r="X7" t="s">
        <v>190</v>
      </c>
      <c r="Y7" t="s">
        <v>190</v>
      </c>
      <c r="Z7" t="s">
        <v>190</v>
      </c>
      <c r="AA7" t="s">
        <v>190</v>
      </c>
      <c r="AB7" t="s">
        <v>190</v>
      </c>
      <c r="AC7" t="s">
        <v>190</v>
      </c>
      <c r="AD7" t="s">
        <v>190</v>
      </c>
      <c r="AE7" t="s">
        <v>190</v>
      </c>
      <c r="AF7" t="s">
        <v>190</v>
      </c>
      <c r="AG7" t="s">
        <v>190</v>
      </c>
      <c r="AH7" t="s">
        <v>190</v>
      </c>
      <c r="AI7" t="s">
        <v>190</v>
      </c>
      <c r="AJ7" t="s">
        <v>190</v>
      </c>
      <c r="AK7" t="s">
        <v>190</v>
      </c>
      <c r="AL7" t="s">
        <v>190</v>
      </c>
    </row>
    <row r="8" spans="1:38" x14ac:dyDescent="0.35">
      <c r="A8" s="1" t="s">
        <v>710</v>
      </c>
      <c r="B8" t="s">
        <v>711</v>
      </c>
      <c r="C8" t="s">
        <v>400</v>
      </c>
      <c r="D8" t="s">
        <v>712</v>
      </c>
      <c r="E8" t="s">
        <v>682</v>
      </c>
      <c r="F8" t="s">
        <v>713</v>
      </c>
      <c r="G8" t="s">
        <v>711</v>
      </c>
      <c r="H8" t="s">
        <v>714</v>
      </c>
      <c r="I8" t="s">
        <v>400</v>
      </c>
      <c r="J8" t="s">
        <v>711</v>
      </c>
      <c r="K8" t="s">
        <v>624</v>
      </c>
      <c r="L8" t="s">
        <v>711</v>
      </c>
      <c r="M8" t="s">
        <v>400</v>
      </c>
      <c r="N8" t="s">
        <v>400</v>
      </c>
      <c r="O8" t="s">
        <v>712</v>
      </c>
      <c r="P8" t="s">
        <v>624</v>
      </c>
      <c r="Q8" t="s">
        <v>712</v>
      </c>
      <c r="R8" t="s">
        <v>691</v>
      </c>
      <c r="S8" t="s">
        <v>692</v>
      </c>
      <c r="T8" t="s">
        <v>693</v>
      </c>
      <c r="U8" t="s">
        <v>715</v>
      </c>
      <c r="V8" t="s">
        <v>716</v>
      </c>
      <c r="W8" t="s">
        <v>717</v>
      </c>
      <c r="X8" t="s">
        <v>612</v>
      </c>
      <c r="Y8" t="s">
        <v>718</v>
      </c>
      <c r="Z8" t="s">
        <v>618</v>
      </c>
      <c r="AA8" t="s">
        <v>719</v>
      </c>
      <c r="AB8" t="s">
        <v>720</v>
      </c>
      <c r="AC8" t="s">
        <v>721</v>
      </c>
      <c r="AD8" t="s">
        <v>722</v>
      </c>
      <c r="AE8" t="s">
        <v>723</v>
      </c>
      <c r="AF8" t="s">
        <v>724</v>
      </c>
      <c r="AG8" t="s">
        <v>725</v>
      </c>
      <c r="AH8" t="s">
        <v>726</v>
      </c>
      <c r="AI8" t="s">
        <v>616</v>
      </c>
      <c r="AJ8" t="s">
        <v>727</v>
      </c>
      <c r="AK8" t="s">
        <v>728</v>
      </c>
      <c r="AL8" t="s">
        <v>729</v>
      </c>
    </row>
    <row r="9" spans="1:38" x14ac:dyDescent="0.35">
      <c r="A9" s="1" t="s">
        <v>730</v>
      </c>
      <c r="B9" t="s">
        <v>711</v>
      </c>
      <c r="C9" t="s">
        <v>400</v>
      </c>
      <c r="D9" t="s">
        <v>712</v>
      </c>
      <c r="E9" t="s">
        <v>682</v>
      </c>
      <c r="F9" t="s">
        <v>713</v>
      </c>
      <c r="G9" t="s">
        <v>711</v>
      </c>
      <c r="H9" t="s">
        <v>714</v>
      </c>
      <c r="I9" t="s">
        <v>400</v>
      </c>
      <c r="J9" t="s">
        <v>711</v>
      </c>
      <c r="K9" t="s">
        <v>624</v>
      </c>
      <c r="L9" t="s">
        <v>711</v>
      </c>
      <c r="M9" t="s">
        <v>400</v>
      </c>
      <c r="N9" t="s">
        <v>400</v>
      </c>
      <c r="O9" t="s">
        <v>712</v>
      </c>
      <c r="P9" t="s">
        <v>624</v>
      </c>
      <c r="Q9" t="s">
        <v>712</v>
      </c>
      <c r="R9" t="s">
        <v>691</v>
      </c>
      <c r="S9" t="s">
        <v>190</v>
      </c>
      <c r="T9" t="s">
        <v>190</v>
      </c>
      <c r="U9" t="s">
        <v>190</v>
      </c>
      <c r="V9" t="s">
        <v>190</v>
      </c>
      <c r="W9" t="s">
        <v>190</v>
      </c>
      <c r="X9" t="s">
        <v>190</v>
      </c>
      <c r="Y9" t="s">
        <v>190</v>
      </c>
      <c r="Z9" t="s">
        <v>190</v>
      </c>
      <c r="AA9" t="s">
        <v>190</v>
      </c>
      <c r="AB9" t="s">
        <v>190</v>
      </c>
      <c r="AC9" t="s">
        <v>190</v>
      </c>
      <c r="AD9" t="s">
        <v>190</v>
      </c>
      <c r="AE9" t="s">
        <v>190</v>
      </c>
      <c r="AF9" t="s">
        <v>190</v>
      </c>
      <c r="AG9" t="s">
        <v>190</v>
      </c>
      <c r="AH9" t="s">
        <v>190</v>
      </c>
      <c r="AI9" t="s">
        <v>190</v>
      </c>
      <c r="AJ9" t="s">
        <v>190</v>
      </c>
      <c r="AK9" t="s">
        <v>190</v>
      </c>
      <c r="AL9" t="s">
        <v>190</v>
      </c>
    </row>
    <row r="10" spans="1:38" x14ac:dyDescent="0.35">
      <c r="A10" s="1" t="s">
        <v>731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 t="s">
        <v>190</v>
      </c>
      <c r="K10" t="s">
        <v>190</v>
      </c>
      <c r="L10" t="s">
        <v>190</v>
      </c>
      <c r="M10" t="s">
        <v>190</v>
      </c>
      <c r="N10" t="s">
        <v>190</v>
      </c>
      <c r="O10" t="s">
        <v>190</v>
      </c>
      <c r="P10" t="s">
        <v>190</v>
      </c>
      <c r="Q10" t="s">
        <v>190</v>
      </c>
      <c r="R10" t="s">
        <v>190</v>
      </c>
      <c r="S10" t="s">
        <v>190</v>
      </c>
      <c r="T10" t="s">
        <v>190</v>
      </c>
      <c r="U10" t="s">
        <v>190</v>
      </c>
      <c r="V10" t="s">
        <v>190</v>
      </c>
      <c r="W10" t="s">
        <v>190</v>
      </c>
      <c r="X10" t="s">
        <v>190</v>
      </c>
      <c r="Y10" t="s">
        <v>190</v>
      </c>
      <c r="Z10" t="s">
        <v>190</v>
      </c>
      <c r="AA10" t="s">
        <v>190</v>
      </c>
      <c r="AB10" t="s">
        <v>190</v>
      </c>
      <c r="AC10" t="s">
        <v>190</v>
      </c>
      <c r="AD10" t="s">
        <v>190</v>
      </c>
      <c r="AE10" t="s">
        <v>190</v>
      </c>
      <c r="AF10" t="s">
        <v>190</v>
      </c>
      <c r="AG10" t="s">
        <v>190</v>
      </c>
      <c r="AH10" t="s">
        <v>190</v>
      </c>
      <c r="AI10" t="s">
        <v>190</v>
      </c>
      <c r="AJ10" t="s">
        <v>190</v>
      </c>
      <c r="AK10" t="s">
        <v>190</v>
      </c>
      <c r="AL10" t="s">
        <v>190</v>
      </c>
    </row>
    <row r="11" spans="1:38" x14ac:dyDescent="0.35">
      <c r="A11" s="1" t="s">
        <v>732</v>
      </c>
      <c r="B11" t="s">
        <v>713</v>
      </c>
      <c r="C11" t="s">
        <v>400</v>
      </c>
      <c r="D11" t="s">
        <v>733</v>
      </c>
      <c r="E11" t="s">
        <v>714</v>
      </c>
      <c r="F11" t="s">
        <v>711</v>
      </c>
      <c r="G11" t="s">
        <v>711</v>
      </c>
      <c r="H11" t="s">
        <v>624</v>
      </c>
      <c r="I11" t="s">
        <v>734</v>
      </c>
      <c r="J11" t="s">
        <v>734</v>
      </c>
      <c r="K11" t="s">
        <v>734</v>
      </c>
      <c r="L11" t="s">
        <v>400</v>
      </c>
      <c r="M11" t="s">
        <v>713</v>
      </c>
      <c r="N11" t="s">
        <v>712</v>
      </c>
      <c r="O11" t="s">
        <v>714</v>
      </c>
      <c r="P11" t="s">
        <v>625</v>
      </c>
      <c r="Q11" t="s">
        <v>735</v>
      </c>
      <c r="R11" t="s">
        <v>190</v>
      </c>
      <c r="S11" t="s">
        <v>190</v>
      </c>
      <c r="T11" t="s">
        <v>190</v>
      </c>
      <c r="U11" t="s">
        <v>697</v>
      </c>
      <c r="V11" t="s">
        <v>736</v>
      </c>
      <c r="W11" t="s">
        <v>737</v>
      </c>
      <c r="X11" t="s">
        <v>738</v>
      </c>
      <c r="Y11" t="s">
        <v>739</v>
      </c>
      <c r="Z11" t="s">
        <v>740</v>
      </c>
      <c r="AA11" t="s">
        <v>691</v>
      </c>
      <c r="AB11" t="s">
        <v>741</v>
      </c>
      <c r="AC11" t="s">
        <v>742</v>
      </c>
      <c r="AD11" t="s">
        <v>743</v>
      </c>
      <c r="AE11" t="s">
        <v>744</v>
      </c>
      <c r="AF11" t="s">
        <v>736</v>
      </c>
      <c r="AG11" t="s">
        <v>745</v>
      </c>
      <c r="AH11" t="s">
        <v>746</v>
      </c>
      <c r="AI11" t="s">
        <v>713</v>
      </c>
      <c r="AJ11" t="s">
        <v>747</v>
      </c>
      <c r="AK11" t="s">
        <v>614</v>
      </c>
      <c r="AL11" t="s">
        <v>748</v>
      </c>
    </row>
    <row r="12" spans="1:38" x14ac:dyDescent="0.35">
      <c r="A12" s="1" t="s">
        <v>749</v>
      </c>
      <c r="B12" t="s">
        <v>750</v>
      </c>
      <c r="C12" t="s">
        <v>751</v>
      </c>
      <c r="D12" t="s">
        <v>557</v>
      </c>
      <c r="E12" t="s">
        <v>752</v>
      </c>
      <c r="F12" t="s">
        <v>753</v>
      </c>
      <c r="G12" t="s">
        <v>344</v>
      </c>
      <c r="H12" t="s">
        <v>754</v>
      </c>
      <c r="I12" t="s">
        <v>753</v>
      </c>
      <c r="J12" t="s">
        <v>755</v>
      </c>
      <c r="K12" t="s">
        <v>756</v>
      </c>
      <c r="L12" t="s">
        <v>757</v>
      </c>
      <c r="M12" t="s">
        <v>758</v>
      </c>
      <c r="N12" t="s">
        <v>757</v>
      </c>
      <c r="O12" t="s">
        <v>759</v>
      </c>
      <c r="P12" t="s">
        <v>760</v>
      </c>
      <c r="Q12" t="s">
        <v>761</v>
      </c>
      <c r="R12" t="s">
        <v>762</v>
      </c>
      <c r="S12" t="s">
        <v>763</v>
      </c>
      <c r="T12" t="s">
        <v>764</v>
      </c>
      <c r="U12" t="s">
        <v>765</v>
      </c>
      <c r="V12" t="s">
        <v>766</v>
      </c>
      <c r="W12" t="s">
        <v>767</v>
      </c>
      <c r="X12" t="s">
        <v>768</v>
      </c>
      <c r="Y12" t="s">
        <v>769</v>
      </c>
      <c r="Z12" t="s">
        <v>770</v>
      </c>
      <c r="AA12" t="s">
        <v>771</v>
      </c>
      <c r="AB12" t="s">
        <v>772</v>
      </c>
      <c r="AC12" t="s">
        <v>773</v>
      </c>
      <c r="AD12" t="s">
        <v>774</v>
      </c>
      <c r="AE12" t="s">
        <v>775</v>
      </c>
      <c r="AF12" t="s">
        <v>776</v>
      </c>
      <c r="AG12" t="s">
        <v>777</v>
      </c>
      <c r="AH12" t="s">
        <v>778</v>
      </c>
      <c r="AI12" t="s">
        <v>779</v>
      </c>
      <c r="AJ12" t="s">
        <v>780</v>
      </c>
      <c r="AK12" t="s">
        <v>781</v>
      </c>
      <c r="AL12" t="s">
        <v>782</v>
      </c>
    </row>
    <row r="13" spans="1:38" x14ac:dyDescent="0.35">
      <c r="A13" s="1" t="s">
        <v>783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190</v>
      </c>
      <c r="P13" t="s">
        <v>190</v>
      </c>
      <c r="Q13" t="s">
        <v>190</v>
      </c>
      <c r="R13" t="s">
        <v>190</v>
      </c>
      <c r="S13" t="s">
        <v>190</v>
      </c>
      <c r="T13" t="s">
        <v>190</v>
      </c>
      <c r="U13" t="s">
        <v>190</v>
      </c>
      <c r="V13" t="s">
        <v>190</v>
      </c>
      <c r="W13" t="s">
        <v>190</v>
      </c>
      <c r="X13" t="s">
        <v>190</v>
      </c>
      <c r="Y13" t="s">
        <v>735</v>
      </c>
      <c r="Z13" t="s">
        <v>784</v>
      </c>
      <c r="AA13" t="s">
        <v>785</v>
      </c>
      <c r="AB13" t="s">
        <v>785</v>
      </c>
      <c r="AC13" t="s">
        <v>190</v>
      </c>
      <c r="AD13" t="s">
        <v>190</v>
      </c>
      <c r="AE13" t="s">
        <v>190</v>
      </c>
      <c r="AF13" t="s">
        <v>190</v>
      </c>
      <c r="AG13" t="s">
        <v>190</v>
      </c>
      <c r="AH13" t="s">
        <v>190</v>
      </c>
      <c r="AI13" t="s">
        <v>190</v>
      </c>
      <c r="AJ13" t="s">
        <v>190</v>
      </c>
      <c r="AK13" t="s">
        <v>190</v>
      </c>
      <c r="AL13" t="s">
        <v>190</v>
      </c>
    </row>
    <row r="14" spans="1:38" x14ac:dyDescent="0.35">
      <c r="A14" s="1" t="s">
        <v>786</v>
      </c>
      <c r="B14" t="s">
        <v>190</v>
      </c>
      <c r="C14" t="s">
        <v>190</v>
      </c>
      <c r="D14" t="s">
        <v>190</v>
      </c>
      <c r="E14" t="s">
        <v>190</v>
      </c>
      <c r="F14" t="s">
        <v>190</v>
      </c>
      <c r="G14" t="s">
        <v>190</v>
      </c>
      <c r="H14" t="s">
        <v>190</v>
      </c>
      <c r="I14" t="s">
        <v>190</v>
      </c>
      <c r="J14" t="s">
        <v>190</v>
      </c>
      <c r="K14" t="s">
        <v>190</v>
      </c>
      <c r="L14" t="s">
        <v>190</v>
      </c>
      <c r="M14" t="s">
        <v>190</v>
      </c>
      <c r="N14" t="s">
        <v>190</v>
      </c>
      <c r="O14" t="s">
        <v>190</v>
      </c>
      <c r="P14" t="s">
        <v>190</v>
      </c>
      <c r="Q14" t="s">
        <v>190</v>
      </c>
      <c r="R14" t="s">
        <v>190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 t="s">
        <v>190</v>
      </c>
      <c r="Y14" t="s">
        <v>787</v>
      </c>
      <c r="Z14" t="s">
        <v>689</v>
      </c>
      <c r="AA14" t="s">
        <v>788</v>
      </c>
      <c r="AB14" t="s">
        <v>789</v>
      </c>
      <c r="AC14" t="s">
        <v>790</v>
      </c>
      <c r="AD14" t="s">
        <v>694</v>
      </c>
      <c r="AE14" t="s">
        <v>791</v>
      </c>
      <c r="AF14" t="s">
        <v>792</v>
      </c>
      <c r="AG14" t="s">
        <v>793</v>
      </c>
      <c r="AH14" t="s">
        <v>794</v>
      </c>
      <c r="AI14" t="s">
        <v>727</v>
      </c>
      <c r="AJ14" t="s">
        <v>795</v>
      </c>
      <c r="AK14" t="s">
        <v>719</v>
      </c>
      <c r="AL14" t="s">
        <v>796</v>
      </c>
    </row>
    <row r="15" spans="1:38" x14ac:dyDescent="0.35">
      <c r="A15" s="1" t="s">
        <v>797</v>
      </c>
      <c r="B15" t="s">
        <v>713</v>
      </c>
      <c r="C15" t="s">
        <v>400</v>
      </c>
      <c r="D15" t="s">
        <v>733</v>
      </c>
      <c r="E15" t="s">
        <v>714</v>
      </c>
      <c r="F15" t="s">
        <v>711</v>
      </c>
      <c r="G15" t="s">
        <v>711</v>
      </c>
      <c r="H15" t="s">
        <v>624</v>
      </c>
      <c r="I15" t="s">
        <v>734</v>
      </c>
      <c r="J15" t="s">
        <v>734</v>
      </c>
      <c r="K15" t="s">
        <v>734</v>
      </c>
      <c r="L15" t="s">
        <v>400</v>
      </c>
      <c r="M15" t="s">
        <v>713</v>
      </c>
      <c r="N15" t="s">
        <v>712</v>
      </c>
      <c r="O15" t="s">
        <v>714</v>
      </c>
      <c r="P15" t="s">
        <v>625</v>
      </c>
      <c r="Q15" t="s">
        <v>735</v>
      </c>
      <c r="R15" t="s">
        <v>735</v>
      </c>
      <c r="S15" t="s">
        <v>611</v>
      </c>
      <c r="T15" t="s">
        <v>687</v>
      </c>
      <c r="U15" t="s">
        <v>687</v>
      </c>
      <c r="V15" t="s">
        <v>609</v>
      </c>
      <c r="W15" t="s">
        <v>244</v>
      </c>
      <c r="X15" t="s">
        <v>340</v>
      </c>
      <c r="Y15" t="s">
        <v>190</v>
      </c>
      <c r="Z15" t="s">
        <v>190</v>
      </c>
      <c r="AA15" t="s">
        <v>190</v>
      </c>
      <c r="AB15" t="s">
        <v>190</v>
      </c>
      <c r="AC15" t="s">
        <v>190</v>
      </c>
      <c r="AD15" t="s">
        <v>190</v>
      </c>
      <c r="AE15" t="s">
        <v>190</v>
      </c>
      <c r="AF15" t="s">
        <v>190</v>
      </c>
      <c r="AG15" t="s">
        <v>190</v>
      </c>
      <c r="AH15" t="s">
        <v>190</v>
      </c>
      <c r="AI15" t="s">
        <v>190</v>
      </c>
      <c r="AJ15" t="s">
        <v>190</v>
      </c>
      <c r="AK15" t="s">
        <v>341</v>
      </c>
      <c r="AL15" t="s">
        <v>190</v>
      </c>
    </row>
    <row r="16" spans="1:38" x14ac:dyDescent="0.35">
      <c r="A16" s="1" t="s">
        <v>798</v>
      </c>
      <c r="B16" t="s">
        <v>787</v>
      </c>
      <c r="C16" t="s">
        <v>799</v>
      </c>
      <c r="D16" t="s">
        <v>611</v>
      </c>
      <c r="E16" t="s">
        <v>698</v>
      </c>
      <c r="F16" t="s">
        <v>800</v>
      </c>
      <c r="G16" t="s">
        <v>618</v>
      </c>
      <c r="H16" t="s">
        <v>801</v>
      </c>
      <c r="I16" t="s">
        <v>400</v>
      </c>
      <c r="J16" t="s">
        <v>802</v>
      </c>
      <c r="K16" t="s">
        <v>803</v>
      </c>
      <c r="L16" t="s">
        <v>804</v>
      </c>
      <c r="M16" t="s">
        <v>805</v>
      </c>
      <c r="N16" t="s">
        <v>806</v>
      </c>
      <c r="O16" t="s">
        <v>806</v>
      </c>
      <c r="P16" t="s">
        <v>747</v>
      </c>
      <c r="Q16" t="s">
        <v>683</v>
      </c>
      <c r="R16" t="s">
        <v>807</v>
      </c>
      <c r="S16" t="s">
        <v>808</v>
      </c>
      <c r="T16" t="s">
        <v>743</v>
      </c>
      <c r="U16" t="s">
        <v>751</v>
      </c>
      <c r="V16" t="s">
        <v>809</v>
      </c>
      <c r="W16" t="s">
        <v>810</v>
      </c>
      <c r="X16" t="s">
        <v>563</v>
      </c>
      <c r="Y16" t="s">
        <v>811</v>
      </c>
      <c r="Z16" t="s">
        <v>812</v>
      </c>
      <c r="AA16" t="s">
        <v>813</v>
      </c>
      <c r="AB16" t="s">
        <v>814</v>
      </c>
      <c r="AC16" t="s">
        <v>815</v>
      </c>
      <c r="AD16" t="s">
        <v>816</v>
      </c>
      <c r="AE16" t="s">
        <v>817</v>
      </c>
      <c r="AF16" t="s">
        <v>818</v>
      </c>
      <c r="AG16" t="s">
        <v>819</v>
      </c>
      <c r="AH16" t="s">
        <v>820</v>
      </c>
      <c r="AI16" t="s">
        <v>821</v>
      </c>
      <c r="AJ16" t="s">
        <v>822</v>
      </c>
      <c r="AK16" t="s">
        <v>823</v>
      </c>
      <c r="AL16" t="s">
        <v>824</v>
      </c>
    </row>
    <row r="17" spans="1:38" x14ac:dyDescent="0.35">
      <c r="A17" s="1" t="s">
        <v>825</v>
      </c>
      <c r="B17" t="s">
        <v>826</v>
      </c>
      <c r="C17" t="s">
        <v>827</v>
      </c>
      <c r="D17" t="s">
        <v>828</v>
      </c>
      <c r="E17" t="s">
        <v>829</v>
      </c>
      <c r="F17" t="s">
        <v>830</v>
      </c>
      <c r="G17" t="s">
        <v>831</v>
      </c>
      <c r="H17" t="s">
        <v>832</v>
      </c>
      <c r="I17" t="s">
        <v>833</v>
      </c>
      <c r="J17" t="s">
        <v>834</v>
      </c>
      <c r="K17" t="s">
        <v>835</v>
      </c>
      <c r="L17" t="s">
        <v>836</v>
      </c>
      <c r="M17" t="s">
        <v>837</v>
      </c>
      <c r="N17" t="s">
        <v>838</v>
      </c>
      <c r="O17" t="s">
        <v>839</v>
      </c>
      <c r="P17" t="s">
        <v>840</v>
      </c>
      <c r="Q17" t="s">
        <v>841</v>
      </c>
      <c r="R17" t="s">
        <v>842</v>
      </c>
      <c r="S17" t="s">
        <v>843</v>
      </c>
      <c r="T17" t="s">
        <v>844</v>
      </c>
      <c r="U17" t="s">
        <v>845</v>
      </c>
      <c r="V17" t="s">
        <v>846</v>
      </c>
      <c r="W17" t="s">
        <v>847</v>
      </c>
      <c r="X17" t="s">
        <v>848</v>
      </c>
      <c r="Y17" t="s">
        <v>849</v>
      </c>
      <c r="Z17" t="s">
        <v>850</v>
      </c>
      <c r="AA17" t="s">
        <v>851</v>
      </c>
      <c r="AB17" t="s">
        <v>852</v>
      </c>
      <c r="AC17" t="s">
        <v>853</v>
      </c>
      <c r="AD17" t="s">
        <v>854</v>
      </c>
      <c r="AE17" t="s">
        <v>855</v>
      </c>
      <c r="AF17" t="s">
        <v>856</v>
      </c>
      <c r="AG17" t="s">
        <v>857</v>
      </c>
      <c r="AH17" t="s">
        <v>858</v>
      </c>
      <c r="AI17" t="s">
        <v>859</v>
      </c>
      <c r="AJ17" t="s">
        <v>860</v>
      </c>
      <c r="AK17" t="s">
        <v>861</v>
      </c>
      <c r="AL17" t="s">
        <v>862</v>
      </c>
    </row>
    <row r="18" spans="1:38" x14ac:dyDescent="0.35">
      <c r="A18" s="1" t="s">
        <v>61</v>
      </c>
      <c r="B18" t="s">
        <v>714</v>
      </c>
      <c r="C18" t="s">
        <v>863</v>
      </c>
      <c r="D18" t="s">
        <v>864</v>
      </c>
      <c r="E18" t="s">
        <v>803</v>
      </c>
      <c r="F18" t="s">
        <v>865</v>
      </c>
      <c r="G18" t="s">
        <v>684</v>
      </c>
      <c r="H18" t="s">
        <v>683</v>
      </c>
      <c r="I18" t="s">
        <v>609</v>
      </c>
      <c r="J18" t="s">
        <v>866</v>
      </c>
      <c r="K18" t="s">
        <v>867</v>
      </c>
      <c r="L18" t="s">
        <v>802</v>
      </c>
      <c r="M18" t="s">
        <v>868</v>
      </c>
      <c r="N18" t="s">
        <v>869</v>
      </c>
      <c r="O18" t="s">
        <v>744</v>
      </c>
      <c r="P18" t="s">
        <v>735</v>
      </c>
      <c r="Q18" t="s">
        <v>686</v>
      </c>
      <c r="R18" t="s">
        <v>870</v>
      </c>
      <c r="S18" t="s">
        <v>871</v>
      </c>
      <c r="T18" t="s">
        <v>872</v>
      </c>
      <c r="U18" t="s">
        <v>873</v>
      </c>
      <c r="V18" t="s">
        <v>874</v>
      </c>
      <c r="W18" t="s">
        <v>819</v>
      </c>
      <c r="X18" t="s">
        <v>587</v>
      </c>
      <c r="Y18" t="s">
        <v>875</v>
      </c>
      <c r="Z18" t="s">
        <v>876</v>
      </c>
      <c r="AA18" t="s">
        <v>877</v>
      </c>
      <c r="AB18" t="s">
        <v>878</v>
      </c>
      <c r="AC18" t="s">
        <v>879</v>
      </c>
      <c r="AD18" t="s">
        <v>880</v>
      </c>
      <c r="AE18" t="s">
        <v>881</v>
      </c>
      <c r="AF18" t="s">
        <v>882</v>
      </c>
      <c r="AG18" t="s">
        <v>883</v>
      </c>
      <c r="AH18" t="s">
        <v>443</v>
      </c>
      <c r="AI18" t="s">
        <v>884</v>
      </c>
      <c r="AJ18" t="s">
        <v>885</v>
      </c>
      <c r="AK18" t="s">
        <v>886</v>
      </c>
      <c r="AL18" t="s">
        <v>887</v>
      </c>
    </row>
    <row r="19" spans="1:38" x14ac:dyDescent="0.35">
      <c r="A19" s="1" t="s">
        <v>888</v>
      </c>
      <c r="B19" t="s">
        <v>889</v>
      </c>
      <c r="C19" t="s">
        <v>890</v>
      </c>
      <c r="D19" t="s">
        <v>891</v>
      </c>
      <c r="E19" t="s">
        <v>892</v>
      </c>
      <c r="F19" t="s">
        <v>893</v>
      </c>
      <c r="G19" t="s">
        <v>894</v>
      </c>
      <c r="H19" t="s">
        <v>895</v>
      </c>
      <c r="I19" t="s">
        <v>896</v>
      </c>
      <c r="J19" t="s">
        <v>897</v>
      </c>
      <c r="K19" t="s">
        <v>898</v>
      </c>
      <c r="L19" t="s">
        <v>647</v>
      </c>
      <c r="M19" t="s">
        <v>899</v>
      </c>
      <c r="N19" t="s">
        <v>900</v>
      </c>
      <c r="O19" t="s">
        <v>901</v>
      </c>
      <c r="P19" t="s">
        <v>902</v>
      </c>
      <c r="Q19" t="s">
        <v>903</v>
      </c>
      <c r="R19" t="s">
        <v>904</v>
      </c>
      <c r="S19" t="s">
        <v>905</v>
      </c>
      <c r="T19" t="s">
        <v>906</v>
      </c>
      <c r="U19" t="s">
        <v>907</v>
      </c>
      <c r="V19" t="s">
        <v>908</v>
      </c>
      <c r="W19" t="s">
        <v>909</v>
      </c>
      <c r="X19" t="s">
        <v>910</v>
      </c>
      <c r="Y19" t="s">
        <v>911</v>
      </c>
      <c r="Z19" t="s">
        <v>912</v>
      </c>
      <c r="AA19" t="s">
        <v>913</v>
      </c>
      <c r="AB19" t="s">
        <v>914</v>
      </c>
      <c r="AC19" t="s">
        <v>915</v>
      </c>
      <c r="AD19" t="s">
        <v>916</v>
      </c>
      <c r="AE19" t="s">
        <v>917</v>
      </c>
      <c r="AF19" t="s">
        <v>918</v>
      </c>
      <c r="AG19" t="s">
        <v>919</v>
      </c>
      <c r="AH19" t="s">
        <v>920</v>
      </c>
      <c r="AI19" t="s">
        <v>921</v>
      </c>
      <c r="AJ19" t="s">
        <v>922</v>
      </c>
      <c r="AK19" t="s">
        <v>923</v>
      </c>
      <c r="AL19" t="s">
        <v>924</v>
      </c>
    </row>
    <row r="20" spans="1:38" x14ac:dyDescent="0.35">
      <c r="A20" s="1" t="s">
        <v>925</v>
      </c>
      <c r="B20" t="s">
        <v>926</v>
      </c>
      <c r="C20" t="s">
        <v>927</v>
      </c>
      <c r="D20" t="s">
        <v>928</v>
      </c>
      <c r="E20" t="s">
        <v>871</v>
      </c>
      <c r="F20" t="s">
        <v>929</v>
      </c>
      <c r="G20" t="s">
        <v>622</v>
      </c>
      <c r="H20" t="s">
        <v>930</v>
      </c>
      <c r="I20" t="s">
        <v>737</v>
      </c>
      <c r="J20" t="s">
        <v>737</v>
      </c>
      <c r="K20" t="s">
        <v>931</v>
      </c>
      <c r="L20" t="s">
        <v>932</v>
      </c>
      <c r="M20" t="s">
        <v>926</v>
      </c>
      <c r="N20" t="s">
        <v>933</v>
      </c>
      <c r="O20" t="s">
        <v>927</v>
      </c>
      <c r="P20" t="s">
        <v>934</v>
      </c>
      <c r="Q20" t="s">
        <v>746</v>
      </c>
      <c r="R20" t="s">
        <v>689</v>
      </c>
      <c r="S20" t="s">
        <v>935</v>
      </c>
      <c r="T20" t="s">
        <v>936</v>
      </c>
      <c r="U20" t="s">
        <v>937</v>
      </c>
      <c r="V20" t="s">
        <v>735</v>
      </c>
      <c r="W20" t="s">
        <v>735</v>
      </c>
      <c r="X20" t="s">
        <v>926</v>
      </c>
      <c r="Y20" t="s">
        <v>938</v>
      </c>
      <c r="Z20" t="s">
        <v>614</v>
      </c>
      <c r="AA20" t="s">
        <v>680</v>
      </c>
      <c r="AB20" t="s">
        <v>870</v>
      </c>
      <c r="AC20" t="s">
        <v>939</v>
      </c>
      <c r="AD20" t="s">
        <v>940</v>
      </c>
      <c r="AE20" t="s">
        <v>941</v>
      </c>
      <c r="AF20" t="s">
        <v>942</v>
      </c>
      <c r="AG20" t="s">
        <v>943</v>
      </c>
      <c r="AH20" t="s">
        <v>944</v>
      </c>
      <c r="AI20" t="s">
        <v>945</v>
      </c>
      <c r="AJ20" t="s">
        <v>946</v>
      </c>
      <c r="AK20" t="s">
        <v>863</v>
      </c>
      <c r="AL20" t="s">
        <v>947</v>
      </c>
    </row>
    <row r="21" spans="1:38" x14ac:dyDescent="0.35">
      <c r="A21" s="1" t="s">
        <v>948</v>
      </c>
      <c r="B21" t="s">
        <v>682</v>
      </c>
      <c r="C21" t="s">
        <v>949</v>
      </c>
      <c r="D21" t="s">
        <v>950</v>
      </c>
      <c r="E21" t="s">
        <v>717</v>
      </c>
      <c r="F21" t="s">
        <v>951</v>
      </c>
      <c r="G21" t="s">
        <v>340</v>
      </c>
      <c r="H21" t="s">
        <v>788</v>
      </c>
      <c r="I21" t="s">
        <v>952</v>
      </c>
      <c r="J21" t="s">
        <v>622</v>
      </c>
      <c r="K21" t="s">
        <v>953</v>
      </c>
      <c r="L21" t="s">
        <v>803</v>
      </c>
      <c r="M21" t="s">
        <v>954</v>
      </c>
      <c r="N21" t="s">
        <v>867</v>
      </c>
      <c r="O21" t="s">
        <v>803</v>
      </c>
      <c r="P21" t="s">
        <v>933</v>
      </c>
      <c r="Q21" t="s">
        <v>400</v>
      </c>
      <c r="R21" t="s">
        <v>955</v>
      </c>
      <c r="S21" t="s">
        <v>956</v>
      </c>
      <c r="T21" t="s">
        <v>957</v>
      </c>
      <c r="U21" t="s">
        <v>583</v>
      </c>
      <c r="V21" t="s">
        <v>958</v>
      </c>
      <c r="W21" t="s">
        <v>959</v>
      </c>
      <c r="X21" t="s">
        <v>960</v>
      </c>
      <c r="Y21" t="s">
        <v>961</v>
      </c>
      <c r="Z21" t="s">
        <v>962</v>
      </c>
      <c r="AA21" t="s">
        <v>963</v>
      </c>
      <c r="AB21" t="s">
        <v>964</v>
      </c>
      <c r="AC21" t="s">
        <v>965</v>
      </c>
      <c r="AD21" t="s">
        <v>410</v>
      </c>
      <c r="AE21" t="s">
        <v>966</v>
      </c>
      <c r="AF21" t="s">
        <v>823</v>
      </c>
      <c r="AG21" t="s">
        <v>967</v>
      </c>
      <c r="AH21" t="s">
        <v>968</v>
      </c>
      <c r="AI21" t="s">
        <v>969</v>
      </c>
      <c r="AJ21" t="s">
        <v>970</v>
      </c>
      <c r="AK21" t="s">
        <v>939</v>
      </c>
      <c r="AL21" t="s">
        <v>971</v>
      </c>
    </row>
    <row r="22" spans="1:38" x14ac:dyDescent="0.35">
      <c r="A22" s="1" t="s">
        <v>972</v>
      </c>
      <c r="B22" t="s">
        <v>973</v>
      </c>
      <c r="C22" t="s">
        <v>974</v>
      </c>
      <c r="D22" t="s">
        <v>975</v>
      </c>
      <c r="E22" t="s">
        <v>976</v>
      </c>
      <c r="F22" t="s">
        <v>977</v>
      </c>
      <c r="G22" t="s">
        <v>978</v>
      </c>
      <c r="H22" t="s">
        <v>979</v>
      </c>
      <c r="I22" t="s">
        <v>980</v>
      </c>
      <c r="J22" t="s">
        <v>981</v>
      </c>
      <c r="K22" t="s">
        <v>982</v>
      </c>
      <c r="L22" t="s">
        <v>983</v>
      </c>
      <c r="M22" t="s">
        <v>984</v>
      </c>
      <c r="N22" t="s">
        <v>985</v>
      </c>
      <c r="O22" t="s">
        <v>986</v>
      </c>
      <c r="P22" t="s">
        <v>987</v>
      </c>
      <c r="Q22" t="s">
        <v>988</v>
      </c>
      <c r="R22" t="s">
        <v>989</v>
      </c>
      <c r="S22" t="s">
        <v>990</v>
      </c>
      <c r="T22" t="s">
        <v>991</v>
      </c>
      <c r="U22" t="s">
        <v>992</v>
      </c>
      <c r="V22" t="s">
        <v>993</v>
      </c>
      <c r="W22" t="s">
        <v>994</v>
      </c>
      <c r="X22" t="s">
        <v>995</v>
      </c>
      <c r="Y22" t="s">
        <v>996</v>
      </c>
      <c r="Z22" t="s">
        <v>997</v>
      </c>
      <c r="AA22" t="s">
        <v>998</v>
      </c>
      <c r="AB22" t="s">
        <v>999</v>
      </c>
      <c r="AC22" t="s">
        <v>1000</v>
      </c>
      <c r="AD22" t="s">
        <v>1001</v>
      </c>
      <c r="AE22" t="s">
        <v>1002</v>
      </c>
      <c r="AF22" t="s">
        <v>1003</v>
      </c>
      <c r="AG22" t="s">
        <v>1004</v>
      </c>
      <c r="AH22" t="s">
        <v>1005</v>
      </c>
      <c r="AI22" t="s">
        <v>1006</v>
      </c>
      <c r="AJ22" t="s">
        <v>1007</v>
      </c>
      <c r="AK22" t="s">
        <v>1008</v>
      </c>
      <c r="AL22" t="s">
        <v>899</v>
      </c>
    </row>
    <row r="23" spans="1:38" x14ac:dyDescent="0.35">
      <c r="A23" s="1" t="s">
        <v>1009</v>
      </c>
      <c r="B23" t="s">
        <v>926</v>
      </c>
      <c r="C23" t="s">
        <v>1010</v>
      </c>
      <c r="D23" t="s">
        <v>713</v>
      </c>
      <c r="E23" t="s">
        <v>714</v>
      </c>
      <c r="F23" t="s">
        <v>692</v>
      </c>
      <c r="G23" t="s">
        <v>680</v>
      </c>
      <c r="H23" t="s">
        <v>624</v>
      </c>
      <c r="I23" t="s">
        <v>784</v>
      </c>
      <c r="J23" t="s">
        <v>691</v>
      </c>
      <c r="K23" t="s">
        <v>711</v>
      </c>
      <c r="L23" t="s">
        <v>784</v>
      </c>
      <c r="M23" t="s">
        <v>681</v>
      </c>
      <c r="N23" t="s">
        <v>713</v>
      </c>
      <c r="O23" t="s">
        <v>734</v>
      </c>
      <c r="P23" t="s">
        <v>1011</v>
      </c>
      <c r="Q23" t="s">
        <v>872</v>
      </c>
      <c r="R23" t="s">
        <v>931</v>
      </c>
      <c r="S23" t="s">
        <v>745</v>
      </c>
      <c r="T23" t="s">
        <v>1011</v>
      </c>
      <c r="U23" t="s">
        <v>957</v>
      </c>
      <c r="V23" t="s">
        <v>804</v>
      </c>
      <c r="W23" t="s">
        <v>1012</v>
      </c>
      <c r="X23" t="s">
        <v>243</v>
      </c>
      <c r="Y23" t="s">
        <v>1013</v>
      </c>
      <c r="Z23" t="s">
        <v>691</v>
      </c>
      <c r="AA23" t="s">
        <v>1014</v>
      </c>
      <c r="AB23" t="s">
        <v>1015</v>
      </c>
      <c r="AC23" t="s">
        <v>1016</v>
      </c>
      <c r="AD23" t="s">
        <v>1017</v>
      </c>
      <c r="AE23" t="s">
        <v>1018</v>
      </c>
      <c r="AF23" t="s">
        <v>1019</v>
      </c>
      <c r="AG23" t="s">
        <v>737</v>
      </c>
      <c r="AH23" t="s">
        <v>1020</v>
      </c>
      <c r="AI23" t="s">
        <v>1021</v>
      </c>
      <c r="AJ23" t="s">
        <v>713</v>
      </c>
      <c r="AK23" t="s">
        <v>1022</v>
      </c>
      <c r="AL23" t="s">
        <v>1023</v>
      </c>
    </row>
    <row r="24" spans="1:38" x14ac:dyDescent="0.35">
      <c r="A24" s="1" t="s">
        <v>1024</v>
      </c>
      <c r="B24" t="s">
        <v>714</v>
      </c>
      <c r="C24" t="s">
        <v>740</v>
      </c>
      <c r="D24" t="s">
        <v>1025</v>
      </c>
      <c r="E24" t="s">
        <v>689</v>
      </c>
      <c r="F24" t="s">
        <v>1026</v>
      </c>
      <c r="G24" t="s">
        <v>1027</v>
      </c>
      <c r="H24" t="s">
        <v>1028</v>
      </c>
      <c r="I24" t="s">
        <v>871</v>
      </c>
      <c r="J24" t="s">
        <v>1017</v>
      </c>
      <c r="K24" t="s">
        <v>1029</v>
      </c>
      <c r="L24" t="s">
        <v>953</v>
      </c>
      <c r="M24" t="s">
        <v>1026</v>
      </c>
      <c r="N24" t="s">
        <v>1017</v>
      </c>
      <c r="O24" t="s">
        <v>1030</v>
      </c>
      <c r="P24" t="s">
        <v>933</v>
      </c>
      <c r="Q24" t="s">
        <v>713</v>
      </c>
      <c r="R24" t="s">
        <v>1031</v>
      </c>
      <c r="S24" t="s">
        <v>1032</v>
      </c>
      <c r="T24" t="s">
        <v>936</v>
      </c>
      <c r="U24" t="s">
        <v>1033</v>
      </c>
      <c r="V24" t="s">
        <v>1034</v>
      </c>
      <c r="W24" t="s">
        <v>344</v>
      </c>
      <c r="X24" t="s">
        <v>345</v>
      </c>
      <c r="Y24" t="s">
        <v>346</v>
      </c>
      <c r="Z24" t="s">
        <v>347</v>
      </c>
      <c r="AA24" t="s">
        <v>348</v>
      </c>
      <c r="AB24" t="s">
        <v>349</v>
      </c>
      <c r="AC24" t="s">
        <v>350</v>
      </c>
      <c r="AD24" t="s">
        <v>351</v>
      </c>
      <c r="AE24" t="s">
        <v>352</v>
      </c>
      <c r="AF24" t="s">
        <v>353</v>
      </c>
      <c r="AG24" t="s">
        <v>354</v>
      </c>
      <c r="AH24" t="s">
        <v>355</v>
      </c>
      <c r="AI24" t="s">
        <v>356</v>
      </c>
      <c r="AJ24" t="s">
        <v>357</v>
      </c>
      <c r="AK24" t="s">
        <v>358</v>
      </c>
      <c r="AL24" t="s">
        <v>359</v>
      </c>
    </row>
    <row r="25" spans="1:38" x14ac:dyDescent="0.35">
      <c r="A25" s="1" t="s">
        <v>1035</v>
      </c>
      <c r="B25" t="s">
        <v>1036</v>
      </c>
      <c r="C25" t="s">
        <v>1037</v>
      </c>
      <c r="D25" t="s">
        <v>1038</v>
      </c>
      <c r="E25" t="s">
        <v>1039</v>
      </c>
      <c r="F25" t="s">
        <v>1040</v>
      </c>
      <c r="G25" t="s">
        <v>1041</v>
      </c>
      <c r="H25" t="s">
        <v>1042</v>
      </c>
      <c r="I25" t="s">
        <v>1043</v>
      </c>
      <c r="J25" t="s">
        <v>1044</v>
      </c>
      <c r="K25" t="s">
        <v>1045</v>
      </c>
      <c r="L25" t="s">
        <v>1046</v>
      </c>
      <c r="M25" t="s">
        <v>1047</v>
      </c>
      <c r="N25" t="s">
        <v>1048</v>
      </c>
      <c r="O25" t="s">
        <v>1049</v>
      </c>
      <c r="P25" t="s">
        <v>1050</v>
      </c>
      <c r="Q25" t="s">
        <v>1051</v>
      </c>
      <c r="R25" t="s">
        <v>1052</v>
      </c>
      <c r="S25" t="s">
        <v>1053</v>
      </c>
      <c r="T25" t="s">
        <v>1054</v>
      </c>
      <c r="U25" t="s">
        <v>1055</v>
      </c>
      <c r="V25" t="s">
        <v>1056</v>
      </c>
      <c r="W25" t="s">
        <v>1057</v>
      </c>
      <c r="X25" t="s">
        <v>1058</v>
      </c>
      <c r="Y25" t="s">
        <v>1059</v>
      </c>
      <c r="Z25" t="s">
        <v>1060</v>
      </c>
      <c r="AA25" t="s">
        <v>1061</v>
      </c>
      <c r="AB25" t="s">
        <v>1062</v>
      </c>
      <c r="AC25" t="s">
        <v>1063</v>
      </c>
      <c r="AD25" t="s">
        <v>1064</v>
      </c>
      <c r="AE25" t="s">
        <v>1065</v>
      </c>
      <c r="AF25" t="s">
        <v>1066</v>
      </c>
      <c r="AG25" t="s">
        <v>1067</v>
      </c>
      <c r="AH25" t="s">
        <v>1068</v>
      </c>
      <c r="AI25" t="s">
        <v>1069</v>
      </c>
      <c r="AJ25" t="s">
        <v>1070</v>
      </c>
      <c r="AK25" t="s">
        <v>1071</v>
      </c>
      <c r="AL25" t="s">
        <v>1072</v>
      </c>
    </row>
    <row r="26" spans="1:38" x14ac:dyDescent="0.35">
      <c r="A26" s="1" t="s">
        <v>1073</v>
      </c>
      <c r="B26" t="s">
        <v>204</v>
      </c>
      <c r="C26" t="s">
        <v>1074</v>
      </c>
      <c r="D26" t="s">
        <v>1075</v>
      </c>
      <c r="E26" t="s">
        <v>1076</v>
      </c>
      <c r="F26" t="s">
        <v>186</v>
      </c>
      <c r="G26" t="s">
        <v>1077</v>
      </c>
      <c r="H26" t="s">
        <v>1078</v>
      </c>
      <c r="I26" t="s">
        <v>1079</v>
      </c>
      <c r="J26" t="s">
        <v>1078</v>
      </c>
      <c r="K26" t="s">
        <v>1080</v>
      </c>
      <c r="L26" t="s">
        <v>202</v>
      </c>
      <c r="M26" t="s">
        <v>1081</v>
      </c>
      <c r="N26" t="s">
        <v>202</v>
      </c>
      <c r="O26" t="s">
        <v>1082</v>
      </c>
      <c r="P26" t="s">
        <v>1083</v>
      </c>
      <c r="Q26" t="s">
        <v>1084</v>
      </c>
      <c r="R26" t="s">
        <v>184</v>
      </c>
      <c r="S26" t="s">
        <v>1085</v>
      </c>
      <c r="T26" t="s">
        <v>1086</v>
      </c>
      <c r="U26" t="s">
        <v>1087</v>
      </c>
      <c r="V26" t="s">
        <v>1088</v>
      </c>
      <c r="W26" t="s">
        <v>1089</v>
      </c>
      <c r="X26" t="s">
        <v>1090</v>
      </c>
      <c r="Y26" t="s">
        <v>1091</v>
      </c>
      <c r="Z26" t="s">
        <v>160</v>
      </c>
      <c r="AA26" t="s">
        <v>161</v>
      </c>
      <c r="AB26" t="s">
        <v>162</v>
      </c>
      <c r="AC26" t="s">
        <v>163</v>
      </c>
      <c r="AD26" t="s">
        <v>210</v>
      </c>
      <c r="AE26" t="s">
        <v>1092</v>
      </c>
      <c r="AF26" t="s">
        <v>1093</v>
      </c>
      <c r="AG26" t="s">
        <v>167</v>
      </c>
      <c r="AH26" t="s">
        <v>1094</v>
      </c>
      <c r="AI26" t="s">
        <v>169</v>
      </c>
      <c r="AJ26" t="s">
        <v>170</v>
      </c>
      <c r="AK26" t="s">
        <v>171</v>
      </c>
      <c r="AL26" t="s">
        <v>172</v>
      </c>
    </row>
    <row r="27" spans="1:38" x14ac:dyDescent="0.35">
      <c r="A27" s="1" t="s">
        <v>76</v>
      </c>
      <c r="B27" t="s">
        <v>204</v>
      </c>
      <c r="C27" t="s">
        <v>1074</v>
      </c>
      <c r="D27" t="s">
        <v>1075</v>
      </c>
      <c r="E27" t="s">
        <v>219</v>
      </c>
      <c r="F27" t="s">
        <v>1082</v>
      </c>
      <c r="G27" t="s">
        <v>1095</v>
      </c>
      <c r="H27" t="s">
        <v>178</v>
      </c>
      <c r="I27" t="s">
        <v>1079</v>
      </c>
      <c r="J27" t="s">
        <v>1078</v>
      </c>
      <c r="K27" t="s">
        <v>1080</v>
      </c>
      <c r="L27" t="s">
        <v>202</v>
      </c>
      <c r="M27" t="s">
        <v>1081</v>
      </c>
      <c r="N27" t="s">
        <v>202</v>
      </c>
      <c r="O27" t="s">
        <v>1096</v>
      </c>
      <c r="P27" t="s">
        <v>1083</v>
      </c>
      <c r="Q27" t="s">
        <v>1084</v>
      </c>
      <c r="R27" t="s">
        <v>184</v>
      </c>
      <c r="S27" t="s">
        <v>1085</v>
      </c>
      <c r="T27" t="s">
        <v>1086</v>
      </c>
      <c r="U27" t="s">
        <v>1097</v>
      </c>
      <c r="V27" t="s">
        <v>1098</v>
      </c>
      <c r="W27" t="s">
        <v>1099</v>
      </c>
      <c r="X27" t="s">
        <v>1100</v>
      </c>
      <c r="Y27" t="s">
        <v>1101</v>
      </c>
      <c r="Z27" t="s">
        <v>1102</v>
      </c>
      <c r="AA27" t="s">
        <v>1103</v>
      </c>
      <c r="AB27" t="s">
        <v>1104</v>
      </c>
      <c r="AC27" t="s">
        <v>163</v>
      </c>
      <c r="AD27" t="s">
        <v>221</v>
      </c>
      <c r="AE27" t="s">
        <v>1092</v>
      </c>
      <c r="AF27" t="s">
        <v>1093</v>
      </c>
      <c r="AG27" t="s">
        <v>1105</v>
      </c>
      <c r="AH27" t="s">
        <v>1106</v>
      </c>
      <c r="AI27" t="s">
        <v>1107</v>
      </c>
      <c r="AJ27" t="s">
        <v>1108</v>
      </c>
      <c r="AK27" t="s">
        <v>171</v>
      </c>
      <c r="AL27" t="s">
        <v>1109</v>
      </c>
    </row>
    <row r="28" spans="1:38" x14ac:dyDescent="0.35">
      <c r="A28" s="1" t="s">
        <v>1110</v>
      </c>
      <c r="B28" t="s">
        <v>795</v>
      </c>
      <c r="C28" t="s">
        <v>1111</v>
      </c>
      <c r="D28" t="s">
        <v>1112</v>
      </c>
      <c r="E28" t="s">
        <v>1113</v>
      </c>
      <c r="F28" t="s">
        <v>865</v>
      </c>
      <c r="G28" t="s">
        <v>868</v>
      </c>
      <c r="H28" t="s">
        <v>1114</v>
      </c>
      <c r="I28" t="s">
        <v>954</v>
      </c>
      <c r="J28" t="s">
        <v>954</v>
      </c>
      <c r="K28" t="s">
        <v>1115</v>
      </c>
      <c r="L28" t="s">
        <v>954</v>
      </c>
      <c r="M28" t="s">
        <v>865</v>
      </c>
      <c r="N28" t="s">
        <v>1012</v>
      </c>
      <c r="O28" t="s">
        <v>704</v>
      </c>
      <c r="P28" t="s">
        <v>802</v>
      </c>
      <c r="Q28" t="s">
        <v>244</v>
      </c>
      <c r="R28" t="s">
        <v>741</v>
      </c>
      <c r="S28" t="s">
        <v>741</v>
      </c>
      <c r="T28" t="s">
        <v>1116</v>
      </c>
      <c r="U28" t="s">
        <v>804</v>
      </c>
      <c r="V28" t="s">
        <v>951</v>
      </c>
      <c r="W28" t="s">
        <v>243</v>
      </c>
      <c r="X28" t="s">
        <v>244</v>
      </c>
      <c r="Y28" t="s">
        <v>245</v>
      </c>
      <c r="Z28" t="s">
        <v>246</v>
      </c>
      <c r="AA28" t="s">
        <v>247</v>
      </c>
      <c r="AB28" t="s">
        <v>248</v>
      </c>
      <c r="AC28" t="s">
        <v>249</v>
      </c>
      <c r="AD28" t="s">
        <v>250</v>
      </c>
      <c r="AE28" t="s">
        <v>251</v>
      </c>
      <c r="AF28" t="s">
        <v>251</v>
      </c>
      <c r="AG28" t="s">
        <v>252</v>
      </c>
      <c r="AH28" t="s">
        <v>253</v>
      </c>
      <c r="AI28" t="s">
        <v>254</v>
      </c>
      <c r="AJ28" t="s">
        <v>255</v>
      </c>
      <c r="AK28" t="s">
        <v>256</v>
      </c>
      <c r="AL28" t="s">
        <v>257</v>
      </c>
    </row>
    <row r="29" spans="1:38" x14ac:dyDescent="0.35">
      <c r="A29" s="1" t="s">
        <v>1117</v>
      </c>
      <c r="B29" t="s">
        <v>795</v>
      </c>
      <c r="C29" t="s">
        <v>1111</v>
      </c>
      <c r="D29" t="s">
        <v>1112</v>
      </c>
      <c r="E29" t="s">
        <v>340</v>
      </c>
      <c r="F29" t="s">
        <v>868</v>
      </c>
      <c r="G29" t="s">
        <v>868</v>
      </c>
      <c r="H29" t="s">
        <v>1114</v>
      </c>
      <c r="I29" t="s">
        <v>954</v>
      </c>
      <c r="J29" t="s">
        <v>954</v>
      </c>
      <c r="K29" t="s">
        <v>1115</v>
      </c>
      <c r="L29" t="s">
        <v>954</v>
      </c>
      <c r="M29" t="s">
        <v>868</v>
      </c>
      <c r="N29" t="s">
        <v>806</v>
      </c>
      <c r="O29" t="s">
        <v>704</v>
      </c>
      <c r="P29" t="s">
        <v>802</v>
      </c>
      <c r="Q29" t="s">
        <v>244</v>
      </c>
      <c r="R29" t="s">
        <v>741</v>
      </c>
      <c r="S29" t="s">
        <v>741</v>
      </c>
      <c r="T29" t="s">
        <v>1116</v>
      </c>
      <c r="U29" t="s">
        <v>724</v>
      </c>
      <c r="V29" t="s">
        <v>1118</v>
      </c>
      <c r="W29" t="s">
        <v>1112</v>
      </c>
      <c r="X29" t="s">
        <v>1113</v>
      </c>
      <c r="Y29" t="s">
        <v>1112</v>
      </c>
      <c r="Z29" t="s">
        <v>613</v>
      </c>
      <c r="AA29" t="s">
        <v>1119</v>
      </c>
      <c r="AB29" t="s">
        <v>697</v>
      </c>
      <c r="AC29" t="s">
        <v>249</v>
      </c>
      <c r="AD29" t="s">
        <v>354</v>
      </c>
      <c r="AE29" t="s">
        <v>251</v>
      </c>
      <c r="AF29" t="s">
        <v>1120</v>
      </c>
      <c r="AG29" t="s">
        <v>1121</v>
      </c>
      <c r="AH29" t="s">
        <v>357</v>
      </c>
      <c r="AI29" t="s">
        <v>707</v>
      </c>
      <c r="AJ29" t="s">
        <v>576</v>
      </c>
      <c r="AK29" t="s">
        <v>256</v>
      </c>
      <c r="AL29" t="s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40"/>
  <sheetViews>
    <sheetView workbookViewId="0"/>
  </sheetViews>
  <sheetFormatPr defaultRowHeight="14.5" x14ac:dyDescent="0.35"/>
  <sheetData>
    <row r="1" spans="1:38" x14ac:dyDescent="0.35">
      <c r="A1" s="1" t="s">
        <v>120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</row>
    <row r="2" spans="1:38" x14ac:dyDescent="0.35">
      <c r="A2" s="1" t="s">
        <v>1123</v>
      </c>
      <c r="B2" t="s">
        <v>716</v>
      </c>
      <c r="C2" t="s">
        <v>951</v>
      </c>
      <c r="D2" t="s">
        <v>702</v>
      </c>
      <c r="E2" t="s">
        <v>696</v>
      </c>
      <c r="F2" t="s">
        <v>954</v>
      </c>
      <c r="G2" t="s">
        <v>1124</v>
      </c>
      <c r="H2" t="s">
        <v>954</v>
      </c>
      <c r="I2" t="s">
        <v>968</v>
      </c>
      <c r="J2" t="s">
        <v>1125</v>
      </c>
      <c r="K2" t="s">
        <v>697</v>
      </c>
      <c r="L2" t="s">
        <v>248</v>
      </c>
      <c r="M2" t="s">
        <v>250</v>
      </c>
      <c r="N2" t="s">
        <v>620</v>
      </c>
      <c r="O2" t="s">
        <v>1126</v>
      </c>
      <c r="P2" t="s">
        <v>1125</v>
      </c>
      <c r="Q2" t="s">
        <v>684</v>
      </c>
      <c r="R2" t="s">
        <v>1127</v>
      </c>
      <c r="S2" t="s">
        <v>1128</v>
      </c>
      <c r="T2" t="s">
        <v>1125</v>
      </c>
      <c r="U2" t="s">
        <v>789</v>
      </c>
      <c r="V2" t="s">
        <v>1129</v>
      </c>
      <c r="W2" t="s">
        <v>1130</v>
      </c>
      <c r="X2" t="s">
        <v>1131</v>
      </c>
      <c r="Y2" t="s">
        <v>694</v>
      </c>
      <c r="Z2" t="s">
        <v>564</v>
      </c>
      <c r="AA2" t="s">
        <v>1132</v>
      </c>
      <c r="AB2" t="s">
        <v>1133</v>
      </c>
      <c r="AC2" t="s">
        <v>1134</v>
      </c>
      <c r="AD2" t="s">
        <v>586</v>
      </c>
      <c r="AE2" t="s">
        <v>962</v>
      </c>
      <c r="AF2" t="s">
        <v>1135</v>
      </c>
      <c r="AG2" t="s">
        <v>1136</v>
      </c>
      <c r="AH2" t="s">
        <v>1137</v>
      </c>
      <c r="AI2" t="s">
        <v>1138</v>
      </c>
      <c r="AJ2" t="s">
        <v>1139</v>
      </c>
      <c r="AK2" t="s">
        <v>1140</v>
      </c>
      <c r="AL2" t="s">
        <v>716</v>
      </c>
    </row>
    <row r="3" spans="1:38" x14ac:dyDescent="0.35">
      <c r="A3" s="1" t="s">
        <v>1141</v>
      </c>
      <c r="B3" t="s">
        <v>190</v>
      </c>
      <c r="C3" t="s">
        <v>190</v>
      </c>
      <c r="D3" t="s">
        <v>190</v>
      </c>
      <c r="E3" t="s">
        <v>190</v>
      </c>
      <c r="F3" t="s">
        <v>190</v>
      </c>
      <c r="G3" t="s">
        <v>190</v>
      </c>
      <c r="H3" t="s">
        <v>190</v>
      </c>
      <c r="I3" t="s">
        <v>190</v>
      </c>
      <c r="J3" t="s">
        <v>190</v>
      </c>
      <c r="K3" t="s">
        <v>190</v>
      </c>
      <c r="L3" t="s">
        <v>190</v>
      </c>
      <c r="M3" t="s">
        <v>190</v>
      </c>
      <c r="N3" t="s">
        <v>190</v>
      </c>
      <c r="O3" t="s">
        <v>190</v>
      </c>
      <c r="P3" t="s">
        <v>190</v>
      </c>
      <c r="Q3" t="s">
        <v>190</v>
      </c>
      <c r="R3" t="s">
        <v>190</v>
      </c>
      <c r="S3" t="s">
        <v>190</v>
      </c>
      <c r="T3" t="s">
        <v>190</v>
      </c>
      <c r="U3" t="s">
        <v>1142</v>
      </c>
      <c r="V3" t="s">
        <v>785</v>
      </c>
      <c r="W3" t="s">
        <v>190</v>
      </c>
      <c r="X3" t="s">
        <v>190</v>
      </c>
      <c r="Y3" t="s">
        <v>190</v>
      </c>
      <c r="Z3" t="s">
        <v>190</v>
      </c>
      <c r="AA3" t="s">
        <v>244</v>
      </c>
      <c r="AB3" t="s">
        <v>190</v>
      </c>
      <c r="AC3" t="s">
        <v>190</v>
      </c>
      <c r="AD3" t="s">
        <v>190</v>
      </c>
      <c r="AE3" t="s">
        <v>190</v>
      </c>
      <c r="AF3" t="s">
        <v>190</v>
      </c>
      <c r="AG3" t="s">
        <v>190</v>
      </c>
      <c r="AH3" t="s">
        <v>190</v>
      </c>
      <c r="AI3" t="s">
        <v>190</v>
      </c>
      <c r="AJ3" t="s">
        <v>190</v>
      </c>
      <c r="AK3" t="s">
        <v>190</v>
      </c>
      <c r="AL3" t="s">
        <v>190</v>
      </c>
    </row>
    <row r="4" spans="1:38" x14ac:dyDescent="0.35">
      <c r="A4" s="1" t="s">
        <v>1143</v>
      </c>
      <c r="B4" t="s">
        <v>716</v>
      </c>
      <c r="C4" t="s">
        <v>951</v>
      </c>
      <c r="D4" t="s">
        <v>702</v>
      </c>
      <c r="E4" t="s">
        <v>696</v>
      </c>
      <c r="F4" t="s">
        <v>954</v>
      </c>
      <c r="G4" t="s">
        <v>1124</v>
      </c>
      <c r="H4" t="s">
        <v>954</v>
      </c>
      <c r="I4" t="s">
        <v>968</v>
      </c>
      <c r="J4" t="s">
        <v>1125</v>
      </c>
      <c r="K4" t="s">
        <v>697</v>
      </c>
      <c r="L4" t="s">
        <v>248</v>
      </c>
      <c r="M4" t="s">
        <v>250</v>
      </c>
      <c r="N4" t="s">
        <v>620</v>
      </c>
      <c r="O4" t="s">
        <v>1126</v>
      </c>
      <c r="P4" t="s">
        <v>1125</v>
      </c>
      <c r="Q4" t="s">
        <v>684</v>
      </c>
      <c r="R4" t="s">
        <v>1127</v>
      </c>
      <c r="S4" t="s">
        <v>1128</v>
      </c>
      <c r="T4" t="s">
        <v>1125</v>
      </c>
      <c r="U4" t="s">
        <v>1144</v>
      </c>
      <c r="V4" t="s">
        <v>1145</v>
      </c>
      <c r="W4" t="s">
        <v>1130</v>
      </c>
      <c r="X4" t="s">
        <v>1131</v>
      </c>
      <c r="Y4" t="s">
        <v>694</v>
      </c>
      <c r="Z4" t="s">
        <v>564</v>
      </c>
      <c r="AA4" t="s">
        <v>1146</v>
      </c>
      <c r="AB4" t="s">
        <v>1133</v>
      </c>
      <c r="AC4" t="s">
        <v>1134</v>
      </c>
      <c r="AD4" t="s">
        <v>586</v>
      </c>
      <c r="AE4" t="s">
        <v>962</v>
      </c>
      <c r="AF4" t="s">
        <v>1135</v>
      </c>
      <c r="AG4" t="s">
        <v>1136</v>
      </c>
      <c r="AH4" t="s">
        <v>1137</v>
      </c>
      <c r="AI4" t="s">
        <v>1138</v>
      </c>
      <c r="AJ4" t="s">
        <v>1139</v>
      </c>
      <c r="AK4" t="s">
        <v>1140</v>
      </c>
      <c r="AL4" t="s">
        <v>716</v>
      </c>
    </row>
    <row r="5" spans="1:38" x14ac:dyDescent="0.35">
      <c r="A5" s="1" t="s">
        <v>1147</v>
      </c>
      <c r="B5" t="s">
        <v>716</v>
      </c>
      <c r="C5" t="s">
        <v>1028</v>
      </c>
      <c r="D5" t="s">
        <v>1148</v>
      </c>
      <c r="E5" t="s">
        <v>1149</v>
      </c>
      <c r="F5" t="s">
        <v>928</v>
      </c>
      <c r="G5" t="s">
        <v>618</v>
      </c>
      <c r="H5" t="s">
        <v>609</v>
      </c>
      <c r="I5" t="s">
        <v>683</v>
      </c>
      <c r="J5" t="s">
        <v>928</v>
      </c>
      <c r="K5" t="s">
        <v>1150</v>
      </c>
      <c r="L5" t="s">
        <v>1128</v>
      </c>
      <c r="M5" t="s">
        <v>788</v>
      </c>
      <c r="N5" t="s">
        <v>867</v>
      </c>
      <c r="O5" t="s">
        <v>1151</v>
      </c>
      <c r="P5" t="s">
        <v>244</v>
      </c>
      <c r="Q5" t="s">
        <v>621</v>
      </c>
      <c r="R5" t="s">
        <v>688</v>
      </c>
      <c r="S5" t="s">
        <v>625</v>
      </c>
      <c r="T5" t="s">
        <v>711</v>
      </c>
      <c r="U5" t="s">
        <v>953</v>
      </c>
      <c r="V5" t="s">
        <v>1151</v>
      </c>
      <c r="W5" t="s">
        <v>716</v>
      </c>
      <c r="X5" t="s">
        <v>804</v>
      </c>
      <c r="Y5" t="s">
        <v>1152</v>
      </c>
      <c r="Z5" t="s">
        <v>1153</v>
      </c>
      <c r="AA5" t="s">
        <v>1154</v>
      </c>
      <c r="AB5" t="s">
        <v>707</v>
      </c>
      <c r="AC5" t="s">
        <v>577</v>
      </c>
      <c r="AD5" t="s">
        <v>345</v>
      </c>
      <c r="AE5" t="s">
        <v>1155</v>
      </c>
      <c r="AF5" t="s">
        <v>1156</v>
      </c>
      <c r="AG5" t="s">
        <v>1157</v>
      </c>
      <c r="AH5" t="s">
        <v>1158</v>
      </c>
      <c r="AI5" t="s">
        <v>1159</v>
      </c>
      <c r="AJ5" t="s">
        <v>251</v>
      </c>
      <c r="AK5" t="s">
        <v>1160</v>
      </c>
      <c r="AL5" t="s">
        <v>1161</v>
      </c>
    </row>
    <row r="6" spans="1:38" x14ac:dyDescent="0.35">
      <c r="A6" s="1" t="s">
        <v>1162</v>
      </c>
      <c r="B6" t="s">
        <v>1163</v>
      </c>
      <c r="C6" t="s">
        <v>695</v>
      </c>
      <c r="D6" t="s">
        <v>611</v>
      </c>
      <c r="E6" t="s">
        <v>689</v>
      </c>
      <c r="F6" t="s">
        <v>686</v>
      </c>
      <c r="G6" t="s">
        <v>685</v>
      </c>
      <c r="H6" t="s">
        <v>681</v>
      </c>
      <c r="I6" t="s">
        <v>950</v>
      </c>
      <c r="J6" t="s">
        <v>930</v>
      </c>
      <c r="K6" t="s">
        <v>787</v>
      </c>
      <c r="L6" t="s">
        <v>1164</v>
      </c>
      <c r="M6" t="s">
        <v>1165</v>
      </c>
      <c r="N6" t="s">
        <v>1026</v>
      </c>
      <c r="O6" t="s">
        <v>614</v>
      </c>
      <c r="P6" t="s">
        <v>609</v>
      </c>
      <c r="Q6" t="s">
        <v>805</v>
      </c>
      <c r="R6" t="s">
        <v>612</v>
      </c>
      <c r="S6" t="s">
        <v>1127</v>
      </c>
      <c r="T6" t="s">
        <v>1145</v>
      </c>
      <c r="U6" t="s">
        <v>1127</v>
      </c>
      <c r="V6" t="s">
        <v>1166</v>
      </c>
      <c r="W6" t="s">
        <v>1034</v>
      </c>
      <c r="X6" t="s">
        <v>1167</v>
      </c>
      <c r="Y6" t="s">
        <v>355</v>
      </c>
      <c r="Z6" t="s">
        <v>585</v>
      </c>
      <c r="AA6" t="s">
        <v>759</v>
      </c>
      <c r="AB6" t="s">
        <v>1168</v>
      </c>
      <c r="AC6" t="s">
        <v>1169</v>
      </c>
      <c r="AD6" t="s">
        <v>763</v>
      </c>
      <c r="AE6" t="s">
        <v>1133</v>
      </c>
      <c r="AF6" t="s">
        <v>415</v>
      </c>
      <c r="AG6" t="s">
        <v>345</v>
      </c>
      <c r="AH6" t="s">
        <v>255</v>
      </c>
      <c r="AI6" t="s">
        <v>1170</v>
      </c>
      <c r="AJ6" t="s">
        <v>559</v>
      </c>
      <c r="AK6" t="s">
        <v>1171</v>
      </c>
      <c r="AL6" t="s">
        <v>1172</v>
      </c>
    </row>
    <row r="7" spans="1:38" x14ac:dyDescent="0.35">
      <c r="A7" s="1" t="s">
        <v>1173</v>
      </c>
      <c r="B7" t="s">
        <v>735</v>
      </c>
      <c r="C7" t="s">
        <v>952</v>
      </c>
      <c r="D7" t="s">
        <v>1174</v>
      </c>
      <c r="E7" t="s">
        <v>784</v>
      </c>
      <c r="F7" t="s">
        <v>734</v>
      </c>
      <c r="G7" t="s">
        <v>784</v>
      </c>
      <c r="H7" t="s">
        <v>682</v>
      </c>
      <c r="I7" t="s">
        <v>687</v>
      </c>
      <c r="J7" t="s">
        <v>725</v>
      </c>
      <c r="K7" t="s">
        <v>625</v>
      </c>
      <c r="L7" t="s">
        <v>681</v>
      </c>
      <c r="M7" t="s">
        <v>680</v>
      </c>
      <c r="N7" t="s">
        <v>711</v>
      </c>
      <c r="O7" t="s">
        <v>784</v>
      </c>
      <c r="P7" t="s">
        <v>734</v>
      </c>
      <c r="Q7" t="s">
        <v>787</v>
      </c>
      <c r="R7" t="s">
        <v>680</v>
      </c>
      <c r="S7" t="s">
        <v>686</v>
      </c>
      <c r="T7" t="s">
        <v>747</v>
      </c>
      <c r="U7" t="s">
        <v>865</v>
      </c>
      <c r="V7" t="s">
        <v>619</v>
      </c>
      <c r="W7" t="s">
        <v>1153</v>
      </c>
      <c r="X7" t="s">
        <v>1175</v>
      </c>
      <c r="Y7" t="s">
        <v>1176</v>
      </c>
      <c r="Z7" t="s">
        <v>1177</v>
      </c>
      <c r="AA7" t="s">
        <v>1178</v>
      </c>
      <c r="AB7" t="s">
        <v>1179</v>
      </c>
      <c r="AC7" t="s">
        <v>1144</v>
      </c>
      <c r="AD7" t="s">
        <v>1180</v>
      </c>
      <c r="AE7" t="s">
        <v>1129</v>
      </c>
      <c r="AF7" t="s">
        <v>1165</v>
      </c>
      <c r="AG7" t="s">
        <v>1028</v>
      </c>
      <c r="AH7" t="s">
        <v>869</v>
      </c>
      <c r="AI7" t="s">
        <v>1174</v>
      </c>
      <c r="AJ7" t="s">
        <v>1181</v>
      </c>
      <c r="AK7" t="s">
        <v>1182</v>
      </c>
      <c r="AL7" t="s">
        <v>1183</v>
      </c>
    </row>
    <row r="8" spans="1:38" x14ac:dyDescent="0.35">
      <c r="A8" s="1" t="s">
        <v>87</v>
      </c>
      <c r="B8" t="s">
        <v>1127</v>
      </c>
      <c r="C8" t="s">
        <v>792</v>
      </c>
      <c r="D8" t="s">
        <v>1184</v>
      </c>
      <c r="E8" t="s">
        <v>1120</v>
      </c>
      <c r="F8" t="s">
        <v>1185</v>
      </c>
      <c r="G8" t="s">
        <v>1186</v>
      </c>
      <c r="H8" t="s">
        <v>1187</v>
      </c>
      <c r="I8" t="s">
        <v>1188</v>
      </c>
      <c r="J8" t="s">
        <v>580</v>
      </c>
      <c r="K8" t="s">
        <v>403</v>
      </c>
      <c r="L8" t="s">
        <v>357</v>
      </c>
      <c r="M8" t="s">
        <v>1189</v>
      </c>
      <c r="N8" t="s">
        <v>1186</v>
      </c>
      <c r="O8" t="s">
        <v>1190</v>
      </c>
      <c r="P8" t="s">
        <v>789</v>
      </c>
      <c r="Q8" t="s">
        <v>1176</v>
      </c>
      <c r="R8" t="s">
        <v>555</v>
      </c>
      <c r="S8" t="s">
        <v>1189</v>
      </c>
      <c r="T8" t="s">
        <v>823</v>
      </c>
      <c r="U8" t="s">
        <v>1191</v>
      </c>
      <c r="V8" t="s">
        <v>1192</v>
      </c>
      <c r="W8" t="s">
        <v>1193</v>
      </c>
      <c r="X8" t="s">
        <v>1194</v>
      </c>
      <c r="Y8" t="s">
        <v>1195</v>
      </c>
      <c r="Z8" t="s">
        <v>1196</v>
      </c>
      <c r="AA8" t="s">
        <v>1197</v>
      </c>
      <c r="AB8" t="s">
        <v>1198</v>
      </c>
      <c r="AC8" t="s">
        <v>1199</v>
      </c>
      <c r="AD8" t="s">
        <v>767</v>
      </c>
      <c r="AE8" t="s">
        <v>1200</v>
      </c>
      <c r="AF8" t="s">
        <v>1201</v>
      </c>
      <c r="AG8" t="s">
        <v>1202</v>
      </c>
      <c r="AH8" t="s">
        <v>1203</v>
      </c>
      <c r="AI8" t="s">
        <v>1204</v>
      </c>
      <c r="AJ8" t="s">
        <v>1205</v>
      </c>
      <c r="AK8" t="s">
        <v>1206</v>
      </c>
      <c r="AL8" t="s">
        <v>1207</v>
      </c>
    </row>
    <row r="9" spans="1:38" x14ac:dyDescent="0.35">
      <c r="A9" s="1" t="s">
        <v>89</v>
      </c>
      <c r="B9" t="s">
        <v>1208</v>
      </c>
      <c r="C9" t="s">
        <v>1013</v>
      </c>
      <c r="D9" t="s">
        <v>624</v>
      </c>
      <c r="E9" t="s">
        <v>680</v>
      </c>
      <c r="F9" t="s">
        <v>680</v>
      </c>
      <c r="G9" t="s">
        <v>928</v>
      </c>
      <c r="H9" t="s">
        <v>685</v>
      </c>
      <c r="I9" t="s">
        <v>685</v>
      </c>
      <c r="J9" t="s">
        <v>681</v>
      </c>
      <c r="K9" t="s">
        <v>724</v>
      </c>
      <c r="L9" t="s">
        <v>1209</v>
      </c>
      <c r="M9" t="s">
        <v>619</v>
      </c>
      <c r="N9" t="s">
        <v>705</v>
      </c>
      <c r="O9" t="s">
        <v>626</v>
      </c>
      <c r="P9" t="s">
        <v>1120</v>
      </c>
      <c r="Q9" t="s">
        <v>575</v>
      </c>
      <c r="R9" t="s">
        <v>1190</v>
      </c>
      <c r="S9" t="s">
        <v>578</v>
      </c>
      <c r="T9" t="s">
        <v>1210</v>
      </c>
      <c r="U9" t="s">
        <v>576</v>
      </c>
      <c r="V9" t="s">
        <v>1211</v>
      </c>
      <c r="W9" t="s">
        <v>1212</v>
      </c>
      <c r="X9" t="s">
        <v>1213</v>
      </c>
      <c r="Y9" t="s">
        <v>1214</v>
      </c>
      <c r="Z9" t="s">
        <v>1215</v>
      </c>
      <c r="AA9" t="s">
        <v>1216</v>
      </c>
      <c r="AB9" t="s">
        <v>1217</v>
      </c>
      <c r="AC9" t="s">
        <v>1218</v>
      </c>
      <c r="AD9" t="s">
        <v>1219</v>
      </c>
      <c r="AE9" t="s">
        <v>1220</v>
      </c>
      <c r="AF9" t="s">
        <v>1221</v>
      </c>
      <c r="AG9" t="s">
        <v>1222</v>
      </c>
      <c r="AH9" t="s">
        <v>1223</v>
      </c>
      <c r="AI9" t="s">
        <v>1224</v>
      </c>
      <c r="AJ9" t="s">
        <v>1225</v>
      </c>
      <c r="AK9" t="s">
        <v>1226</v>
      </c>
      <c r="AL9" t="s">
        <v>1227</v>
      </c>
    </row>
    <row r="10" spans="1:38" x14ac:dyDescent="0.35">
      <c r="A10" s="1" t="s">
        <v>90</v>
      </c>
      <c r="B10" t="s">
        <v>190</v>
      </c>
      <c r="C10" t="s">
        <v>190</v>
      </c>
      <c r="D10" t="s">
        <v>190</v>
      </c>
      <c r="E10" t="s">
        <v>190</v>
      </c>
      <c r="F10" t="s">
        <v>190</v>
      </c>
      <c r="G10" t="s">
        <v>190</v>
      </c>
      <c r="H10" t="s">
        <v>190</v>
      </c>
      <c r="I10" t="s">
        <v>190</v>
      </c>
      <c r="J10" t="s">
        <v>190</v>
      </c>
      <c r="K10" t="s">
        <v>190</v>
      </c>
      <c r="L10" t="s">
        <v>190</v>
      </c>
      <c r="M10" t="s">
        <v>190</v>
      </c>
      <c r="N10" t="s">
        <v>190</v>
      </c>
      <c r="O10" t="s">
        <v>190</v>
      </c>
      <c r="P10" t="s">
        <v>190</v>
      </c>
      <c r="Q10" t="s">
        <v>190</v>
      </c>
      <c r="R10" t="s">
        <v>190</v>
      </c>
      <c r="S10" t="s">
        <v>190</v>
      </c>
      <c r="T10" t="s">
        <v>190</v>
      </c>
      <c r="U10" t="s">
        <v>190</v>
      </c>
      <c r="V10" t="s">
        <v>190</v>
      </c>
      <c r="W10" t="s">
        <v>190</v>
      </c>
      <c r="X10" t="s">
        <v>190</v>
      </c>
      <c r="Y10" t="s">
        <v>190</v>
      </c>
      <c r="Z10" t="s">
        <v>1181</v>
      </c>
      <c r="AA10" t="s">
        <v>1208</v>
      </c>
      <c r="AB10" t="s">
        <v>1228</v>
      </c>
      <c r="AC10" t="s">
        <v>1229</v>
      </c>
      <c r="AD10" t="s">
        <v>190</v>
      </c>
      <c r="AE10" t="s">
        <v>190</v>
      </c>
      <c r="AF10" t="s">
        <v>190</v>
      </c>
      <c r="AG10" t="s">
        <v>190</v>
      </c>
      <c r="AH10" t="s">
        <v>190</v>
      </c>
      <c r="AI10" t="s">
        <v>190</v>
      </c>
      <c r="AJ10" t="s">
        <v>190</v>
      </c>
      <c r="AK10" t="s">
        <v>1230</v>
      </c>
      <c r="AL10" t="s">
        <v>1231</v>
      </c>
    </row>
    <row r="11" spans="1:38" x14ac:dyDescent="0.35">
      <c r="A11" s="1" t="s">
        <v>1232</v>
      </c>
      <c r="B11" t="s">
        <v>190</v>
      </c>
      <c r="C11" t="s">
        <v>190</v>
      </c>
      <c r="D11" t="s">
        <v>190</v>
      </c>
      <c r="E11" t="s">
        <v>190</v>
      </c>
      <c r="F11" t="s">
        <v>190</v>
      </c>
      <c r="G11" t="s">
        <v>190</v>
      </c>
      <c r="H11" t="s">
        <v>190</v>
      </c>
      <c r="I11" t="s">
        <v>190</v>
      </c>
      <c r="J11" t="s">
        <v>190</v>
      </c>
      <c r="K11" t="s">
        <v>190</v>
      </c>
      <c r="L11" t="s">
        <v>190</v>
      </c>
      <c r="M11" t="s">
        <v>190</v>
      </c>
      <c r="N11" t="s">
        <v>190</v>
      </c>
      <c r="O11" t="s">
        <v>190</v>
      </c>
      <c r="P11" t="s">
        <v>190</v>
      </c>
      <c r="Q11" t="s">
        <v>190</v>
      </c>
      <c r="R11" t="s">
        <v>190</v>
      </c>
      <c r="S11" t="s">
        <v>190</v>
      </c>
      <c r="T11" t="s">
        <v>190</v>
      </c>
      <c r="U11" t="s">
        <v>1025</v>
      </c>
      <c r="V11" t="s">
        <v>734</v>
      </c>
      <c r="W11" t="s">
        <v>190</v>
      </c>
      <c r="X11" t="s">
        <v>190</v>
      </c>
      <c r="Y11" t="s">
        <v>724</v>
      </c>
      <c r="Z11" t="s">
        <v>1233</v>
      </c>
      <c r="AA11" t="s">
        <v>1234</v>
      </c>
      <c r="AB11" t="s">
        <v>1235</v>
      </c>
      <c r="AC11" t="s">
        <v>968</v>
      </c>
      <c r="AD11" t="s">
        <v>1114</v>
      </c>
      <c r="AE11" t="s">
        <v>1163</v>
      </c>
      <c r="AF11" t="s">
        <v>953</v>
      </c>
      <c r="AG11" t="s">
        <v>1028</v>
      </c>
      <c r="AH11" t="s">
        <v>696</v>
      </c>
      <c r="AI11" t="s">
        <v>190</v>
      </c>
      <c r="AJ11" t="s">
        <v>190</v>
      </c>
      <c r="AK11" t="s">
        <v>190</v>
      </c>
      <c r="AL11" t="s">
        <v>190</v>
      </c>
    </row>
    <row r="12" spans="1:38" x14ac:dyDescent="0.35">
      <c r="A12" s="1" t="s">
        <v>1236</v>
      </c>
      <c r="B12" t="s">
        <v>190</v>
      </c>
      <c r="C12" t="s">
        <v>190</v>
      </c>
      <c r="D12" t="s">
        <v>190</v>
      </c>
      <c r="E12" t="s">
        <v>190</v>
      </c>
      <c r="F12" t="s">
        <v>190</v>
      </c>
      <c r="G12" t="s">
        <v>190</v>
      </c>
      <c r="H12" t="s">
        <v>190</v>
      </c>
      <c r="I12" t="s">
        <v>190</v>
      </c>
      <c r="J12" t="s">
        <v>190</v>
      </c>
      <c r="K12" t="s">
        <v>190</v>
      </c>
      <c r="L12" t="s">
        <v>190</v>
      </c>
      <c r="M12" t="s">
        <v>190</v>
      </c>
      <c r="N12" t="s">
        <v>190</v>
      </c>
      <c r="O12" t="s">
        <v>190</v>
      </c>
      <c r="P12" t="s">
        <v>190</v>
      </c>
      <c r="Q12" t="s">
        <v>190</v>
      </c>
      <c r="R12" t="s">
        <v>190</v>
      </c>
      <c r="S12" t="s">
        <v>190</v>
      </c>
      <c r="T12" t="s">
        <v>190</v>
      </c>
      <c r="U12" t="s">
        <v>1025</v>
      </c>
      <c r="V12" t="s">
        <v>734</v>
      </c>
      <c r="W12" t="s">
        <v>190</v>
      </c>
      <c r="X12" t="s">
        <v>190</v>
      </c>
      <c r="Y12" t="s">
        <v>724</v>
      </c>
      <c r="Z12" t="s">
        <v>718</v>
      </c>
      <c r="AA12" t="s">
        <v>757</v>
      </c>
      <c r="AB12" t="s">
        <v>1237</v>
      </c>
      <c r="AC12" t="s">
        <v>1238</v>
      </c>
      <c r="AD12" t="s">
        <v>1114</v>
      </c>
      <c r="AE12" t="s">
        <v>1163</v>
      </c>
      <c r="AF12" t="s">
        <v>953</v>
      </c>
      <c r="AG12" t="s">
        <v>1028</v>
      </c>
      <c r="AH12" t="s">
        <v>696</v>
      </c>
      <c r="AI12" t="s">
        <v>190</v>
      </c>
      <c r="AJ12" t="s">
        <v>190</v>
      </c>
      <c r="AK12" t="s">
        <v>1230</v>
      </c>
      <c r="AL12" t="s">
        <v>1231</v>
      </c>
    </row>
    <row r="13" spans="1:38" x14ac:dyDescent="0.35">
      <c r="A13" s="1" t="s">
        <v>1239</v>
      </c>
      <c r="B13" t="s">
        <v>190</v>
      </c>
      <c r="C13" t="s">
        <v>190</v>
      </c>
      <c r="D13" t="s">
        <v>190</v>
      </c>
      <c r="E13" t="s">
        <v>190</v>
      </c>
      <c r="F13" t="s">
        <v>190</v>
      </c>
      <c r="G13" t="s">
        <v>190</v>
      </c>
      <c r="H13" t="s">
        <v>190</v>
      </c>
      <c r="I13" t="s">
        <v>190</v>
      </c>
      <c r="J13" t="s">
        <v>190</v>
      </c>
      <c r="K13" t="s">
        <v>190</v>
      </c>
      <c r="L13" t="s">
        <v>190</v>
      </c>
      <c r="M13" t="s">
        <v>190</v>
      </c>
      <c r="N13" t="s">
        <v>190</v>
      </c>
      <c r="O13" t="s">
        <v>190</v>
      </c>
      <c r="P13" t="s">
        <v>190</v>
      </c>
      <c r="Q13" t="s">
        <v>190</v>
      </c>
      <c r="R13" t="s">
        <v>190</v>
      </c>
      <c r="S13" t="s">
        <v>190</v>
      </c>
      <c r="T13" t="s">
        <v>190</v>
      </c>
      <c r="U13" t="s">
        <v>190</v>
      </c>
      <c r="V13" t="s">
        <v>1165</v>
      </c>
      <c r="W13" t="s">
        <v>685</v>
      </c>
      <c r="X13" t="s">
        <v>752</v>
      </c>
      <c r="Y13" t="s">
        <v>1240</v>
      </c>
      <c r="Z13" t="s">
        <v>1241</v>
      </c>
      <c r="AA13" t="s">
        <v>1242</v>
      </c>
      <c r="AB13" t="s">
        <v>1243</v>
      </c>
      <c r="AC13" t="s">
        <v>1119</v>
      </c>
      <c r="AD13" t="s">
        <v>190</v>
      </c>
      <c r="AE13" t="s">
        <v>190</v>
      </c>
      <c r="AF13" t="s">
        <v>190</v>
      </c>
      <c r="AG13" t="s">
        <v>190</v>
      </c>
      <c r="AH13" t="s">
        <v>190</v>
      </c>
      <c r="AI13" t="s">
        <v>190</v>
      </c>
      <c r="AJ13" t="s">
        <v>190</v>
      </c>
      <c r="AK13" t="s">
        <v>190</v>
      </c>
      <c r="AL13" t="s">
        <v>190</v>
      </c>
    </row>
    <row r="14" spans="1:38" x14ac:dyDescent="0.35">
      <c r="A14" s="1" t="s">
        <v>1244</v>
      </c>
      <c r="B14" t="s">
        <v>190</v>
      </c>
      <c r="C14" t="s">
        <v>190</v>
      </c>
      <c r="D14" t="s">
        <v>190</v>
      </c>
      <c r="E14" t="s">
        <v>190</v>
      </c>
      <c r="F14" t="s">
        <v>190</v>
      </c>
      <c r="G14" t="s">
        <v>190</v>
      </c>
      <c r="H14" t="s">
        <v>190</v>
      </c>
      <c r="I14" t="s">
        <v>190</v>
      </c>
      <c r="J14" t="s">
        <v>190</v>
      </c>
      <c r="K14" t="s">
        <v>190</v>
      </c>
      <c r="L14" t="s">
        <v>190</v>
      </c>
      <c r="M14" t="s">
        <v>190</v>
      </c>
      <c r="N14" t="s">
        <v>190</v>
      </c>
      <c r="O14" t="s">
        <v>190</v>
      </c>
      <c r="P14" t="s">
        <v>190</v>
      </c>
      <c r="Q14" t="s">
        <v>190</v>
      </c>
      <c r="R14" t="s">
        <v>190</v>
      </c>
      <c r="S14" t="s">
        <v>190</v>
      </c>
      <c r="T14" t="s">
        <v>190</v>
      </c>
      <c r="U14" t="s">
        <v>690</v>
      </c>
      <c r="V14" t="s">
        <v>1028</v>
      </c>
      <c r="W14" t="s">
        <v>340</v>
      </c>
      <c r="X14" t="s">
        <v>683</v>
      </c>
      <c r="Y14" t="s">
        <v>1245</v>
      </c>
      <c r="Z14" t="s">
        <v>882</v>
      </c>
      <c r="AA14" t="s">
        <v>248</v>
      </c>
      <c r="AB14" t="s">
        <v>1246</v>
      </c>
      <c r="AC14" t="s">
        <v>806</v>
      </c>
      <c r="AD14" t="s">
        <v>190</v>
      </c>
      <c r="AE14" t="s">
        <v>1247</v>
      </c>
      <c r="AF14" t="s">
        <v>733</v>
      </c>
      <c r="AG14" t="s">
        <v>190</v>
      </c>
      <c r="AH14" t="s">
        <v>190</v>
      </c>
      <c r="AI14" t="s">
        <v>1248</v>
      </c>
      <c r="AJ14" t="s">
        <v>1249</v>
      </c>
      <c r="AK14" t="s">
        <v>1250</v>
      </c>
      <c r="AL14" t="s">
        <v>190</v>
      </c>
    </row>
    <row r="15" spans="1:38" x14ac:dyDescent="0.35">
      <c r="A15" s="1" t="s">
        <v>1251</v>
      </c>
      <c r="B15" t="s">
        <v>694</v>
      </c>
      <c r="C15" t="s">
        <v>1252</v>
      </c>
      <c r="D15" t="s">
        <v>752</v>
      </c>
      <c r="E15" t="s">
        <v>1145</v>
      </c>
      <c r="F15" t="s">
        <v>793</v>
      </c>
      <c r="G15" t="s">
        <v>347</v>
      </c>
      <c r="H15" t="s">
        <v>1253</v>
      </c>
      <c r="I15" t="s">
        <v>639</v>
      </c>
      <c r="J15" t="s">
        <v>1190</v>
      </c>
      <c r="K15" t="s">
        <v>635</v>
      </c>
      <c r="L15" t="s">
        <v>722</v>
      </c>
      <c r="M15" t="s">
        <v>1254</v>
      </c>
      <c r="N15" t="s">
        <v>1255</v>
      </c>
      <c r="O15" t="s">
        <v>1256</v>
      </c>
      <c r="P15" t="s">
        <v>629</v>
      </c>
      <c r="Q15" t="s">
        <v>967</v>
      </c>
      <c r="R15" t="s">
        <v>1257</v>
      </c>
      <c r="S15" t="s">
        <v>882</v>
      </c>
      <c r="T15" t="s">
        <v>560</v>
      </c>
      <c r="U15" t="s">
        <v>951</v>
      </c>
      <c r="V15" t="s">
        <v>1134</v>
      </c>
      <c r="W15" t="s">
        <v>1126</v>
      </c>
      <c r="X15" t="s">
        <v>705</v>
      </c>
      <c r="Y15" t="s">
        <v>245</v>
      </c>
      <c r="Z15" t="s">
        <v>1258</v>
      </c>
      <c r="AA15" t="s">
        <v>1164</v>
      </c>
      <c r="AB15" t="s">
        <v>1259</v>
      </c>
      <c r="AC15" t="s">
        <v>1175</v>
      </c>
      <c r="AD15" t="s">
        <v>823</v>
      </c>
      <c r="AE15" t="s">
        <v>741</v>
      </c>
      <c r="AF15" t="s">
        <v>680</v>
      </c>
      <c r="AG15" t="s">
        <v>1026</v>
      </c>
      <c r="AH15" t="s">
        <v>750</v>
      </c>
      <c r="AI15" t="s">
        <v>1260</v>
      </c>
      <c r="AJ15" t="s">
        <v>789</v>
      </c>
      <c r="AK15" t="s">
        <v>1261</v>
      </c>
      <c r="AL15" t="s">
        <v>348</v>
      </c>
    </row>
    <row r="16" spans="1:38" x14ac:dyDescent="0.35">
      <c r="A16" s="1" t="s">
        <v>1262</v>
      </c>
      <c r="B16" t="s">
        <v>1263</v>
      </c>
      <c r="C16" t="s">
        <v>1264</v>
      </c>
      <c r="D16" t="s">
        <v>1265</v>
      </c>
      <c r="E16" t="s">
        <v>1266</v>
      </c>
      <c r="F16" t="s">
        <v>1267</v>
      </c>
      <c r="G16" t="s">
        <v>883</v>
      </c>
      <c r="H16" t="s">
        <v>554</v>
      </c>
      <c r="I16" t="s">
        <v>253</v>
      </c>
      <c r="J16" t="s">
        <v>1255</v>
      </c>
      <c r="K16" t="s">
        <v>1180</v>
      </c>
      <c r="L16" t="s">
        <v>1130</v>
      </c>
      <c r="M16" t="s">
        <v>1268</v>
      </c>
      <c r="N16" t="s">
        <v>885</v>
      </c>
      <c r="O16" t="s">
        <v>1269</v>
      </c>
      <c r="P16" t="s">
        <v>1270</v>
      </c>
      <c r="Q16" t="s">
        <v>1271</v>
      </c>
      <c r="R16" t="s">
        <v>627</v>
      </c>
      <c r="S16" t="s">
        <v>568</v>
      </c>
      <c r="T16" t="s">
        <v>1272</v>
      </c>
      <c r="U16" t="s">
        <v>1273</v>
      </c>
      <c r="V16" t="s">
        <v>1274</v>
      </c>
      <c r="W16" t="s">
        <v>1275</v>
      </c>
      <c r="X16" t="s">
        <v>1276</v>
      </c>
      <c r="Y16" t="s">
        <v>1277</v>
      </c>
      <c r="Z16" t="s">
        <v>1278</v>
      </c>
      <c r="AA16" t="s">
        <v>1279</v>
      </c>
      <c r="AB16" t="s">
        <v>1280</v>
      </c>
      <c r="AC16" t="s">
        <v>1281</v>
      </c>
      <c r="AD16" t="s">
        <v>1282</v>
      </c>
      <c r="AE16" t="s">
        <v>1283</v>
      </c>
      <c r="AF16" t="s">
        <v>1284</v>
      </c>
      <c r="AG16" t="s">
        <v>1285</v>
      </c>
      <c r="AH16" t="s">
        <v>1286</v>
      </c>
      <c r="AI16" t="s">
        <v>1287</v>
      </c>
      <c r="AJ16" t="s">
        <v>1288</v>
      </c>
      <c r="AK16" t="s">
        <v>1289</v>
      </c>
      <c r="AL16" t="s">
        <v>1290</v>
      </c>
    </row>
    <row r="17" spans="1:38" x14ac:dyDescent="0.35">
      <c r="A17" s="1" t="s">
        <v>1291</v>
      </c>
      <c r="B17" t="s">
        <v>190</v>
      </c>
      <c r="C17" t="s">
        <v>190</v>
      </c>
      <c r="D17" t="s">
        <v>190</v>
      </c>
      <c r="E17" t="s">
        <v>190</v>
      </c>
      <c r="F17" t="s">
        <v>190</v>
      </c>
      <c r="G17" t="s">
        <v>190</v>
      </c>
      <c r="H17" t="s">
        <v>190</v>
      </c>
      <c r="I17" t="s">
        <v>190</v>
      </c>
      <c r="J17" t="s">
        <v>190</v>
      </c>
      <c r="K17" t="s">
        <v>190</v>
      </c>
      <c r="L17" t="s">
        <v>190</v>
      </c>
      <c r="M17" t="s">
        <v>190</v>
      </c>
      <c r="N17" t="s">
        <v>190</v>
      </c>
      <c r="O17" t="s">
        <v>190</v>
      </c>
      <c r="P17" t="s">
        <v>190</v>
      </c>
      <c r="Q17" t="s">
        <v>190</v>
      </c>
      <c r="R17" t="s">
        <v>190</v>
      </c>
      <c r="S17" t="s">
        <v>190</v>
      </c>
      <c r="T17" t="s">
        <v>190</v>
      </c>
      <c r="U17" t="s">
        <v>190</v>
      </c>
      <c r="V17" t="s">
        <v>190</v>
      </c>
      <c r="W17" t="s">
        <v>190</v>
      </c>
      <c r="X17" t="s">
        <v>190</v>
      </c>
      <c r="Y17" t="s">
        <v>190</v>
      </c>
      <c r="Z17" t="s">
        <v>190</v>
      </c>
      <c r="AA17" t="s">
        <v>190</v>
      </c>
      <c r="AB17" t="s">
        <v>190</v>
      </c>
      <c r="AC17" t="s">
        <v>190</v>
      </c>
      <c r="AD17" t="s">
        <v>190</v>
      </c>
      <c r="AE17" t="s">
        <v>190</v>
      </c>
      <c r="AF17" t="s">
        <v>190</v>
      </c>
      <c r="AG17" t="s">
        <v>190</v>
      </c>
      <c r="AH17" t="s">
        <v>190</v>
      </c>
      <c r="AI17" t="s">
        <v>190</v>
      </c>
      <c r="AJ17" t="s">
        <v>190</v>
      </c>
      <c r="AK17" t="s">
        <v>190</v>
      </c>
      <c r="AL17" t="s">
        <v>190</v>
      </c>
    </row>
    <row r="18" spans="1:38" x14ac:dyDescent="0.35">
      <c r="A18" s="1" t="s">
        <v>93</v>
      </c>
      <c r="B18" t="s">
        <v>1292</v>
      </c>
      <c r="C18" t="s">
        <v>1293</v>
      </c>
      <c r="D18" t="s">
        <v>1294</v>
      </c>
      <c r="E18" t="s">
        <v>1295</v>
      </c>
      <c r="F18" t="s">
        <v>1296</v>
      </c>
      <c r="G18" t="s">
        <v>1297</v>
      </c>
      <c r="H18" t="s">
        <v>1298</v>
      </c>
      <c r="I18" t="s">
        <v>1250</v>
      </c>
      <c r="J18" t="s">
        <v>1299</v>
      </c>
      <c r="K18" t="s">
        <v>1300</v>
      </c>
      <c r="L18" t="s">
        <v>1301</v>
      </c>
      <c r="M18" t="s">
        <v>1302</v>
      </c>
      <c r="N18" t="s">
        <v>1303</v>
      </c>
      <c r="O18" t="s">
        <v>1304</v>
      </c>
      <c r="P18" t="s">
        <v>1305</v>
      </c>
      <c r="Q18" t="s">
        <v>1306</v>
      </c>
      <c r="R18" t="s">
        <v>1202</v>
      </c>
      <c r="S18" t="s">
        <v>1307</v>
      </c>
      <c r="T18" t="s">
        <v>1308</v>
      </c>
      <c r="U18" t="s">
        <v>1196</v>
      </c>
      <c r="V18" t="s">
        <v>1309</v>
      </c>
      <c r="W18" t="s">
        <v>1310</v>
      </c>
      <c r="X18" t="s">
        <v>1311</v>
      </c>
      <c r="Y18" t="s">
        <v>1312</v>
      </c>
      <c r="Z18" t="s">
        <v>1313</v>
      </c>
      <c r="AA18" t="s">
        <v>1314</v>
      </c>
      <c r="AB18" t="s">
        <v>1315</v>
      </c>
      <c r="AC18" t="s">
        <v>1316</v>
      </c>
      <c r="AD18" t="s">
        <v>1317</v>
      </c>
      <c r="AE18" t="s">
        <v>1318</v>
      </c>
      <c r="AF18" t="s">
        <v>1319</v>
      </c>
      <c r="AG18" t="s">
        <v>1320</v>
      </c>
      <c r="AH18" t="s">
        <v>1321</v>
      </c>
      <c r="AI18" t="s">
        <v>1322</v>
      </c>
      <c r="AJ18" t="s">
        <v>1323</v>
      </c>
      <c r="AK18" t="s">
        <v>1324</v>
      </c>
      <c r="AL18" t="s">
        <v>1325</v>
      </c>
    </row>
    <row r="19" spans="1:38" x14ac:dyDescent="0.35">
      <c r="A19" s="1" t="s">
        <v>1326</v>
      </c>
      <c r="B19" t="s">
        <v>190</v>
      </c>
      <c r="C19" t="s">
        <v>190</v>
      </c>
      <c r="D19" t="s">
        <v>190</v>
      </c>
      <c r="E19" t="s">
        <v>190</v>
      </c>
      <c r="F19" t="s">
        <v>714</v>
      </c>
      <c r="G19" t="s">
        <v>687</v>
      </c>
      <c r="H19" t="s">
        <v>864</v>
      </c>
      <c r="I19" t="s">
        <v>624</v>
      </c>
      <c r="J19" t="s">
        <v>624</v>
      </c>
      <c r="K19" t="s">
        <v>711</v>
      </c>
      <c r="L19" t="s">
        <v>624</v>
      </c>
      <c r="M19" t="s">
        <v>864</v>
      </c>
      <c r="N19" t="s">
        <v>1025</v>
      </c>
      <c r="O19" t="s">
        <v>711</v>
      </c>
      <c r="P19" t="s">
        <v>687</v>
      </c>
      <c r="Q19" t="s">
        <v>681</v>
      </c>
      <c r="R19" t="s">
        <v>684</v>
      </c>
      <c r="S19" t="s">
        <v>1017</v>
      </c>
      <c r="T19" t="s">
        <v>621</v>
      </c>
      <c r="U19" t="s">
        <v>867</v>
      </c>
      <c r="V19" t="s">
        <v>1327</v>
      </c>
      <c r="W19" t="s">
        <v>1328</v>
      </c>
      <c r="X19" t="s">
        <v>626</v>
      </c>
      <c r="Y19" t="s">
        <v>793</v>
      </c>
      <c r="Z19" t="s">
        <v>694</v>
      </c>
      <c r="AA19" t="s">
        <v>554</v>
      </c>
      <c r="AB19" t="s">
        <v>1329</v>
      </c>
      <c r="AC19" t="s">
        <v>1330</v>
      </c>
      <c r="AD19" t="s">
        <v>1331</v>
      </c>
      <c r="AE19" t="s">
        <v>1179</v>
      </c>
      <c r="AF19" t="s">
        <v>726</v>
      </c>
      <c r="AG19" t="s">
        <v>1112</v>
      </c>
      <c r="AH19" t="s">
        <v>619</v>
      </c>
      <c r="AI19" t="s">
        <v>1332</v>
      </c>
      <c r="AJ19" t="s">
        <v>1129</v>
      </c>
      <c r="AK19" t="s">
        <v>1333</v>
      </c>
      <c r="AL19" t="s">
        <v>1334</v>
      </c>
    </row>
    <row r="20" spans="1:38" x14ac:dyDescent="0.35">
      <c r="A20" s="1" t="s">
        <v>1335</v>
      </c>
      <c r="B20" t="s">
        <v>712</v>
      </c>
      <c r="C20" t="s">
        <v>400</v>
      </c>
      <c r="D20" t="s">
        <v>684</v>
      </c>
      <c r="E20" t="s">
        <v>735</v>
      </c>
      <c r="F20" t="s">
        <v>712</v>
      </c>
      <c r="G20" t="s">
        <v>864</v>
      </c>
      <c r="H20" t="s">
        <v>864</v>
      </c>
      <c r="I20" t="s">
        <v>1336</v>
      </c>
      <c r="J20" t="s">
        <v>190</v>
      </c>
      <c r="K20" t="s">
        <v>691</v>
      </c>
      <c r="L20" t="s">
        <v>400</v>
      </c>
      <c r="M20" t="s">
        <v>190</v>
      </c>
      <c r="N20" t="s">
        <v>190</v>
      </c>
      <c r="O20" t="s">
        <v>190</v>
      </c>
      <c r="P20" t="s">
        <v>190</v>
      </c>
      <c r="Q20" t="s">
        <v>190</v>
      </c>
      <c r="R20" t="s">
        <v>800</v>
      </c>
      <c r="S20" t="s">
        <v>714</v>
      </c>
      <c r="T20" t="s">
        <v>693</v>
      </c>
      <c r="U20" t="s">
        <v>190</v>
      </c>
      <c r="V20" t="s">
        <v>190</v>
      </c>
      <c r="W20" t="s">
        <v>190</v>
      </c>
      <c r="X20" t="s">
        <v>190</v>
      </c>
      <c r="Y20" t="s">
        <v>1113</v>
      </c>
      <c r="Z20" t="s">
        <v>190</v>
      </c>
      <c r="AA20" t="s">
        <v>190</v>
      </c>
      <c r="AB20" t="s">
        <v>1181</v>
      </c>
      <c r="AC20" t="s">
        <v>868</v>
      </c>
      <c r="AD20" t="s">
        <v>691</v>
      </c>
      <c r="AE20" t="s">
        <v>954</v>
      </c>
      <c r="AF20" t="s">
        <v>190</v>
      </c>
      <c r="AG20" t="s">
        <v>713</v>
      </c>
      <c r="AH20" t="s">
        <v>190</v>
      </c>
      <c r="AI20" t="s">
        <v>190</v>
      </c>
      <c r="AJ20" t="s">
        <v>190</v>
      </c>
      <c r="AK20" t="s">
        <v>190</v>
      </c>
      <c r="AL20" t="s">
        <v>190</v>
      </c>
    </row>
    <row r="21" spans="1:38" x14ac:dyDescent="0.35">
      <c r="A21" s="1" t="s">
        <v>1337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190</v>
      </c>
      <c r="M21" t="s">
        <v>190</v>
      </c>
      <c r="N21" t="s">
        <v>190</v>
      </c>
      <c r="O21" t="s">
        <v>190</v>
      </c>
      <c r="P21" t="s">
        <v>190</v>
      </c>
      <c r="Q21" t="s">
        <v>190</v>
      </c>
      <c r="R21" t="s">
        <v>190</v>
      </c>
      <c r="S21" t="s">
        <v>190</v>
      </c>
      <c r="T21" t="s">
        <v>190</v>
      </c>
      <c r="U21" t="s">
        <v>190</v>
      </c>
      <c r="V21" t="s">
        <v>190</v>
      </c>
      <c r="W21" t="s">
        <v>190</v>
      </c>
      <c r="X21" t="s">
        <v>190</v>
      </c>
      <c r="Y21" t="s">
        <v>1338</v>
      </c>
      <c r="Z21" t="s">
        <v>952</v>
      </c>
      <c r="AA21" t="s">
        <v>249</v>
      </c>
      <c r="AB21" t="s">
        <v>1339</v>
      </c>
      <c r="AC21" t="s">
        <v>930</v>
      </c>
      <c r="AD21" t="s">
        <v>1327</v>
      </c>
      <c r="AE21" t="s">
        <v>1028</v>
      </c>
      <c r="AF21" t="s">
        <v>681</v>
      </c>
      <c r="AG21" t="s">
        <v>930</v>
      </c>
      <c r="AH21" t="s">
        <v>684</v>
      </c>
      <c r="AI21" t="s">
        <v>685</v>
      </c>
      <c r="AJ21" t="s">
        <v>715</v>
      </c>
      <c r="AK21" t="s">
        <v>1235</v>
      </c>
      <c r="AL21" t="s">
        <v>190</v>
      </c>
    </row>
    <row r="22" spans="1:38" x14ac:dyDescent="0.35">
      <c r="A22" s="1" t="s">
        <v>1340</v>
      </c>
      <c r="B22" t="s">
        <v>190</v>
      </c>
      <c r="C22" t="s">
        <v>190</v>
      </c>
      <c r="D22" t="s">
        <v>190</v>
      </c>
      <c r="E22" t="s">
        <v>190</v>
      </c>
      <c r="F22" t="s">
        <v>190</v>
      </c>
      <c r="G22" t="s">
        <v>190</v>
      </c>
      <c r="H22" t="s">
        <v>190</v>
      </c>
      <c r="I22" t="s">
        <v>190</v>
      </c>
      <c r="J22" t="s">
        <v>190</v>
      </c>
      <c r="K22" t="s">
        <v>190</v>
      </c>
      <c r="L22" t="s">
        <v>190</v>
      </c>
      <c r="M22" t="s">
        <v>190</v>
      </c>
      <c r="N22" t="s">
        <v>190</v>
      </c>
      <c r="O22" t="s">
        <v>190</v>
      </c>
      <c r="P22" t="s">
        <v>190</v>
      </c>
      <c r="Q22" t="s">
        <v>190</v>
      </c>
      <c r="R22" t="s">
        <v>190</v>
      </c>
      <c r="S22" t="s">
        <v>190</v>
      </c>
      <c r="T22" t="s">
        <v>190</v>
      </c>
      <c r="U22" t="s">
        <v>190</v>
      </c>
      <c r="V22" t="s">
        <v>190</v>
      </c>
      <c r="W22" t="s">
        <v>190</v>
      </c>
      <c r="X22" t="s">
        <v>190</v>
      </c>
      <c r="Y22" t="s">
        <v>190</v>
      </c>
      <c r="Z22" t="s">
        <v>190</v>
      </c>
      <c r="AA22" t="s">
        <v>190</v>
      </c>
      <c r="AB22" t="s">
        <v>190</v>
      </c>
      <c r="AC22" t="s">
        <v>190</v>
      </c>
      <c r="AD22" t="s">
        <v>617</v>
      </c>
      <c r="AE22" t="s">
        <v>704</v>
      </c>
      <c r="AF22" t="s">
        <v>744</v>
      </c>
      <c r="AG22" t="s">
        <v>717</v>
      </c>
      <c r="AH22" t="s">
        <v>1149</v>
      </c>
      <c r="AI22" t="s">
        <v>689</v>
      </c>
      <c r="AJ22" t="s">
        <v>190</v>
      </c>
      <c r="AK22" t="s">
        <v>190</v>
      </c>
      <c r="AL22" t="s">
        <v>190</v>
      </c>
    </row>
    <row r="23" spans="1:38" x14ac:dyDescent="0.35">
      <c r="A23" s="1" t="s">
        <v>1341</v>
      </c>
      <c r="B23" t="s">
        <v>950</v>
      </c>
      <c r="C23" t="s">
        <v>1116</v>
      </c>
      <c r="D23" t="s">
        <v>1028</v>
      </c>
      <c r="E23" t="s">
        <v>1028</v>
      </c>
      <c r="F23" t="s">
        <v>952</v>
      </c>
      <c r="G23" t="s">
        <v>609</v>
      </c>
      <c r="H23" t="s">
        <v>683</v>
      </c>
      <c r="I23" t="s">
        <v>690</v>
      </c>
      <c r="J23" t="s">
        <v>716</v>
      </c>
      <c r="K23" t="s">
        <v>717</v>
      </c>
      <c r="L23" t="s">
        <v>788</v>
      </c>
      <c r="M23" t="s">
        <v>868</v>
      </c>
      <c r="N23" t="s">
        <v>615</v>
      </c>
      <c r="O23" t="s">
        <v>1027</v>
      </c>
      <c r="P23" t="s">
        <v>1165</v>
      </c>
      <c r="Q23" t="s">
        <v>869</v>
      </c>
      <c r="R23" t="s">
        <v>614</v>
      </c>
      <c r="S23" t="s">
        <v>1126</v>
      </c>
      <c r="T23" t="s">
        <v>1119</v>
      </c>
      <c r="U23" t="s">
        <v>1127</v>
      </c>
      <c r="V23" t="s">
        <v>1342</v>
      </c>
      <c r="W23" t="s">
        <v>1343</v>
      </c>
      <c r="X23" t="s">
        <v>1344</v>
      </c>
      <c r="Y23" t="s">
        <v>1345</v>
      </c>
      <c r="Z23" t="s">
        <v>583</v>
      </c>
      <c r="AA23" t="s">
        <v>1122</v>
      </c>
      <c r="AB23" t="s">
        <v>1346</v>
      </c>
      <c r="AC23" t="s">
        <v>1347</v>
      </c>
      <c r="AD23" t="s">
        <v>1348</v>
      </c>
      <c r="AE23" t="s">
        <v>1349</v>
      </c>
      <c r="AF23" t="s">
        <v>1270</v>
      </c>
      <c r="AG23" t="s">
        <v>580</v>
      </c>
      <c r="AH23" t="s">
        <v>970</v>
      </c>
      <c r="AI23" t="s">
        <v>403</v>
      </c>
      <c r="AJ23" t="s">
        <v>1350</v>
      </c>
      <c r="AK23" t="s">
        <v>1351</v>
      </c>
      <c r="AL23" t="s">
        <v>1352</v>
      </c>
    </row>
    <row r="24" spans="1:38" x14ac:dyDescent="0.35">
      <c r="A24" s="1" t="s">
        <v>98</v>
      </c>
      <c r="B24" t="s">
        <v>1125</v>
      </c>
      <c r="C24" t="s">
        <v>1111</v>
      </c>
      <c r="D24" t="s">
        <v>243</v>
      </c>
      <c r="E24" t="s">
        <v>698</v>
      </c>
      <c r="F24" t="s">
        <v>698</v>
      </c>
      <c r="G24" t="s">
        <v>868</v>
      </c>
      <c r="H24" t="s">
        <v>1150</v>
      </c>
      <c r="I24" t="s">
        <v>614</v>
      </c>
      <c r="J24" t="s">
        <v>717</v>
      </c>
      <c r="K24" t="s">
        <v>800</v>
      </c>
      <c r="L24" t="s">
        <v>1153</v>
      </c>
      <c r="M24" t="s">
        <v>726</v>
      </c>
      <c r="N24" t="s">
        <v>806</v>
      </c>
      <c r="O24" t="s">
        <v>802</v>
      </c>
      <c r="P24" t="s">
        <v>1027</v>
      </c>
      <c r="Q24" t="s">
        <v>245</v>
      </c>
      <c r="R24" t="s">
        <v>1353</v>
      </c>
      <c r="S24" t="s">
        <v>347</v>
      </c>
      <c r="T24" t="s">
        <v>1354</v>
      </c>
      <c r="U24" t="s">
        <v>1355</v>
      </c>
      <c r="V24" t="s">
        <v>555</v>
      </c>
      <c r="W24" t="s">
        <v>585</v>
      </c>
      <c r="X24" t="s">
        <v>1144</v>
      </c>
      <c r="Y24" t="s">
        <v>1356</v>
      </c>
      <c r="Z24" t="s">
        <v>1357</v>
      </c>
      <c r="AA24" t="s">
        <v>1358</v>
      </c>
      <c r="AB24" t="s">
        <v>1359</v>
      </c>
      <c r="AC24" t="s">
        <v>813</v>
      </c>
      <c r="AD24" t="s">
        <v>1360</v>
      </c>
      <c r="AE24" t="s">
        <v>1361</v>
      </c>
      <c r="AF24" t="s">
        <v>1272</v>
      </c>
      <c r="AG24" t="s">
        <v>1362</v>
      </c>
      <c r="AH24" t="s">
        <v>1345</v>
      </c>
      <c r="AI24" t="s">
        <v>1363</v>
      </c>
      <c r="AJ24" t="s">
        <v>1364</v>
      </c>
      <c r="AK24" t="s">
        <v>1365</v>
      </c>
      <c r="AL24" t="s">
        <v>1366</v>
      </c>
    </row>
    <row r="25" spans="1:38" x14ac:dyDescent="0.35">
      <c r="A25" s="1" t="s">
        <v>1367</v>
      </c>
      <c r="B25" t="s">
        <v>928</v>
      </c>
      <c r="C25" t="s">
        <v>1368</v>
      </c>
      <c r="D25" t="s">
        <v>1369</v>
      </c>
      <c r="E25" t="s">
        <v>868</v>
      </c>
      <c r="F25" t="s">
        <v>609</v>
      </c>
      <c r="G25" t="s">
        <v>952</v>
      </c>
      <c r="H25" t="s">
        <v>687</v>
      </c>
      <c r="I25" t="s">
        <v>1181</v>
      </c>
      <c r="J25" t="s">
        <v>1181</v>
      </c>
      <c r="K25" t="s">
        <v>788</v>
      </c>
      <c r="L25" t="s">
        <v>788</v>
      </c>
      <c r="M25" t="s">
        <v>788</v>
      </c>
      <c r="N25" t="s">
        <v>788</v>
      </c>
      <c r="O25" t="s">
        <v>788</v>
      </c>
      <c r="P25" t="s">
        <v>788</v>
      </c>
      <c r="Q25" t="s">
        <v>788</v>
      </c>
      <c r="R25" t="s">
        <v>788</v>
      </c>
      <c r="S25" t="s">
        <v>681</v>
      </c>
      <c r="T25" t="s">
        <v>190</v>
      </c>
      <c r="U25" t="s">
        <v>190</v>
      </c>
      <c r="V25" t="s">
        <v>190</v>
      </c>
      <c r="W25" t="s">
        <v>190</v>
      </c>
      <c r="X25" t="s">
        <v>415</v>
      </c>
      <c r="Y25" t="s">
        <v>416</v>
      </c>
      <c r="Z25" t="s">
        <v>417</v>
      </c>
      <c r="AA25" t="s">
        <v>418</v>
      </c>
      <c r="AB25" t="s">
        <v>306</v>
      </c>
      <c r="AC25" t="s">
        <v>419</v>
      </c>
      <c r="AD25" t="s">
        <v>420</v>
      </c>
      <c r="AE25" t="s">
        <v>421</v>
      </c>
      <c r="AF25" t="s">
        <v>422</v>
      </c>
      <c r="AG25" t="s">
        <v>423</v>
      </c>
      <c r="AH25" t="s">
        <v>424</v>
      </c>
      <c r="AI25" t="s">
        <v>425</v>
      </c>
      <c r="AJ25" t="s">
        <v>426</v>
      </c>
      <c r="AK25" t="s">
        <v>427</v>
      </c>
      <c r="AL25" t="s">
        <v>428</v>
      </c>
    </row>
    <row r="26" spans="1:38" x14ac:dyDescent="0.35">
      <c r="A26" s="1" t="s">
        <v>1370</v>
      </c>
      <c r="B26" t="s">
        <v>1030</v>
      </c>
      <c r="C26" t="s">
        <v>952</v>
      </c>
      <c r="D26" t="s">
        <v>691</v>
      </c>
      <c r="E26" t="s">
        <v>625</v>
      </c>
      <c r="F26" t="s">
        <v>611</v>
      </c>
      <c r="G26" t="s">
        <v>611</v>
      </c>
      <c r="H26" t="s">
        <v>928</v>
      </c>
      <c r="I26" t="s">
        <v>190</v>
      </c>
      <c r="J26" t="s">
        <v>190</v>
      </c>
      <c r="K26" t="s">
        <v>190</v>
      </c>
      <c r="L26" t="s">
        <v>190</v>
      </c>
      <c r="M26" t="s">
        <v>190</v>
      </c>
      <c r="N26" t="s">
        <v>190</v>
      </c>
      <c r="O26" t="s">
        <v>190</v>
      </c>
      <c r="P26" t="s">
        <v>190</v>
      </c>
      <c r="Q26" t="s">
        <v>190</v>
      </c>
      <c r="R26" t="s">
        <v>1182</v>
      </c>
      <c r="S26" t="s">
        <v>190</v>
      </c>
      <c r="T26" t="s">
        <v>681</v>
      </c>
      <c r="U26" t="s">
        <v>190</v>
      </c>
      <c r="V26" t="s">
        <v>616</v>
      </c>
      <c r="W26" t="s">
        <v>725</v>
      </c>
      <c r="X26" t="s">
        <v>718</v>
      </c>
      <c r="Y26" t="s">
        <v>869</v>
      </c>
      <c r="Z26" t="s">
        <v>1371</v>
      </c>
      <c r="AA26" t="s">
        <v>717</v>
      </c>
      <c r="AB26" t="s">
        <v>1372</v>
      </c>
      <c r="AC26" t="s">
        <v>1373</v>
      </c>
      <c r="AD26" t="s">
        <v>1374</v>
      </c>
      <c r="AE26" t="s">
        <v>1149</v>
      </c>
      <c r="AF26" t="s">
        <v>190</v>
      </c>
      <c r="AG26" t="s">
        <v>190</v>
      </c>
      <c r="AH26" t="s">
        <v>190</v>
      </c>
      <c r="AI26" t="s">
        <v>190</v>
      </c>
      <c r="AJ26" t="s">
        <v>190</v>
      </c>
      <c r="AK26" t="s">
        <v>190</v>
      </c>
      <c r="AL26" t="s">
        <v>190</v>
      </c>
    </row>
    <row r="27" spans="1:38" x14ac:dyDescent="0.35">
      <c r="A27" s="1" t="s">
        <v>1375</v>
      </c>
      <c r="B27" t="s">
        <v>615</v>
      </c>
      <c r="C27" t="s">
        <v>704</v>
      </c>
      <c r="D27" t="s">
        <v>243</v>
      </c>
      <c r="E27" t="s">
        <v>735</v>
      </c>
      <c r="F27" t="s">
        <v>714</v>
      </c>
      <c r="G27" t="s">
        <v>716</v>
      </c>
      <c r="H27" t="s">
        <v>950</v>
      </c>
      <c r="I27" t="s">
        <v>794</v>
      </c>
      <c r="J27" t="s">
        <v>613</v>
      </c>
      <c r="K27" t="s">
        <v>1119</v>
      </c>
      <c r="L27" t="s">
        <v>968</v>
      </c>
      <c r="M27" t="s">
        <v>619</v>
      </c>
      <c r="N27" t="s">
        <v>246</v>
      </c>
      <c r="O27" t="s">
        <v>703</v>
      </c>
      <c r="P27" t="s">
        <v>968</v>
      </c>
      <c r="Q27" t="s">
        <v>1126</v>
      </c>
      <c r="R27" t="s">
        <v>190</v>
      </c>
      <c r="S27" t="s">
        <v>1362</v>
      </c>
      <c r="T27" t="s">
        <v>1376</v>
      </c>
      <c r="U27" t="s">
        <v>1377</v>
      </c>
      <c r="V27" t="s">
        <v>1378</v>
      </c>
      <c r="W27" t="s">
        <v>1379</v>
      </c>
      <c r="X27" t="s">
        <v>1380</v>
      </c>
      <c r="Y27" t="s">
        <v>1381</v>
      </c>
      <c r="Z27" t="s">
        <v>1382</v>
      </c>
      <c r="AA27" t="s">
        <v>1383</v>
      </c>
      <c r="AB27" t="s">
        <v>1384</v>
      </c>
      <c r="AC27" t="s">
        <v>1385</v>
      </c>
      <c r="AD27" t="s">
        <v>1386</v>
      </c>
      <c r="AE27" t="s">
        <v>1387</v>
      </c>
      <c r="AF27" t="s">
        <v>1388</v>
      </c>
      <c r="AG27" t="s">
        <v>1389</v>
      </c>
      <c r="AH27" t="s">
        <v>1390</v>
      </c>
      <c r="AI27" t="s">
        <v>1391</v>
      </c>
      <c r="AJ27" t="s">
        <v>1392</v>
      </c>
      <c r="AK27" t="s">
        <v>1393</v>
      </c>
      <c r="AL27" t="s">
        <v>1394</v>
      </c>
    </row>
    <row r="28" spans="1:38" x14ac:dyDescent="0.35">
      <c r="A28" s="1" t="s">
        <v>1395</v>
      </c>
      <c r="B28" t="s">
        <v>1396</v>
      </c>
      <c r="C28" t="s">
        <v>1397</v>
      </c>
      <c r="D28" t="s">
        <v>701</v>
      </c>
      <c r="E28" t="s">
        <v>249</v>
      </c>
      <c r="F28" t="s">
        <v>726</v>
      </c>
      <c r="G28" t="s">
        <v>1369</v>
      </c>
      <c r="H28" t="s">
        <v>620</v>
      </c>
      <c r="I28" t="s">
        <v>967</v>
      </c>
      <c r="J28" t="s">
        <v>793</v>
      </c>
      <c r="K28" t="s">
        <v>1187</v>
      </c>
      <c r="L28" t="s">
        <v>1398</v>
      </c>
      <c r="M28" t="s">
        <v>252</v>
      </c>
      <c r="N28" t="s">
        <v>1134</v>
      </c>
      <c r="O28" t="s">
        <v>1208</v>
      </c>
      <c r="P28" t="s">
        <v>1398</v>
      </c>
      <c r="Q28" t="s">
        <v>1121</v>
      </c>
      <c r="R28" t="s">
        <v>1399</v>
      </c>
      <c r="S28" t="s">
        <v>1400</v>
      </c>
      <c r="T28" t="s">
        <v>1401</v>
      </c>
      <c r="U28" t="s">
        <v>1377</v>
      </c>
      <c r="V28" t="s">
        <v>1402</v>
      </c>
      <c r="W28" t="s">
        <v>1403</v>
      </c>
      <c r="X28" t="s">
        <v>1404</v>
      </c>
      <c r="Y28" t="s">
        <v>1405</v>
      </c>
      <c r="Z28" t="s">
        <v>1406</v>
      </c>
      <c r="AA28" t="s">
        <v>1407</v>
      </c>
      <c r="AB28" t="s">
        <v>1408</v>
      </c>
      <c r="AC28" t="s">
        <v>1409</v>
      </c>
      <c r="AD28" t="s">
        <v>1410</v>
      </c>
      <c r="AE28" t="s">
        <v>1411</v>
      </c>
      <c r="AF28" t="s">
        <v>1412</v>
      </c>
      <c r="AG28" t="s">
        <v>1413</v>
      </c>
      <c r="AH28" t="s">
        <v>1414</v>
      </c>
      <c r="AI28" t="s">
        <v>1415</v>
      </c>
      <c r="AJ28" t="s">
        <v>1416</v>
      </c>
      <c r="AK28" t="s">
        <v>1417</v>
      </c>
      <c r="AL28" t="s">
        <v>1418</v>
      </c>
    </row>
    <row r="29" spans="1:38" x14ac:dyDescent="0.35">
      <c r="A29" s="1" t="s">
        <v>1419</v>
      </c>
      <c r="B29" t="s">
        <v>190</v>
      </c>
      <c r="C29" t="s">
        <v>190</v>
      </c>
      <c r="D29" t="s">
        <v>190</v>
      </c>
      <c r="E29" t="s">
        <v>190</v>
      </c>
      <c r="F29" t="s">
        <v>190</v>
      </c>
      <c r="G29" t="s">
        <v>190</v>
      </c>
      <c r="H29" t="s">
        <v>190</v>
      </c>
      <c r="I29" t="s">
        <v>190</v>
      </c>
      <c r="J29" t="s">
        <v>190</v>
      </c>
      <c r="K29" t="s">
        <v>190</v>
      </c>
      <c r="L29" t="s">
        <v>190</v>
      </c>
      <c r="M29" t="s">
        <v>190</v>
      </c>
      <c r="N29" t="s">
        <v>190</v>
      </c>
      <c r="O29" t="s">
        <v>190</v>
      </c>
      <c r="P29" t="s">
        <v>190</v>
      </c>
      <c r="Q29" t="s">
        <v>190</v>
      </c>
      <c r="R29" t="s">
        <v>190</v>
      </c>
      <c r="S29" t="s">
        <v>190</v>
      </c>
      <c r="T29" t="s">
        <v>190</v>
      </c>
      <c r="U29" t="s">
        <v>190</v>
      </c>
      <c r="V29" t="s">
        <v>190</v>
      </c>
      <c r="W29" t="s">
        <v>190</v>
      </c>
      <c r="X29" t="s">
        <v>190</v>
      </c>
      <c r="Y29" t="s">
        <v>190</v>
      </c>
      <c r="Z29" t="s">
        <v>190</v>
      </c>
      <c r="AA29" t="s">
        <v>190</v>
      </c>
      <c r="AB29" t="s">
        <v>190</v>
      </c>
      <c r="AC29" t="s">
        <v>190</v>
      </c>
      <c r="AD29" t="s">
        <v>190</v>
      </c>
      <c r="AE29" t="s">
        <v>190</v>
      </c>
      <c r="AF29" t="s">
        <v>190</v>
      </c>
      <c r="AG29" t="s">
        <v>190</v>
      </c>
      <c r="AH29" t="s">
        <v>190</v>
      </c>
      <c r="AI29" t="s">
        <v>190</v>
      </c>
      <c r="AJ29" t="s">
        <v>190</v>
      </c>
      <c r="AK29" t="s">
        <v>190</v>
      </c>
      <c r="AL29" t="s">
        <v>190</v>
      </c>
    </row>
    <row r="30" spans="1:38" x14ac:dyDescent="0.35">
      <c r="A30" s="1" t="s">
        <v>1420</v>
      </c>
      <c r="B30" t="s">
        <v>190</v>
      </c>
      <c r="C30" t="s">
        <v>190</v>
      </c>
      <c r="D30" t="s">
        <v>190</v>
      </c>
      <c r="E30" t="s">
        <v>190</v>
      </c>
      <c r="F30" t="s">
        <v>190</v>
      </c>
      <c r="G30" t="s">
        <v>190</v>
      </c>
      <c r="H30" t="s">
        <v>190</v>
      </c>
      <c r="I30" t="s">
        <v>190</v>
      </c>
      <c r="J30" t="s">
        <v>190</v>
      </c>
      <c r="K30" t="s">
        <v>190</v>
      </c>
      <c r="L30" t="s">
        <v>190</v>
      </c>
      <c r="M30" t="s">
        <v>190</v>
      </c>
      <c r="N30" t="s">
        <v>190</v>
      </c>
      <c r="O30" t="s">
        <v>190</v>
      </c>
      <c r="P30" t="s">
        <v>190</v>
      </c>
      <c r="Q30" t="s">
        <v>190</v>
      </c>
      <c r="R30" t="s">
        <v>190</v>
      </c>
      <c r="S30" t="s">
        <v>190</v>
      </c>
      <c r="T30" t="s">
        <v>190</v>
      </c>
      <c r="U30" t="s">
        <v>190</v>
      </c>
      <c r="V30" t="s">
        <v>190</v>
      </c>
      <c r="W30" t="s">
        <v>190</v>
      </c>
      <c r="X30" t="s">
        <v>190</v>
      </c>
      <c r="Y30" t="s">
        <v>190</v>
      </c>
      <c r="Z30" t="s">
        <v>190</v>
      </c>
      <c r="AA30" t="s">
        <v>190</v>
      </c>
      <c r="AB30" t="s">
        <v>190</v>
      </c>
      <c r="AC30" t="s">
        <v>190</v>
      </c>
      <c r="AD30" t="s">
        <v>190</v>
      </c>
      <c r="AE30" t="s">
        <v>1181</v>
      </c>
      <c r="AF30" t="s">
        <v>190</v>
      </c>
      <c r="AG30" t="s">
        <v>190</v>
      </c>
      <c r="AH30" t="s">
        <v>190</v>
      </c>
      <c r="AI30" t="s">
        <v>190</v>
      </c>
      <c r="AJ30" t="s">
        <v>190</v>
      </c>
      <c r="AK30" t="s">
        <v>190</v>
      </c>
      <c r="AL30" t="s">
        <v>190</v>
      </c>
    </row>
    <row r="31" spans="1:38" x14ac:dyDescent="0.35">
      <c r="A31" s="1" t="s">
        <v>103</v>
      </c>
      <c r="B31" t="s">
        <v>1342</v>
      </c>
      <c r="C31" t="s">
        <v>558</v>
      </c>
      <c r="D31" t="s">
        <v>560</v>
      </c>
      <c r="E31" t="s">
        <v>1344</v>
      </c>
      <c r="F31" t="s">
        <v>791</v>
      </c>
      <c r="G31" t="s">
        <v>789</v>
      </c>
      <c r="H31" t="s">
        <v>1421</v>
      </c>
      <c r="I31" t="s">
        <v>755</v>
      </c>
      <c r="J31" t="s">
        <v>812</v>
      </c>
      <c r="K31" t="s">
        <v>1422</v>
      </c>
      <c r="L31" t="s">
        <v>1423</v>
      </c>
      <c r="M31" t="s">
        <v>1424</v>
      </c>
      <c r="N31" t="s">
        <v>1425</v>
      </c>
      <c r="O31" t="s">
        <v>583</v>
      </c>
      <c r="P31" t="s">
        <v>1179</v>
      </c>
      <c r="Q31" t="s">
        <v>1423</v>
      </c>
      <c r="R31" t="s">
        <v>1426</v>
      </c>
      <c r="S31" t="s">
        <v>1427</v>
      </c>
      <c r="T31" t="s">
        <v>1242</v>
      </c>
      <c r="U31" t="s">
        <v>1428</v>
      </c>
      <c r="V31" t="s">
        <v>1429</v>
      </c>
      <c r="W31" t="s">
        <v>1373</v>
      </c>
      <c r="X31" t="s">
        <v>1430</v>
      </c>
      <c r="Y31" t="s">
        <v>1431</v>
      </c>
      <c r="Z31" t="s">
        <v>1432</v>
      </c>
      <c r="AA31" t="s">
        <v>1411</v>
      </c>
      <c r="AB31" t="s">
        <v>1433</v>
      </c>
      <c r="AC31" t="s">
        <v>1434</v>
      </c>
      <c r="AD31" t="s">
        <v>1435</v>
      </c>
      <c r="AE31" t="s">
        <v>1436</v>
      </c>
      <c r="AF31" t="s">
        <v>1437</v>
      </c>
      <c r="AG31" t="s">
        <v>1438</v>
      </c>
      <c r="AH31" t="s">
        <v>1439</v>
      </c>
      <c r="AI31" t="s">
        <v>1440</v>
      </c>
      <c r="AJ31" t="s">
        <v>1441</v>
      </c>
      <c r="AK31" t="s">
        <v>1442</v>
      </c>
      <c r="AL31" t="s">
        <v>1443</v>
      </c>
    </row>
    <row r="32" spans="1:38" x14ac:dyDescent="0.35">
      <c r="A32" s="1" t="s">
        <v>1444</v>
      </c>
      <c r="B32" t="s">
        <v>190</v>
      </c>
      <c r="C32" t="s">
        <v>190</v>
      </c>
      <c r="D32" t="s">
        <v>190</v>
      </c>
      <c r="E32" t="s">
        <v>190</v>
      </c>
      <c r="F32" t="s">
        <v>190</v>
      </c>
      <c r="G32" t="s">
        <v>190</v>
      </c>
      <c r="H32" t="s">
        <v>190</v>
      </c>
      <c r="I32" t="s">
        <v>190</v>
      </c>
      <c r="J32" t="s">
        <v>190</v>
      </c>
      <c r="K32" t="s">
        <v>190</v>
      </c>
      <c r="L32" t="s">
        <v>190</v>
      </c>
      <c r="M32" t="s">
        <v>190</v>
      </c>
      <c r="N32" t="s">
        <v>190</v>
      </c>
      <c r="O32" t="s">
        <v>190</v>
      </c>
      <c r="P32" t="s">
        <v>190</v>
      </c>
      <c r="Q32" t="s">
        <v>190</v>
      </c>
      <c r="R32" t="s">
        <v>190</v>
      </c>
      <c r="S32" t="s">
        <v>190</v>
      </c>
      <c r="T32" t="s">
        <v>190</v>
      </c>
      <c r="U32" t="s">
        <v>190</v>
      </c>
      <c r="V32" t="s">
        <v>190</v>
      </c>
      <c r="W32" t="s">
        <v>190</v>
      </c>
      <c r="X32" t="s">
        <v>190</v>
      </c>
      <c r="Y32" t="s">
        <v>190</v>
      </c>
      <c r="Z32" t="s">
        <v>1445</v>
      </c>
      <c r="AA32" t="s">
        <v>190</v>
      </c>
      <c r="AB32" t="s">
        <v>190</v>
      </c>
      <c r="AC32" t="s">
        <v>190</v>
      </c>
      <c r="AD32" t="s">
        <v>1446</v>
      </c>
      <c r="AE32" t="s">
        <v>1446</v>
      </c>
      <c r="AF32" t="s">
        <v>1446</v>
      </c>
      <c r="AG32" t="s">
        <v>190</v>
      </c>
      <c r="AH32" t="s">
        <v>190</v>
      </c>
      <c r="AI32" t="s">
        <v>190</v>
      </c>
      <c r="AJ32" t="s">
        <v>190</v>
      </c>
      <c r="AK32" t="s">
        <v>190</v>
      </c>
      <c r="AL32" t="s">
        <v>190</v>
      </c>
    </row>
    <row r="33" spans="1:38" x14ac:dyDescent="0.35">
      <c r="A33" s="1" t="s">
        <v>1447</v>
      </c>
      <c r="B33" t="s">
        <v>190</v>
      </c>
      <c r="C33" t="s">
        <v>190</v>
      </c>
      <c r="D33" t="s">
        <v>190</v>
      </c>
      <c r="E33" t="s">
        <v>190</v>
      </c>
      <c r="F33" t="s">
        <v>190</v>
      </c>
      <c r="G33" t="s">
        <v>190</v>
      </c>
      <c r="H33" t="s">
        <v>190</v>
      </c>
      <c r="I33" t="s">
        <v>190</v>
      </c>
      <c r="J33" t="s">
        <v>190</v>
      </c>
      <c r="K33" t="s">
        <v>190</v>
      </c>
      <c r="L33" t="s">
        <v>190</v>
      </c>
      <c r="M33" t="s">
        <v>190</v>
      </c>
      <c r="N33" t="s">
        <v>190</v>
      </c>
      <c r="O33" t="s">
        <v>190</v>
      </c>
      <c r="P33" t="s">
        <v>400</v>
      </c>
      <c r="Q33" t="s">
        <v>400</v>
      </c>
      <c r="R33" t="s">
        <v>400</v>
      </c>
      <c r="S33" t="s">
        <v>400</v>
      </c>
      <c r="T33" t="s">
        <v>400</v>
      </c>
      <c r="U33" t="s">
        <v>400</v>
      </c>
      <c r="V33" t="s">
        <v>400</v>
      </c>
      <c r="W33" t="s">
        <v>400</v>
      </c>
      <c r="X33" t="s">
        <v>400</v>
      </c>
      <c r="Y33" t="s">
        <v>400</v>
      </c>
      <c r="Z33" t="s">
        <v>400</v>
      </c>
      <c r="AA33" t="s">
        <v>400</v>
      </c>
      <c r="AB33" t="s">
        <v>712</v>
      </c>
      <c r="AC33" t="s">
        <v>712</v>
      </c>
      <c r="AD33" t="s">
        <v>714</v>
      </c>
      <c r="AE33" t="s">
        <v>714</v>
      </c>
      <c r="AF33" t="s">
        <v>714</v>
      </c>
      <c r="AG33" t="s">
        <v>684</v>
      </c>
      <c r="AH33" t="s">
        <v>715</v>
      </c>
      <c r="AI33" t="s">
        <v>715</v>
      </c>
      <c r="AJ33" t="s">
        <v>715</v>
      </c>
      <c r="AK33" t="s">
        <v>1163</v>
      </c>
      <c r="AL33" t="s">
        <v>190</v>
      </c>
    </row>
    <row r="34" spans="1:38" x14ac:dyDescent="0.35">
      <c r="A34" s="1" t="s">
        <v>1448</v>
      </c>
      <c r="B34" t="s">
        <v>1167</v>
      </c>
      <c r="C34" t="s">
        <v>1449</v>
      </c>
      <c r="D34" t="s">
        <v>345</v>
      </c>
      <c r="E34" t="s">
        <v>1450</v>
      </c>
      <c r="F34" t="s">
        <v>1210</v>
      </c>
      <c r="G34" t="s">
        <v>760</v>
      </c>
      <c r="H34" t="s">
        <v>569</v>
      </c>
      <c r="I34" t="s">
        <v>341</v>
      </c>
      <c r="J34" t="s">
        <v>756</v>
      </c>
      <c r="K34" t="s">
        <v>1159</v>
      </c>
      <c r="L34" t="s">
        <v>1451</v>
      </c>
      <c r="M34" t="s">
        <v>1452</v>
      </c>
      <c r="N34" t="s">
        <v>1453</v>
      </c>
      <c r="O34" t="s">
        <v>1454</v>
      </c>
      <c r="P34" t="s">
        <v>1455</v>
      </c>
      <c r="Q34" t="s">
        <v>1456</v>
      </c>
      <c r="R34" t="s">
        <v>1457</v>
      </c>
      <c r="S34" t="s">
        <v>253</v>
      </c>
      <c r="T34" t="s">
        <v>1016</v>
      </c>
      <c r="U34" t="s">
        <v>969</v>
      </c>
      <c r="V34" t="s">
        <v>1458</v>
      </c>
      <c r="W34" t="s">
        <v>1459</v>
      </c>
      <c r="X34" t="s">
        <v>1460</v>
      </c>
      <c r="Y34" t="s">
        <v>1461</v>
      </c>
      <c r="Z34" t="s">
        <v>1462</v>
      </c>
      <c r="AA34" t="s">
        <v>1463</v>
      </c>
      <c r="AB34" t="s">
        <v>1464</v>
      </c>
      <c r="AC34" t="s">
        <v>1465</v>
      </c>
      <c r="AD34" t="s">
        <v>1466</v>
      </c>
      <c r="AE34" t="s">
        <v>1467</v>
      </c>
      <c r="AF34" t="s">
        <v>1468</v>
      </c>
      <c r="AG34" t="s">
        <v>1469</v>
      </c>
      <c r="AH34" t="s">
        <v>1470</v>
      </c>
      <c r="AI34" t="s">
        <v>1471</v>
      </c>
      <c r="AJ34" t="s">
        <v>1472</v>
      </c>
      <c r="AK34" t="s">
        <v>1473</v>
      </c>
      <c r="AL34" t="s">
        <v>190</v>
      </c>
    </row>
    <row r="35" spans="1:38" x14ac:dyDescent="0.35">
      <c r="A35" s="1" t="s">
        <v>1474</v>
      </c>
      <c r="B35" t="s">
        <v>1475</v>
      </c>
      <c r="C35" t="s">
        <v>1476</v>
      </c>
      <c r="D35" t="s">
        <v>1477</v>
      </c>
      <c r="E35" t="s">
        <v>1478</v>
      </c>
      <c r="F35" t="s">
        <v>1479</v>
      </c>
      <c r="G35" t="s">
        <v>1480</v>
      </c>
      <c r="H35" t="s">
        <v>1481</v>
      </c>
      <c r="I35" t="s">
        <v>1482</v>
      </c>
      <c r="J35" t="s">
        <v>1483</v>
      </c>
      <c r="K35" t="s">
        <v>1484</v>
      </c>
      <c r="L35" t="s">
        <v>1485</v>
      </c>
      <c r="M35" t="s">
        <v>886</v>
      </c>
      <c r="N35" t="s">
        <v>1484</v>
      </c>
      <c r="O35" t="s">
        <v>1486</v>
      </c>
      <c r="P35" t="s">
        <v>1487</v>
      </c>
      <c r="Q35" t="s">
        <v>1488</v>
      </c>
      <c r="R35" t="s">
        <v>1489</v>
      </c>
      <c r="S35" t="s">
        <v>1490</v>
      </c>
      <c r="T35" t="s">
        <v>1017</v>
      </c>
      <c r="U35" t="s">
        <v>1491</v>
      </c>
      <c r="V35" t="s">
        <v>1492</v>
      </c>
      <c r="W35" t="s">
        <v>1493</v>
      </c>
      <c r="X35" t="s">
        <v>1494</v>
      </c>
      <c r="Y35" t="s">
        <v>1495</v>
      </c>
      <c r="Z35" t="s">
        <v>1496</v>
      </c>
      <c r="AA35" t="s">
        <v>1148</v>
      </c>
      <c r="AB35" t="s">
        <v>1497</v>
      </c>
      <c r="AC35" t="s">
        <v>949</v>
      </c>
      <c r="AD35" t="s">
        <v>1490</v>
      </c>
      <c r="AE35" t="s">
        <v>1498</v>
      </c>
      <c r="AF35" t="s">
        <v>932</v>
      </c>
      <c r="AG35" t="s">
        <v>1499</v>
      </c>
      <c r="AH35" t="s">
        <v>799</v>
      </c>
      <c r="AI35" t="s">
        <v>1500</v>
      </c>
      <c r="AJ35" t="s">
        <v>1501</v>
      </c>
      <c r="AK35" t="s">
        <v>1502</v>
      </c>
      <c r="AL35" t="s">
        <v>1503</v>
      </c>
    </row>
    <row r="36" spans="1:38" x14ac:dyDescent="0.35">
      <c r="A36" s="1" t="s">
        <v>1504</v>
      </c>
      <c r="B36" t="s">
        <v>1505</v>
      </c>
      <c r="C36" t="s">
        <v>1185</v>
      </c>
      <c r="D36" t="s">
        <v>725</v>
      </c>
      <c r="E36" t="s">
        <v>691</v>
      </c>
      <c r="F36" t="s">
        <v>712</v>
      </c>
      <c r="G36" t="s">
        <v>245</v>
      </c>
      <c r="H36" t="s">
        <v>800</v>
      </c>
      <c r="I36" t="s">
        <v>617</v>
      </c>
      <c r="J36" t="s">
        <v>245</v>
      </c>
      <c r="K36" t="s">
        <v>726</v>
      </c>
      <c r="L36" t="s">
        <v>1115</v>
      </c>
      <c r="M36" t="s">
        <v>1368</v>
      </c>
      <c r="N36" t="s">
        <v>1027</v>
      </c>
      <c r="O36" t="s">
        <v>190</v>
      </c>
      <c r="P36" t="s">
        <v>190</v>
      </c>
      <c r="Q36" t="s">
        <v>190</v>
      </c>
      <c r="R36" t="s">
        <v>1506</v>
      </c>
      <c r="S36" t="s">
        <v>1490</v>
      </c>
      <c r="T36" t="s">
        <v>1507</v>
      </c>
      <c r="U36" t="s">
        <v>1508</v>
      </c>
      <c r="V36" t="s">
        <v>1487</v>
      </c>
      <c r="W36" t="s">
        <v>1509</v>
      </c>
      <c r="X36" t="s">
        <v>1481</v>
      </c>
      <c r="Y36" t="s">
        <v>1510</v>
      </c>
      <c r="Z36" t="s">
        <v>1511</v>
      </c>
      <c r="AA36" t="s">
        <v>1512</v>
      </c>
      <c r="AB36" t="s">
        <v>1513</v>
      </c>
      <c r="AC36" t="s">
        <v>1514</v>
      </c>
      <c r="AD36" t="s">
        <v>1515</v>
      </c>
      <c r="AE36" t="s">
        <v>1515</v>
      </c>
      <c r="AF36" t="s">
        <v>1516</v>
      </c>
      <c r="AG36" t="s">
        <v>1517</v>
      </c>
      <c r="AH36" t="s">
        <v>1518</v>
      </c>
      <c r="AI36" t="s">
        <v>1519</v>
      </c>
      <c r="AJ36" t="s">
        <v>1520</v>
      </c>
      <c r="AK36" t="s">
        <v>1521</v>
      </c>
      <c r="AL36" t="s">
        <v>1522</v>
      </c>
    </row>
    <row r="37" spans="1:38" x14ac:dyDescent="0.35">
      <c r="A37" s="1" t="s">
        <v>1523</v>
      </c>
      <c r="B37" t="s">
        <v>1184</v>
      </c>
      <c r="C37" t="s">
        <v>1524</v>
      </c>
      <c r="D37" t="s">
        <v>1525</v>
      </c>
      <c r="E37" t="s">
        <v>1019</v>
      </c>
      <c r="F37" t="s">
        <v>1354</v>
      </c>
      <c r="G37" t="s">
        <v>962</v>
      </c>
      <c r="H37" t="s">
        <v>962</v>
      </c>
      <c r="I37" t="s">
        <v>345</v>
      </c>
      <c r="J37" t="s">
        <v>1526</v>
      </c>
      <c r="K37" t="s">
        <v>560</v>
      </c>
      <c r="L37" t="s">
        <v>1527</v>
      </c>
      <c r="M37" t="s">
        <v>1528</v>
      </c>
      <c r="N37" t="s">
        <v>398</v>
      </c>
      <c r="O37" t="s">
        <v>1529</v>
      </c>
      <c r="P37" t="s">
        <v>398</v>
      </c>
      <c r="Q37" t="s">
        <v>1400</v>
      </c>
      <c r="R37" t="s">
        <v>1144</v>
      </c>
      <c r="S37" t="s">
        <v>698</v>
      </c>
      <c r="T37" t="s">
        <v>701</v>
      </c>
      <c r="U37" t="s">
        <v>443</v>
      </c>
      <c r="V37" t="s">
        <v>1530</v>
      </c>
      <c r="W37" t="s">
        <v>431</v>
      </c>
      <c r="X37" t="s">
        <v>432</v>
      </c>
      <c r="Y37" t="s">
        <v>433</v>
      </c>
      <c r="Z37" t="s">
        <v>434</v>
      </c>
      <c r="AA37" t="s">
        <v>435</v>
      </c>
      <c r="AB37" t="s">
        <v>436</v>
      </c>
      <c r="AC37" t="s">
        <v>437</v>
      </c>
      <c r="AD37" t="s">
        <v>438</v>
      </c>
      <c r="AE37" t="s">
        <v>439</v>
      </c>
      <c r="AF37" t="s">
        <v>440</v>
      </c>
      <c r="AG37" t="s">
        <v>441</v>
      </c>
      <c r="AH37" t="s">
        <v>442</v>
      </c>
      <c r="AI37" t="s">
        <v>443</v>
      </c>
      <c r="AJ37" t="s">
        <v>444</v>
      </c>
      <c r="AK37" t="s">
        <v>445</v>
      </c>
      <c r="AL37" t="s">
        <v>446</v>
      </c>
    </row>
    <row r="38" spans="1:38" x14ac:dyDescent="0.35">
      <c r="A38" s="1" t="s">
        <v>1531</v>
      </c>
      <c r="B38" t="s">
        <v>1292</v>
      </c>
      <c r="C38" t="s">
        <v>1293</v>
      </c>
      <c r="D38" t="s">
        <v>1294</v>
      </c>
      <c r="E38" t="s">
        <v>1295</v>
      </c>
      <c r="F38" t="s">
        <v>1296</v>
      </c>
      <c r="G38" t="s">
        <v>1297</v>
      </c>
      <c r="H38" t="s">
        <v>1298</v>
      </c>
      <c r="I38" t="s">
        <v>1250</v>
      </c>
      <c r="J38" t="s">
        <v>1299</v>
      </c>
      <c r="K38" t="s">
        <v>1300</v>
      </c>
      <c r="L38" t="s">
        <v>1301</v>
      </c>
      <c r="M38" t="s">
        <v>1302</v>
      </c>
      <c r="N38" t="s">
        <v>1303</v>
      </c>
      <c r="O38" t="s">
        <v>1304</v>
      </c>
      <c r="P38" t="s">
        <v>1305</v>
      </c>
      <c r="Q38" t="s">
        <v>1306</v>
      </c>
      <c r="R38" t="s">
        <v>1202</v>
      </c>
      <c r="S38" t="s">
        <v>1532</v>
      </c>
      <c r="T38" t="s">
        <v>1533</v>
      </c>
      <c r="U38" t="s">
        <v>1534</v>
      </c>
      <c r="V38" t="s">
        <v>1535</v>
      </c>
      <c r="W38" t="s">
        <v>1536</v>
      </c>
      <c r="X38" t="s">
        <v>1537</v>
      </c>
      <c r="Y38" t="s">
        <v>1538</v>
      </c>
      <c r="Z38" t="s">
        <v>1539</v>
      </c>
      <c r="AA38" t="s">
        <v>1540</v>
      </c>
      <c r="AB38" t="s">
        <v>1541</v>
      </c>
      <c r="AC38" t="s">
        <v>1542</v>
      </c>
      <c r="AD38" t="s">
        <v>1543</v>
      </c>
      <c r="AE38" t="s">
        <v>1544</v>
      </c>
      <c r="AF38" t="s">
        <v>1545</v>
      </c>
      <c r="AG38" t="s">
        <v>1546</v>
      </c>
      <c r="AH38" t="s">
        <v>1321</v>
      </c>
      <c r="AI38" t="s">
        <v>1322</v>
      </c>
      <c r="AJ38" t="s">
        <v>1323</v>
      </c>
      <c r="AK38" t="s">
        <v>1547</v>
      </c>
      <c r="AL38" t="s">
        <v>1325</v>
      </c>
    </row>
    <row r="39" spans="1:38" x14ac:dyDescent="0.35">
      <c r="A39" s="1" t="s">
        <v>1548</v>
      </c>
      <c r="B39" t="s">
        <v>190</v>
      </c>
      <c r="C39" t="s">
        <v>190</v>
      </c>
      <c r="D39" t="s">
        <v>190</v>
      </c>
      <c r="E39" t="s">
        <v>190</v>
      </c>
      <c r="F39" t="s">
        <v>190</v>
      </c>
      <c r="G39" t="s">
        <v>190</v>
      </c>
      <c r="H39" t="s">
        <v>190</v>
      </c>
      <c r="I39" t="s">
        <v>190</v>
      </c>
      <c r="J39" t="s">
        <v>190</v>
      </c>
      <c r="K39" t="s">
        <v>190</v>
      </c>
      <c r="L39" t="s">
        <v>190</v>
      </c>
      <c r="M39" t="s">
        <v>190</v>
      </c>
      <c r="N39" t="s">
        <v>190</v>
      </c>
      <c r="O39" t="s">
        <v>190</v>
      </c>
      <c r="P39" t="s">
        <v>190</v>
      </c>
      <c r="Q39" t="s">
        <v>190</v>
      </c>
      <c r="R39" t="s">
        <v>190</v>
      </c>
      <c r="S39" t="s">
        <v>714</v>
      </c>
      <c r="T39" t="s">
        <v>714</v>
      </c>
      <c r="U39" t="s">
        <v>684</v>
      </c>
      <c r="V39" t="s">
        <v>803</v>
      </c>
      <c r="W39" t="s">
        <v>801</v>
      </c>
      <c r="X39" t="s">
        <v>725</v>
      </c>
      <c r="Y39" t="s">
        <v>733</v>
      </c>
      <c r="Z39" t="s">
        <v>929</v>
      </c>
      <c r="AA39" t="s">
        <v>1549</v>
      </c>
      <c r="AB39" t="s">
        <v>1550</v>
      </c>
      <c r="AC39" t="s">
        <v>356</v>
      </c>
      <c r="AD39" t="s">
        <v>1551</v>
      </c>
      <c r="AE39" t="s">
        <v>1552</v>
      </c>
      <c r="AF39" t="s">
        <v>1553</v>
      </c>
      <c r="AG39" t="s">
        <v>705</v>
      </c>
      <c r="AH39" t="s">
        <v>1336</v>
      </c>
      <c r="AI39" t="s">
        <v>190</v>
      </c>
      <c r="AJ39" t="s">
        <v>190</v>
      </c>
      <c r="AK39" t="s">
        <v>1136</v>
      </c>
      <c r="AL39" t="s">
        <v>190</v>
      </c>
    </row>
    <row r="40" spans="1:38" x14ac:dyDescent="0.35">
      <c r="A40" s="1" t="s">
        <v>1554</v>
      </c>
      <c r="B40" t="s">
        <v>1292</v>
      </c>
      <c r="C40" t="s">
        <v>1293</v>
      </c>
      <c r="D40" t="s">
        <v>1294</v>
      </c>
      <c r="E40" t="s">
        <v>1295</v>
      </c>
      <c r="F40" t="s">
        <v>1296</v>
      </c>
      <c r="G40" t="s">
        <v>1297</v>
      </c>
      <c r="H40" t="s">
        <v>1298</v>
      </c>
      <c r="I40" t="s">
        <v>1250</v>
      </c>
      <c r="J40" t="s">
        <v>1299</v>
      </c>
      <c r="K40" t="s">
        <v>1300</v>
      </c>
      <c r="L40" t="s">
        <v>1301</v>
      </c>
      <c r="M40" t="s">
        <v>1302</v>
      </c>
      <c r="N40" t="s">
        <v>1303</v>
      </c>
      <c r="O40" t="s">
        <v>1304</v>
      </c>
      <c r="P40" t="s">
        <v>1305</v>
      </c>
      <c r="Q40" t="s">
        <v>1306</v>
      </c>
      <c r="R40" t="s">
        <v>1202</v>
      </c>
      <c r="S40" t="s">
        <v>1307</v>
      </c>
      <c r="T40" t="s">
        <v>1308</v>
      </c>
      <c r="U40" t="s">
        <v>1196</v>
      </c>
      <c r="V40" t="s">
        <v>1309</v>
      </c>
      <c r="W40" t="s">
        <v>1310</v>
      </c>
      <c r="X40" t="s">
        <v>1311</v>
      </c>
      <c r="Y40" t="s">
        <v>1312</v>
      </c>
      <c r="Z40" t="s">
        <v>1313</v>
      </c>
      <c r="AA40" t="s">
        <v>1314</v>
      </c>
      <c r="AB40" t="s">
        <v>1315</v>
      </c>
      <c r="AC40" t="s">
        <v>1316</v>
      </c>
      <c r="AD40" t="s">
        <v>1317</v>
      </c>
      <c r="AE40" t="s">
        <v>1318</v>
      </c>
      <c r="AF40" t="s">
        <v>1319</v>
      </c>
      <c r="AG40" t="s">
        <v>1320</v>
      </c>
      <c r="AH40" t="s">
        <v>1321</v>
      </c>
      <c r="AI40" t="s">
        <v>1322</v>
      </c>
      <c r="AJ40" t="s">
        <v>1323</v>
      </c>
      <c r="AK40" t="s">
        <v>1324</v>
      </c>
      <c r="AL40" t="s">
        <v>1325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9"/>
  <sheetViews>
    <sheetView topLeftCell="X1" workbookViewId="0">
      <selection activeCell="F19" sqref="F19"/>
    </sheetView>
  </sheetViews>
  <sheetFormatPr defaultRowHeight="14.5" x14ac:dyDescent="0.35"/>
  <cols>
    <col min="1" max="1" width="20.453125" customWidth="1"/>
    <col min="2" max="38" width="10.6328125" customWidth="1"/>
  </cols>
  <sheetData>
    <row r="1" spans="1:38" x14ac:dyDescent="0.35">
      <c r="A1" s="1" t="s">
        <v>120</v>
      </c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  <c r="U1" s="1" t="s">
        <v>550</v>
      </c>
      <c r="V1" s="1" t="s">
        <v>551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</row>
    <row r="2" spans="1:38" x14ac:dyDescent="0.35">
      <c r="A2" s="1" t="s">
        <v>1024</v>
      </c>
      <c r="B2" t="s">
        <v>190</v>
      </c>
      <c r="C2" t="s">
        <v>190</v>
      </c>
      <c r="D2" t="s">
        <v>190</v>
      </c>
      <c r="E2" t="s">
        <v>190</v>
      </c>
      <c r="F2" t="s">
        <v>1026</v>
      </c>
      <c r="G2" t="s">
        <v>1027</v>
      </c>
      <c r="H2" t="s">
        <v>1028</v>
      </c>
      <c r="I2" t="s">
        <v>871</v>
      </c>
      <c r="J2" t="s">
        <v>1017</v>
      </c>
      <c r="K2" t="s">
        <v>1029</v>
      </c>
      <c r="L2" t="s">
        <v>953</v>
      </c>
      <c r="M2" t="s">
        <v>1026</v>
      </c>
      <c r="N2" t="s">
        <v>1017</v>
      </c>
      <c r="O2" t="s">
        <v>1030</v>
      </c>
      <c r="P2" t="s">
        <v>933</v>
      </c>
      <c r="Q2" t="s">
        <v>713</v>
      </c>
      <c r="R2" t="s">
        <v>1031</v>
      </c>
      <c r="S2" t="s">
        <v>1032</v>
      </c>
      <c r="T2" t="s">
        <v>936</v>
      </c>
      <c r="U2" t="s">
        <v>1033</v>
      </c>
      <c r="V2" t="s">
        <v>1034</v>
      </c>
      <c r="W2" t="s">
        <v>344</v>
      </c>
      <c r="X2" t="s">
        <v>345</v>
      </c>
      <c r="Y2" t="s">
        <v>346</v>
      </c>
      <c r="Z2" t="s">
        <v>347</v>
      </c>
      <c r="AA2" t="s">
        <v>348</v>
      </c>
      <c r="AB2" t="s">
        <v>349</v>
      </c>
      <c r="AC2" t="s">
        <v>350</v>
      </c>
      <c r="AD2" t="s">
        <v>351</v>
      </c>
      <c r="AE2" t="s">
        <v>352</v>
      </c>
      <c r="AF2" t="s">
        <v>353</v>
      </c>
      <c r="AG2" t="s">
        <v>354</v>
      </c>
      <c r="AH2" t="s">
        <v>355</v>
      </c>
      <c r="AI2" t="s">
        <v>356</v>
      </c>
      <c r="AJ2" t="s">
        <v>357</v>
      </c>
      <c r="AK2" t="s">
        <v>358</v>
      </c>
      <c r="AL2" t="s">
        <v>359</v>
      </c>
    </row>
    <row r="3" spans="1:38" x14ac:dyDescent="0.35">
      <c r="A3" s="1" t="s">
        <v>797</v>
      </c>
      <c r="B3" t="s">
        <v>190</v>
      </c>
      <c r="C3" t="s">
        <v>190</v>
      </c>
      <c r="D3" t="s">
        <v>190</v>
      </c>
      <c r="E3" t="s">
        <v>190</v>
      </c>
      <c r="F3" t="s">
        <v>711</v>
      </c>
      <c r="G3" t="s">
        <v>711</v>
      </c>
      <c r="H3" t="s">
        <v>624</v>
      </c>
      <c r="I3" t="s">
        <v>734</v>
      </c>
      <c r="J3" t="s">
        <v>734</v>
      </c>
      <c r="K3" t="s">
        <v>734</v>
      </c>
      <c r="L3" t="s">
        <v>400</v>
      </c>
      <c r="M3" t="s">
        <v>713</v>
      </c>
      <c r="N3" t="s">
        <v>712</v>
      </c>
      <c r="O3" t="s">
        <v>714</v>
      </c>
      <c r="P3" t="s">
        <v>625</v>
      </c>
      <c r="Q3" t="s">
        <v>735</v>
      </c>
      <c r="R3" t="s">
        <v>735</v>
      </c>
      <c r="S3" t="s">
        <v>611</v>
      </c>
      <c r="T3" t="s">
        <v>687</v>
      </c>
      <c r="U3" t="s">
        <v>687</v>
      </c>
      <c r="V3" t="s">
        <v>609</v>
      </c>
      <c r="W3" t="s">
        <v>244</v>
      </c>
      <c r="X3" t="s">
        <v>340</v>
      </c>
      <c r="Y3" t="s">
        <v>190</v>
      </c>
      <c r="Z3" t="s">
        <v>190</v>
      </c>
      <c r="AA3" t="s">
        <v>190</v>
      </c>
      <c r="AB3" t="s">
        <v>190</v>
      </c>
      <c r="AC3" t="s">
        <v>190</v>
      </c>
      <c r="AD3" t="s">
        <v>190</v>
      </c>
      <c r="AE3" t="s">
        <v>190</v>
      </c>
      <c r="AF3" t="s">
        <v>190</v>
      </c>
      <c r="AG3" t="s">
        <v>190</v>
      </c>
      <c r="AH3" t="s">
        <v>190</v>
      </c>
      <c r="AI3" t="s">
        <v>190</v>
      </c>
      <c r="AJ3" t="s">
        <v>190</v>
      </c>
      <c r="AK3" t="s">
        <v>341</v>
      </c>
      <c r="AL3" t="s">
        <v>190</v>
      </c>
    </row>
    <row r="4" spans="1:38" x14ac:dyDescent="0.35">
      <c r="A4" s="1" t="s">
        <v>1555</v>
      </c>
      <c r="B4" t="s">
        <v>190</v>
      </c>
      <c r="C4" t="s">
        <v>190</v>
      </c>
      <c r="D4" t="s">
        <v>190</v>
      </c>
      <c r="E4" t="s">
        <v>190</v>
      </c>
      <c r="F4" t="s">
        <v>1556</v>
      </c>
      <c r="G4" t="s">
        <v>747</v>
      </c>
      <c r="H4" t="s">
        <v>934</v>
      </c>
      <c r="I4" t="s">
        <v>1557</v>
      </c>
      <c r="J4" t="s">
        <v>926</v>
      </c>
      <c r="K4" t="s">
        <v>872</v>
      </c>
      <c r="L4" t="s">
        <v>1558</v>
      </c>
      <c r="M4" t="s">
        <v>784</v>
      </c>
      <c r="N4" t="s">
        <v>624</v>
      </c>
      <c r="O4" t="s">
        <v>733</v>
      </c>
      <c r="P4" t="s">
        <v>1011</v>
      </c>
      <c r="Q4" t="s">
        <v>785</v>
      </c>
      <c r="R4" t="s">
        <v>807</v>
      </c>
      <c r="S4" t="s">
        <v>734</v>
      </c>
      <c r="T4" t="s">
        <v>1559</v>
      </c>
      <c r="U4" t="s">
        <v>1560</v>
      </c>
      <c r="V4" t="s">
        <v>743</v>
      </c>
      <c r="W4" t="s">
        <v>927</v>
      </c>
      <c r="X4" t="s">
        <v>936</v>
      </c>
      <c r="Y4" t="s">
        <v>1561</v>
      </c>
      <c r="Z4" t="s">
        <v>1026</v>
      </c>
      <c r="AA4" t="s">
        <v>711</v>
      </c>
      <c r="AB4" t="s">
        <v>1478</v>
      </c>
      <c r="AC4" t="s">
        <v>703</v>
      </c>
      <c r="AD4" t="s">
        <v>1484</v>
      </c>
      <c r="AE4" t="s">
        <v>1562</v>
      </c>
      <c r="AF4" t="s">
        <v>1563</v>
      </c>
      <c r="AG4" t="s">
        <v>190</v>
      </c>
      <c r="AH4" t="s">
        <v>190</v>
      </c>
      <c r="AI4" t="s">
        <v>1564</v>
      </c>
      <c r="AJ4" t="s">
        <v>400</v>
      </c>
      <c r="AK4" t="s">
        <v>1565</v>
      </c>
      <c r="AL4" t="s">
        <v>190</v>
      </c>
    </row>
    <row r="5" spans="1:38" x14ac:dyDescent="0.35">
      <c r="A5" s="1" t="s">
        <v>1566</v>
      </c>
      <c r="B5" t="s">
        <v>190</v>
      </c>
      <c r="C5" t="s">
        <v>190</v>
      </c>
      <c r="D5" t="s">
        <v>190</v>
      </c>
      <c r="E5" t="s">
        <v>190</v>
      </c>
      <c r="F5" t="s">
        <v>190</v>
      </c>
      <c r="G5" t="s">
        <v>190</v>
      </c>
      <c r="H5" t="s">
        <v>190</v>
      </c>
      <c r="I5" t="s">
        <v>190</v>
      </c>
      <c r="J5" t="s">
        <v>190</v>
      </c>
      <c r="K5" t="s">
        <v>190</v>
      </c>
      <c r="L5" t="s">
        <v>190</v>
      </c>
      <c r="M5" t="s">
        <v>190</v>
      </c>
      <c r="N5" t="s">
        <v>190</v>
      </c>
      <c r="O5" t="s">
        <v>190</v>
      </c>
      <c r="P5" t="s">
        <v>190</v>
      </c>
      <c r="Q5" t="s">
        <v>190</v>
      </c>
      <c r="R5" t="s">
        <v>190</v>
      </c>
      <c r="S5" t="s">
        <v>190</v>
      </c>
      <c r="T5" t="s">
        <v>190</v>
      </c>
      <c r="U5" t="s">
        <v>190</v>
      </c>
      <c r="V5" t="s">
        <v>190</v>
      </c>
      <c r="W5" t="s">
        <v>190</v>
      </c>
      <c r="X5" t="s">
        <v>190</v>
      </c>
      <c r="Y5" t="s">
        <v>691</v>
      </c>
      <c r="Z5" t="s">
        <v>785</v>
      </c>
      <c r="AA5" t="s">
        <v>1025</v>
      </c>
      <c r="AB5" t="s">
        <v>734</v>
      </c>
      <c r="AC5" t="s">
        <v>400</v>
      </c>
      <c r="AD5" t="s">
        <v>190</v>
      </c>
      <c r="AE5" t="s">
        <v>190</v>
      </c>
      <c r="AF5" t="s">
        <v>190</v>
      </c>
      <c r="AG5" t="s">
        <v>190</v>
      </c>
      <c r="AH5" t="s">
        <v>190</v>
      </c>
      <c r="AI5" t="s">
        <v>190</v>
      </c>
      <c r="AJ5" t="s">
        <v>190</v>
      </c>
      <c r="AK5" t="s">
        <v>190</v>
      </c>
      <c r="AL5" t="s">
        <v>190</v>
      </c>
    </row>
    <row r="6" spans="1:38" x14ac:dyDescent="0.35">
      <c r="A6" s="1" t="s">
        <v>1567</v>
      </c>
      <c r="B6" t="s">
        <v>190</v>
      </c>
      <c r="C6" t="s">
        <v>190</v>
      </c>
      <c r="D6" t="s">
        <v>190</v>
      </c>
      <c r="E6" t="s">
        <v>190</v>
      </c>
      <c r="F6" t="s">
        <v>872</v>
      </c>
      <c r="G6" t="s">
        <v>1568</v>
      </c>
      <c r="H6" t="s">
        <v>1010</v>
      </c>
      <c r="I6" t="s">
        <v>1031</v>
      </c>
      <c r="J6" t="s">
        <v>956</v>
      </c>
      <c r="K6" t="s">
        <v>616</v>
      </c>
      <c r="L6" t="s">
        <v>1557</v>
      </c>
      <c r="M6" t="s">
        <v>929</v>
      </c>
      <c r="N6" t="s">
        <v>1569</v>
      </c>
      <c r="O6" t="s">
        <v>400</v>
      </c>
      <c r="P6" t="s">
        <v>1569</v>
      </c>
      <c r="Q6" t="s">
        <v>935</v>
      </c>
      <c r="R6" t="s">
        <v>680</v>
      </c>
      <c r="S6" t="s">
        <v>1025</v>
      </c>
      <c r="T6" t="s">
        <v>927</v>
      </c>
      <c r="U6" t="s">
        <v>1570</v>
      </c>
      <c r="V6" t="s">
        <v>1571</v>
      </c>
      <c r="W6" t="s">
        <v>702</v>
      </c>
      <c r="X6" t="s">
        <v>1572</v>
      </c>
      <c r="Y6" t="s">
        <v>800</v>
      </c>
      <c r="Z6" t="s">
        <v>941</v>
      </c>
      <c r="AA6" t="s">
        <v>955</v>
      </c>
      <c r="AB6" t="s">
        <v>1573</v>
      </c>
      <c r="AC6" t="s">
        <v>1574</v>
      </c>
      <c r="AD6" t="s">
        <v>1575</v>
      </c>
      <c r="AE6" t="s">
        <v>1565</v>
      </c>
      <c r="AF6" t="s">
        <v>928</v>
      </c>
      <c r="AG6" t="s">
        <v>340</v>
      </c>
      <c r="AH6" t="s">
        <v>1576</v>
      </c>
      <c r="AI6" t="s">
        <v>680</v>
      </c>
      <c r="AJ6" t="s">
        <v>928</v>
      </c>
      <c r="AK6" t="s">
        <v>1577</v>
      </c>
      <c r="AL6" t="s">
        <v>1578</v>
      </c>
    </row>
    <row r="7" spans="1:38" x14ac:dyDescent="0.35">
      <c r="A7" s="1" t="s">
        <v>1579</v>
      </c>
      <c r="B7" t="s">
        <v>190</v>
      </c>
      <c r="C7" t="s">
        <v>190</v>
      </c>
      <c r="D7" t="s">
        <v>190</v>
      </c>
      <c r="E7" t="s">
        <v>190</v>
      </c>
      <c r="F7" t="s">
        <v>190</v>
      </c>
      <c r="G7" t="s">
        <v>190</v>
      </c>
      <c r="H7" t="s">
        <v>190</v>
      </c>
      <c r="I7" t="s">
        <v>190</v>
      </c>
      <c r="J7" t="s">
        <v>190</v>
      </c>
      <c r="K7" t="s">
        <v>190</v>
      </c>
      <c r="L7" t="s">
        <v>190</v>
      </c>
      <c r="M7" t="s">
        <v>190</v>
      </c>
      <c r="N7" t="s">
        <v>190</v>
      </c>
      <c r="O7" t="s">
        <v>190</v>
      </c>
      <c r="P7" t="s">
        <v>190</v>
      </c>
      <c r="Q7" t="s">
        <v>190</v>
      </c>
      <c r="R7" t="s">
        <v>190</v>
      </c>
      <c r="S7" t="s">
        <v>190</v>
      </c>
      <c r="T7" t="s">
        <v>190</v>
      </c>
      <c r="U7" t="s">
        <v>190</v>
      </c>
      <c r="V7" t="s">
        <v>190</v>
      </c>
      <c r="W7" t="s">
        <v>190</v>
      </c>
      <c r="X7" t="s">
        <v>190</v>
      </c>
      <c r="Y7" t="s">
        <v>190</v>
      </c>
      <c r="Z7" t="s">
        <v>190</v>
      </c>
      <c r="AA7" t="s">
        <v>190</v>
      </c>
      <c r="AB7" t="s">
        <v>190</v>
      </c>
      <c r="AC7" t="s">
        <v>1491</v>
      </c>
      <c r="AD7" t="s">
        <v>1328</v>
      </c>
      <c r="AE7" t="s">
        <v>1508</v>
      </c>
      <c r="AF7" t="s">
        <v>1580</v>
      </c>
      <c r="AG7" t="s">
        <v>1029</v>
      </c>
      <c r="AH7" t="s">
        <v>1581</v>
      </c>
      <c r="AI7" t="s">
        <v>696</v>
      </c>
      <c r="AJ7" t="s">
        <v>1582</v>
      </c>
      <c r="AK7" t="s">
        <v>740</v>
      </c>
      <c r="AL7" t="s">
        <v>190</v>
      </c>
    </row>
    <row r="8" spans="1:38" x14ac:dyDescent="0.35">
      <c r="A8" s="1" t="s">
        <v>1162</v>
      </c>
      <c r="B8" t="s">
        <v>190</v>
      </c>
      <c r="C8" t="s">
        <v>190</v>
      </c>
      <c r="D8" t="s">
        <v>190</v>
      </c>
      <c r="E8" t="s">
        <v>190</v>
      </c>
      <c r="F8" t="s">
        <v>746</v>
      </c>
      <c r="G8" t="s">
        <v>1549</v>
      </c>
      <c r="H8" t="s">
        <v>1336</v>
      </c>
      <c r="I8" t="s">
        <v>1010</v>
      </c>
      <c r="J8" t="s">
        <v>682</v>
      </c>
      <c r="K8" t="s">
        <v>734</v>
      </c>
      <c r="L8" t="s">
        <v>931</v>
      </c>
      <c r="M8" t="s">
        <v>784</v>
      </c>
      <c r="N8" t="s">
        <v>807</v>
      </c>
      <c r="O8" t="s">
        <v>926</v>
      </c>
      <c r="P8" t="s">
        <v>1558</v>
      </c>
      <c r="Q8" t="s">
        <v>1583</v>
      </c>
      <c r="R8" t="s">
        <v>1011</v>
      </c>
      <c r="S8" t="s">
        <v>746</v>
      </c>
      <c r="T8" t="s">
        <v>737</v>
      </c>
      <c r="U8" t="s">
        <v>1584</v>
      </c>
      <c r="V8" t="s">
        <v>949</v>
      </c>
      <c r="W8" t="s">
        <v>745</v>
      </c>
      <c r="X8" t="s">
        <v>733</v>
      </c>
      <c r="Y8" t="s">
        <v>1585</v>
      </c>
      <c r="Z8" t="s">
        <v>1556</v>
      </c>
      <c r="AA8" t="s">
        <v>1026</v>
      </c>
      <c r="AB8" t="s">
        <v>1491</v>
      </c>
      <c r="AC8" t="s">
        <v>787</v>
      </c>
      <c r="AD8" t="s">
        <v>686</v>
      </c>
      <c r="AE8" t="s">
        <v>715</v>
      </c>
      <c r="AF8" t="s">
        <v>1586</v>
      </c>
      <c r="AG8" t="s">
        <v>1178</v>
      </c>
      <c r="AH8" t="s">
        <v>872</v>
      </c>
      <c r="AI8" t="s">
        <v>1029</v>
      </c>
      <c r="AJ8" t="s">
        <v>1587</v>
      </c>
      <c r="AK8" t="s">
        <v>1588</v>
      </c>
      <c r="AL8" t="s">
        <v>190</v>
      </c>
    </row>
    <row r="9" spans="1:38" x14ac:dyDescent="0.35">
      <c r="A9" s="1" t="s">
        <v>1326</v>
      </c>
      <c r="B9" t="s">
        <v>190</v>
      </c>
      <c r="C9" t="s">
        <v>190</v>
      </c>
      <c r="D9" t="s">
        <v>190</v>
      </c>
      <c r="E9" t="s">
        <v>190</v>
      </c>
      <c r="F9" t="s">
        <v>190</v>
      </c>
      <c r="G9" t="s">
        <v>190</v>
      </c>
      <c r="H9" t="s">
        <v>190</v>
      </c>
      <c r="I9" t="s">
        <v>190</v>
      </c>
      <c r="J9" t="s">
        <v>190</v>
      </c>
      <c r="K9" t="s">
        <v>190</v>
      </c>
      <c r="L9" t="s">
        <v>190</v>
      </c>
      <c r="M9" t="s">
        <v>190</v>
      </c>
      <c r="N9" t="s">
        <v>190</v>
      </c>
      <c r="O9" t="s">
        <v>190</v>
      </c>
      <c r="P9" t="s">
        <v>190</v>
      </c>
      <c r="Q9" t="s">
        <v>190</v>
      </c>
      <c r="R9" t="s">
        <v>190</v>
      </c>
      <c r="S9" t="s">
        <v>190</v>
      </c>
      <c r="T9" t="s">
        <v>190</v>
      </c>
      <c r="U9" t="s">
        <v>190</v>
      </c>
      <c r="V9" t="s">
        <v>190</v>
      </c>
      <c r="W9" t="s">
        <v>190</v>
      </c>
      <c r="X9" t="s">
        <v>190</v>
      </c>
      <c r="Y9" t="s">
        <v>190</v>
      </c>
      <c r="Z9" t="s">
        <v>190</v>
      </c>
      <c r="AA9" t="s">
        <v>190</v>
      </c>
      <c r="AB9" t="s">
        <v>190</v>
      </c>
      <c r="AC9" t="s">
        <v>190</v>
      </c>
      <c r="AD9" t="s">
        <v>190</v>
      </c>
      <c r="AE9" t="s">
        <v>190</v>
      </c>
      <c r="AF9" t="s">
        <v>190</v>
      </c>
      <c r="AG9" t="s">
        <v>190</v>
      </c>
      <c r="AH9" t="s">
        <v>190</v>
      </c>
      <c r="AI9" t="s">
        <v>190</v>
      </c>
      <c r="AJ9" t="s">
        <v>190</v>
      </c>
      <c r="AK9" t="s">
        <v>190</v>
      </c>
      <c r="AL9" t="s">
        <v>190</v>
      </c>
    </row>
    <row r="10" spans="1:38" x14ac:dyDescent="0.35">
      <c r="A10" s="1" t="s">
        <v>1589</v>
      </c>
      <c r="B10" t="s">
        <v>190</v>
      </c>
      <c r="C10" t="s">
        <v>190</v>
      </c>
      <c r="D10" t="s">
        <v>190</v>
      </c>
      <c r="E10" t="s">
        <v>190</v>
      </c>
      <c r="F10" t="s">
        <v>1111</v>
      </c>
      <c r="G10" t="s">
        <v>1396</v>
      </c>
      <c r="H10" t="s">
        <v>248</v>
      </c>
      <c r="I10" t="s">
        <v>718</v>
      </c>
      <c r="J10" t="s">
        <v>1590</v>
      </c>
      <c r="K10" t="s">
        <v>1553</v>
      </c>
      <c r="L10" t="s">
        <v>718</v>
      </c>
      <c r="M10" t="s">
        <v>1134</v>
      </c>
      <c r="N10" t="s">
        <v>354</v>
      </c>
      <c r="O10" t="s">
        <v>1591</v>
      </c>
      <c r="P10" t="s">
        <v>1592</v>
      </c>
      <c r="Q10" t="s">
        <v>706</v>
      </c>
      <c r="R10" t="s">
        <v>1343</v>
      </c>
      <c r="S10" t="s">
        <v>954</v>
      </c>
      <c r="T10" t="s">
        <v>951</v>
      </c>
      <c r="U10" t="s">
        <v>1457</v>
      </c>
      <c r="V10" t="s">
        <v>575</v>
      </c>
      <c r="W10" t="s">
        <v>398</v>
      </c>
      <c r="X10" t="s">
        <v>399</v>
      </c>
      <c r="Y10" t="s">
        <v>400</v>
      </c>
      <c r="Z10" t="s">
        <v>401</v>
      </c>
      <c r="AA10" t="s">
        <v>402</v>
      </c>
      <c r="AB10" t="s">
        <v>254</v>
      </c>
      <c r="AC10" t="s">
        <v>1593</v>
      </c>
      <c r="AD10" t="s">
        <v>1594</v>
      </c>
      <c r="AE10" t="s">
        <v>932</v>
      </c>
      <c r="AF10" t="s">
        <v>1477</v>
      </c>
      <c r="AG10" t="s">
        <v>1499</v>
      </c>
      <c r="AH10" t="s">
        <v>408</v>
      </c>
      <c r="AI10" t="s">
        <v>409</v>
      </c>
      <c r="AJ10" t="s">
        <v>410</v>
      </c>
      <c r="AK10" t="s">
        <v>411</v>
      </c>
      <c r="AL10" t="s">
        <v>412</v>
      </c>
    </row>
    <row r="11" spans="1:38" x14ac:dyDescent="0.35">
      <c r="A11" s="1" t="s">
        <v>1595</v>
      </c>
      <c r="B11" t="s">
        <v>190</v>
      </c>
      <c r="C11" t="s">
        <v>190</v>
      </c>
      <c r="D11" t="s">
        <v>190</v>
      </c>
      <c r="E11" t="s">
        <v>190</v>
      </c>
      <c r="F11" t="s">
        <v>713</v>
      </c>
      <c r="G11" t="s">
        <v>1596</v>
      </c>
      <c r="H11" t="s">
        <v>953</v>
      </c>
      <c r="I11" t="s">
        <v>1371</v>
      </c>
      <c r="J11" t="s">
        <v>1597</v>
      </c>
      <c r="K11" t="s">
        <v>927</v>
      </c>
      <c r="L11" t="s">
        <v>933</v>
      </c>
      <c r="M11" t="s">
        <v>1336</v>
      </c>
      <c r="N11" t="s">
        <v>931</v>
      </c>
      <c r="O11" t="s">
        <v>929</v>
      </c>
      <c r="P11" t="s">
        <v>745</v>
      </c>
      <c r="Q11" t="s">
        <v>692</v>
      </c>
      <c r="R11" t="s">
        <v>931</v>
      </c>
      <c r="S11" t="s">
        <v>1019</v>
      </c>
      <c r="T11" t="s">
        <v>1149</v>
      </c>
      <c r="U11" t="s">
        <v>1598</v>
      </c>
      <c r="V11" t="s">
        <v>1010</v>
      </c>
      <c r="W11" t="s">
        <v>799</v>
      </c>
      <c r="X11" t="s">
        <v>1557</v>
      </c>
      <c r="Y11" t="s">
        <v>707</v>
      </c>
      <c r="Z11" t="s">
        <v>869</v>
      </c>
      <c r="AA11" t="s">
        <v>553</v>
      </c>
      <c r="AB11" t="s">
        <v>1362</v>
      </c>
      <c r="AC11" t="s">
        <v>1599</v>
      </c>
      <c r="AD11" t="s">
        <v>1600</v>
      </c>
      <c r="AE11" t="s">
        <v>1601</v>
      </c>
      <c r="AF11" t="s">
        <v>401</v>
      </c>
      <c r="AG11" t="s">
        <v>682</v>
      </c>
      <c r="AH11" t="s">
        <v>962</v>
      </c>
      <c r="AI11" t="s">
        <v>1602</v>
      </c>
      <c r="AJ11" t="s">
        <v>1350</v>
      </c>
      <c r="AK11" t="s">
        <v>1603</v>
      </c>
      <c r="AL11" t="s">
        <v>1604</v>
      </c>
    </row>
    <row r="12" spans="1:38" x14ac:dyDescent="0.35">
      <c r="A12" s="1" t="s">
        <v>1605</v>
      </c>
      <c r="B12" t="s">
        <v>190</v>
      </c>
      <c r="C12" t="s">
        <v>190</v>
      </c>
      <c r="D12" t="s">
        <v>190</v>
      </c>
      <c r="E12" t="s">
        <v>190</v>
      </c>
      <c r="F12" t="s">
        <v>800</v>
      </c>
      <c r="G12" t="s">
        <v>692</v>
      </c>
      <c r="H12" t="s">
        <v>806</v>
      </c>
      <c r="I12" t="s">
        <v>735</v>
      </c>
      <c r="J12" t="s">
        <v>1031</v>
      </c>
      <c r="K12" t="s">
        <v>1606</v>
      </c>
      <c r="L12" t="s">
        <v>953</v>
      </c>
      <c r="M12" t="s">
        <v>244</v>
      </c>
      <c r="N12" t="s">
        <v>683</v>
      </c>
      <c r="O12" t="s">
        <v>806</v>
      </c>
      <c r="P12" t="s">
        <v>1506</v>
      </c>
      <c r="Q12" t="s">
        <v>930</v>
      </c>
      <c r="R12" t="s">
        <v>1575</v>
      </c>
      <c r="S12" t="s">
        <v>952</v>
      </c>
      <c r="T12" t="s">
        <v>1029</v>
      </c>
      <c r="U12" t="s">
        <v>1607</v>
      </c>
      <c r="V12" t="s">
        <v>1608</v>
      </c>
      <c r="W12" t="s">
        <v>885</v>
      </c>
      <c r="X12" t="s">
        <v>1609</v>
      </c>
      <c r="Y12" t="s">
        <v>1610</v>
      </c>
      <c r="Z12" t="s">
        <v>1590</v>
      </c>
      <c r="AA12" t="s">
        <v>1611</v>
      </c>
      <c r="AB12" t="s">
        <v>1612</v>
      </c>
      <c r="AC12" t="s">
        <v>1613</v>
      </c>
      <c r="AD12" t="s">
        <v>1614</v>
      </c>
      <c r="AE12" t="s">
        <v>1154</v>
      </c>
      <c r="AF12" t="s">
        <v>715</v>
      </c>
      <c r="AG12" t="s">
        <v>1424</v>
      </c>
      <c r="AH12" t="s">
        <v>1615</v>
      </c>
      <c r="AI12" t="s">
        <v>1616</v>
      </c>
      <c r="AJ12" t="s">
        <v>1617</v>
      </c>
      <c r="AK12" t="s">
        <v>1618</v>
      </c>
      <c r="AL12" t="s">
        <v>190</v>
      </c>
    </row>
    <row r="13" spans="1:38" x14ac:dyDescent="0.35">
      <c r="A13" s="1" t="s">
        <v>1619</v>
      </c>
      <c r="B13" t="s">
        <v>190</v>
      </c>
      <c r="C13" t="s">
        <v>190</v>
      </c>
      <c r="D13" t="s">
        <v>190</v>
      </c>
      <c r="E13" t="s">
        <v>190</v>
      </c>
      <c r="F13" t="s">
        <v>746</v>
      </c>
      <c r="G13" t="s">
        <v>1620</v>
      </c>
      <c r="H13" t="s">
        <v>1549</v>
      </c>
      <c r="I13" t="s">
        <v>927</v>
      </c>
      <c r="J13" t="s">
        <v>927</v>
      </c>
      <c r="K13" t="s">
        <v>1620</v>
      </c>
      <c r="L13" t="s">
        <v>1031</v>
      </c>
      <c r="M13" t="s">
        <v>1597</v>
      </c>
      <c r="N13" t="s">
        <v>1621</v>
      </c>
      <c r="O13" t="s">
        <v>863</v>
      </c>
      <c r="P13" t="s">
        <v>936</v>
      </c>
      <c r="Q13" t="s">
        <v>1031</v>
      </c>
      <c r="R13" t="s">
        <v>1622</v>
      </c>
      <c r="S13" t="s">
        <v>1620</v>
      </c>
      <c r="T13" t="s">
        <v>934</v>
      </c>
      <c r="U13" t="s">
        <v>1486</v>
      </c>
      <c r="V13" t="s">
        <v>1623</v>
      </c>
      <c r="W13" t="s">
        <v>1502</v>
      </c>
      <c r="X13" t="s">
        <v>1624</v>
      </c>
      <c r="Y13" t="s">
        <v>1625</v>
      </c>
      <c r="Z13" t="s">
        <v>1626</v>
      </c>
      <c r="AA13" t="s">
        <v>1627</v>
      </c>
      <c r="AB13" t="s">
        <v>1628</v>
      </c>
      <c r="AC13" t="s">
        <v>1629</v>
      </c>
      <c r="AD13" t="s">
        <v>1630</v>
      </c>
      <c r="AE13" t="s">
        <v>1500</v>
      </c>
      <c r="AF13" t="s">
        <v>1631</v>
      </c>
      <c r="AG13" t="s">
        <v>1632</v>
      </c>
      <c r="AH13" t="s">
        <v>1633</v>
      </c>
      <c r="AI13" t="s">
        <v>1634</v>
      </c>
      <c r="AJ13" t="s">
        <v>1635</v>
      </c>
      <c r="AK13" t="s">
        <v>1636</v>
      </c>
      <c r="AL13" t="s">
        <v>190</v>
      </c>
    </row>
    <row r="14" spans="1:38" x14ac:dyDescent="0.35">
      <c r="A14" s="1" t="s">
        <v>1637</v>
      </c>
      <c r="B14" t="s">
        <v>190</v>
      </c>
      <c r="C14" t="s">
        <v>190</v>
      </c>
      <c r="D14" t="s">
        <v>190</v>
      </c>
      <c r="E14" t="s">
        <v>190</v>
      </c>
      <c r="F14" t="s">
        <v>190</v>
      </c>
      <c r="G14" t="s">
        <v>190</v>
      </c>
      <c r="H14" t="s">
        <v>190</v>
      </c>
      <c r="I14" t="s">
        <v>190</v>
      </c>
      <c r="J14" t="s">
        <v>190</v>
      </c>
      <c r="K14" t="s">
        <v>190</v>
      </c>
      <c r="L14" t="s">
        <v>190</v>
      </c>
      <c r="M14" t="s">
        <v>190</v>
      </c>
      <c r="N14" t="s">
        <v>190</v>
      </c>
      <c r="O14" t="s">
        <v>190</v>
      </c>
      <c r="P14" t="s">
        <v>190</v>
      </c>
      <c r="Q14" t="s">
        <v>190</v>
      </c>
      <c r="R14" t="s">
        <v>190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 t="s">
        <v>1638</v>
      </c>
      <c r="Y14" t="s">
        <v>1639</v>
      </c>
      <c r="Z14" t="s">
        <v>1596</v>
      </c>
      <c r="AA14" t="s">
        <v>1640</v>
      </c>
      <c r="AB14" t="s">
        <v>1641</v>
      </c>
      <c r="AC14" t="s">
        <v>251</v>
      </c>
      <c r="AD14" t="s">
        <v>190</v>
      </c>
      <c r="AE14" t="s">
        <v>190</v>
      </c>
      <c r="AF14" t="s">
        <v>190</v>
      </c>
      <c r="AG14" t="s">
        <v>190</v>
      </c>
      <c r="AH14" t="s">
        <v>190</v>
      </c>
      <c r="AI14" t="s">
        <v>190</v>
      </c>
      <c r="AJ14" t="s">
        <v>190</v>
      </c>
      <c r="AK14" t="s">
        <v>1642</v>
      </c>
      <c r="AL14" t="s">
        <v>190</v>
      </c>
    </row>
    <row r="15" spans="1:38" x14ac:dyDescent="0.35">
      <c r="A15" s="1" t="s">
        <v>1643</v>
      </c>
      <c r="B15" t="s">
        <v>190</v>
      </c>
      <c r="C15" t="s">
        <v>190</v>
      </c>
      <c r="D15" t="s">
        <v>190</v>
      </c>
      <c r="E15" t="s">
        <v>190</v>
      </c>
      <c r="F15" t="s">
        <v>190</v>
      </c>
      <c r="G15" t="s">
        <v>190</v>
      </c>
      <c r="H15" t="s">
        <v>190</v>
      </c>
      <c r="I15" t="s">
        <v>190</v>
      </c>
      <c r="J15" t="s">
        <v>190</v>
      </c>
      <c r="K15" t="s">
        <v>190</v>
      </c>
      <c r="L15" t="s">
        <v>190</v>
      </c>
      <c r="M15" t="s">
        <v>190</v>
      </c>
      <c r="N15" t="s">
        <v>190</v>
      </c>
      <c r="O15" t="s">
        <v>190</v>
      </c>
      <c r="P15" t="s">
        <v>190</v>
      </c>
      <c r="Q15" t="s">
        <v>190</v>
      </c>
      <c r="R15" t="s">
        <v>190</v>
      </c>
      <c r="S15" t="s">
        <v>190</v>
      </c>
      <c r="T15" t="s">
        <v>190</v>
      </c>
      <c r="U15" t="s">
        <v>190</v>
      </c>
      <c r="V15" t="s">
        <v>190</v>
      </c>
      <c r="W15" t="s">
        <v>190</v>
      </c>
      <c r="X15" t="s">
        <v>1644</v>
      </c>
      <c r="Y15" t="s">
        <v>1497</v>
      </c>
      <c r="Z15" t="s">
        <v>746</v>
      </c>
      <c r="AA15" t="s">
        <v>1645</v>
      </c>
      <c r="AB15" t="s">
        <v>1646</v>
      </c>
      <c r="AC15" t="s">
        <v>190</v>
      </c>
      <c r="AD15" t="s">
        <v>190</v>
      </c>
      <c r="AE15" t="s">
        <v>190</v>
      </c>
      <c r="AF15" t="s">
        <v>190</v>
      </c>
      <c r="AG15" t="s">
        <v>190</v>
      </c>
      <c r="AH15" t="s">
        <v>190</v>
      </c>
      <c r="AI15" t="s">
        <v>190</v>
      </c>
      <c r="AJ15" t="s">
        <v>190</v>
      </c>
      <c r="AK15" t="s">
        <v>190</v>
      </c>
      <c r="AL15" t="s">
        <v>190</v>
      </c>
    </row>
    <row r="16" spans="1:38" x14ac:dyDescent="0.35">
      <c r="A16" s="1" t="s">
        <v>1647</v>
      </c>
      <c r="B16" t="s">
        <v>190</v>
      </c>
      <c r="C16" t="s">
        <v>190</v>
      </c>
      <c r="D16" t="s">
        <v>190</v>
      </c>
      <c r="E16" t="s">
        <v>190</v>
      </c>
      <c r="F16" t="s">
        <v>624</v>
      </c>
      <c r="G16" t="s">
        <v>190</v>
      </c>
      <c r="H16" t="s">
        <v>190</v>
      </c>
      <c r="I16" t="s">
        <v>190</v>
      </c>
      <c r="J16" t="s">
        <v>190</v>
      </c>
      <c r="K16" t="s">
        <v>190</v>
      </c>
      <c r="L16" t="s">
        <v>190</v>
      </c>
      <c r="M16" t="s">
        <v>190</v>
      </c>
      <c r="N16" t="s">
        <v>1506</v>
      </c>
      <c r="O16" t="s">
        <v>190</v>
      </c>
      <c r="P16" t="s">
        <v>190</v>
      </c>
      <c r="Q16" t="s">
        <v>190</v>
      </c>
      <c r="R16" t="s">
        <v>190</v>
      </c>
      <c r="S16" t="s">
        <v>190</v>
      </c>
      <c r="T16" t="s">
        <v>190</v>
      </c>
      <c r="U16" t="s">
        <v>190</v>
      </c>
      <c r="V16" t="s">
        <v>190</v>
      </c>
      <c r="W16" t="s">
        <v>190</v>
      </c>
      <c r="X16" t="s">
        <v>952</v>
      </c>
      <c r="Y16" t="s">
        <v>713</v>
      </c>
      <c r="Z16" t="s">
        <v>933</v>
      </c>
      <c r="AA16" t="s">
        <v>680</v>
      </c>
      <c r="AB16" t="s">
        <v>190</v>
      </c>
      <c r="AC16" t="s">
        <v>190</v>
      </c>
      <c r="AD16" t="s">
        <v>190</v>
      </c>
      <c r="AE16" t="s">
        <v>190</v>
      </c>
      <c r="AF16" t="s">
        <v>190</v>
      </c>
      <c r="AG16" t="s">
        <v>190</v>
      </c>
      <c r="AH16" t="s">
        <v>190</v>
      </c>
      <c r="AI16" t="s">
        <v>190</v>
      </c>
      <c r="AJ16" t="s">
        <v>190</v>
      </c>
      <c r="AK16" t="s">
        <v>190</v>
      </c>
      <c r="AL16" t="s">
        <v>190</v>
      </c>
    </row>
    <row r="17" spans="1:38" x14ac:dyDescent="0.35">
      <c r="A17" s="1" t="s">
        <v>1648</v>
      </c>
      <c r="B17" t="s">
        <v>190</v>
      </c>
      <c r="C17" t="s">
        <v>190</v>
      </c>
      <c r="D17" t="s">
        <v>190</v>
      </c>
      <c r="E17" t="s">
        <v>190</v>
      </c>
      <c r="F17" t="s">
        <v>190</v>
      </c>
      <c r="G17" t="s">
        <v>692</v>
      </c>
      <c r="H17" t="s">
        <v>1568</v>
      </c>
      <c r="I17" t="s">
        <v>927</v>
      </c>
      <c r="J17" t="s">
        <v>1584</v>
      </c>
      <c r="K17" t="s">
        <v>1478</v>
      </c>
      <c r="L17" t="s">
        <v>1506</v>
      </c>
      <c r="M17" t="s">
        <v>1506</v>
      </c>
      <c r="N17" t="s">
        <v>1559</v>
      </c>
      <c r="O17" t="s">
        <v>926</v>
      </c>
      <c r="P17" t="s">
        <v>1559</v>
      </c>
      <c r="Q17" t="s">
        <v>746</v>
      </c>
      <c r="R17" t="s">
        <v>733</v>
      </c>
      <c r="S17" t="s">
        <v>1593</v>
      </c>
      <c r="T17" t="s">
        <v>1575</v>
      </c>
      <c r="U17" t="s">
        <v>1649</v>
      </c>
      <c r="V17" t="s">
        <v>1650</v>
      </c>
      <c r="W17" t="s">
        <v>1558</v>
      </c>
      <c r="X17" t="s">
        <v>1651</v>
      </c>
      <c r="Y17" t="s">
        <v>696</v>
      </c>
      <c r="Z17" t="s">
        <v>930</v>
      </c>
      <c r="AA17" t="s">
        <v>1151</v>
      </c>
      <c r="AB17" t="s">
        <v>1126</v>
      </c>
      <c r="AC17" t="s">
        <v>1025</v>
      </c>
      <c r="AD17" t="s">
        <v>1258</v>
      </c>
      <c r="AE17" t="s">
        <v>1170</v>
      </c>
      <c r="AF17" t="s">
        <v>934</v>
      </c>
      <c r="AG17" t="s">
        <v>784</v>
      </c>
      <c r="AH17" t="s">
        <v>743</v>
      </c>
      <c r="AI17" t="s">
        <v>625</v>
      </c>
      <c r="AJ17" t="s">
        <v>864</v>
      </c>
      <c r="AK17" t="s">
        <v>785</v>
      </c>
      <c r="AL17" t="s">
        <v>190</v>
      </c>
    </row>
    <row r="18" spans="1:38" x14ac:dyDescent="0.35">
      <c r="A18" s="1" t="s">
        <v>1652</v>
      </c>
      <c r="B18" t="s">
        <v>190</v>
      </c>
      <c r="C18" t="s">
        <v>190</v>
      </c>
      <c r="D18" t="s">
        <v>190</v>
      </c>
      <c r="E18" t="s">
        <v>190</v>
      </c>
      <c r="F18" t="s">
        <v>1559</v>
      </c>
      <c r="G18" t="s">
        <v>1025</v>
      </c>
      <c r="H18" t="s">
        <v>610</v>
      </c>
      <c r="I18" t="s">
        <v>1568</v>
      </c>
      <c r="J18" t="s">
        <v>871</v>
      </c>
      <c r="K18" t="s">
        <v>1653</v>
      </c>
      <c r="L18" t="s">
        <v>932</v>
      </c>
      <c r="M18" t="s">
        <v>1569</v>
      </c>
      <c r="N18" t="s">
        <v>1654</v>
      </c>
      <c r="O18" t="s">
        <v>1655</v>
      </c>
      <c r="P18" t="s">
        <v>936</v>
      </c>
      <c r="Q18" t="s">
        <v>799</v>
      </c>
      <c r="R18" t="s">
        <v>929</v>
      </c>
      <c r="S18" t="s">
        <v>1656</v>
      </c>
      <c r="T18" t="s">
        <v>746</v>
      </c>
      <c r="U18" t="s">
        <v>619</v>
      </c>
      <c r="V18" t="s">
        <v>1657</v>
      </c>
      <c r="W18" t="s">
        <v>1658</v>
      </c>
      <c r="X18" t="s">
        <v>1659</v>
      </c>
      <c r="Y18" t="s">
        <v>1660</v>
      </c>
      <c r="Z18" t="s">
        <v>1661</v>
      </c>
      <c r="AA18" t="s">
        <v>1662</v>
      </c>
      <c r="AB18" t="s">
        <v>1663</v>
      </c>
      <c r="AC18" t="s">
        <v>1664</v>
      </c>
      <c r="AD18" t="s">
        <v>1665</v>
      </c>
      <c r="AE18" t="s">
        <v>1666</v>
      </c>
      <c r="AF18" t="s">
        <v>1667</v>
      </c>
      <c r="AG18" t="s">
        <v>1668</v>
      </c>
      <c r="AH18" t="s">
        <v>1669</v>
      </c>
      <c r="AI18" t="s">
        <v>1670</v>
      </c>
      <c r="AJ18" t="s">
        <v>1671</v>
      </c>
      <c r="AK18" t="s">
        <v>1672</v>
      </c>
      <c r="AL18" t="s">
        <v>190</v>
      </c>
    </row>
    <row r="19" spans="1:38" x14ac:dyDescent="0.35">
      <c r="A19" s="1" t="s">
        <v>1673</v>
      </c>
      <c r="B19" t="s">
        <v>190</v>
      </c>
      <c r="C19" t="s">
        <v>190</v>
      </c>
      <c r="D19" t="s">
        <v>190</v>
      </c>
      <c r="E19" t="s">
        <v>190</v>
      </c>
      <c r="F19" t="s">
        <v>190</v>
      </c>
      <c r="G19" t="s">
        <v>190</v>
      </c>
      <c r="H19" t="s">
        <v>190</v>
      </c>
      <c r="I19" t="s">
        <v>190</v>
      </c>
      <c r="J19" t="s">
        <v>190</v>
      </c>
      <c r="K19" t="s">
        <v>190</v>
      </c>
      <c r="L19" t="s">
        <v>190</v>
      </c>
      <c r="M19" t="s">
        <v>190</v>
      </c>
      <c r="N19" t="s">
        <v>190</v>
      </c>
      <c r="O19" t="s">
        <v>190</v>
      </c>
      <c r="P19" t="s">
        <v>190</v>
      </c>
      <c r="Q19" t="s">
        <v>190</v>
      </c>
      <c r="R19" t="s">
        <v>190</v>
      </c>
      <c r="S19" t="s">
        <v>190</v>
      </c>
      <c r="T19" t="s">
        <v>190</v>
      </c>
      <c r="U19" t="s">
        <v>190</v>
      </c>
      <c r="V19" t="s">
        <v>190</v>
      </c>
      <c r="W19" t="s">
        <v>190</v>
      </c>
      <c r="X19" t="s">
        <v>190</v>
      </c>
      <c r="Y19" t="s">
        <v>1674</v>
      </c>
      <c r="Z19" t="s">
        <v>1675</v>
      </c>
      <c r="AA19" t="s">
        <v>1676</v>
      </c>
      <c r="AB19" t="s">
        <v>1677</v>
      </c>
      <c r="AC19" t="s">
        <v>1678</v>
      </c>
      <c r="AD19" t="s">
        <v>1679</v>
      </c>
      <c r="AE19" t="s">
        <v>1680</v>
      </c>
      <c r="AF19" t="s">
        <v>1681</v>
      </c>
      <c r="AG19" t="s">
        <v>1682</v>
      </c>
      <c r="AH19" t="s">
        <v>1683</v>
      </c>
      <c r="AI19" t="s">
        <v>1684</v>
      </c>
      <c r="AJ19" t="s">
        <v>1685</v>
      </c>
      <c r="AK19" t="s">
        <v>1686</v>
      </c>
      <c r="AL19" t="s">
        <v>190</v>
      </c>
    </row>
    <row r="20" spans="1:38" x14ac:dyDescent="0.35">
      <c r="A20" s="1" t="s">
        <v>1687</v>
      </c>
      <c r="B20" t="s">
        <v>190</v>
      </c>
      <c r="C20" t="s">
        <v>190</v>
      </c>
      <c r="D20" t="s">
        <v>190</v>
      </c>
      <c r="E20" t="s">
        <v>190</v>
      </c>
      <c r="F20" t="s">
        <v>190</v>
      </c>
      <c r="G20" t="s">
        <v>190</v>
      </c>
      <c r="H20" t="s">
        <v>190</v>
      </c>
      <c r="I20" t="s">
        <v>190</v>
      </c>
      <c r="J20" t="s">
        <v>190</v>
      </c>
      <c r="K20" t="s">
        <v>190</v>
      </c>
      <c r="L20" t="s">
        <v>190</v>
      </c>
      <c r="M20" t="s">
        <v>190</v>
      </c>
      <c r="N20" t="s">
        <v>190</v>
      </c>
      <c r="O20" t="s">
        <v>190</v>
      </c>
      <c r="P20" t="s">
        <v>190</v>
      </c>
      <c r="Q20" t="s">
        <v>190</v>
      </c>
      <c r="R20" t="s">
        <v>190</v>
      </c>
      <c r="S20" t="s">
        <v>190</v>
      </c>
      <c r="T20" t="s">
        <v>1558</v>
      </c>
      <c r="U20" t="s">
        <v>1353</v>
      </c>
      <c r="V20" t="s">
        <v>1558</v>
      </c>
      <c r="W20" t="s">
        <v>1559</v>
      </c>
      <c r="X20" t="s">
        <v>190</v>
      </c>
      <c r="Y20" t="s">
        <v>190</v>
      </c>
      <c r="Z20" t="s">
        <v>1180</v>
      </c>
      <c r="AA20" t="s">
        <v>190</v>
      </c>
      <c r="AB20" t="s">
        <v>1688</v>
      </c>
      <c r="AC20" t="s">
        <v>190</v>
      </c>
      <c r="AD20" t="s">
        <v>1135</v>
      </c>
      <c r="AE20" t="s">
        <v>190</v>
      </c>
      <c r="AF20" t="s">
        <v>190</v>
      </c>
      <c r="AG20" t="s">
        <v>1425</v>
      </c>
      <c r="AH20" t="s">
        <v>1402</v>
      </c>
      <c r="AI20" t="s">
        <v>190</v>
      </c>
      <c r="AJ20" t="s">
        <v>190</v>
      </c>
      <c r="AK20" t="s">
        <v>190</v>
      </c>
      <c r="AL20" t="s">
        <v>190</v>
      </c>
    </row>
    <row r="21" spans="1:38" x14ac:dyDescent="0.35">
      <c r="A21" s="1" t="s">
        <v>1689</v>
      </c>
      <c r="B21" t="s">
        <v>190</v>
      </c>
      <c r="C21" t="s">
        <v>190</v>
      </c>
      <c r="D21" t="s">
        <v>190</v>
      </c>
      <c r="E21" t="s">
        <v>190</v>
      </c>
      <c r="F21" t="s">
        <v>190</v>
      </c>
      <c r="G21" t="s">
        <v>190</v>
      </c>
      <c r="H21" t="s">
        <v>190</v>
      </c>
      <c r="I21" t="s">
        <v>190</v>
      </c>
      <c r="J21" t="s">
        <v>190</v>
      </c>
      <c r="K21" t="s">
        <v>190</v>
      </c>
      <c r="L21" t="s">
        <v>1620</v>
      </c>
      <c r="M21" t="s">
        <v>1511</v>
      </c>
      <c r="N21" t="s">
        <v>927</v>
      </c>
      <c r="O21" t="s">
        <v>737</v>
      </c>
      <c r="P21" t="s">
        <v>610</v>
      </c>
      <c r="Q21" t="s">
        <v>931</v>
      </c>
      <c r="R21" t="s">
        <v>190</v>
      </c>
      <c r="S21" t="s">
        <v>190</v>
      </c>
      <c r="T21" t="s">
        <v>190</v>
      </c>
      <c r="U21" t="s">
        <v>1549</v>
      </c>
      <c r="V21" t="s">
        <v>190</v>
      </c>
      <c r="W21" t="s">
        <v>358</v>
      </c>
      <c r="X21" t="s">
        <v>872</v>
      </c>
      <c r="Y21" t="s">
        <v>190</v>
      </c>
      <c r="Z21" t="s">
        <v>190</v>
      </c>
      <c r="AA21" t="s">
        <v>190</v>
      </c>
      <c r="AB21" t="s">
        <v>1690</v>
      </c>
      <c r="AC21" t="s">
        <v>190</v>
      </c>
      <c r="AD21" t="s">
        <v>190</v>
      </c>
      <c r="AE21" t="s">
        <v>190</v>
      </c>
      <c r="AF21" t="s">
        <v>190</v>
      </c>
      <c r="AG21" t="s">
        <v>190</v>
      </c>
      <c r="AH21" t="s">
        <v>190</v>
      </c>
      <c r="AI21" t="s">
        <v>1691</v>
      </c>
      <c r="AJ21" t="s">
        <v>1692</v>
      </c>
      <c r="AK21" t="s">
        <v>190</v>
      </c>
      <c r="AL21" t="s">
        <v>190</v>
      </c>
    </row>
    <row r="22" spans="1:38" x14ac:dyDescent="0.35">
      <c r="A22" s="1" t="s">
        <v>1693</v>
      </c>
      <c r="B22" t="s">
        <v>190</v>
      </c>
      <c r="C22" t="s">
        <v>190</v>
      </c>
      <c r="D22" t="s">
        <v>190</v>
      </c>
      <c r="E22" t="s">
        <v>190</v>
      </c>
      <c r="F22" t="s">
        <v>927</v>
      </c>
      <c r="G22" t="s">
        <v>1622</v>
      </c>
      <c r="H22" t="s">
        <v>1694</v>
      </c>
      <c r="I22" t="s">
        <v>1010</v>
      </c>
      <c r="J22" t="s">
        <v>1695</v>
      </c>
      <c r="K22" t="s">
        <v>746</v>
      </c>
      <c r="L22" t="s">
        <v>931</v>
      </c>
      <c r="M22" t="s">
        <v>746</v>
      </c>
      <c r="N22" t="s">
        <v>746</v>
      </c>
      <c r="O22" t="s">
        <v>931</v>
      </c>
      <c r="P22" t="s">
        <v>610</v>
      </c>
      <c r="Q22" t="s">
        <v>931</v>
      </c>
      <c r="R22" t="s">
        <v>743</v>
      </c>
      <c r="S22" t="s">
        <v>190</v>
      </c>
      <c r="T22" t="s">
        <v>190</v>
      </c>
      <c r="U22" t="s">
        <v>929</v>
      </c>
      <c r="V22" t="s">
        <v>1696</v>
      </c>
      <c r="W22" t="s">
        <v>1695</v>
      </c>
      <c r="X22" t="s">
        <v>1695</v>
      </c>
      <c r="Y22" t="s">
        <v>1597</v>
      </c>
      <c r="Z22" t="s">
        <v>1569</v>
      </c>
      <c r="AA22" t="s">
        <v>1632</v>
      </c>
      <c r="AB22" t="s">
        <v>1492</v>
      </c>
      <c r="AC22" t="s">
        <v>1697</v>
      </c>
      <c r="AD22" t="s">
        <v>1698</v>
      </c>
      <c r="AE22" t="s">
        <v>1699</v>
      </c>
      <c r="AF22" t="s">
        <v>870</v>
      </c>
      <c r="AG22" t="s">
        <v>1583</v>
      </c>
      <c r="AH22" t="s">
        <v>1594</v>
      </c>
      <c r="AI22" t="s">
        <v>1700</v>
      </c>
      <c r="AJ22" t="s">
        <v>1626</v>
      </c>
      <c r="AK22" t="s">
        <v>1701</v>
      </c>
      <c r="AL22" t="s">
        <v>190</v>
      </c>
    </row>
    <row r="23" spans="1:38" x14ac:dyDescent="0.35">
      <c r="A23" s="1" t="s">
        <v>1702</v>
      </c>
      <c r="B23" t="s">
        <v>190</v>
      </c>
      <c r="C23" t="s">
        <v>190</v>
      </c>
      <c r="D23" t="s">
        <v>190</v>
      </c>
      <c r="E23" t="s">
        <v>190</v>
      </c>
      <c r="F23" t="s">
        <v>1703</v>
      </c>
      <c r="G23" t="s">
        <v>1704</v>
      </c>
      <c r="H23" t="s">
        <v>931</v>
      </c>
      <c r="I23" t="s">
        <v>686</v>
      </c>
      <c r="J23" t="s">
        <v>1584</v>
      </c>
      <c r="K23" t="s">
        <v>743</v>
      </c>
      <c r="L23" t="s">
        <v>1010</v>
      </c>
      <c r="M23" t="s">
        <v>743</v>
      </c>
      <c r="N23" t="s">
        <v>190</v>
      </c>
      <c r="O23" t="s">
        <v>190</v>
      </c>
      <c r="P23" t="s">
        <v>190</v>
      </c>
      <c r="Q23" t="s">
        <v>1506</v>
      </c>
      <c r="R23" t="s">
        <v>1131</v>
      </c>
      <c r="S23" t="s">
        <v>1658</v>
      </c>
      <c r="T23" t="s">
        <v>1572</v>
      </c>
      <c r="U23" t="s">
        <v>934</v>
      </c>
      <c r="V23" t="s">
        <v>736</v>
      </c>
      <c r="W23" t="s">
        <v>872</v>
      </c>
      <c r="X23" t="s">
        <v>578</v>
      </c>
      <c r="Y23" t="s">
        <v>571</v>
      </c>
      <c r="Z23" t="s">
        <v>754</v>
      </c>
      <c r="AA23" t="s">
        <v>1705</v>
      </c>
      <c r="AB23" t="s">
        <v>1441</v>
      </c>
      <c r="AC23" t="s">
        <v>1706</v>
      </c>
      <c r="AD23" t="s">
        <v>1707</v>
      </c>
      <c r="AE23" t="s">
        <v>1708</v>
      </c>
      <c r="AF23" t="s">
        <v>1191</v>
      </c>
      <c r="AG23" t="s">
        <v>803</v>
      </c>
      <c r="AH23" t="s">
        <v>1709</v>
      </c>
      <c r="AI23" t="s">
        <v>935</v>
      </c>
      <c r="AJ23" t="s">
        <v>1710</v>
      </c>
      <c r="AK23" t="s">
        <v>1711</v>
      </c>
      <c r="AL23" t="s">
        <v>868</v>
      </c>
    </row>
    <row r="24" spans="1:38" x14ac:dyDescent="0.35">
      <c r="A24" s="1" t="s">
        <v>1712</v>
      </c>
      <c r="B24" t="s">
        <v>190</v>
      </c>
      <c r="C24" t="s">
        <v>190</v>
      </c>
      <c r="D24" t="s">
        <v>190</v>
      </c>
      <c r="E24" t="s">
        <v>190</v>
      </c>
      <c r="F24" t="s">
        <v>956</v>
      </c>
      <c r="G24" t="s">
        <v>943</v>
      </c>
      <c r="H24" t="s">
        <v>1491</v>
      </c>
      <c r="I24" t="s">
        <v>400</v>
      </c>
      <c r="J24" t="s">
        <v>1494</v>
      </c>
      <c r="K24" t="s">
        <v>1696</v>
      </c>
      <c r="L24" t="s">
        <v>1713</v>
      </c>
      <c r="M24" t="s">
        <v>799</v>
      </c>
      <c r="N24" t="s">
        <v>1511</v>
      </c>
      <c r="O24" t="s">
        <v>1572</v>
      </c>
      <c r="P24" t="s">
        <v>943</v>
      </c>
      <c r="Q24" t="s">
        <v>1557</v>
      </c>
      <c r="R24" t="s">
        <v>251</v>
      </c>
      <c r="S24" t="s">
        <v>1658</v>
      </c>
      <c r="T24" t="s">
        <v>934</v>
      </c>
      <c r="U24" t="s">
        <v>1247</v>
      </c>
      <c r="V24" t="s">
        <v>1010</v>
      </c>
      <c r="W24" t="s">
        <v>1714</v>
      </c>
      <c r="X24" t="s">
        <v>580</v>
      </c>
      <c r="Y24" t="s">
        <v>688</v>
      </c>
      <c r="Z24" t="s">
        <v>707</v>
      </c>
      <c r="AA24" t="s">
        <v>1715</v>
      </c>
      <c r="AB24" t="s">
        <v>1716</v>
      </c>
      <c r="AC24" t="s">
        <v>1209</v>
      </c>
      <c r="AD24" t="s">
        <v>1717</v>
      </c>
      <c r="AE24" t="s">
        <v>1718</v>
      </c>
      <c r="AF24" t="s">
        <v>1026</v>
      </c>
      <c r="AG24" t="s">
        <v>1719</v>
      </c>
      <c r="AH24" t="s">
        <v>1720</v>
      </c>
      <c r="AI24" t="s">
        <v>1721</v>
      </c>
      <c r="AJ24" t="s">
        <v>1722</v>
      </c>
      <c r="AK24" t="s">
        <v>1723</v>
      </c>
      <c r="AL24" t="s">
        <v>868</v>
      </c>
    </row>
    <row r="25" spans="1:38" x14ac:dyDescent="0.35">
      <c r="A25" s="1" t="s">
        <v>1724</v>
      </c>
      <c r="B25" t="s">
        <v>190</v>
      </c>
      <c r="C25" t="s">
        <v>190</v>
      </c>
      <c r="D25" t="s">
        <v>190</v>
      </c>
      <c r="E25" t="s">
        <v>190</v>
      </c>
      <c r="F25" t="s">
        <v>190</v>
      </c>
      <c r="G25" t="s">
        <v>736</v>
      </c>
      <c r="H25" t="s">
        <v>190</v>
      </c>
      <c r="I25" t="s">
        <v>736</v>
      </c>
      <c r="J25" t="s">
        <v>190</v>
      </c>
      <c r="K25" t="s">
        <v>1559</v>
      </c>
      <c r="L25" t="s">
        <v>736</v>
      </c>
      <c r="M25" t="s">
        <v>1011</v>
      </c>
      <c r="N25" t="s">
        <v>1011</v>
      </c>
      <c r="O25" t="s">
        <v>190</v>
      </c>
      <c r="P25" t="s">
        <v>190</v>
      </c>
      <c r="Q25" t="s">
        <v>190</v>
      </c>
      <c r="R25" t="s">
        <v>190</v>
      </c>
      <c r="S25" t="s">
        <v>190</v>
      </c>
      <c r="T25" t="s">
        <v>190</v>
      </c>
      <c r="U25" t="s">
        <v>190</v>
      </c>
      <c r="V25" t="s">
        <v>872</v>
      </c>
      <c r="W25" t="s">
        <v>1558</v>
      </c>
      <c r="X25" t="s">
        <v>864</v>
      </c>
      <c r="Y25" t="s">
        <v>1725</v>
      </c>
      <c r="Z25" t="s">
        <v>1025</v>
      </c>
      <c r="AA25" t="s">
        <v>692</v>
      </c>
      <c r="AB25" t="s">
        <v>927</v>
      </c>
      <c r="AC25" t="s">
        <v>1559</v>
      </c>
      <c r="AD25" t="s">
        <v>934</v>
      </c>
      <c r="AE25" t="s">
        <v>737</v>
      </c>
      <c r="AF25" t="s">
        <v>736</v>
      </c>
      <c r="AG25" t="s">
        <v>736</v>
      </c>
      <c r="AH25" t="s">
        <v>733</v>
      </c>
      <c r="AI25" t="s">
        <v>872</v>
      </c>
      <c r="AJ25" t="s">
        <v>190</v>
      </c>
      <c r="AK25" t="s">
        <v>190</v>
      </c>
      <c r="AL25" t="s">
        <v>190</v>
      </c>
    </row>
    <row r="26" spans="1:38" x14ac:dyDescent="0.35">
      <c r="A26" s="1" t="s">
        <v>1726</v>
      </c>
      <c r="B26" t="s">
        <v>190</v>
      </c>
      <c r="C26" t="s">
        <v>190</v>
      </c>
      <c r="D26" t="s">
        <v>190</v>
      </c>
      <c r="E26" t="s">
        <v>190</v>
      </c>
      <c r="F26" t="s">
        <v>956</v>
      </c>
      <c r="G26" t="s">
        <v>943</v>
      </c>
      <c r="H26" t="s">
        <v>1491</v>
      </c>
      <c r="I26" t="s">
        <v>400</v>
      </c>
      <c r="J26" t="s">
        <v>1494</v>
      </c>
      <c r="K26" t="s">
        <v>1696</v>
      </c>
      <c r="L26" t="s">
        <v>1713</v>
      </c>
      <c r="M26" t="s">
        <v>799</v>
      </c>
      <c r="N26" t="s">
        <v>1511</v>
      </c>
      <c r="O26" t="s">
        <v>1572</v>
      </c>
      <c r="P26" t="s">
        <v>1727</v>
      </c>
      <c r="Q26" t="s">
        <v>1728</v>
      </c>
      <c r="R26" t="s">
        <v>1120</v>
      </c>
      <c r="S26" t="s">
        <v>358</v>
      </c>
      <c r="T26" t="s">
        <v>1558</v>
      </c>
      <c r="U26" t="s">
        <v>742</v>
      </c>
      <c r="V26" t="s">
        <v>1010</v>
      </c>
      <c r="W26" t="s">
        <v>1729</v>
      </c>
      <c r="X26" t="s">
        <v>1730</v>
      </c>
      <c r="Y26" t="s">
        <v>682</v>
      </c>
      <c r="Z26" t="s">
        <v>1033</v>
      </c>
      <c r="AA26" t="s">
        <v>1731</v>
      </c>
      <c r="AB26" t="s">
        <v>1732</v>
      </c>
      <c r="AC26" t="s">
        <v>1733</v>
      </c>
      <c r="AD26" t="s">
        <v>248</v>
      </c>
      <c r="AE26" t="s">
        <v>1585</v>
      </c>
      <c r="AF26" t="s">
        <v>929</v>
      </c>
      <c r="AG26" t="s">
        <v>715</v>
      </c>
      <c r="AH26" t="s">
        <v>1734</v>
      </c>
      <c r="AI26" t="s">
        <v>1735</v>
      </c>
      <c r="AJ26" t="s">
        <v>1736</v>
      </c>
      <c r="AK26" t="s">
        <v>1737</v>
      </c>
      <c r="AL26" t="s">
        <v>190</v>
      </c>
    </row>
    <row r="27" spans="1:38" x14ac:dyDescent="0.35">
      <c r="A27" s="1" t="s">
        <v>1738</v>
      </c>
      <c r="B27" t="s">
        <v>190</v>
      </c>
      <c r="C27" t="s">
        <v>190</v>
      </c>
      <c r="D27" t="s">
        <v>190</v>
      </c>
      <c r="E27" t="s">
        <v>190</v>
      </c>
      <c r="F27" t="s">
        <v>190</v>
      </c>
      <c r="G27" t="s">
        <v>190</v>
      </c>
      <c r="H27" t="s">
        <v>190</v>
      </c>
      <c r="I27" t="s">
        <v>190</v>
      </c>
      <c r="J27" t="s">
        <v>190</v>
      </c>
      <c r="K27" t="s">
        <v>190</v>
      </c>
      <c r="L27" t="s">
        <v>190</v>
      </c>
      <c r="M27" t="s">
        <v>190</v>
      </c>
      <c r="N27" t="s">
        <v>190</v>
      </c>
      <c r="O27" t="s">
        <v>190</v>
      </c>
      <c r="P27" t="s">
        <v>1125</v>
      </c>
      <c r="Q27" t="s">
        <v>684</v>
      </c>
      <c r="R27" t="s">
        <v>1127</v>
      </c>
      <c r="S27" t="s">
        <v>1128</v>
      </c>
      <c r="T27" t="s">
        <v>1125</v>
      </c>
      <c r="U27" t="s">
        <v>789</v>
      </c>
      <c r="V27" t="s">
        <v>1129</v>
      </c>
      <c r="W27" t="s">
        <v>1130</v>
      </c>
      <c r="X27" t="s">
        <v>1131</v>
      </c>
      <c r="Y27" t="s">
        <v>694</v>
      </c>
      <c r="Z27" t="s">
        <v>564</v>
      </c>
      <c r="AA27" t="s">
        <v>1132</v>
      </c>
      <c r="AB27" t="s">
        <v>1133</v>
      </c>
      <c r="AC27" t="s">
        <v>1134</v>
      </c>
      <c r="AD27" t="s">
        <v>586</v>
      </c>
      <c r="AE27" t="s">
        <v>962</v>
      </c>
      <c r="AF27" t="s">
        <v>1135</v>
      </c>
      <c r="AG27" t="s">
        <v>1136</v>
      </c>
      <c r="AH27" t="s">
        <v>1137</v>
      </c>
      <c r="AI27" t="s">
        <v>1138</v>
      </c>
      <c r="AJ27" t="s">
        <v>1139</v>
      </c>
      <c r="AK27" t="s">
        <v>1140</v>
      </c>
      <c r="AL27" t="s">
        <v>190</v>
      </c>
    </row>
    <row r="28" spans="1:38" x14ac:dyDescent="0.35">
      <c r="A28" s="1" t="s">
        <v>1739</v>
      </c>
      <c r="B28" t="s">
        <v>190</v>
      </c>
      <c r="C28" t="s">
        <v>190</v>
      </c>
      <c r="D28" t="s">
        <v>190</v>
      </c>
      <c r="E28" t="s">
        <v>190</v>
      </c>
      <c r="F28" t="s">
        <v>696</v>
      </c>
      <c r="G28" t="s">
        <v>1115</v>
      </c>
      <c r="H28" t="s">
        <v>954</v>
      </c>
      <c r="I28" t="s">
        <v>954</v>
      </c>
      <c r="J28" t="s">
        <v>968</v>
      </c>
      <c r="K28" t="s">
        <v>1125</v>
      </c>
      <c r="L28" t="s">
        <v>697</v>
      </c>
      <c r="M28" t="s">
        <v>248</v>
      </c>
      <c r="N28" t="s">
        <v>1182</v>
      </c>
      <c r="O28" t="s">
        <v>620</v>
      </c>
      <c r="P28" t="s">
        <v>1126</v>
      </c>
      <c r="Q28" t="s">
        <v>1125</v>
      </c>
      <c r="R28" t="s">
        <v>684</v>
      </c>
      <c r="S28" t="s">
        <v>1127</v>
      </c>
      <c r="T28" t="s">
        <v>1128</v>
      </c>
      <c r="U28" t="s">
        <v>1125</v>
      </c>
      <c r="V28" t="s">
        <v>967</v>
      </c>
      <c r="W28" t="s">
        <v>1129</v>
      </c>
      <c r="X28" t="s">
        <v>1130</v>
      </c>
      <c r="Y28" t="s">
        <v>1131</v>
      </c>
      <c r="Z28" t="s">
        <v>694</v>
      </c>
      <c r="AA28" t="s">
        <v>564</v>
      </c>
      <c r="AB28" t="s">
        <v>1132</v>
      </c>
      <c r="AC28" t="s">
        <v>1133</v>
      </c>
      <c r="AD28" t="s">
        <v>1134</v>
      </c>
      <c r="AE28" t="s">
        <v>586</v>
      </c>
      <c r="AF28" t="s">
        <v>962</v>
      </c>
      <c r="AG28" t="s">
        <v>1135</v>
      </c>
      <c r="AH28" t="s">
        <v>1136</v>
      </c>
      <c r="AI28" t="s">
        <v>1740</v>
      </c>
      <c r="AJ28" t="s">
        <v>1138</v>
      </c>
      <c r="AK28" t="s">
        <v>1139</v>
      </c>
      <c r="AL28" t="s">
        <v>190</v>
      </c>
    </row>
    <row r="29" spans="1:38" x14ac:dyDescent="0.35">
      <c r="A29" s="1" t="s">
        <v>1741</v>
      </c>
      <c r="B29" t="s">
        <v>190</v>
      </c>
      <c r="C29" t="s">
        <v>190</v>
      </c>
      <c r="D29" t="s">
        <v>190</v>
      </c>
      <c r="E29" t="s">
        <v>190</v>
      </c>
      <c r="F29" t="s">
        <v>804</v>
      </c>
      <c r="G29" t="s">
        <v>1025</v>
      </c>
      <c r="H29" t="s">
        <v>804</v>
      </c>
      <c r="I29" t="s">
        <v>691</v>
      </c>
      <c r="J29" t="s">
        <v>1572</v>
      </c>
      <c r="K29" t="s">
        <v>1131</v>
      </c>
      <c r="L29" t="s">
        <v>685</v>
      </c>
      <c r="M29" t="s">
        <v>695</v>
      </c>
      <c r="N29" t="s">
        <v>957</v>
      </c>
      <c r="O29" t="s">
        <v>952</v>
      </c>
      <c r="P29" t="s">
        <v>873</v>
      </c>
      <c r="Q29" t="s">
        <v>933</v>
      </c>
      <c r="R29" t="s">
        <v>872</v>
      </c>
      <c r="S29" t="s">
        <v>684</v>
      </c>
      <c r="T29" t="s">
        <v>691</v>
      </c>
      <c r="U29" t="s">
        <v>1730</v>
      </c>
      <c r="V29" t="s">
        <v>351</v>
      </c>
      <c r="W29" t="s">
        <v>1238</v>
      </c>
      <c r="X29" t="s">
        <v>802</v>
      </c>
      <c r="Y29" t="s">
        <v>880</v>
      </c>
      <c r="Z29" t="s">
        <v>1152</v>
      </c>
      <c r="AA29" t="s">
        <v>1742</v>
      </c>
      <c r="AB29" t="s">
        <v>1743</v>
      </c>
      <c r="AC29" t="s">
        <v>1744</v>
      </c>
      <c r="AD29" t="s">
        <v>576</v>
      </c>
      <c r="AE29" t="s">
        <v>1181</v>
      </c>
      <c r="AF29" t="s">
        <v>1477</v>
      </c>
      <c r="AG29" t="s">
        <v>1267</v>
      </c>
      <c r="AH29" t="s">
        <v>1590</v>
      </c>
      <c r="AI29" t="s">
        <v>1421</v>
      </c>
      <c r="AJ29" t="s">
        <v>1745</v>
      </c>
      <c r="AK29" t="s">
        <v>1746</v>
      </c>
      <c r="AL2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2022-08-03T01:39:00Z</dcterms:created>
  <dcterms:modified xsi:type="dcterms:W3CDTF">2024-02-07T02:53:28Z</dcterms:modified>
</cp:coreProperties>
</file>