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34a1defcf7f9d1a/Company Models CloudSave/MARA/"/>
    </mc:Choice>
  </mc:AlternateContent>
  <xr:revisionPtr revIDLastSave="693" documentId="8_{BECD7146-FB7D-4455-A267-92A8A91F4452}" xr6:coauthVersionLast="47" xr6:coauthVersionMax="47" xr10:uidLastSave="{FC21D34F-5FCE-4DCA-9649-EA92410E2F68}"/>
  <bookViews>
    <workbookView xWindow="5640" yWindow="2690" windowWidth="26720" windowHeight="17120" activeTab="2" xr2:uid="{BAC7F3EF-B955-4D0A-BA37-4B75122F1D52}"/>
  </bookViews>
  <sheets>
    <sheet name="Main" sheetId="3" r:id="rId1"/>
    <sheet name="Info" sheetId="1" r:id="rId2"/>
    <sheet name="Mode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2" l="1"/>
  <c r="S19" i="2"/>
  <c r="T19" i="2"/>
  <c r="U19" i="2"/>
  <c r="V19" i="2"/>
  <c r="W19" i="2"/>
  <c r="Q19" i="2"/>
  <c r="R14" i="2"/>
  <c r="S14" i="2"/>
  <c r="T14" i="2"/>
  <c r="U14" i="2"/>
  <c r="V14" i="2"/>
  <c r="W14" i="2"/>
  <c r="Q14" i="2"/>
  <c r="X19" i="2"/>
  <c r="X14" i="2"/>
  <c r="O31" i="2"/>
  <c r="P31" i="2"/>
  <c r="Q31" i="2"/>
  <c r="R31" i="2"/>
  <c r="S31" i="2"/>
  <c r="T31" i="2"/>
  <c r="U31" i="2"/>
  <c r="V31" i="2"/>
  <c r="W31" i="2"/>
  <c r="X31" i="2"/>
  <c r="Y31" i="2"/>
  <c r="Z31" i="2"/>
  <c r="AA31" i="2"/>
  <c r="AB31" i="2"/>
  <c r="AC31" i="2"/>
  <c r="AD31" i="2"/>
  <c r="AE31" i="2"/>
  <c r="O32" i="2"/>
  <c r="P32" i="2"/>
  <c r="Q32" i="2"/>
  <c r="R32" i="2"/>
  <c r="S32" i="2"/>
  <c r="T32" i="2"/>
  <c r="U32" i="2"/>
  <c r="V32" i="2"/>
  <c r="W32" i="2"/>
  <c r="X32" i="2"/>
  <c r="Y32" i="2"/>
  <c r="Z32" i="2"/>
  <c r="AA32" i="2"/>
  <c r="AB32" i="2"/>
  <c r="AC32" i="2"/>
  <c r="AD32" i="2"/>
  <c r="AE32" i="2"/>
  <c r="O33" i="2"/>
  <c r="P33" i="2"/>
  <c r="Q33" i="2"/>
  <c r="R33" i="2"/>
  <c r="S33" i="2"/>
  <c r="T33" i="2"/>
  <c r="U33" i="2"/>
  <c r="V33" i="2"/>
  <c r="W33" i="2"/>
  <c r="X33" i="2"/>
  <c r="Y33" i="2"/>
  <c r="Z33" i="2"/>
  <c r="AA33" i="2"/>
  <c r="AB33" i="2"/>
  <c r="AC33" i="2"/>
  <c r="AD33" i="2"/>
  <c r="AE33" i="2"/>
  <c r="N33" i="2"/>
  <c r="N32" i="2"/>
  <c r="N31" i="2"/>
  <c r="O29" i="2"/>
  <c r="P29" i="2"/>
  <c r="Q29" i="2"/>
  <c r="R29" i="2"/>
  <c r="S29" i="2"/>
  <c r="T29" i="2"/>
  <c r="U29" i="2"/>
  <c r="Y29" i="2"/>
  <c r="Z29" i="2"/>
  <c r="AA29" i="2"/>
  <c r="AB29" i="2"/>
  <c r="AC29" i="2"/>
  <c r="AD29" i="2"/>
  <c r="AE29" i="2"/>
  <c r="N29" i="2"/>
  <c r="X28" i="2"/>
  <c r="X27" i="2"/>
  <c r="O24" i="2"/>
  <c r="P24" i="2"/>
  <c r="P34" i="2" s="1"/>
  <c r="Q24" i="2"/>
  <c r="R24" i="2"/>
  <c r="R34" i="2" s="1"/>
  <c r="S24" i="2"/>
  <c r="S34" i="2" s="1"/>
  <c r="T24" i="2"/>
  <c r="U24" i="2"/>
  <c r="U34" i="2" s="1"/>
  <c r="V24" i="2"/>
  <c r="V34" i="2" s="1"/>
  <c r="W24" i="2"/>
  <c r="W28" i="2" s="1"/>
  <c r="X24" i="2"/>
  <c r="X26" i="2" s="1"/>
  <c r="Y24" i="2"/>
  <c r="Y34" i="2" s="1"/>
  <c r="Z24" i="2"/>
  <c r="AA24" i="2"/>
  <c r="AA34" i="2" s="1"/>
  <c r="AB24" i="2"/>
  <c r="AC24" i="2"/>
  <c r="AC34" i="2" s="1"/>
  <c r="AD24" i="2"/>
  <c r="AE24" i="2"/>
  <c r="N24" i="2"/>
  <c r="N34" i="2" s="1"/>
  <c r="O118" i="2"/>
  <c r="P118" i="2"/>
  <c r="Q118" i="2"/>
  <c r="R118" i="2"/>
  <c r="S118" i="2"/>
  <c r="T118" i="2"/>
  <c r="U118" i="2"/>
  <c r="V118" i="2"/>
  <c r="W118" i="2"/>
  <c r="X118" i="2"/>
  <c r="Y118" i="2"/>
  <c r="Z118" i="2"/>
  <c r="AA118" i="2"/>
  <c r="AB118" i="2"/>
  <c r="AC118" i="2"/>
  <c r="AD118" i="2"/>
  <c r="AE118" i="2"/>
  <c r="N118" i="2"/>
  <c r="O109" i="2"/>
  <c r="O111" i="2" s="1"/>
  <c r="P109" i="2"/>
  <c r="Q109" i="2"/>
  <c r="R109" i="2"/>
  <c r="R111" i="2" s="1"/>
  <c r="S109" i="2"/>
  <c r="T109" i="2"/>
  <c r="U109" i="2"/>
  <c r="U111" i="2" s="1"/>
  <c r="V109" i="2"/>
  <c r="V111" i="2" s="1"/>
  <c r="W109" i="2"/>
  <c r="W111" i="2" s="1"/>
  <c r="X109" i="2"/>
  <c r="X111" i="2" s="1"/>
  <c r="Y109" i="2"/>
  <c r="Y111" i="2" s="1"/>
  <c r="Z109" i="2"/>
  <c r="Z111" i="2" s="1"/>
  <c r="AA109" i="2"/>
  <c r="AA111" i="2" s="1"/>
  <c r="AB109" i="2"/>
  <c r="AB111" i="2" s="1"/>
  <c r="AC109" i="2"/>
  <c r="AC111" i="2" s="1"/>
  <c r="AD109" i="2"/>
  <c r="AD111" i="2" s="1"/>
  <c r="AE109" i="2"/>
  <c r="AE111" i="2" s="1"/>
  <c r="N109" i="2"/>
  <c r="N111" i="2" s="1"/>
  <c r="P111" i="2"/>
  <c r="Q111" i="2"/>
  <c r="S111" i="2"/>
  <c r="T111" i="2"/>
  <c r="O101" i="2"/>
  <c r="P101" i="2"/>
  <c r="Q101" i="2"/>
  <c r="R101" i="2"/>
  <c r="S101" i="2"/>
  <c r="T101" i="2"/>
  <c r="U101" i="2"/>
  <c r="V101" i="2"/>
  <c r="W101" i="2"/>
  <c r="X101" i="2"/>
  <c r="Y101" i="2"/>
  <c r="Z101" i="2"/>
  <c r="AA101" i="2"/>
  <c r="AB101" i="2"/>
  <c r="AC101" i="2"/>
  <c r="AD101" i="2"/>
  <c r="AE101" i="2"/>
  <c r="N101" i="2"/>
  <c r="O95" i="2"/>
  <c r="P95" i="2"/>
  <c r="Q95" i="2"/>
  <c r="Q102" i="2" s="1"/>
  <c r="R95" i="2"/>
  <c r="S95" i="2"/>
  <c r="T95" i="2"/>
  <c r="T102" i="2" s="1"/>
  <c r="U95" i="2"/>
  <c r="V95" i="2"/>
  <c r="W95" i="2"/>
  <c r="X95" i="2"/>
  <c r="Y95" i="2"/>
  <c r="Z95" i="2"/>
  <c r="AA95" i="2"/>
  <c r="AB95" i="2"/>
  <c r="AC95" i="2"/>
  <c r="AD95" i="2"/>
  <c r="AE95" i="2"/>
  <c r="N95" i="2"/>
  <c r="O87" i="2"/>
  <c r="P87" i="2"/>
  <c r="Q87" i="2"/>
  <c r="R87" i="2"/>
  <c r="S87" i="2"/>
  <c r="T87" i="2"/>
  <c r="U87" i="2"/>
  <c r="V87" i="2"/>
  <c r="W87" i="2"/>
  <c r="X87" i="2"/>
  <c r="Y87" i="2"/>
  <c r="Z87" i="2"/>
  <c r="AA87" i="2"/>
  <c r="AB87" i="2"/>
  <c r="AC87" i="2"/>
  <c r="AD87" i="2"/>
  <c r="AE87" i="2"/>
  <c r="N87" i="2"/>
  <c r="O77" i="2"/>
  <c r="P77" i="2"/>
  <c r="P88" i="2" s="1"/>
  <c r="Q77" i="2"/>
  <c r="R77" i="2"/>
  <c r="S77" i="2"/>
  <c r="T77" i="2"/>
  <c r="U77" i="2"/>
  <c r="V77" i="2"/>
  <c r="W77" i="2"/>
  <c r="X77" i="2"/>
  <c r="Y77" i="2"/>
  <c r="Z77" i="2"/>
  <c r="AA77" i="2"/>
  <c r="AB77" i="2"/>
  <c r="AC77" i="2"/>
  <c r="AD77" i="2"/>
  <c r="AE77" i="2"/>
  <c r="N77" i="2"/>
  <c r="N88" i="2" s="1"/>
  <c r="O54" i="2"/>
  <c r="P54" i="2"/>
  <c r="Q54" i="2"/>
  <c r="R54" i="2"/>
  <c r="S54" i="2"/>
  <c r="T54" i="2"/>
  <c r="U54" i="2"/>
  <c r="V54" i="2"/>
  <c r="W54" i="2"/>
  <c r="X54" i="2"/>
  <c r="Y54" i="2"/>
  <c r="Z54" i="2"/>
  <c r="AA54" i="2"/>
  <c r="AB54" i="2"/>
  <c r="AC54" i="2"/>
  <c r="AD54" i="2"/>
  <c r="AE54" i="2"/>
  <c r="N54" i="2"/>
  <c r="O41" i="2"/>
  <c r="O42" i="2" s="1"/>
  <c r="P41" i="2"/>
  <c r="P42" i="2" s="1"/>
  <c r="P43" i="2" s="1"/>
  <c r="Q41" i="2"/>
  <c r="Q42" i="2" s="1"/>
  <c r="R41" i="2"/>
  <c r="R42" i="2" s="1"/>
  <c r="S41" i="2"/>
  <c r="S42" i="2" s="1"/>
  <c r="T41" i="2"/>
  <c r="T42" i="2" s="1"/>
  <c r="T43" i="2" s="1"/>
  <c r="U41" i="2"/>
  <c r="U42" i="2" s="1"/>
  <c r="U43" i="2" s="1"/>
  <c r="V41" i="2"/>
  <c r="V42" i="2" s="1"/>
  <c r="V43" i="2" s="1"/>
  <c r="W41" i="2"/>
  <c r="W42" i="2" s="1"/>
  <c r="W43" i="2" s="1"/>
  <c r="X41" i="2"/>
  <c r="X42" i="2" s="1"/>
  <c r="X43" i="2" s="1"/>
  <c r="Y41" i="2"/>
  <c r="Y42" i="2" s="1"/>
  <c r="Y43" i="2" s="1"/>
  <c r="Z41" i="2"/>
  <c r="Z42" i="2" s="1"/>
  <c r="AA41" i="2"/>
  <c r="AA42" i="2" s="1"/>
  <c r="AB41" i="2"/>
  <c r="AB42" i="2" s="1"/>
  <c r="AC41" i="2"/>
  <c r="AC42" i="2" s="1"/>
  <c r="AD41" i="2"/>
  <c r="AD42" i="2" s="1"/>
  <c r="AD43" i="2" s="1"/>
  <c r="AE41" i="2"/>
  <c r="AE42" i="2" s="1"/>
  <c r="N41" i="2"/>
  <c r="N42" i="2" s="1"/>
  <c r="N43" i="2" s="1"/>
  <c r="R3" i="2"/>
  <c r="S3" i="2" s="1"/>
  <c r="T3" i="2" s="1"/>
  <c r="U3" i="2" s="1"/>
  <c r="V3" i="2" s="1"/>
  <c r="W3" i="2" s="1"/>
  <c r="X3" i="2" s="1"/>
  <c r="Y3" i="2" s="1"/>
  <c r="Z3" i="2" s="1"/>
  <c r="AA3" i="2" s="1"/>
  <c r="AB3" i="2" s="1"/>
  <c r="B3" i="3" a="1"/>
  <c r="B3" i="3" s="1"/>
  <c r="B2" i="3" a="1"/>
  <c r="B2" i="3" s="1"/>
  <c r="Q34" i="2" l="1"/>
  <c r="AD34" i="2"/>
  <c r="AE34" i="2"/>
  <c r="V26" i="2"/>
  <c r="X88" i="2"/>
  <c r="W34" i="2"/>
  <c r="O34" i="2"/>
  <c r="AB34" i="2"/>
  <c r="Z34" i="2"/>
  <c r="X29" i="2"/>
  <c r="R88" i="2"/>
  <c r="T34" i="2"/>
  <c r="V27" i="2"/>
  <c r="X34" i="2"/>
  <c r="V28" i="2"/>
  <c r="W27" i="2"/>
  <c r="W26" i="2"/>
  <c r="B4" i="3"/>
  <c r="V88" i="2"/>
  <c r="O88" i="2"/>
  <c r="R102" i="2"/>
  <c r="R112" i="2" s="1"/>
  <c r="P102" i="2"/>
  <c r="AA102" i="2"/>
  <c r="AA112" i="2" s="1"/>
  <c r="Q88" i="2"/>
  <c r="S88" i="2"/>
  <c r="AC102" i="2"/>
  <c r="AC112" i="2" s="1"/>
  <c r="AB102" i="2"/>
  <c r="AB112" i="2" s="1"/>
  <c r="Y102" i="2"/>
  <c r="Y112" i="2" s="1"/>
  <c r="AA88" i="2"/>
  <c r="O102" i="2"/>
  <c r="Z102" i="2"/>
  <c r="Z112" i="2" s="1"/>
  <c r="S43" i="2"/>
  <c r="S55" i="2"/>
  <c r="S56" i="2" s="1"/>
  <c r="R55" i="2"/>
  <c r="R56" i="2" s="1"/>
  <c r="R43" i="2"/>
  <c r="AE88" i="2"/>
  <c r="X55" i="2"/>
  <c r="X61" i="2" s="1"/>
  <c r="X63" i="2" s="1"/>
  <c r="X65" i="2" s="1"/>
  <c r="P112" i="2"/>
  <c r="AD88" i="2"/>
  <c r="AB88" i="2"/>
  <c r="Q112" i="2"/>
  <c r="O55" i="2"/>
  <c r="O61" i="2" s="1"/>
  <c r="O63" i="2" s="1"/>
  <c r="Z88" i="2"/>
  <c r="Y55" i="2"/>
  <c r="Y61" i="2" s="1"/>
  <c r="Y63" i="2" s="1"/>
  <c r="S102" i="2"/>
  <c r="S112" i="2" s="1"/>
  <c r="T55" i="2"/>
  <c r="T56" i="2" s="1"/>
  <c r="Y88" i="2"/>
  <c r="O112" i="2"/>
  <c r="V55" i="2"/>
  <c r="V56" i="2" s="1"/>
  <c r="U88" i="2"/>
  <c r="W55" i="2"/>
  <c r="W56" i="2" s="1"/>
  <c r="U55" i="2"/>
  <c r="U56" i="2" s="1"/>
  <c r="AE102" i="2"/>
  <c r="AE112" i="2" s="1"/>
  <c r="AC88" i="2"/>
  <c r="N55" i="2"/>
  <c r="N56" i="2" s="1"/>
  <c r="X102" i="2"/>
  <c r="X112" i="2" s="1"/>
  <c r="AD102" i="2"/>
  <c r="T112" i="2"/>
  <c r="AB43" i="2"/>
  <c r="AB55" i="2"/>
  <c r="AE43" i="2"/>
  <c r="AE55" i="2"/>
  <c r="AA55" i="2"/>
  <c r="AA43" i="2"/>
  <c r="Q55" i="2"/>
  <c r="Q43" i="2"/>
  <c r="AC43" i="2"/>
  <c r="AC55" i="2"/>
  <c r="Z43" i="2"/>
  <c r="Z55" i="2"/>
  <c r="O43" i="2"/>
  <c r="P55" i="2"/>
  <c r="W88" i="2"/>
  <c r="W102" i="2"/>
  <c r="W112" i="2" s="1"/>
  <c r="AD112" i="2"/>
  <c r="AD55" i="2"/>
  <c r="V102" i="2"/>
  <c r="V112" i="2" s="1"/>
  <c r="N102" i="2"/>
  <c r="N112" i="2" s="1"/>
  <c r="U102" i="2"/>
  <c r="U112" i="2" s="1"/>
  <c r="T88" i="2"/>
  <c r="V29" i="2" l="1"/>
  <c r="W29" i="2"/>
  <c r="T61" i="2"/>
  <c r="T63" i="2" s="1"/>
  <c r="S61" i="2"/>
  <c r="S63" i="2" s="1"/>
  <c r="R61" i="2"/>
  <c r="R63" i="2" s="1"/>
  <c r="V61" i="2"/>
  <c r="V63" i="2" s="1"/>
  <c r="X56" i="2"/>
  <c r="W61" i="2"/>
  <c r="W63" i="2" s="1"/>
  <c r="Y56" i="2"/>
  <c r="O56" i="2"/>
  <c r="U61" i="2"/>
  <c r="U63" i="2" s="1"/>
  <c r="N61" i="2"/>
  <c r="N63" i="2" s="1"/>
  <c r="AE61" i="2"/>
  <c r="AE63" i="2" s="1"/>
  <c r="AE56" i="2"/>
  <c r="Z61" i="2"/>
  <c r="Z63" i="2" s="1"/>
  <c r="Z56" i="2"/>
  <c r="P56" i="2"/>
  <c r="P61" i="2"/>
  <c r="P63" i="2" s="1"/>
  <c r="AA61" i="2"/>
  <c r="AA63" i="2" s="1"/>
  <c r="AA56" i="2"/>
  <c r="AB56" i="2"/>
  <c r="AB61" i="2"/>
  <c r="AB63" i="2" s="1"/>
  <c r="AD56" i="2"/>
  <c r="AD61" i="2"/>
  <c r="AD63" i="2" s="1"/>
  <c r="AC56" i="2"/>
  <c r="AC61" i="2"/>
  <c r="AC63" i="2" s="1"/>
  <c r="Q56" i="2"/>
  <c r="Q61" i="2"/>
  <c r="Q6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21" authorId="0" shapeId="0" xr:uid="{68E186B0-906D-4BB9-89DB-1924D0029748}">
      <text>
        <r>
          <rPr>
            <b/>
            <sz val="9"/>
            <color indexed="81"/>
            <rFont val="Tahoma"/>
            <family val="2"/>
          </rPr>
          <t>William:</t>
        </r>
        <r>
          <rPr>
            <sz val="9"/>
            <color indexed="81"/>
            <rFont val="Tahoma"/>
            <family val="2"/>
          </rPr>
          <t xml:space="preserve">
Fees made from miners who participate in Marathon's mining pools. 
</t>
        </r>
      </text>
    </comment>
    <comment ref="B22" authorId="0" shapeId="0" xr:uid="{7473B111-8099-4DD0-B90A-1B0EFC9D3842}">
      <text>
        <r>
          <rPr>
            <b/>
            <sz val="9"/>
            <color indexed="81"/>
            <rFont val="Tahoma"/>
            <family val="2"/>
          </rPr>
          <t>William:</t>
        </r>
        <r>
          <rPr>
            <sz val="9"/>
            <color indexed="81"/>
            <rFont val="Tahoma"/>
            <family val="2"/>
          </rPr>
          <t xml:space="preserve">
An operator is someone who Operates and maintains a mining pool.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<sst xmlns="http://schemas.openxmlformats.org/spreadsheetml/2006/main" count="160" uniqueCount="143">
  <si>
    <t>Company Name</t>
  </si>
  <si>
    <t>Ticker</t>
  </si>
  <si>
    <t>Country</t>
  </si>
  <si>
    <t>Sector</t>
  </si>
  <si>
    <t>Industry</t>
  </si>
  <si>
    <t>Price</t>
  </si>
  <si>
    <t>Shares</t>
  </si>
  <si>
    <t>MC</t>
  </si>
  <si>
    <t>Cash</t>
  </si>
  <si>
    <t>Debt</t>
  </si>
  <si>
    <t>EV</t>
  </si>
  <si>
    <t>Marathon Digital Holdings</t>
  </si>
  <si>
    <t xml:space="preserve">MARA  </t>
  </si>
  <si>
    <t>USA</t>
  </si>
  <si>
    <t>Financials</t>
  </si>
  <si>
    <t>Capital Markets</t>
  </si>
  <si>
    <t>HQ</t>
  </si>
  <si>
    <t>Full time employees</t>
  </si>
  <si>
    <t>Fort Lauderdale, FL</t>
  </si>
  <si>
    <t>CEO</t>
  </si>
  <si>
    <t xml:space="preserve">Mr. Frederick G. Thiel  </t>
  </si>
  <si>
    <t>Pay</t>
  </si>
  <si>
    <t>$1.24M</t>
  </si>
  <si>
    <t>*in millions</t>
  </si>
  <si>
    <t>Quarter</t>
  </si>
  <si>
    <t>Filing Date</t>
  </si>
  <si>
    <t>Period of Report</t>
  </si>
  <si>
    <t>Stock Prices</t>
  </si>
  <si>
    <t>High</t>
  </si>
  <si>
    <t xml:space="preserve">Low </t>
  </si>
  <si>
    <t>Average</t>
  </si>
  <si>
    <t>Info</t>
  </si>
  <si>
    <t>Competition</t>
  </si>
  <si>
    <t>RIOT</t>
  </si>
  <si>
    <t>TeraWulf Inc.</t>
  </si>
  <si>
    <t>Argo Blockchain plc</t>
  </si>
  <si>
    <t>Bit Digital, Inc.</t>
  </si>
  <si>
    <t>Iris Energy Limited</t>
  </si>
  <si>
    <t>Cleanspark, Inc.</t>
  </si>
  <si>
    <t>BitFarms, Ltd.</t>
  </si>
  <si>
    <t>Hive Blockchain Technologie Ltd.</t>
  </si>
  <si>
    <t>Hut 8 Mining Corp.</t>
  </si>
  <si>
    <t>Cipher Mining Inc.</t>
  </si>
  <si>
    <t>Riot Platforms, Inc.</t>
  </si>
  <si>
    <t>Greenidge Generation Holding Inc.</t>
  </si>
  <si>
    <t>Core Scientific, Inc.</t>
  </si>
  <si>
    <t>Stronghold Digital Mining, Inc.</t>
  </si>
  <si>
    <t>Risks</t>
  </si>
  <si>
    <r>
      <t xml:space="preserve">We have commenced digital asset mining, the outputs of which are digital assets, </t>
    </r>
    <r>
      <rPr>
        <b/>
        <sz val="11"/>
        <color rgb="FF000000"/>
        <rFont val="Times New Roman"/>
        <family val="1"/>
      </rPr>
      <t xml:space="preserve">which may be deemed a security in the future, although the SEC states that bitcoin, which is the only digital asset we currently mine, is not a security </t>
    </r>
    <r>
      <rPr>
        <sz val="11"/>
        <color rgb="FF000000"/>
        <rFont val="Times New Roman"/>
        <family val="1"/>
      </rPr>
      <t>(https://www.sec.gov/oiea/investor-alerts-and-bulletins/ib_fundstrading). In the event that the digital assets other than bitcoin held by us exceed 40% of our total assets, exclusive of cash, we inadvertently become an investment company. An inadvertent investment company can avoid being classified as an investment company if it can rely on one of the exclusions under the 1940 Act. One such exclusion, Rule 3a-2 under the 1940 Act, allows an inadvertent investment company a grace period of one year from the earlier of (a) the date on which an issuer owns securities and/or cash having a value exceeding 50% of the issuer’s total assets on either a consolidated or unconsolidated basis and (b) the date on which an issuer owns or proposes to acquire investment securities having a value exceeding 40% of the value of such issuer’s total assets (exclusive of government securities and cash items) on an unconsolidated basis. We are putting in place policies that we expect will work to keep the investment securities held by us at less than 40% of our total assets, which may include acquiring assets with our cash, liquidating our investment securities or seeking a no-action letter from the SEC if we are unable to acquire sufficient assets or liquidate sufficient investment securities in a timely manner.</t>
    </r>
  </si>
  <si>
    <t>Balance Sheet *in thousands, USD</t>
  </si>
  <si>
    <t>Restricted cash</t>
  </si>
  <si>
    <t>Digital Assets</t>
  </si>
  <si>
    <t>Digital Assets held in fund</t>
  </si>
  <si>
    <t>Other receivable</t>
  </si>
  <si>
    <t>Deposits</t>
  </si>
  <si>
    <t>Prepaid expenses and other current assets</t>
  </si>
  <si>
    <t>Current Assets</t>
  </si>
  <si>
    <t>Total Current Assets</t>
  </si>
  <si>
    <t>Non-current Assets</t>
  </si>
  <si>
    <t>PP&amp;E</t>
  </si>
  <si>
    <t>Advances to vendors</t>
  </si>
  <si>
    <t>Investments</t>
  </si>
  <si>
    <t>Long-term deposits</t>
  </si>
  <si>
    <t>Long-term prepaids</t>
  </si>
  <si>
    <t>Right-of-use assets</t>
  </si>
  <si>
    <t>Digital assets, restricted</t>
  </si>
  <si>
    <t>Intangible assets</t>
  </si>
  <si>
    <t>Total Non-current Assets</t>
  </si>
  <si>
    <t>Total Assets</t>
  </si>
  <si>
    <t>Current Liabilities</t>
  </si>
  <si>
    <t>AP</t>
  </si>
  <si>
    <t>Accrued expenses</t>
  </si>
  <si>
    <t>Legal reserve payable</t>
  </si>
  <si>
    <t>Operating lease liabilities</t>
  </si>
  <si>
    <t>Current portion of accrued interest</t>
  </si>
  <si>
    <t>Total Current Liabilities</t>
  </si>
  <si>
    <t>Non-current Liabilities</t>
  </si>
  <si>
    <t>Notes payable</t>
  </si>
  <si>
    <t>Term loan</t>
  </si>
  <si>
    <t>Deferred tax liabilities</t>
  </si>
  <si>
    <t>Total Non-current Liabilities</t>
  </si>
  <si>
    <t>Total Liabilities</t>
  </si>
  <si>
    <t>Equity</t>
  </si>
  <si>
    <t>Preferred stock</t>
  </si>
  <si>
    <t>Common stock</t>
  </si>
  <si>
    <t>Additional paid in capital</t>
  </si>
  <si>
    <t>Accumulated other comprehensive income</t>
  </si>
  <si>
    <t>Accumulated deficit</t>
  </si>
  <si>
    <t>Total Stockholders' equity</t>
  </si>
  <si>
    <t>Noncontrolling interest</t>
  </si>
  <si>
    <t>Total Equity</t>
  </si>
  <si>
    <t>Total Equity &amp; Liabilities</t>
  </si>
  <si>
    <t>Income Statement *in thousands, USD</t>
  </si>
  <si>
    <t>Revenues</t>
  </si>
  <si>
    <t>COGs</t>
  </si>
  <si>
    <t>COGs - energy, hosting and others</t>
  </si>
  <si>
    <t>COGs - Depreciation and amortization</t>
  </si>
  <si>
    <t>Total COGs</t>
  </si>
  <si>
    <t>Gross Profit</t>
  </si>
  <si>
    <t>Gross Margin</t>
  </si>
  <si>
    <t>Operating Expenses</t>
  </si>
  <si>
    <t>G&amp;A</t>
  </si>
  <si>
    <t>Legal reserves</t>
  </si>
  <si>
    <t>Impairment of deposits due to vendor bankruptcy filing</t>
  </si>
  <si>
    <t>Impairment of digital assets</t>
  </si>
  <si>
    <t>Impairment of patents</t>
  </si>
  <si>
    <t>Impairment of mining equipment and advances to vendors</t>
  </si>
  <si>
    <t>Realized and unrealized gains (losses) on digital assets loan receivable and digital assets</t>
  </si>
  <si>
    <t>Gain on sale of equipment, net of disposals</t>
  </si>
  <si>
    <t>Realized and unrealized gains (losses) on digital assets held within Investmnet Fund</t>
  </si>
  <si>
    <t>Total Operating Expenses</t>
  </si>
  <si>
    <t>Operating Income</t>
  </si>
  <si>
    <t>Operating Margins</t>
  </si>
  <si>
    <t>Other income (expenses)</t>
  </si>
  <si>
    <t>Other non-operating income (loss)</t>
  </si>
  <si>
    <t>Impairment of loan and investment due to vendor bankruptcy filing</t>
  </si>
  <si>
    <t>Interest expense</t>
  </si>
  <si>
    <t>Income before taxes</t>
  </si>
  <si>
    <t>Net Income</t>
  </si>
  <si>
    <t xml:space="preserve">EPS </t>
  </si>
  <si>
    <t>Taxes (expense)</t>
  </si>
  <si>
    <t>Cash Flow *in thousands, USD</t>
  </si>
  <si>
    <t>CFFO</t>
  </si>
  <si>
    <t>CapEx</t>
  </si>
  <si>
    <t>FCF</t>
  </si>
  <si>
    <t>SBI</t>
  </si>
  <si>
    <t>SBC</t>
  </si>
  <si>
    <t>SBB</t>
  </si>
  <si>
    <t>Dividends</t>
  </si>
  <si>
    <r>
      <t xml:space="preserve">The company was </t>
    </r>
    <r>
      <rPr>
        <b/>
        <sz val="11"/>
        <color rgb="FF232A31"/>
        <rFont val="Arial"/>
        <family val="2"/>
      </rPr>
      <t xml:space="preserve">formerly known as Marathon Patent Group, Inc. and changed its name to Marathon Digital Holdings, Inc. in </t>
    </r>
    <r>
      <rPr>
        <b/>
        <u/>
        <sz val="11"/>
        <color rgb="FF232A31"/>
        <rFont val="Arial"/>
        <family val="2"/>
      </rPr>
      <t>February 2021</t>
    </r>
    <r>
      <rPr>
        <sz val="11"/>
        <color rgb="FF232A31"/>
        <rFont val="Arial"/>
        <family val="2"/>
      </rPr>
      <t>. </t>
    </r>
  </si>
  <si>
    <r>
      <t xml:space="preserve">Marathon Digital Holdings, Inc. operates as a </t>
    </r>
    <r>
      <rPr>
        <b/>
        <sz val="11"/>
        <color rgb="FF232A31"/>
        <rFont val="Arial"/>
        <family val="2"/>
      </rPr>
      <t xml:space="preserve">digital asset technology company that mines digital assets with a focus on the blockchain ecosystem </t>
    </r>
    <r>
      <rPr>
        <sz val="11"/>
        <color rgb="FF232A31"/>
        <rFont val="Arial"/>
        <family val="2"/>
      </rPr>
      <t>and the generation of digital assets in United States.</t>
    </r>
  </si>
  <si>
    <t>Revenue by Product</t>
  </si>
  <si>
    <t>Participant</t>
  </si>
  <si>
    <t>Operator - Transaction Fees</t>
  </si>
  <si>
    <t>Operator - Block Rewards</t>
  </si>
  <si>
    <t>Total Revenue</t>
  </si>
  <si>
    <t>Mix</t>
  </si>
  <si>
    <t>Total %</t>
  </si>
  <si>
    <t>Growth</t>
  </si>
  <si>
    <t>BTC Prices</t>
  </si>
  <si>
    <t>Low</t>
  </si>
  <si>
    <t>Stock Price Comparison</t>
  </si>
  <si>
    <t>Average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</si>
</sst>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2"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color rgb="FF000000"/>
      <name val="Times New Roman"/>
      <family val="1"/>
    </font>
    <font>
      <b/>
      <sz val="11"/>
      <color rgb="FF000000"/>
      <name val="Times New Roman"/>
      <family val="1"/>
    </font>
    <font>
      <i/>
      <u/>
      <sz val="11"/>
      <name val="Calibri"/>
      <family val="2"/>
      <scheme val="minor"/>
    </font>
    <font>
      <sz val="11"/>
      <color rgb="FF232A31"/>
      <name val="Arial"/>
      <family val="2"/>
    </font>
    <font>
      <b/>
      <sz val="11"/>
      <color rgb="FF232A31"/>
      <name val="Arial"/>
      <family val="2"/>
    </font>
    <font>
      <b/>
      <u/>
      <sz val="11"/>
      <color rgb="FF232A31"/>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164" fontId="0" fillId="0" borderId="0" xfId="0" applyNumberFormat="1"/>
    <xf numFmtId="3" fontId="0" fillId="0" borderId="0" xfId="0" applyNumberFormat="1"/>
    <xf numFmtId="0" fontId="1" fillId="2" borderId="0" xfId="0" applyFont="1" applyFill="1"/>
    <xf numFmtId="0" fontId="3" fillId="3" borderId="0" xfId="0" applyFont="1" applyFill="1"/>
    <xf numFmtId="0" fontId="4" fillId="0" borderId="0" xfId="0" applyFont="1"/>
    <xf numFmtId="3" fontId="3" fillId="3" borderId="0" xfId="0" applyNumberFormat="1" applyFont="1" applyFill="1"/>
    <xf numFmtId="3" fontId="0" fillId="0" borderId="1" xfId="0" applyNumberFormat="1" applyBorder="1"/>
    <xf numFmtId="3" fontId="0" fillId="0" borderId="2" xfId="0" applyNumberFormat="1" applyBorder="1"/>
    <xf numFmtId="3" fontId="1" fillId="2" borderId="0" xfId="0" applyNumberFormat="1" applyFont="1" applyFill="1"/>
    <xf numFmtId="3" fontId="6" fillId="3" borderId="0" xfId="0" applyNumberFormat="1" applyFont="1" applyFill="1"/>
    <xf numFmtId="3" fontId="0" fillId="0" borderId="0" xfId="0" applyNumberFormat="1" applyFill="1" applyBorder="1"/>
    <xf numFmtId="3" fontId="0" fillId="0" borderId="1" xfId="0" applyNumberFormat="1" applyFill="1" applyBorder="1"/>
    <xf numFmtId="3" fontId="0" fillId="0" borderId="2" xfId="0" applyNumberFormat="1" applyFill="1" applyBorder="1"/>
    <xf numFmtId="10" fontId="0" fillId="0" borderId="0" xfId="0" applyNumberFormat="1"/>
    <xf numFmtId="2" fontId="0" fillId="0" borderId="0" xfId="0" applyNumberFormat="1"/>
    <xf numFmtId="0" fontId="7" fillId="0" borderId="0" xfId="0" applyFont="1"/>
    <xf numFmtId="10" fontId="0" fillId="0" borderId="1" xfId="0" applyNumberFormat="1" applyBorder="1"/>
    <xf numFmtId="14" fontId="0" fillId="0" borderId="0" xfId="0" applyNumberFormat="1"/>
    <xf numFmtId="3" fontId="2" fillId="0" borderId="2" xfId="0" applyNumberFormat="1" applyFont="1" applyFill="1" applyBorder="1"/>
    <xf numFmtId="3" fontId="2" fillId="0" borderId="2" xfId="0" applyNumberFormat="1" applyFont="1" applyBorder="1"/>
    <xf numFmtId="3" fontId="2" fillId="0" borderId="0" xfId="0" applyNumberFormat="1" applyFont="1" applyFill="1" applyBorder="1"/>
    <xf numFmtId="3"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https://www.bing.com/financeapi/forcetrigger?t=a1xadm&amp;q=XNAS%3aMARA&amp;form=skydnc</v>
    <v>Learn more on Bing</v>
  </rv>
  <rv s="1">
    <v>en-US</v>
    <v>a1xadm</v>
    <v>268435456</v>
    <v>1</v>
    <v>Powered by Refinitiv</v>
    <v>0</v>
    <v>MARATHON DIGITAL HOLDINGS, INC. (XNAS:MARA)</v>
    <v>2</v>
    <v>3</v>
    <v>Finance</v>
    <v>4</v>
    <v>19.875</v>
    <v>3.11</v>
    <v>5.1906999999999996</v>
    <v>-0.56000000000000005</v>
    <v>2.532E-3</v>
    <v>-6.6194000000000003E-2</v>
    <v>0.02</v>
    <v>USD</v>
    <v>Marathon Digital Holdings, Inc. is a digital asset technology company. The Company produces or mines digital assets with a focus on the blockchain ecosystem and the generation of digital assets. It uses specific hardware and software for its digital asset mining operations. It operates in the digital currency blockchain segment. Its application-specific integrated circuit (ASIC (ASICs) mining rigs are located in the United States. The Company deploys or is in the process of deploying its assets at various sites in the United States. The Company's operating locations include McCamey, Texas; Garden City, Texas; Ellendale, North Dakota; Granbury, Texas; and Plano, Texas.</v>
    <v>30</v>
    <v>Nasdaq Stock Market</v>
    <v>XNAS</v>
    <v>XNAS</v>
    <v>1180 N. Town Center Drive, Suite 100, LAS VEGAS, NV, 89144 US</v>
    <v>8.3000000000000007</v>
    <v>Financial Technology (Fintech) &amp; Infrastructure</v>
    <v>Stock</v>
    <v>45210.977640358593</v>
    <v>0</v>
    <v>7.7249999999999996</v>
    <v>1474368000</v>
    <v>MARATHON DIGITAL HOLDINGS, INC.</v>
    <v>MARATHON DIGITAL HOLDINGS, INC.</v>
    <v>8.18</v>
    <v>55.818600000000004</v>
    <v>8.4600000000000009</v>
    <v>7.9</v>
    <v>7.92</v>
    <v>174275100</v>
    <v>MARA</v>
    <v>MARATHON DIGITAL HOLDINGS, INC. (XNAS:MARA)</v>
    <v>28503076</v>
    <v>26850006</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0BC42-F16F-40C0-8528-A2A555F8F73A}">
  <dimension ref="A1:C7"/>
  <sheetViews>
    <sheetView workbookViewId="0">
      <selection activeCell="C3" sqref="C3"/>
    </sheetView>
  </sheetViews>
  <sheetFormatPr defaultRowHeight="14.5" x14ac:dyDescent="0.35"/>
  <cols>
    <col min="2" max="2" width="10.08984375" bestFit="1" customWidth="1"/>
  </cols>
  <sheetData>
    <row r="1" spans="1:3" x14ac:dyDescent="0.35">
      <c r="A1" t="e" vm="1">
        <v>#VALUE!</v>
      </c>
    </row>
    <row r="2" spans="1:3" x14ac:dyDescent="0.35">
      <c r="A2" t="s">
        <v>5</v>
      </c>
      <c r="B2" s="1" cm="1">
        <f t="array" ref="B2">_FV(A1,"Price")</f>
        <v>7.9</v>
      </c>
    </row>
    <row r="3" spans="1:3" x14ac:dyDescent="0.35">
      <c r="A3" t="s">
        <v>6</v>
      </c>
      <c r="B3" s="2" cm="1">
        <f t="array" ref="B3">_FV(A1,"Shares outstanding",TRUE)/1000000</f>
        <v>174.27510000000001</v>
      </c>
      <c r="C3" t="s">
        <v>23</v>
      </c>
    </row>
    <row r="4" spans="1:3" x14ac:dyDescent="0.35">
      <c r="A4" t="s">
        <v>7</v>
      </c>
      <c r="B4" s="2">
        <f>B2*B3</f>
        <v>1376.7732900000001</v>
      </c>
      <c r="C4" t="s">
        <v>23</v>
      </c>
    </row>
    <row r="5" spans="1:3" x14ac:dyDescent="0.35">
      <c r="A5" t="s">
        <v>8</v>
      </c>
    </row>
    <row r="6" spans="1:3" x14ac:dyDescent="0.35">
      <c r="A6" t="s">
        <v>9</v>
      </c>
    </row>
    <row r="7" spans="1:3" x14ac:dyDescent="0.35">
      <c r="A7"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04ED-E69F-4D38-9AED-BC285E165CF5}">
  <dimension ref="A1:B51"/>
  <sheetViews>
    <sheetView topLeftCell="A4" workbookViewId="0">
      <selection activeCell="D16" sqref="D16"/>
    </sheetView>
  </sheetViews>
  <sheetFormatPr defaultRowHeight="14.5" x14ac:dyDescent="0.35"/>
  <cols>
    <col min="1" max="1" width="20.6328125" customWidth="1"/>
  </cols>
  <sheetData>
    <row r="1" spans="1:2" x14ac:dyDescent="0.35">
      <c r="A1" t="s">
        <v>0</v>
      </c>
      <c r="B1" t="s">
        <v>11</v>
      </c>
    </row>
    <row r="2" spans="1:2" x14ac:dyDescent="0.35">
      <c r="A2" t="s">
        <v>1</v>
      </c>
      <c r="B2" t="s">
        <v>12</v>
      </c>
    </row>
    <row r="3" spans="1:2" x14ac:dyDescent="0.35">
      <c r="A3" t="s">
        <v>2</v>
      </c>
      <c r="B3" t="s">
        <v>13</v>
      </c>
    </row>
    <row r="4" spans="1:2" x14ac:dyDescent="0.35">
      <c r="A4" t="s">
        <v>3</v>
      </c>
      <c r="B4" t="s">
        <v>14</v>
      </c>
    </row>
    <row r="5" spans="1:2" x14ac:dyDescent="0.35">
      <c r="A5" t="s">
        <v>4</v>
      </c>
      <c r="B5" t="s">
        <v>15</v>
      </c>
    </row>
    <row r="6" spans="1:2" x14ac:dyDescent="0.35">
      <c r="A6" t="s">
        <v>16</v>
      </c>
      <c r="B6" t="s">
        <v>18</v>
      </c>
    </row>
    <row r="7" spans="1:2" x14ac:dyDescent="0.35">
      <c r="A7" t="s">
        <v>17</v>
      </c>
      <c r="B7">
        <v>40</v>
      </c>
    </row>
    <row r="10" spans="1:2" x14ac:dyDescent="0.35">
      <c r="A10" t="s">
        <v>19</v>
      </c>
      <c r="B10" t="s">
        <v>20</v>
      </c>
    </row>
    <row r="11" spans="1:2" x14ac:dyDescent="0.35">
      <c r="A11" t="s">
        <v>21</v>
      </c>
      <c r="B11" t="s">
        <v>22</v>
      </c>
    </row>
    <row r="22" spans="1:1" s="3" customFormat="1" x14ac:dyDescent="0.35">
      <c r="A22" s="3" t="s">
        <v>31</v>
      </c>
    </row>
    <row r="23" spans="1:1" x14ac:dyDescent="0.35">
      <c r="A23" s="16" t="s">
        <v>130</v>
      </c>
    </row>
    <row r="24" spans="1:1" x14ac:dyDescent="0.35">
      <c r="A24" s="16" t="s">
        <v>129</v>
      </c>
    </row>
    <row r="32" spans="1:1" s="4" customFormat="1" x14ac:dyDescent="0.35">
      <c r="A32" s="4" t="s">
        <v>32</v>
      </c>
    </row>
    <row r="33" spans="1:2" x14ac:dyDescent="0.35">
      <c r="A33" t="s">
        <v>43</v>
      </c>
      <c r="B33" t="s">
        <v>33</v>
      </c>
    </row>
    <row r="34" spans="1:2" x14ac:dyDescent="0.35">
      <c r="A34" t="s">
        <v>42</v>
      </c>
    </row>
    <row r="35" spans="1:2" x14ac:dyDescent="0.35">
      <c r="A35" t="s">
        <v>41</v>
      </c>
    </row>
    <row r="36" spans="1:2" x14ac:dyDescent="0.35">
      <c r="A36" t="s">
        <v>40</v>
      </c>
    </row>
    <row r="37" spans="1:2" x14ac:dyDescent="0.35">
      <c r="A37" t="s">
        <v>39</v>
      </c>
    </row>
    <row r="38" spans="1:2" x14ac:dyDescent="0.35">
      <c r="A38" t="s">
        <v>38</v>
      </c>
    </row>
    <row r="39" spans="1:2" x14ac:dyDescent="0.35">
      <c r="A39" t="s">
        <v>37</v>
      </c>
    </row>
    <row r="40" spans="1:2" x14ac:dyDescent="0.35">
      <c r="A40" t="s">
        <v>36</v>
      </c>
    </row>
    <row r="41" spans="1:2" x14ac:dyDescent="0.35">
      <c r="A41" t="s">
        <v>35</v>
      </c>
    </row>
    <row r="42" spans="1:2" x14ac:dyDescent="0.35">
      <c r="A42" t="s">
        <v>34</v>
      </c>
    </row>
    <row r="43" spans="1:2" x14ac:dyDescent="0.35">
      <c r="A43" t="s">
        <v>44</v>
      </c>
    </row>
    <row r="44" spans="1:2" x14ac:dyDescent="0.35">
      <c r="A44" t="s">
        <v>45</v>
      </c>
    </row>
    <row r="45" spans="1:2" x14ac:dyDescent="0.35">
      <c r="A45" t="s">
        <v>46</v>
      </c>
    </row>
    <row r="50" spans="1:1" s="4" customFormat="1" x14ac:dyDescent="0.35">
      <c r="A50" s="4" t="s">
        <v>47</v>
      </c>
    </row>
    <row r="51" spans="1:1" x14ac:dyDescent="0.35">
      <c r="A51" s="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418FE-4119-4ABC-A462-4285CEDA4712}">
  <dimension ref="B1:AE124"/>
  <sheetViews>
    <sheetView tabSelected="1" workbookViewId="0">
      <pane xSplit="2" ySplit="7" topLeftCell="C8" activePane="bottomRight" state="frozen"/>
      <selection pane="topRight" activeCell="C1" sqref="C1"/>
      <selection pane="bottomLeft" activeCell="A6" sqref="A6"/>
      <selection pane="bottomRight" activeCell="V19" sqref="V19"/>
    </sheetView>
  </sheetViews>
  <sheetFormatPr defaultRowHeight="14.5" x14ac:dyDescent="0.35"/>
  <cols>
    <col min="2" max="2" width="15.6328125" customWidth="1"/>
    <col min="20" max="21" width="9.453125" bestFit="1" customWidth="1"/>
    <col min="22" max="23" width="9.7265625" bestFit="1" customWidth="1"/>
    <col min="24" max="24" width="10.7265625" bestFit="1" customWidth="1"/>
  </cols>
  <sheetData>
    <row r="1" spans="2:28" x14ac:dyDescent="0.35">
      <c r="B1" t="s">
        <v>24</v>
      </c>
    </row>
    <row r="2" spans="2:28" x14ac:dyDescent="0.35">
      <c r="B2" t="s">
        <v>25</v>
      </c>
      <c r="T2" s="18">
        <v>43549</v>
      </c>
      <c r="U2" s="18">
        <v>43914</v>
      </c>
      <c r="V2" s="18">
        <v>44271</v>
      </c>
      <c r="W2" s="18">
        <v>44630</v>
      </c>
      <c r="X2" s="18">
        <v>45001</v>
      </c>
    </row>
    <row r="3" spans="2:28" x14ac:dyDescent="0.35">
      <c r="B3" t="s">
        <v>26</v>
      </c>
      <c r="Q3">
        <v>2015</v>
      </c>
      <c r="R3">
        <f>Q3+1</f>
        <v>2016</v>
      </c>
      <c r="S3">
        <f t="shared" ref="S3:AB3" si="0">R3+1</f>
        <v>2017</v>
      </c>
      <c r="T3">
        <f t="shared" si="0"/>
        <v>2018</v>
      </c>
      <c r="U3">
        <f t="shared" si="0"/>
        <v>2019</v>
      </c>
      <c r="V3">
        <f t="shared" si="0"/>
        <v>2020</v>
      </c>
      <c r="W3">
        <f t="shared" si="0"/>
        <v>2021</v>
      </c>
      <c r="X3">
        <f t="shared" si="0"/>
        <v>2022</v>
      </c>
      <c r="Y3">
        <f t="shared" si="0"/>
        <v>2023</v>
      </c>
      <c r="Z3">
        <f t="shared" si="0"/>
        <v>2024</v>
      </c>
      <c r="AA3">
        <f t="shared" si="0"/>
        <v>2025</v>
      </c>
      <c r="AB3">
        <f t="shared" si="0"/>
        <v>2026</v>
      </c>
    </row>
    <row r="4" spans="2:28" s="3" customFormat="1" x14ac:dyDescent="0.35">
      <c r="B4" s="3" t="s">
        <v>27</v>
      </c>
    </row>
    <row r="5" spans="2:28" x14ac:dyDescent="0.35">
      <c r="B5" t="s">
        <v>28</v>
      </c>
      <c r="Q5">
        <v>140.96</v>
      </c>
      <c r="R5">
        <v>55.04</v>
      </c>
      <c r="S5">
        <v>40.119999999999997</v>
      </c>
      <c r="T5">
        <v>20.239999999999998</v>
      </c>
      <c r="U5">
        <v>3.97</v>
      </c>
      <c r="V5">
        <v>14.66</v>
      </c>
      <c r="W5">
        <v>83.45</v>
      </c>
      <c r="X5">
        <v>35.479999999999997</v>
      </c>
    </row>
    <row r="6" spans="2:28" x14ac:dyDescent="0.35">
      <c r="B6" t="s">
        <v>29</v>
      </c>
      <c r="Q6">
        <v>21.12</v>
      </c>
      <c r="R6">
        <v>20.64</v>
      </c>
      <c r="S6">
        <v>2.08</v>
      </c>
      <c r="T6">
        <v>1.44</v>
      </c>
      <c r="U6">
        <v>0.86</v>
      </c>
      <c r="V6">
        <v>0.35</v>
      </c>
      <c r="W6">
        <v>10.53</v>
      </c>
      <c r="X6">
        <v>3.11</v>
      </c>
    </row>
    <row r="7" spans="2:28" s="23" customFormat="1" x14ac:dyDescent="0.35">
      <c r="B7" s="23" t="s">
        <v>30</v>
      </c>
      <c r="Q7" s="23">
        <v>64.59</v>
      </c>
      <c r="R7" s="23">
        <v>36.57</v>
      </c>
      <c r="S7" s="23">
        <v>11.96</v>
      </c>
      <c r="T7" s="23">
        <v>5.5</v>
      </c>
      <c r="U7" s="23">
        <v>2.04</v>
      </c>
      <c r="V7" s="23">
        <v>2.0699999999999998</v>
      </c>
      <c r="W7" s="23">
        <v>35.85</v>
      </c>
      <c r="X7" s="23">
        <v>14.85</v>
      </c>
    </row>
    <row r="10" spans="2:28" s="3" customFormat="1" x14ac:dyDescent="0.35">
      <c r="B10" s="3" t="s">
        <v>139</v>
      </c>
    </row>
    <row r="11" spans="2:28" s="2" customFormat="1" x14ac:dyDescent="0.35">
      <c r="B11" s="2" t="s">
        <v>28</v>
      </c>
      <c r="Q11" s="2">
        <v>495.56</v>
      </c>
      <c r="R11" s="2">
        <v>979.4</v>
      </c>
      <c r="S11" s="2">
        <v>20089</v>
      </c>
      <c r="T11" s="2">
        <v>17712.400000000001</v>
      </c>
      <c r="U11" s="2">
        <v>13796.49</v>
      </c>
      <c r="V11" s="2">
        <v>28937.74</v>
      </c>
      <c r="W11" s="2">
        <v>68789.62</v>
      </c>
      <c r="X11" s="2">
        <v>48086.84</v>
      </c>
    </row>
    <row r="12" spans="2:28" s="2" customFormat="1" x14ac:dyDescent="0.35">
      <c r="B12" s="2" t="s">
        <v>140</v>
      </c>
      <c r="Q12" s="2">
        <v>171.51</v>
      </c>
      <c r="R12" s="2">
        <v>354.91</v>
      </c>
      <c r="S12" s="2">
        <v>755.76</v>
      </c>
      <c r="T12" s="2">
        <v>3191.3</v>
      </c>
      <c r="U12" s="2">
        <v>3391.02</v>
      </c>
      <c r="V12" s="2">
        <v>4106.9799999999996</v>
      </c>
      <c r="W12" s="2">
        <v>28722.76</v>
      </c>
      <c r="X12" s="2">
        <v>15599.05</v>
      </c>
    </row>
    <row r="13" spans="2:28" s="2" customFormat="1" x14ac:dyDescent="0.35">
      <c r="B13" s="2" t="s">
        <v>30</v>
      </c>
      <c r="Q13" s="2">
        <v>272.02</v>
      </c>
      <c r="R13" s="2">
        <v>567.41</v>
      </c>
      <c r="S13" s="2">
        <v>3978.15</v>
      </c>
      <c r="T13" s="2">
        <v>7582.82</v>
      </c>
      <c r="U13" s="2">
        <v>7395.8</v>
      </c>
      <c r="V13" s="2">
        <v>11067.38</v>
      </c>
      <c r="W13" s="2">
        <v>47440.04</v>
      </c>
      <c r="X13" s="2">
        <v>28229.759999999998</v>
      </c>
    </row>
    <row r="14" spans="2:28" s="14" customFormat="1" x14ac:dyDescent="0.35">
      <c r="B14" s="14" t="s">
        <v>142</v>
      </c>
      <c r="Q14" s="14" t="e">
        <f>(Q13-P13)/ABS(P13)</f>
        <v>#DIV/0!</v>
      </c>
      <c r="R14" s="14">
        <f t="shared" ref="R14:W14" si="1">(R13-Q13)/ABS(Q13)</f>
        <v>1.0859128005293728</v>
      </c>
      <c r="S14" s="14">
        <f t="shared" si="1"/>
        <v>6.0110678345464486</v>
      </c>
      <c r="T14" s="14">
        <f t="shared" si="1"/>
        <v>0.90611716501388828</v>
      </c>
      <c r="U14" s="14">
        <f t="shared" si="1"/>
        <v>-2.4663647561197488E-2</v>
      </c>
      <c r="V14" s="14">
        <f t="shared" si="1"/>
        <v>0.49644122339706304</v>
      </c>
      <c r="W14" s="14">
        <f t="shared" si="1"/>
        <v>3.2864743055718701</v>
      </c>
      <c r="X14" s="14">
        <f>(X13-W13)/ABS(W13)</f>
        <v>-0.40493810713481698</v>
      </c>
    </row>
    <row r="15" spans="2:28" s="6" customFormat="1" x14ac:dyDescent="0.35">
      <c r="B15" s="6" t="s">
        <v>141</v>
      </c>
    </row>
    <row r="16" spans="2:28" s="2" customFormat="1" x14ac:dyDescent="0.35">
      <c r="B16" s="2" t="s">
        <v>28</v>
      </c>
      <c r="Q16">
        <v>140.96</v>
      </c>
      <c r="R16">
        <v>55.04</v>
      </c>
      <c r="S16">
        <v>40.119999999999997</v>
      </c>
      <c r="T16">
        <v>20.239999999999998</v>
      </c>
      <c r="U16">
        <v>3.97</v>
      </c>
      <c r="V16">
        <v>14.66</v>
      </c>
      <c r="W16">
        <v>83.45</v>
      </c>
      <c r="X16">
        <v>35.479999999999997</v>
      </c>
    </row>
    <row r="17" spans="2:31" s="2" customFormat="1" x14ac:dyDescent="0.35">
      <c r="B17" s="2" t="s">
        <v>140</v>
      </c>
      <c r="Q17">
        <v>21.12</v>
      </c>
      <c r="R17">
        <v>20.64</v>
      </c>
      <c r="S17">
        <v>2.08</v>
      </c>
      <c r="T17">
        <v>1.44</v>
      </c>
      <c r="U17">
        <v>0.86</v>
      </c>
      <c r="V17">
        <v>0.35</v>
      </c>
      <c r="W17">
        <v>10.53</v>
      </c>
      <c r="X17">
        <v>3.11</v>
      </c>
    </row>
    <row r="18" spans="2:31" s="2" customFormat="1" x14ac:dyDescent="0.35">
      <c r="B18" s="2" t="s">
        <v>30</v>
      </c>
      <c r="Q18" s="23">
        <v>64.59</v>
      </c>
      <c r="R18" s="23">
        <v>36.57</v>
      </c>
      <c r="S18" s="23">
        <v>11.96</v>
      </c>
      <c r="T18" s="23">
        <v>5.5</v>
      </c>
      <c r="U18" s="23">
        <v>2.04</v>
      </c>
      <c r="V18" s="23">
        <v>2.0699999999999998</v>
      </c>
      <c r="W18" s="23">
        <v>35.85</v>
      </c>
      <c r="X18" s="23">
        <v>14.85</v>
      </c>
    </row>
    <row r="19" spans="2:31" x14ac:dyDescent="0.35">
      <c r="B19" s="2" t="s">
        <v>142</v>
      </c>
      <c r="Q19" s="14" t="e">
        <f>(Q18-P18)/ABS(P18)</f>
        <v>#DIV/0!</v>
      </c>
      <c r="R19" s="14">
        <f t="shared" ref="R19:W19" si="2">(R18-Q18)/ABS(Q18)</f>
        <v>-0.4338132837900604</v>
      </c>
      <c r="S19" s="14">
        <f t="shared" si="2"/>
        <v>-0.67295597484276726</v>
      </c>
      <c r="T19" s="14">
        <f t="shared" si="2"/>
        <v>-0.54013377926421413</v>
      </c>
      <c r="U19" s="14">
        <f t="shared" si="2"/>
        <v>-0.62909090909090903</v>
      </c>
      <c r="V19" s="14">
        <f t="shared" si="2"/>
        <v>1.4705882352941081E-2</v>
      </c>
      <c r="W19" s="14">
        <f t="shared" si="2"/>
        <v>16.318840579710148</v>
      </c>
      <c r="X19" s="14">
        <f>(X18-W18)/ABS(W18)</f>
        <v>-0.58577405857740583</v>
      </c>
    </row>
    <row r="20" spans="2:31" s="3" customFormat="1" x14ac:dyDescent="0.35">
      <c r="B20" s="3" t="s">
        <v>131</v>
      </c>
    </row>
    <row r="21" spans="2:31" s="2" customFormat="1" x14ac:dyDescent="0.35">
      <c r="B21" s="2" t="s">
        <v>132</v>
      </c>
      <c r="V21" s="2">
        <v>4357</v>
      </c>
      <c r="W21" s="2">
        <v>20903</v>
      </c>
      <c r="X21" s="2">
        <v>4652</v>
      </c>
    </row>
    <row r="22" spans="2:31" s="2" customFormat="1" x14ac:dyDescent="0.35">
      <c r="B22" s="2" t="s">
        <v>133</v>
      </c>
      <c r="V22" s="2">
        <v>0</v>
      </c>
      <c r="W22" s="2">
        <v>3317</v>
      </c>
      <c r="X22" s="2">
        <v>5231</v>
      </c>
    </row>
    <row r="23" spans="2:31" s="7" customFormat="1" x14ac:dyDescent="0.35">
      <c r="B23" s="7" t="s">
        <v>134</v>
      </c>
      <c r="V23" s="7">
        <v>0</v>
      </c>
      <c r="W23" s="7">
        <v>134943</v>
      </c>
      <c r="X23" s="7">
        <v>107869</v>
      </c>
    </row>
    <row r="24" spans="2:31" s="2" customFormat="1" x14ac:dyDescent="0.35">
      <c r="B24" s="2" t="s">
        <v>135</v>
      </c>
      <c r="N24" s="2">
        <f>SUM(N21:N23)</f>
        <v>0</v>
      </c>
      <c r="O24" s="2">
        <f t="shared" ref="O24:AE24" si="3">SUM(O21:O23)</f>
        <v>0</v>
      </c>
      <c r="P24" s="2">
        <f t="shared" si="3"/>
        <v>0</v>
      </c>
      <c r="Q24" s="2">
        <f t="shared" si="3"/>
        <v>0</v>
      </c>
      <c r="R24" s="2">
        <f t="shared" si="3"/>
        <v>0</v>
      </c>
      <c r="S24" s="2">
        <f t="shared" si="3"/>
        <v>0</v>
      </c>
      <c r="T24" s="2">
        <f t="shared" si="3"/>
        <v>0</v>
      </c>
      <c r="U24" s="2">
        <f t="shared" si="3"/>
        <v>0</v>
      </c>
      <c r="V24" s="2">
        <f t="shared" si="3"/>
        <v>4357</v>
      </c>
      <c r="W24" s="2">
        <f t="shared" si="3"/>
        <v>159163</v>
      </c>
      <c r="X24" s="2">
        <f t="shared" si="3"/>
        <v>117752</v>
      </c>
      <c r="Y24" s="2">
        <f t="shared" si="3"/>
        <v>0</v>
      </c>
      <c r="Z24" s="2">
        <f t="shared" si="3"/>
        <v>0</v>
      </c>
      <c r="AA24" s="2">
        <f t="shared" si="3"/>
        <v>0</v>
      </c>
      <c r="AB24" s="2">
        <f t="shared" si="3"/>
        <v>0</v>
      </c>
      <c r="AC24" s="2">
        <f t="shared" si="3"/>
        <v>0</v>
      </c>
      <c r="AD24" s="2">
        <f t="shared" si="3"/>
        <v>0</v>
      </c>
      <c r="AE24" s="2">
        <f t="shared" si="3"/>
        <v>0</v>
      </c>
    </row>
    <row r="25" spans="2:31" s="4" customFormat="1" x14ac:dyDescent="0.35">
      <c r="B25" s="4" t="s">
        <v>136</v>
      </c>
    </row>
    <row r="26" spans="2:31" s="14" customFormat="1" x14ac:dyDescent="0.35">
      <c r="B26" s="14" t="s">
        <v>132</v>
      </c>
      <c r="V26" s="14">
        <f>V21/V24</f>
        <v>1</v>
      </c>
      <c r="W26" s="14">
        <f>W21/W24</f>
        <v>0.13133077411207378</v>
      </c>
      <c r="X26" s="14">
        <f>X21/X24</f>
        <v>3.9506759970106664E-2</v>
      </c>
    </row>
    <row r="27" spans="2:31" s="14" customFormat="1" x14ac:dyDescent="0.35">
      <c r="B27" s="14" t="s">
        <v>133</v>
      </c>
      <c r="V27" s="14">
        <f>V22/V24</f>
        <v>0</v>
      </c>
      <c r="W27" s="14">
        <f>W22/W24</f>
        <v>2.0840270665921101E-2</v>
      </c>
      <c r="X27" s="14">
        <f>X22/X24</f>
        <v>4.4423873904477204E-2</v>
      </c>
    </row>
    <row r="28" spans="2:31" s="17" customFormat="1" x14ac:dyDescent="0.35">
      <c r="B28" s="17" t="s">
        <v>134</v>
      </c>
      <c r="V28" s="17">
        <f>V23/V24</f>
        <v>0</v>
      </c>
      <c r="W28" s="17">
        <f>W23/W24</f>
        <v>0.84782895522200508</v>
      </c>
      <c r="X28" s="17">
        <f>X23/X24</f>
        <v>0.91606936612541612</v>
      </c>
    </row>
    <row r="29" spans="2:31" x14ac:dyDescent="0.35">
      <c r="B29" s="2" t="s">
        <v>137</v>
      </c>
      <c r="N29" s="14">
        <f>SUM(N26:N28)</f>
        <v>0</v>
      </c>
      <c r="O29" s="14">
        <f t="shared" ref="O29:AE29" si="4">SUM(O26:O28)</f>
        <v>0</v>
      </c>
      <c r="P29" s="14">
        <f t="shared" si="4"/>
        <v>0</v>
      </c>
      <c r="Q29" s="14">
        <f t="shared" si="4"/>
        <v>0</v>
      </c>
      <c r="R29" s="14">
        <f t="shared" si="4"/>
        <v>0</v>
      </c>
      <c r="S29" s="14">
        <f t="shared" si="4"/>
        <v>0</v>
      </c>
      <c r="T29" s="14">
        <f t="shared" si="4"/>
        <v>0</v>
      </c>
      <c r="U29" s="14">
        <f t="shared" si="4"/>
        <v>0</v>
      </c>
      <c r="V29" s="14">
        <f t="shared" si="4"/>
        <v>1</v>
      </c>
      <c r="W29" s="14">
        <f t="shared" si="4"/>
        <v>1</v>
      </c>
      <c r="X29" s="14">
        <f t="shared" si="4"/>
        <v>1</v>
      </c>
      <c r="Y29" s="14">
        <f t="shared" si="4"/>
        <v>0</v>
      </c>
      <c r="Z29" s="14">
        <f t="shared" si="4"/>
        <v>0</v>
      </c>
      <c r="AA29" s="14">
        <f t="shared" si="4"/>
        <v>0</v>
      </c>
      <c r="AB29" s="14">
        <f t="shared" si="4"/>
        <v>0</v>
      </c>
      <c r="AC29" s="14">
        <f t="shared" si="4"/>
        <v>0</v>
      </c>
      <c r="AD29" s="14">
        <f t="shared" si="4"/>
        <v>0</v>
      </c>
      <c r="AE29" s="14">
        <f t="shared" si="4"/>
        <v>0</v>
      </c>
    </row>
    <row r="30" spans="2:31" s="4" customFormat="1" x14ac:dyDescent="0.35">
      <c r="B30" s="4" t="s">
        <v>138</v>
      </c>
    </row>
    <row r="31" spans="2:31" s="14" customFormat="1" x14ac:dyDescent="0.35">
      <c r="B31" s="14" t="s">
        <v>132</v>
      </c>
      <c r="N31" s="14" t="e">
        <f>(N21-M21)/ABS(M21)</f>
        <v>#DIV/0!</v>
      </c>
      <c r="O31" s="14" t="e">
        <f t="shared" ref="O31:AE31" si="5">(O21-N21)/ABS(N21)</f>
        <v>#DIV/0!</v>
      </c>
      <c r="P31" s="14" t="e">
        <f t="shared" si="5"/>
        <v>#DIV/0!</v>
      </c>
      <c r="Q31" s="14" t="e">
        <f t="shared" si="5"/>
        <v>#DIV/0!</v>
      </c>
      <c r="R31" s="14" t="e">
        <f t="shared" si="5"/>
        <v>#DIV/0!</v>
      </c>
      <c r="S31" s="14" t="e">
        <f t="shared" si="5"/>
        <v>#DIV/0!</v>
      </c>
      <c r="T31" s="14" t="e">
        <f t="shared" si="5"/>
        <v>#DIV/0!</v>
      </c>
      <c r="U31" s="14" t="e">
        <f t="shared" si="5"/>
        <v>#DIV/0!</v>
      </c>
      <c r="V31" s="14" t="e">
        <f t="shared" si="5"/>
        <v>#DIV/0!</v>
      </c>
      <c r="W31" s="14">
        <f t="shared" si="5"/>
        <v>3.7975671333486343</v>
      </c>
      <c r="X31" s="14">
        <f t="shared" si="5"/>
        <v>-0.77744821317514234</v>
      </c>
      <c r="Y31" s="14">
        <f t="shared" si="5"/>
        <v>-1</v>
      </c>
      <c r="Z31" s="14" t="e">
        <f t="shared" si="5"/>
        <v>#DIV/0!</v>
      </c>
      <c r="AA31" s="14" t="e">
        <f t="shared" si="5"/>
        <v>#DIV/0!</v>
      </c>
      <c r="AB31" s="14" t="e">
        <f t="shared" si="5"/>
        <v>#DIV/0!</v>
      </c>
      <c r="AC31" s="14" t="e">
        <f t="shared" si="5"/>
        <v>#DIV/0!</v>
      </c>
      <c r="AD31" s="14" t="e">
        <f t="shared" si="5"/>
        <v>#DIV/0!</v>
      </c>
      <c r="AE31" s="14" t="e">
        <f t="shared" si="5"/>
        <v>#DIV/0!</v>
      </c>
    </row>
    <row r="32" spans="2:31" s="14" customFormat="1" x14ac:dyDescent="0.35">
      <c r="B32" s="14" t="s">
        <v>133</v>
      </c>
      <c r="N32" s="14" t="e">
        <f>(N22-M22)/ABS(M22)</f>
        <v>#DIV/0!</v>
      </c>
      <c r="O32" s="14" t="e">
        <f t="shared" ref="O32:AE32" si="6">(O22-N22)/ABS(N22)</f>
        <v>#DIV/0!</v>
      </c>
      <c r="P32" s="14" t="e">
        <f t="shared" si="6"/>
        <v>#DIV/0!</v>
      </c>
      <c r="Q32" s="14" t="e">
        <f t="shared" si="6"/>
        <v>#DIV/0!</v>
      </c>
      <c r="R32" s="14" t="e">
        <f t="shared" si="6"/>
        <v>#DIV/0!</v>
      </c>
      <c r="S32" s="14" t="e">
        <f t="shared" si="6"/>
        <v>#DIV/0!</v>
      </c>
      <c r="T32" s="14" t="e">
        <f t="shared" si="6"/>
        <v>#DIV/0!</v>
      </c>
      <c r="U32" s="14" t="e">
        <f t="shared" si="6"/>
        <v>#DIV/0!</v>
      </c>
      <c r="V32" s="14" t="e">
        <f t="shared" si="6"/>
        <v>#DIV/0!</v>
      </c>
      <c r="W32" s="14" t="e">
        <f t="shared" si="6"/>
        <v>#DIV/0!</v>
      </c>
      <c r="X32" s="14">
        <f t="shared" si="6"/>
        <v>0.57702743442870064</v>
      </c>
      <c r="Y32" s="14">
        <f t="shared" si="6"/>
        <v>-1</v>
      </c>
      <c r="Z32" s="14" t="e">
        <f t="shared" si="6"/>
        <v>#DIV/0!</v>
      </c>
      <c r="AA32" s="14" t="e">
        <f t="shared" si="6"/>
        <v>#DIV/0!</v>
      </c>
      <c r="AB32" s="14" t="e">
        <f t="shared" si="6"/>
        <v>#DIV/0!</v>
      </c>
      <c r="AC32" s="14" t="e">
        <f t="shared" si="6"/>
        <v>#DIV/0!</v>
      </c>
      <c r="AD32" s="14" t="e">
        <f t="shared" si="6"/>
        <v>#DIV/0!</v>
      </c>
      <c r="AE32" s="14" t="e">
        <f t="shared" si="6"/>
        <v>#DIV/0!</v>
      </c>
    </row>
    <row r="33" spans="2:31" s="17" customFormat="1" x14ac:dyDescent="0.35">
      <c r="B33" s="17" t="s">
        <v>134</v>
      </c>
      <c r="N33" s="17" t="e">
        <f>(N23-M23)/ABS(M23)</f>
        <v>#DIV/0!</v>
      </c>
      <c r="O33" s="17" t="e">
        <f t="shared" ref="O33:AE33" si="7">(O23-N23)/ABS(N23)</f>
        <v>#DIV/0!</v>
      </c>
      <c r="P33" s="17" t="e">
        <f t="shared" si="7"/>
        <v>#DIV/0!</v>
      </c>
      <c r="Q33" s="17" t="e">
        <f t="shared" si="7"/>
        <v>#DIV/0!</v>
      </c>
      <c r="R33" s="17" t="e">
        <f t="shared" si="7"/>
        <v>#DIV/0!</v>
      </c>
      <c r="S33" s="17" t="e">
        <f t="shared" si="7"/>
        <v>#DIV/0!</v>
      </c>
      <c r="T33" s="17" t="e">
        <f t="shared" si="7"/>
        <v>#DIV/0!</v>
      </c>
      <c r="U33" s="17" t="e">
        <f t="shared" si="7"/>
        <v>#DIV/0!</v>
      </c>
      <c r="V33" s="17" t="e">
        <f t="shared" si="7"/>
        <v>#DIV/0!</v>
      </c>
      <c r="W33" s="17" t="e">
        <f t="shared" si="7"/>
        <v>#DIV/0!</v>
      </c>
      <c r="X33" s="17">
        <f t="shared" si="7"/>
        <v>-0.20063285980006373</v>
      </c>
      <c r="Y33" s="17">
        <f t="shared" si="7"/>
        <v>-1</v>
      </c>
      <c r="Z33" s="17" t="e">
        <f t="shared" si="7"/>
        <v>#DIV/0!</v>
      </c>
      <c r="AA33" s="17" t="e">
        <f t="shared" si="7"/>
        <v>#DIV/0!</v>
      </c>
      <c r="AB33" s="17" t="e">
        <f t="shared" si="7"/>
        <v>#DIV/0!</v>
      </c>
      <c r="AC33" s="17" t="e">
        <f t="shared" si="7"/>
        <v>#DIV/0!</v>
      </c>
      <c r="AD33" s="17" t="e">
        <f t="shared" si="7"/>
        <v>#DIV/0!</v>
      </c>
      <c r="AE33" s="17" t="e">
        <f t="shared" si="7"/>
        <v>#DIV/0!</v>
      </c>
    </row>
    <row r="34" spans="2:31" s="14" customFormat="1" x14ac:dyDescent="0.35">
      <c r="B34" s="14" t="s">
        <v>137</v>
      </c>
      <c r="N34" s="14" t="e">
        <f>(N24-M24)/ABS(M24)</f>
        <v>#DIV/0!</v>
      </c>
      <c r="O34" s="14" t="e">
        <f t="shared" ref="O34:AE34" si="8">(O24-N24)/ABS(N24)</f>
        <v>#DIV/0!</v>
      </c>
      <c r="P34" s="14" t="e">
        <f t="shared" si="8"/>
        <v>#DIV/0!</v>
      </c>
      <c r="Q34" s="14" t="e">
        <f t="shared" si="8"/>
        <v>#DIV/0!</v>
      </c>
      <c r="R34" s="14" t="e">
        <f t="shared" si="8"/>
        <v>#DIV/0!</v>
      </c>
      <c r="S34" s="14" t="e">
        <f t="shared" si="8"/>
        <v>#DIV/0!</v>
      </c>
      <c r="T34" s="14" t="e">
        <f t="shared" si="8"/>
        <v>#DIV/0!</v>
      </c>
      <c r="U34" s="14" t="e">
        <f t="shared" si="8"/>
        <v>#DIV/0!</v>
      </c>
      <c r="V34" s="14" t="e">
        <f t="shared" si="8"/>
        <v>#DIV/0!</v>
      </c>
      <c r="W34" s="14">
        <f>(W24-V24)/ABS(V24)</f>
        <v>35.530410833142071</v>
      </c>
      <c r="X34" s="14">
        <f t="shared" si="8"/>
        <v>-0.26017981566067488</v>
      </c>
      <c r="Y34" s="14">
        <f t="shared" si="8"/>
        <v>-1</v>
      </c>
      <c r="Z34" s="14" t="e">
        <f t="shared" si="8"/>
        <v>#DIV/0!</v>
      </c>
      <c r="AA34" s="14" t="e">
        <f t="shared" si="8"/>
        <v>#DIV/0!</v>
      </c>
      <c r="AB34" s="14" t="e">
        <f t="shared" si="8"/>
        <v>#DIV/0!</v>
      </c>
      <c r="AC34" s="14" t="e">
        <f t="shared" si="8"/>
        <v>#DIV/0!</v>
      </c>
      <c r="AD34" s="14" t="e">
        <f t="shared" si="8"/>
        <v>#DIV/0!</v>
      </c>
      <c r="AE34" s="14" t="e">
        <f t="shared" si="8"/>
        <v>#DIV/0!</v>
      </c>
    </row>
    <row r="35" spans="2:31" x14ac:dyDescent="0.35">
      <c r="B35" s="2"/>
    </row>
    <row r="36" spans="2:31" s="3" customFormat="1" x14ac:dyDescent="0.35">
      <c r="B36" s="3" t="s">
        <v>92</v>
      </c>
    </row>
    <row r="37" spans="2:31" s="2" customFormat="1" x14ac:dyDescent="0.35">
      <c r="B37" s="2" t="s">
        <v>93</v>
      </c>
      <c r="V37" s="2">
        <v>4359</v>
      </c>
      <c r="W37" s="2">
        <v>159163</v>
      </c>
      <c r="X37" s="2">
        <v>117753</v>
      </c>
    </row>
    <row r="38" spans="2:31" s="6" customFormat="1" x14ac:dyDescent="0.35">
      <c r="B38" s="6" t="s">
        <v>94</v>
      </c>
    </row>
    <row r="39" spans="2:31" s="2" customFormat="1" x14ac:dyDescent="0.35">
      <c r="B39" s="2" t="s">
        <v>95</v>
      </c>
      <c r="V39" s="2">
        <v>-3851</v>
      </c>
      <c r="W39" s="2">
        <v>-27491</v>
      </c>
      <c r="X39" s="2">
        <v>-72717</v>
      </c>
    </row>
    <row r="40" spans="2:31" s="7" customFormat="1" x14ac:dyDescent="0.35">
      <c r="B40" s="7" t="s">
        <v>96</v>
      </c>
      <c r="V40" s="7">
        <v>-3064</v>
      </c>
      <c r="W40" s="7">
        <v>-14904</v>
      </c>
      <c r="X40" s="7">
        <v>-78709</v>
      </c>
    </row>
    <row r="41" spans="2:31" s="8" customFormat="1" x14ac:dyDescent="0.35">
      <c r="B41" s="8" t="s">
        <v>97</v>
      </c>
      <c r="N41" s="8">
        <f>SUM(N39:N40)</f>
        <v>0</v>
      </c>
      <c r="O41" s="8">
        <f t="shared" ref="O41:AE41" si="9">SUM(O39:O40)</f>
        <v>0</v>
      </c>
      <c r="P41" s="8">
        <f t="shared" si="9"/>
        <v>0</v>
      </c>
      <c r="Q41" s="8">
        <f t="shared" si="9"/>
        <v>0</v>
      </c>
      <c r="R41" s="8">
        <f t="shared" si="9"/>
        <v>0</v>
      </c>
      <c r="S41" s="8">
        <f t="shared" si="9"/>
        <v>0</v>
      </c>
      <c r="T41" s="8">
        <f t="shared" si="9"/>
        <v>0</v>
      </c>
      <c r="U41" s="8">
        <f t="shared" si="9"/>
        <v>0</v>
      </c>
      <c r="V41" s="8">
        <f t="shared" si="9"/>
        <v>-6915</v>
      </c>
      <c r="W41" s="8">
        <f t="shared" si="9"/>
        <v>-42395</v>
      </c>
      <c r="X41" s="8">
        <f t="shared" si="9"/>
        <v>-151426</v>
      </c>
      <c r="Y41" s="8">
        <f t="shared" si="9"/>
        <v>0</v>
      </c>
      <c r="Z41" s="8">
        <f t="shared" si="9"/>
        <v>0</v>
      </c>
      <c r="AA41" s="8">
        <f t="shared" si="9"/>
        <v>0</v>
      </c>
      <c r="AB41" s="8">
        <f t="shared" si="9"/>
        <v>0</v>
      </c>
      <c r="AC41" s="8">
        <f t="shared" si="9"/>
        <v>0</v>
      </c>
      <c r="AD41" s="8">
        <f t="shared" si="9"/>
        <v>0</v>
      </c>
      <c r="AE41" s="8">
        <f t="shared" si="9"/>
        <v>0</v>
      </c>
    </row>
    <row r="42" spans="2:31" s="2" customFormat="1" x14ac:dyDescent="0.35">
      <c r="B42" s="2" t="s">
        <v>98</v>
      </c>
      <c r="N42" s="2">
        <f>N37+N41</f>
        <v>0</v>
      </c>
      <c r="O42" s="2">
        <f t="shared" ref="O42:AE42" si="10">O37+O41</f>
        <v>0</v>
      </c>
      <c r="P42" s="2">
        <f t="shared" si="10"/>
        <v>0</v>
      </c>
      <c r="Q42" s="2">
        <f t="shared" si="10"/>
        <v>0</v>
      </c>
      <c r="R42" s="2">
        <f t="shared" si="10"/>
        <v>0</v>
      </c>
      <c r="S42" s="2">
        <f t="shared" si="10"/>
        <v>0</v>
      </c>
      <c r="T42" s="2">
        <f t="shared" si="10"/>
        <v>0</v>
      </c>
      <c r="U42" s="2">
        <f t="shared" si="10"/>
        <v>0</v>
      </c>
      <c r="V42" s="2">
        <f t="shared" si="10"/>
        <v>-2556</v>
      </c>
      <c r="W42" s="2">
        <f t="shared" si="10"/>
        <v>116768</v>
      </c>
      <c r="X42" s="2">
        <f t="shared" si="10"/>
        <v>-33673</v>
      </c>
      <c r="Y42" s="2">
        <f t="shared" si="10"/>
        <v>0</v>
      </c>
      <c r="Z42" s="2">
        <f t="shared" si="10"/>
        <v>0</v>
      </c>
      <c r="AA42" s="2">
        <f t="shared" si="10"/>
        <v>0</v>
      </c>
      <c r="AB42" s="2">
        <f t="shared" si="10"/>
        <v>0</v>
      </c>
      <c r="AC42" s="2">
        <f t="shared" si="10"/>
        <v>0</v>
      </c>
      <c r="AD42" s="2">
        <f t="shared" si="10"/>
        <v>0</v>
      </c>
      <c r="AE42" s="2">
        <f t="shared" si="10"/>
        <v>0</v>
      </c>
    </row>
    <row r="43" spans="2:31" s="14" customFormat="1" x14ac:dyDescent="0.35">
      <c r="B43" s="14" t="s">
        <v>99</v>
      </c>
      <c r="N43" s="14" t="e">
        <f>N42/N37</f>
        <v>#DIV/0!</v>
      </c>
      <c r="O43" s="14" t="e">
        <f t="shared" ref="O43:AE43" si="11">O42/O37</f>
        <v>#DIV/0!</v>
      </c>
      <c r="P43" s="14" t="e">
        <f t="shared" si="11"/>
        <v>#DIV/0!</v>
      </c>
      <c r="Q43" s="14" t="e">
        <f t="shared" si="11"/>
        <v>#DIV/0!</v>
      </c>
      <c r="R43" s="14" t="e">
        <f t="shared" si="11"/>
        <v>#DIV/0!</v>
      </c>
      <c r="S43" s="14" t="e">
        <f t="shared" si="11"/>
        <v>#DIV/0!</v>
      </c>
      <c r="T43" s="14" t="e">
        <f t="shared" si="11"/>
        <v>#DIV/0!</v>
      </c>
      <c r="U43" s="14" t="e">
        <f t="shared" si="11"/>
        <v>#DIV/0!</v>
      </c>
      <c r="V43" s="14">
        <f t="shared" si="11"/>
        <v>-0.58637302133516866</v>
      </c>
      <c r="W43" s="14">
        <f t="shared" si="11"/>
        <v>0.73363784296601597</v>
      </c>
      <c r="X43" s="14">
        <f t="shared" si="11"/>
        <v>-0.28596299032721034</v>
      </c>
      <c r="Y43" s="14" t="e">
        <f t="shared" si="11"/>
        <v>#DIV/0!</v>
      </c>
      <c r="Z43" s="14" t="e">
        <f t="shared" si="11"/>
        <v>#DIV/0!</v>
      </c>
      <c r="AA43" s="14" t="e">
        <f t="shared" si="11"/>
        <v>#DIV/0!</v>
      </c>
      <c r="AB43" s="14" t="e">
        <f t="shared" si="11"/>
        <v>#DIV/0!</v>
      </c>
      <c r="AC43" s="14" t="e">
        <f t="shared" si="11"/>
        <v>#DIV/0!</v>
      </c>
      <c r="AD43" s="14" t="e">
        <f t="shared" si="11"/>
        <v>#DIV/0!</v>
      </c>
      <c r="AE43" s="14" t="e">
        <f t="shared" si="11"/>
        <v>#DIV/0!</v>
      </c>
    </row>
    <row r="44" spans="2:31" s="6" customFormat="1" x14ac:dyDescent="0.35">
      <c r="B44" s="6" t="s">
        <v>100</v>
      </c>
    </row>
    <row r="45" spans="2:31" s="2" customFormat="1" x14ac:dyDescent="0.35">
      <c r="B45" s="2" t="s">
        <v>101</v>
      </c>
      <c r="V45" s="2">
        <v>-6404</v>
      </c>
      <c r="W45" s="2">
        <v>-174355</v>
      </c>
      <c r="X45" s="2">
        <v>-56739</v>
      </c>
    </row>
    <row r="46" spans="2:31" s="2" customFormat="1" x14ac:dyDescent="0.35">
      <c r="B46" s="2" t="s">
        <v>102</v>
      </c>
      <c r="V46" s="2">
        <v>0</v>
      </c>
      <c r="W46" s="2">
        <v>0</v>
      </c>
      <c r="X46" s="2">
        <v>-26131</v>
      </c>
    </row>
    <row r="47" spans="2:31" s="2" customFormat="1" x14ac:dyDescent="0.35">
      <c r="B47" s="2" t="s">
        <v>103</v>
      </c>
      <c r="V47" s="2">
        <v>0</v>
      </c>
      <c r="W47" s="2">
        <v>0</v>
      </c>
      <c r="X47" s="2">
        <v>-24661</v>
      </c>
    </row>
    <row r="48" spans="2:31" s="2" customFormat="1" x14ac:dyDescent="0.35">
      <c r="B48" s="2" t="s">
        <v>104</v>
      </c>
      <c r="V48" s="2">
        <v>0</v>
      </c>
      <c r="W48" s="2">
        <v>-30329</v>
      </c>
      <c r="X48" s="2">
        <v>-173215</v>
      </c>
    </row>
    <row r="49" spans="2:31" s="2" customFormat="1" x14ac:dyDescent="0.35">
      <c r="B49" s="2" t="s">
        <v>105</v>
      </c>
      <c r="V49" s="2">
        <v>0</v>
      </c>
      <c r="W49" s="2">
        <v>0</v>
      </c>
      <c r="X49" s="2">
        <v>-919</v>
      </c>
    </row>
    <row r="50" spans="2:31" s="2" customFormat="1" x14ac:dyDescent="0.35">
      <c r="B50" s="2" t="s">
        <v>106</v>
      </c>
      <c r="V50" s="2">
        <v>-871</v>
      </c>
      <c r="W50" s="2">
        <v>0</v>
      </c>
      <c r="X50" s="2">
        <v>-332933</v>
      </c>
    </row>
    <row r="51" spans="2:31" s="2" customFormat="1" x14ac:dyDescent="0.35">
      <c r="B51" s="2" t="s">
        <v>107</v>
      </c>
      <c r="V51" s="2">
        <v>15</v>
      </c>
      <c r="W51" s="2">
        <v>557</v>
      </c>
      <c r="X51" s="2">
        <v>-14460</v>
      </c>
    </row>
    <row r="52" spans="2:31" s="2" customFormat="1" x14ac:dyDescent="0.35">
      <c r="B52" s="2" t="s">
        <v>108</v>
      </c>
      <c r="V52" s="2">
        <v>0</v>
      </c>
      <c r="W52" s="2">
        <v>0</v>
      </c>
      <c r="X52" s="2">
        <v>83880</v>
      </c>
    </row>
    <row r="53" spans="2:31" s="7" customFormat="1" x14ac:dyDescent="0.35">
      <c r="B53" s="7" t="s">
        <v>109</v>
      </c>
      <c r="V53" s="7">
        <v>0</v>
      </c>
      <c r="W53" s="7">
        <v>74696</v>
      </c>
      <c r="X53" s="7">
        <v>-85017</v>
      </c>
    </row>
    <row r="54" spans="2:31" s="8" customFormat="1" x14ac:dyDescent="0.35">
      <c r="B54" s="8" t="s">
        <v>110</v>
      </c>
      <c r="N54" s="8">
        <f>SUM(N45:N53)</f>
        <v>0</v>
      </c>
      <c r="O54" s="8">
        <f t="shared" ref="O54:AE54" si="12">SUM(O45:O53)</f>
        <v>0</v>
      </c>
      <c r="P54" s="8">
        <f t="shared" si="12"/>
        <v>0</v>
      </c>
      <c r="Q54" s="8">
        <f t="shared" si="12"/>
        <v>0</v>
      </c>
      <c r="R54" s="8">
        <f t="shared" si="12"/>
        <v>0</v>
      </c>
      <c r="S54" s="8">
        <f t="shared" si="12"/>
        <v>0</v>
      </c>
      <c r="T54" s="8">
        <f t="shared" si="12"/>
        <v>0</v>
      </c>
      <c r="U54" s="8">
        <f t="shared" si="12"/>
        <v>0</v>
      </c>
      <c r="V54" s="8">
        <f t="shared" si="12"/>
        <v>-7260</v>
      </c>
      <c r="W54" s="8">
        <f t="shared" si="12"/>
        <v>-129431</v>
      </c>
      <c r="X54" s="8">
        <f t="shared" si="12"/>
        <v>-630195</v>
      </c>
      <c r="Y54" s="8">
        <f t="shared" si="12"/>
        <v>0</v>
      </c>
      <c r="Z54" s="8">
        <f t="shared" si="12"/>
        <v>0</v>
      </c>
      <c r="AA54" s="8">
        <f t="shared" si="12"/>
        <v>0</v>
      </c>
      <c r="AB54" s="8">
        <f t="shared" si="12"/>
        <v>0</v>
      </c>
      <c r="AC54" s="8">
        <f t="shared" si="12"/>
        <v>0</v>
      </c>
      <c r="AD54" s="8">
        <f t="shared" si="12"/>
        <v>0</v>
      </c>
      <c r="AE54" s="8">
        <f t="shared" si="12"/>
        <v>0</v>
      </c>
    </row>
    <row r="55" spans="2:31" s="2" customFormat="1" x14ac:dyDescent="0.35">
      <c r="B55" s="2" t="s">
        <v>111</v>
      </c>
      <c r="N55" s="2">
        <f>N42+N54</f>
        <v>0</v>
      </c>
      <c r="O55" s="2">
        <f t="shared" ref="O55:AE55" si="13">O42+O54</f>
        <v>0</v>
      </c>
      <c r="P55" s="2">
        <f t="shared" si="13"/>
        <v>0</v>
      </c>
      <c r="Q55" s="2">
        <f t="shared" si="13"/>
        <v>0</v>
      </c>
      <c r="R55" s="2">
        <f t="shared" si="13"/>
        <v>0</v>
      </c>
      <c r="S55" s="2">
        <f t="shared" si="13"/>
        <v>0</v>
      </c>
      <c r="T55" s="2">
        <f t="shared" si="13"/>
        <v>0</v>
      </c>
      <c r="U55" s="2">
        <f t="shared" si="13"/>
        <v>0</v>
      </c>
      <c r="V55" s="2">
        <f t="shared" si="13"/>
        <v>-9816</v>
      </c>
      <c r="W55" s="2">
        <f t="shared" si="13"/>
        <v>-12663</v>
      </c>
      <c r="X55" s="2">
        <f t="shared" si="13"/>
        <v>-663868</v>
      </c>
      <c r="Y55" s="2">
        <f t="shared" si="13"/>
        <v>0</v>
      </c>
      <c r="Z55" s="2">
        <f t="shared" si="13"/>
        <v>0</v>
      </c>
      <c r="AA55" s="2">
        <f t="shared" si="13"/>
        <v>0</v>
      </c>
      <c r="AB55" s="2">
        <f t="shared" si="13"/>
        <v>0</v>
      </c>
      <c r="AC55" s="2">
        <f t="shared" si="13"/>
        <v>0</v>
      </c>
      <c r="AD55" s="2">
        <f t="shared" si="13"/>
        <v>0</v>
      </c>
      <c r="AE55" s="2">
        <f t="shared" si="13"/>
        <v>0</v>
      </c>
    </row>
    <row r="56" spans="2:31" s="14" customFormat="1" x14ac:dyDescent="0.35">
      <c r="B56" s="14" t="s">
        <v>112</v>
      </c>
      <c r="N56" s="14" t="e">
        <f>N55/N37</f>
        <v>#DIV/0!</v>
      </c>
      <c r="O56" s="14" t="e">
        <f t="shared" ref="O56:AE56" si="14">O55/O37</f>
        <v>#DIV/0!</v>
      </c>
      <c r="P56" s="14" t="e">
        <f t="shared" si="14"/>
        <v>#DIV/0!</v>
      </c>
      <c r="Q56" s="14" t="e">
        <f t="shared" si="14"/>
        <v>#DIV/0!</v>
      </c>
      <c r="R56" s="14" t="e">
        <f t="shared" si="14"/>
        <v>#DIV/0!</v>
      </c>
      <c r="S56" s="14" t="e">
        <f t="shared" si="14"/>
        <v>#DIV/0!</v>
      </c>
      <c r="T56" s="14" t="e">
        <f t="shared" si="14"/>
        <v>#DIV/0!</v>
      </c>
      <c r="U56" s="14" t="e">
        <f t="shared" si="14"/>
        <v>#DIV/0!</v>
      </c>
      <c r="V56" s="14">
        <f t="shared" si="14"/>
        <v>-2.251892635925671</v>
      </c>
      <c r="W56" s="14">
        <f t="shared" si="14"/>
        <v>-7.9559947977859174E-2</v>
      </c>
      <c r="X56" s="14">
        <f t="shared" si="14"/>
        <v>-5.6378011600553704</v>
      </c>
      <c r="Y56" s="14" t="e">
        <f t="shared" si="14"/>
        <v>#DIV/0!</v>
      </c>
      <c r="Z56" s="14" t="e">
        <f t="shared" si="14"/>
        <v>#DIV/0!</v>
      </c>
      <c r="AA56" s="14" t="e">
        <f t="shared" si="14"/>
        <v>#DIV/0!</v>
      </c>
      <c r="AB56" s="14" t="e">
        <f t="shared" si="14"/>
        <v>#DIV/0!</v>
      </c>
      <c r="AC56" s="14" t="e">
        <f t="shared" si="14"/>
        <v>#DIV/0!</v>
      </c>
      <c r="AD56" s="14" t="e">
        <f t="shared" si="14"/>
        <v>#DIV/0!</v>
      </c>
      <c r="AE56" s="14" t="e">
        <f t="shared" si="14"/>
        <v>#DIV/0!</v>
      </c>
    </row>
    <row r="57" spans="2:31" s="6" customFormat="1" x14ac:dyDescent="0.35">
      <c r="B57" s="6" t="s">
        <v>113</v>
      </c>
    </row>
    <row r="58" spans="2:31" s="2" customFormat="1" x14ac:dyDescent="0.35">
      <c r="B58" s="2" t="s">
        <v>114</v>
      </c>
      <c r="V58" s="2">
        <v>-607</v>
      </c>
      <c r="W58" s="2">
        <v>-287</v>
      </c>
      <c r="X58" s="2">
        <v>1283</v>
      </c>
    </row>
    <row r="59" spans="2:31" s="2" customFormat="1" x14ac:dyDescent="0.35">
      <c r="B59" s="2" t="s">
        <v>115</v>
      </c>
      <c r="V59" s="2">
        <v>0</v>
      </c>
      <c r="W59" s="2">
        <v>0</v>
      </c>
      <c r="X59" s="2">
        <v>-31013</v>
      </c>
    </row>
    <row r="60" spans="2:31" s="7" customFormat="1" x14ac:dyDescent="0.35">
      <c r="B60" s="7" t="s">
        <v>116</v>
      </c>
      <c r="V60" s="7">
        <v>-24</v>
      </c>
      <c r="W60" s="7">
        <v>-1570</v>
      </c>
      <c r="X60" s="7">
        <v>-14980</v>
      </c>
    </row>
    <row r="61" spans="2:31" s="2" customFormat="1" x14ac:dyDescent="0.35">
      <c r="B61" s="2" t="s">
        <v>117</v>
      </c>
      <c r="N61" s="2">
        <f>N55+SUM(N58:N60)</f>
        <v>0</v>
      </c>
      <c r="O61" s="2">
        <f t="shared" ref="O61:AE61" si="15">O55+SUM(O58:O60)</f>
        <v>0</v>
      </c>
      <c r="P61" s="2">
        <f t="shared" si="15"/>
        <v>0</v>
      </c>
      <c r="Q61" s="2">
        <f t="shared" si="15"/>
        <v>0</v>
      </c>
      <c r="R61" s="2">
        <f t="shared" si="15"/>
        <v>0</v>
      </c>
      <c r="S61" s="2">
        <f t="shared" si="15"/>
        <v>0</v>
      </c>
      <c r="T61" s="2">
        <f t="shared" si="15"/>
        <v>0</v>
      </c>
      <c r="U61" s="2">
        <f t="shared" si="15"/>
        <v>0</v>
      </c>
      <c r="V61" s="2">
        <f t="shared" si="15"/>
        <v>-10447</v>
      </c>
      <c r="W61" s="2">
        <f t="shared" si="15"/>
        <v>-14520</v>
      </c>
      <c r="X61" s="2">
        <f t="shared" si="15"/>
        <v>-708578</v>
      </c>
      <c r="Y61" s="2">
        <f t="shared" si="15"/>
        <v>0</v>
      </c>
      <c r="Z61" s="2">
        <f t="shared" si="15"/>
        <v>0</v>
      </c>
      <c r="AA61" s="2">
        <f t="shared" si="15"/>
        <v>0</v>
      </c>
      <c r="AB61" s="2">
        <f t="shared" si="15"/>
        <v>0</v>
      </c>
      <c r="AC61" s="2">
        <f t="shared" si="15"/>
        <v>0</v>
      </c>
      <c r="AD61" s="2">
        <f t="shared" si="15"/>
        <v>0</v>
      </c>
      <c r="AE61" s="2">
        <f t="shared" si="15"/>
        <v>0</v>
      </c>
    </row>
    <row r="62" spans="2:31" s="7" customFormat="1" x14ac:dyDescent="0.35">
      <c r="B62" s="7" t="s">
        <v>120</v>
      </c>
      <c r="V62" s="7">
        <v>-2</v>
      </c>
      <c r="W62" s="7">
        <v>-22576</v>
      </c>
      <c r="X62" s="7">
        <v>21838</v>
      </c>
    </row>
    <row r="63" spans="2:31" s="2" customFormat="1" x14ac:dyDescent="0.35">
      <c r="B63" s="2" t="s">
        <v>118</v>
      </c>
      <c r="N63" s="2">
        <f>SUM(N61:N62)</f>
        <v>0</v>
      </c>
      <c r="O63" s="2">
        <f t="shared" ref="O63:AE63" si="16">SUM(O61:O62)</f>
        <v>0</v>
      </c>
      <c r="P63" s="2">
        <f t="shared" si="16"/>
        <v>0</v>
      </c>
      <c r="Q63" s="2">
        <f t="shared" si="16"/>
        <v>0</v>
      </c>
      <c r="R63" s="2">
        <f t="shared" si="16"/>
        <v>0</v>
      </c>
      <c r="S63" s="2">
        <f t="shared" si="16"/>
        <v>0</v>
      </c>
      <c r="T63" s="2">
        <f t="shared" si="16"/>
        <v>0</v>
      </c>
      <c r="U63" s="2">
        <f t="shared" si="16"/>
        <v>0</v>
      </c>
      <c r="V63" s="2">
        <f t="shared" si="16"/>
        <v>-10449</v>
      </c>
      <c r="W63" s="2">
        <f t="shared" si="16"/>
        <v>-37096</v>
      </c>
      <c r="X63" s="2">
        <f t="shared" si="16"/>
        <v>-686740</v>
      </c>
      <c r="Y63" s="2">
        <f t="shared" si="16"/>
        <v>0</v>
      </c>
      <c r="Z63" s="2">
        <f t="shared" si="16"/>
        <v>0</v>
      </c>
      <c r="AA63" s="2">
        <f t="shared" si="16"/>
        <v>0</v>
      </c>
      <c r="AB63" s="2">
        <f t="shared" si="16"/>
        <v>0</v>
      </c>
      <c r="AC63" s="2">
        <f t="shared" si="16"/>
        <v>0</v>
      </c>
      <c r="AD63" s="2">
        <f t="shared" si="16"/>
        <v>0</v>
      </c>
      <c r="AE63" s="2">
        <f t="shared" si="16"/>
        <v>0</v>
      </c>
    </row>
    <row r="65" spans="2:31" s="15" customFormat="1" x14ac:dyDescent="0.35">
      <c r="B65" s="15" t="s">
        <v>119</v>
      </c>
      <c r="V65" s="15">
        <v>-0.13</v>
      </c>
      <c r="W65" s="15">
        <v>-0.37</v>
      </c>
      <c r="X65" s="15">
        <f>X63/X66</f>
        <v>-6.052287750933333</v>
      </c>
    </row>
    <row r="66" spans="2:31" s="2" customFormat="1" x14ac:dyDescent="0.35">
      <c r="B66" s="2" t="s">
        <v>6</v>
      </c>
      <c r="V66" s="2">
        <v>81408.34</v>
      </c>
      <c r="W66" s="2">
        <v>99337.587</v>
      </c>
      <c r="X66" s="2">
        <v>113467.837</v>
      </c>
    </row>
    <row r="68" spans="2:31" s="9" customFormat="1" x14ac:dyDescent="0.35">
      <c r="B68" s="9" t="s">
        <v>49</v>
      </c>
    </row>
    <row r="69" spans="2:31" s="10" customFormat="1" x14ac:dyDescent="0.35">
      <c r="B69" s="10" t="s">
        <v>56</v>
      </c>
    </row>
    <row r="70" spans="2:31" s="2" customFormat="1" x14ac:dyDescent="0.35">
      <c r="B70" s="2" t="s">
        <v>8</v>
      </c>
      <c r="U70" s="2">
        <v>692.96299999999997</v>
      </c>
      <c r="V70" s="2">
        <v>141322.77600000001</v>
      </c>
      <c r="W70" s="2">
        <v>268556</v>
      </c>
      <c r="X70" s="2">
        <v>103705</v>
      </c>
    </row>
    <row r="71" spans="2:31" s="2" customFormat="1" x14ac:dyDescent="0.35">
      <c r="B71" s="2" t="s">
        <v>50</v>
      </c>
      <c r="U71" s="2">
        <v>0</v>
      </c>
      <c r="V71" s="2">
        <v>0</v>
      </c>
      <c r="W71" s="2">
        <v>0</v>
      </c>
      <c r="X71" s="2">
        <v>8800</v>
      </c>
    </row>
    <row r="72" spans="2:31" s="2" customFormat="1" x14ac:dyDescent="0.35">
      <c r="B72" s="2" t="s">
        <v>51</v>
      </c>
      <c r="U72" s="2">
        <v>1.141</v>
      </c>
      <c r="V72" s="2">
        <v>2271.6559999999999</v>
      </c>
      <c r="W72" s="2">
        <v>95225</v>
      </c>
      <c r="X72" s="2">
        <v>121842</v>
      </c>
    </row>
    <row r="73" spans="2:31" s="2" customFormat="1" x14ac:dyDescent="0.35">
      <c r="B73" s="2" t="s">
        <v>52</v>
      </c>
      <c r="U73" s="2">
        <v>0</v>
      </c>
      <c r="V73" s="2">
        <v>74767.225999999995</v>
      </c>
      <c r="W73" s="2">
        <v>223916</v>
      </c>
      <c r="X73" s="2">
        <v>0</v>
      </c>
    </row>
    <row r="74" spans="2:31" s="2" customFormat="1" x14ac:dyDescent="0.35">
      <c r="B74" s="2" t="s">
        <v>53</v>
      </c>
      <c r="U74" s="2">
        <v>0</v>
      </c>
      <c r="V74" s="2">
        <v>0</v>
      </c>
      <c r="W74" s="2">
        <v>26933</v>
      </c>
      <c r="X74" s="2">
        <v>18</v>
      </c>
    </row>
    <row r="75" spans="2:31" s="2" customFormat="1" x14ac:dyDescent="0.35">
      <c r="B75" s="2" t="s">
        <v>54</v>
      </c>
      <c r="U75" s="2">
        <v>0</v>
      </c>
      <c r="V75" s="2">
        <v>65647.592000000004</v>
      </c>
      <c r="W75" s="2">
        <v>34458</v>
      </c>
      <c r="X75" s="2">
        <v>2350</v>
      </c>
    </row>
    <row r="76" spans="2:31" s="7" customFormat="1" x14ac:dyDescent="0.35">
      <c r="B76" s="7" t="s">
        <v>55</v>
      </c>
      <c r="U76" s="7">
        <v>800.024</v>
      </c>
      <c r="V76" s="7">
        <v>2399.9650000000001</v>
      </c>
      <c r="W76" s="7">
        <v>35148</v>
      </c>
      <c r="X76" s="7">
        <v>40833</v>
      </c>
    </row>
    <row r="77" spans="2:31" s="2" customFormat="1" x14ac:dyDescent="0.35">
      <c r="B77" s="2" t="s">
        <v>57</v>
      </c>
      <c r="N77" s="2">
        <f>SUM(N70:N76)</f>
        <v>0</v>
      </c>
      <c r="O77" s="2">
        <f t="shared" ref="O77:AE77" si="17">SUM(O70:O76)</f>
        <v>0</v>
      </c>
      <c r="P77" s="2">
        <f t="shared" si="17"/>
        <v>0</v>
      </c>
      <c r="Q77" s="2">
        <f t="shared" si="17"/>
        <v>0</v>
      </c>
      <c r="R77" s="2">
        <f t="shared" si="17"/>
        <v>0</v>
      </c>
      <c r="S77" s="2">
        <f t="shared" si="17"/>
        <v>0</v>
      </c>
      <c r="T77" s="2">
        <f t="shared" si="17"/>
        <v>0</v>
      </c>
      <c r="U77" s="2">
        <f t="shared" si="17"/>
        <v>1494.1279999999999</v>
      </c>
      <c r="V77" s="2">
        <f t="shared" si="17"/>
        <v>286409.21500000003</v>
      </c>
      <c r="W77" s="2">
        <f t="shared" si="17"/>
        <v>684236</v>
      </c>
      <c r="X77" s="2">
        <f t="shared" si="17"/>
        <v>277548</v>
      </c>
      <c r="Y77" s="2">
        <f t="shared" si="17"/>
        <v>0</v>
      </c>
      <c r="Z77" s="2">
        <f t="shared" si="17"/>
        <v>0</v>
      </c>
      <c r="AA77" s="2">
        <f t="shared" si="17"/>
        <v>0</v>
      </c>
      <c r="AB77" s="2">
        <f t="shared" si="17"/>
        <v>0</v>
      </c>
      <c r="AC77" s="2">
        <f t="shared" si="17"/>
        <v>0</v>
      </c>
      <c r="AD77" s="2">
        <f t="shared" si="17"/>
        <v>0</v>
      </c>
      <c r="AE77" s="2">
        <f t="shared" si="17"/>
        <v>0</v>
      </c>
    </row>
    <row r="78" spans="2:31" s="6" customFormat="1" x14ac:dyDescent="0.35">
      <c r="B78" s="6" t="s">
        <v>58</v>
      </c>
    </row>
    <row r="79" spans="2:31" s="2" customFormat="1" x14ac:dyDescent="0.35">
      <c r="B79" s="2" t="s">
        <v>59</v>
      </c>
      <c r="U79" s="2">
        <v>3754.9690000000001</v>
      </c>
      <c r="V79" s="2">
        <v>17224.321</v>
      </c>
      <c r="W79" s="2">
        <v>276243</v>
      </c>
      <c r="X79" s="2">
        <v>273026</v>
      </c>
    </row>
    <row r="80" spans="2:31" s="2" customFormat="1" x14ac:dyDescent="0.35">
      <c r="B80" s="2" t="s">
        <v>60</v>
      </c>
      <c r="U80" s="2">
        <v>0</v>
      </c>
      <c r="V80" s="2">
        <v>0</v>
      </c>
      <c r="W80" s="2">
        <v>466255</v>
      </c>
      <c r="X80" s="2">
        <v>488299</v>
      </c>
    </row>
    <row r="81" spans="2:31" s="2" customFormat="1" x14ac:dyDescent="0.35">
      <c r="B81" s="2" t="s">
        <v>61</v>
      </c>
      <c r="U81" s="2">
        <v>0</v>
      </c>
      <c r="V81" s="2">
        <v>0</v>
      </c>
      <c r="W81" s="2">
        <v>3000</v>
      </c>
      <c r="X81" s="2">
        <v>37000</v>
      </c>
    </row>
    <row r="82" spans="2:31" s="2" customFormat="1" x14ac:dyDescent="0.35">
      <c r="B82" s="2" t="s">
        <v>62</v>
      </c>
      <c r="U82" s="2">
        <v>0</v>
      </c>
      <c r="V82" s="2">
        <v>0</v>
      </c>
      <c r="W82" s="2">
        <v>0</v>
      </c>
      <c r="X82" s="2">
        <v>40903</v>
      </c>
    </row>
    <row r="83" spans="2:31" s="2" customFormat="1" x14ac:dyDescent="0.35">
      <c r="B83" s="2" t="s">
        <v>63</v>
      </c>
      <c r="U83" s="2">
        <v>0</v>
      </c>
      <c r="V83" s="2">
        <v>8415</v>
      </c>
      <c r="W83" s="2">
        <v>13666</v>
      </c>
      <c r="X83" s="2">
        <v>8317</v>
      </c>
    </row>
    <row r="84" spans="2:31" s="2" customFormat="1" x14ac:dyDescent="0.35">
      <c r="B84" s="2" t="s">
        <v>64</v>
      </c>
      <c r="U84" s="2">
        <v>297.28699999999998</v>
      </c>
      <c r="V84" s="2">
        <v>200.30099999999999</v>
      </c>
      <c r="W84" s="2">
        <v>0</v>
      </c>
      <c r="X84" s="2">
        <v>1276</v>
      </c>
    </row>
    <row r="85" spans="2:31" s="2" customFormat="1" x14ac:dyDescent="0.35">
      <c r="B85" s="2" t="s">
        <v>65</v>
      </c>
      <c r="U85" s="2">
        <v>0</v>
      </c>
      <c r="V85" s="2">
        <v>0</v>
      </c>
      <c r="W85" s="2">
        <v>0</v>
      </c>
      <c r="X85" s="2">
        <v>68875</v>
      </c>
    </row>
    <row r="86" spans="2:31" s="7" customFormat="1" x14ac:dyDescent="0.35">
      <c r="B86" s="7" t="s">
        <v>66</v>
      </c>
      <c r="U86" s="7">
        <v>1073.578</v>
      </c>
      <c r="V86" s="7">
        <v>1002.402</v>
      </c>
      <c r="W86" s="7">
        <v>931</v>
      </c>
      <c r="X86" s="7">
        <v>0</v>
      </c>
    </row>
    <row r="87" spans="2:31" s="7" customFormat="1" x14ac:dyDescent="0.35">
      <c r="B87" s="7" t="s">
        <v>67</v>
      </c>
      <c r="N87" s="7">
        <f>SUM(N79:N86)</f>
        <v>0</v>
      </c>
      <c r="O87" s="7">
        <f t="shared" ref="O87:AE87" si="18">SUM(O79:O86)</f>
        <v>0</v>
      </c>
      <c r="P87" s="7">
        <f t="shared" si="18"/>
        <v>0</v>
      </c>
      <c r="Q87" s="7">
        <f t="shared" si="18"/>
        <v>0</v>
      </c>
      <c r="R87" s="7">
        <f t="shared" si="18"/>
        <v>0</v>
      </c>
      <c r="S87" s="7">
        <f t="shared" si="18"/>
        <v>0</v>
      </c>
      <c r="T87" s="7">
        <f t="shared" si="18"/>
        <v>0</v>
      </c>
      <c r="U87" s="7">
        <f t="shared" si="18"/>
        <v>5125.8339999999998</v>
      </c>
      <c r="V87" s="7">
        <f t="shared" si="18"/>
        <v>26842.023999999998</v>
      </c>
      <c r="W87" s="7">
        <f t="shared" si="18"/>
        <v>760095</v>
      </c>
      <c r="X87" s="7">
        <f t="shared" si="18"/>
        <v>917696</v>
      </c>
      <c r="Y87" s="7">
        <f t="shared" si="18"/>
        <v>0</v>
      </c>
      <c r="Z87" s="7">
        <f t="shared" si="18"/>
        <v>0</v>
      </c>
      <c r="AA87" s="7">
        <f t="shared" si="18"/>
        <v>0</v>
      </c>
      <c r="AB87" s="7">
        <f t="shared" si="18"/>
        <v>0</v>
      </c>
      <c r="AC87" s="7">
        <f t="shared" si="18"/>
        <v>0</v>
      </c>
      <c r="AD87" s="7">
        <f t="shared" si="18"/>
        <v>0</v>
      </c>
      <c r="AE87" s="7">
        <f t="shared" si="18"/>
        <v>0</v>
      </c>
    </row>
    <row r="88" spans="2:31" s="22" customFormat="1" x14ac:dyDescent="0.35">
      <c r="B88" s="21" t="s">
        <v>68</v>
      </c>
      <c r="N88" s="22">
        <f>N87+N77</f>
        <v>0</v>
      </c>
      <c r="O88" s="22">
        <f t="shared" ref="O88:AE88" si="19">O87+O77</f>
        <v>0</v>
      </c>
      <c r="P88" s="22">
        <f t="shared" si="19"/>
        <v>0</v>
      </c>
      <c r="Q88" s="22">
        <f t="shared" si="19"/>
        <v>0</v>
      </c>
      <c r="R88" s="22">
        <f t="shared" si="19"/>
        <v>0</v>
      </c>
      <c r="S88" s="22">
        <f t="shared" si="19"/>
        <v>0</v>
      </c>
      <c r="T88" s="22">
        <f t="shared" si="19"/>
        <v>0</v>
      </c>
      <c r="U88" s="22">
        <f t="shared" si="19"/>
        <v>6619.9619999999995</v>
      </c>
      <c r="V88" s="22">
        <f t="shared" si="19"/>
        <v>313251.239</v>
      </c>
      <c r="W88" s="22">
        <f t="shared" si="19"/>
        <v>1444331</v>
      </c>
      <c r="X88" s="22">
        <f t="shared" si="19"/>
        <v>1195244</v>
      </c>
      <c r="Y88" s="22">
        <f t="shared" si="19"/>
        <v>0</v>
      </c>
      <c r="Z88" s="22">
        <f t="shared" si="19"/>
        <v>0</v>
      </c>
      <c r="AA88" s="22">
        <f t="shared" si="19"/>
        <v>0</v>
      </c>
      <c r="AB88" s="22">
        <f t="shared" si="19"/>
        <v>0</v>
      </c>
      <c r="AC88" s="22">
        <f t="shared" si="19"/>
        <v>0</v>
      </c>
      <c r="AD88" s="22">
        <f t="shared" si="19"/>
        <v>0</v>
      </c>
      <c r="AE88" s="22">
        <f t="shared" si="19"/>
        <v>0</v>
      </c>
    </row>
    <row r="89" spans="2:31" s="6" customFormat="1" x14ac:dyDescent="0.35">
      <c r="B89" s="6" t="s">
        <v>69</v>
      </c>
    </row>
    <row r="90" spans="2:31" s="2" customFormat="1" x14ac:dyDescent="0.35">
      <c r="B90" s="11" t="s">
        <v>70</v>
      </c>
      <c r="U90" s="2">
        <v>1238.1969999999999</v>
      </c>
      <c r="V90" s="2">
        <v>999.74199999999996</v>
      </c>
      <c r="W90" s="2">
        <v>7773</v>
      </c>
      <c r="X90" s="2">
        <v>1311</v>
      </c>
    </row>
    <row r="91" spans="2:31" s="2" customFormat="1" x14ac:dyDescent="0.35">
      <c r="B91" s="11" t="s">
        <v>71</v>
      </c>
      <c r="U91" s="2">
        <v>513.70000000000005</v>
      </c>
      <c r="V91" s="2">
        <v>0</v>
      </c>
      <c r="W91" s="2">
        <v>2610</v>
      </c>
      <c r="X91" s="2">
        <v>22294</v>
      </c>
    </row>
    <row r="92" spans="2:31" s="2" customFormat="1" x14ac:dyDescent="0.35">
      <c r="B92" s="11" t="s">
        <v>72</v>
      </c>
      <c r="U92" s="2">
        <v>0</v>
      </c>
      <c r="V92" s="2">
        <v>0</v>
      </c>
      <c r="W92" s="2">
        <v>0</v>
      </c>
      <c r="X92" s="2">
        <v>1171</v>
      </c>
    </row>
    <row r="93" spans="2:31" s="2" customFormat="1" x14ac:dyDescent="0.35">
      <c r="B93" s="11" t="s">
        <v>73</v>
      </c>
      <c r="U93" s="2">
        <v>87.959000000000003</v>
      </c>
      <c r="V93" s="2">
        <v>121.596</v>
      </c>
      <c r="W93" s="2">
        <v>0</v>
      </c>
      <c r="X93" s="2">
        <v>326</v>
      </c>
    </row>
    <row r="94" spans="2:31" s="7" customFormat="1" x14ac:dyDescent="0.35">
      <c r="B94" s="12" t="s">
        <v>74</v>
      </c>
      <c r="U94" s="7">
        <v>12.849</v>
      </c>
      <c r="V94" s="7">
        <v>322.43700000000001</v>
      </c>
      <c r="W94" s="7">
        <v>867</v>
      </c>
      <c r="X94" s="7">
        <v>1011</v>
      </c>
    </row>
    <row r="95" spans="2:31" s="22" customFormat="1" x14ac:dyDescent="0.35">
      <c r="B95" s="21" t="s">
        <v>75</v>
      </c>
      <c r="N95" s="22">
        <f>SUM(N90:N94)</f>
        <v>0</v>
      </c>
      <c r="O95" s="22">
        <f t="shared" ref="O95:AE95" si="20">SUM(O90:O94)</f>
        <v>0</v>
      </c>
      <c r="P95" s="22">
        <f t="shared" si="20"/>
        <v>0</v>
      </c>
      <c r="Q95" s="22">
        <f t="shared" si="20"/>
        <v>0</v>
      </c>
      <c r="R95" s="22">
        <f t="shared" si="20"/>
        <v>0</v>
      </c>
      <c r="S95" s="22">
        <f t="shared" si="20"/>
        <v>0</v>
      </c>
      <c r="T95" s="22">
        <f t="shared" si="20"/>
        <v>0</v>
      </c>
      <c r="U95" s="22">
        <f t="shared" si="20"/>
        <v>1852.7049999999999</v>
      </c>
      <c r="V95" s="22">
        <f t="shared" si="20"/>
        <v>1443.7750000000001</v>
      </c>
      <c r="W95" s="22">
        <f t="shared" si="20"/>
        <v>11250</v>
      </c>
      <c r="X95" s="22">
        <f t="shared" si="20"/>
        <v>26113</v>
      </c>
      <c r="Y95" s="22">
        <f t="shared" si="20"/>
        <v>0</v>
      </c>
      <c r="Z95" s="22">
        <f t="shared" si="20"/>
        <v>0</v>
      </c>
      <c r="AA95" s="22">
        <f t="shared" si="20"/>
        <v>0</v>
      </c>
      <c r="AB95" s="22">
        <f t="shared" si="20"/>
        <v>0</v>
      </c>
      <c r="AC95" s="22">
        <f t="shared" si="20"/>
        <v>0</v>
      </c>
      <c r="AD95" s="22">
        <f t="shared" si="20"/>
        <v>0</v>
      </c>
      <c r="AE95" s="22">
        <f t="shared" si="20"/>
        <v>0</v>
      </c>
    </row>
    <row r="96" spans="2:31" s="6" customFormat="1" x14ac:dyDescent="0.35">
      <c r="B96" s="6" t="s">
        <v>76</v>
      </c>
    </row>
    <row r="97" spans="2:31" s="2" customFormat="1" x14ac:dyDescent="0.35">
      <c r="B97" s="11" t="s">
        <v>77</v>
      </c>
      <c r="U97" s="2">
        <v>999.10599999999999</v>
      </c>
      <c r="V97" s="2">
        <v>0</v>
      </c>
      <c r="W97" s="2">
        <v>728406</v>
      </c>
      <c r="X97" s="2">
        <v>732289</v>
      </c>
    </row>
    <row r="98" spans="2:31" s="2" customFormat="1" x14ac:dyDescent="0.35">
      <c r="B98" s="11" t="s">
        <v>78</v>
      </c>
      <c r="U98" s="2">
        <v>0</v>
      </c>
      <c r="V98" s="2">
        <v>62.5</v>
      </c>
      <c r="W98" s="2">
        <v>0</v>
      </c>
      <c r="X98" s="2">
        <v>49882</v>
      </c>
    </row>
    <row r="99" spans="2:31" s="2" customFormat="1" x14ac:dyDescent="0.35">
      <c r="B99" s="11" t="s">
        <v>73</v>
      </c>
      <c r="U99" s="2">
        <v>120.479</v>
      </c>
      <c r="V99" s="2">
        <v>0</v>
      </c>
      <c r="W99" s="2">
        <v>0</v>
      </c>
      <c r="X99" s="2">
        <v>1017</v>
      </c>
    </row>
    <row r="100" spans="2:31" s="7" customFormat="1" x14ac:dyDescent="0.35">
      <c r="B100" s="12" t="s">
        <v>79</v>
      </c>
      <c r="U100" s="7">
        <v>0</v>
      </c>
      <c r="V100" s="7">
        <v>0</v>
      </c>
      <c r="W100" s="7">
        <v>22575</v>
      </c>
      <c r="X100" s="7">
        <v>0</v>
      </c>
    </row>
    <row r="101" spans="2:31" s="8" customFormat="1" x14ac:dyDescent="0.35">
      <c r="B101" s="13" t="s">
        <v>80</v>
      </c>
      <c r="N101" s="8">
        <f>SUM(N97:N100)</f>
        <v>0</v>
      </c>
      <c r="O101" s="8">
        <f t="shared" ref="O101:AE101" si="21">SUM(O97:O100)</f>
        <v>0</v>
      </c>
      <c r="P101" s="8">
        <f t="shared" si="21"/>
        <v>0</v>
      </c>
      <c r="Q101" s="8">
        <f t="shared" si="21"/>
        <v>0</v>
      </c>
      <c r="R101" s="8">
        <f t="shared" si="21"/>
        <v>0</v>
      </c>
      <c r="S101" s="8">
        <f t="shared" si="21"/>
        <v>0</v>
      </c>
      <c r="T101" s="8">
        <f t="shared" si="21"/>
        <v>0</v>
      </c>
      <c r="U101" s="8">
        <f t="shared" si="21"/>
        <v>1119.585</v>
      </c>
      <c r="V101" s="8">
        <f t="shared" si="21"/>
        <v>62.5</v>
      </c>
      <c r="W101" s="8">
        <f t="shared" si="21"/>
        <v>750981</v>
      </c>
      <c r="X101" s="8">
        <f t="shared" si="21"/>
        <v>783188</v>
      </c>
      <c r="Y101" s="8">
        <f t="shared" si="21"/>
        <v>0</v>
      </c>
      <c r="Z101" s="8">
        <f t="shared" si="21"/>
        <v>0</v>
      </c>
      <c r="AA101" s="8">
        <f t="shared" si="21"/>
        <v>0</v>
      </c>
      <c r="AB101" s="8">
        <f t="shared" si="21"/>
        <v>0</v>
      </c>
      <c r="AC101" s="8">
        <f t="shared" si="21"/>
        <v>0</v>
      </c>
      <c r="AD101" s="8">
        <f t="shared" si="21"/>
        <v>0</v>
      </c>
      <c r="AE101" s="8">
        <f t="shared" si="21"/>
        <v>0</v>
      </c>
    </row>
    <row r="102" spans="2:31" s="22" customFormat="1" x14ac:dyDescent="0.35">
      <c r="B102" s="21" t="s">
        <v>81</v>
      </c>
      <c r="N102" s="22">
        <f>N101+N95</f>
        <v>0</v>
      </c>
      <c r="O102" s="22">
        <f t="shared" ref="O102:AE102" si="22">O101+O95</f>
        <v>0</v>
      </c>
      <c r="P102" s="22">
        <f t="shared" si="22"/>
        <v>0</v>
      </c>
      <c r="Q102" s="22">
        <f t="shared" si="22"/>
        <v>0</v>
      </c>
      <c r="R102" s="22">
        <f t="shared" si="22"/>
        <v>0</v>
      </c>
      <c r="S102" s="22">
        <f t="shared" si="22"/>
        <v>0</v>
      </c>
      <c r="T102" s="22">
        <f t="shared" si="22"/>
        <v>0</v>
      </c>
      <c r="U102" s="22">
        <f t="shared" si="22"/>
        <v>2972.29</v>
      </c>
      <c r="V102" s="22">
        <f t="shared" si="22"/>
        <v>1506.2750000000001</v>
      </c>
      <c r="W102" s="22">
        <f t="shared" si="22"/>
        <v>762231</v>
      </c>
      <c r="X102" s="22">
        <f t="shared" si="22"/>
        <v>809301</v>
      </c>
      <c r="Y102" s="22">
        <f t="shared" si="22"/>
        <v>0</v>
      </c>
      <c r="Z102" s="22">
        <f t="shared" si="22"/>
        <v>0</v>
      </c>
      <c r="AA102" s="22">
        <f t="shared" si="22"/>
        <v>0</v>
      </c>
      <c r="AB102" s="22">
        <f t="shared" si="22"/>
        <v>0</v>
      </c>
      <c r="AC102" s="22">
        <f t="shared" si="22"/>
        <v>0</v>
      </c>
      <c r="AD102" s="22">
        <f t="shared" si="22"/>
        <v>0</v>
      </c>
      <c r="AE102" s="22">
        <f t="shared" si="22"/>
        <v>0</v>
      </c>
    </row>
    <row r="103" spans="2:31" s="6" customFormat="1" x14ac:dyDescent="0.35">
      <c r="B103" s="6" t="s">
        <v>82</v>
      </c>
    </row>
    <row r="104" spans="2:31" s="2" customFormat="1" x14ac:dyDescent="0.35">
      <c r="B104" s="11" t="s">
        <v>83</v>
      </c>
      <c r="U104" s="2">
        <v>0</v>
      </c>
      <c r="V104" s="2">
        <v>0</v>
      </c>
      <c r="W104" s="2">
        <v>0</v>
      </c>
      <c r="X104" s="2">
        <v>0</v>
      </c>
    </row>
    <row r="105" spans="2:31" s="2" customFormat="1" x14ac:dyDescent="0.35">
      <c r="B105" s="11" t="s">
        <v>84</v>
      </c>
      <c r="U105" s="2">
        <v>0.84599999999999997</v>
      </c>
      <c r="V105" s="2">
        <v>8.1969999999999992</v>
      </c>
      <c r="W105" s="2">
        <v>10</v>
      </c>
      <c r="X105" s="2">
        <v>15</v>
      </c>
    </row>
    <row r="106" spans="2:31" s="2" customFormat="1" x14ac:dyDescent="0.35">
      <c r="B106" s="11" t="s">
        <v>85</v>
      </c>
      <c r="U106" s="2">
        <v>109705.05100000001</v>
      </c>
      <c r="V106" s="2">
        <v>428242.76299999998</v>
      </c>
      <c r="W106" s="2">
        <v>835694</v>
      </c>
      <c r="X106" s="2">
        <v>1226267</v>
      </c>
    </row>
    <row r="107" spans="2:31" s="2" customFormat="1" x14ac:dyDescent="0.35">
      <c r="B107" s="11" t="s">
        <v>86</v>
      </c>
      <c r="U107" s="2">
        <v>-450.71899999999999</v>
      </c>
      <c r="V107" s="2">
        <v>-450.71899999999999</v>
      </c>
      <c r="W107" s="2">
        <v>0</v>
      </c>
      <c r="X107" s="2">
        <v>0</v>
      </c>
    </row>
    <row r="108" spans="2:31" s="7" customFormat="1" x14ac:dyDescent="0.35">
      <c r="B108" s="12" t="s">
        <v>87</v>
      </c>
      <c r="U108" s="7">
        <v>-105607.50599999999</v>
      </c>
      <c r="V108" s="7">
        <v>-116055.277</v>
      </c>
      <c r="W108" s="7">
        <v>-153604</v>
      </c>
      <c r="X108" s="7">
        <v>-840339</v>
      </c>
    </row>
    <row r="109" spans="2:31" s="2" customFormat="1" x14ac:dyDescent="0.35">
      <c r="B109" s="11" t="s">
        <v>88</v>
      </c>
      <c r="N109" s="2">
        <f>SUM(N104:N108)</f>
        <v>0</v>
      </c>
      <c r="O109" s="2">
        <f t="shared" ref="O109:AE109" si="23">SUM(O104:O108)</f>
        <v>0</v>
      </c>
      <c r="P109" s="2">
        <f t="shared" si="23"/>
        <v>0</v>
      </c>
      <c r="Q109" s="2">
        <f t="shared" si="23"/>
        <v>0</v>
      </c>
      <c r="R109" s="2">
        <f t="shared" si="23"/>
        <v>0</v>
      </c>
      <c r="S109" s="2">
        <f t="shared" si="23"/>
        <v>0</v>
      </c>
      <c r="T109" s="2">
        <f t="shared" si="23"/>
        <v>0</v>
      </c>
      <c r="U109" s="2">
        <f t="shared" si="23"/>
        <v>3647.6720000000205</v>
      </c>
      <c r="V109" s="2">
        <f t="shared" si="23"/>
        <v>311744.96399999998</v>
      </c>
      <c r="W109" s="2">
        <f t="shared" si="23"/>
        <v>682100</v>
      </c>
      <c r="X109" s="2">
        <f t="shared" si="23"/>
        <v>385943</v>
      </c>
      <c r="Y109" s="2">
        <f t="shared" si="23"/>
        <v>0</v>
      </c>
      <c r="Z109" s="2">
        <f t="shared" si="23"/>
        <v>0</v>
      </c>
      <c r="AA109" s="2">
        <f t="shared" si="23"/>
        <v>0</v>
      </c>
      <c r="AB109" s="2">
        <f t="shared" si="23"/>
        <v>0</v>
      </c>
      <c r="AC109" s="2">
        <f t="shared" si="23"/>
        <v>0</v>
      </c>
      <c r="AD109" s="2">
        <f t="shared" si="23"/>
        <v>0</v>
      </c>
      <c r="AE109" s="2">
        <f t="shared" si="23"/>
        <v>0</v>
      </c>
    </row>
    <row r="110" spans="2:31" s="7" customFormat="1" x14ac:dyDescent="0.35">
      <c r="B110" s="12" t="s">
        <v>89</v>
      </c>
      <c r="U110" s="7">
        <v>0</v>
      </c>
      <c r="V110" s="7">
        <v>0</v>
      </c>
      <c r="W110" s="7">
        <v>0</v>
      </c>
      <c r="X110" s="7">
        <v>0</v>
      </c>
    </row>
    <row r="111" spans="2:31" s="20" customFormat="1" x14ac:dyDescent="0.35">
      <c r="B111" s="19" t="s">
        <v>90</v>
      </c>
      <c r="N111" s="20">
        <f>SUM(N109:N110)</f>
        <v>0</v>
      </c>
      <c r="O111" s="20">
        <f t="shared" ref="O111:AE111" si="24">SUM(O109:O110)</f>
        <v>0</v>
      </c>
      <c r="P111" s="20">
        <f t="shared" si="24"/>
        <v>0</v>
      </c>
      <c r="Q111" s="20">
        <f t="shared" si="24"/>
        <v>0</v>
      </c>
      <c r="R111" s="20">
        <f t="shared" si="24"/>
        <v>0</v>
      </c>
      <c r="S111" s="20">
        <f t="shared" si="24"/>
        <v>0</v>
      </c>
      <c r="T111" s="20">
        <f t="shared" si="24"/>
        <v>0</v>
      </c>
      <c r="U111" s="20">
        <f t="shared" si="24"/>
        <v>3647.6720000000205</v>
      </c>
      <c r="V111" s="20">
        <f t="shared" si="24"/>
        <v>311744.96399999998</v>
      </c>
      <c r="W111" s="20">
        <f t="shared" si="24"/>
        <v>682100</v>
      </c>
      <c r="X111" s="20">
        <f t="shared" si="24"/>
        <v>385943</v>
      </c>
      <c r="Y111" s="20">
        <f t="shared" si="24"/>
        <v>0</v>
      </c>
      <c r="Z111" s="20">
        <f t="shared" si="24"/>
        <v>0</v>
      </c>
      <c r="AA111" s="20">
        <f t="shared" si="24"/>
        <v>0</v>
      </c>
      <c r="AB111" s="20">
        <f t="shared" si="24"/>
        <v>0</v>
      </c>
      <c r="AC111" s="20">
        <f t="shared" si="24"/>
        <v>0</v>
      </c>
      <c r="AD111" s="20">
        <f t="shared" si="24"/>
        <v>0</v>
      </c>
      <c r="AE111" s="20">
        <f t="shared" si="24"/>
        <v>0</v>
      </c>
    </row>
    <row r="112" spans="2:31" s="22" customFormat="1" x14ac:dyDescent="0.35">
      <c r="B112" s="21" t="s">
        <v>91</v>
      </c>
      <c r="N112" s="22">
        <f>N111+N102</f>
        <v>0</v>
      </c>
      <c r="O112" s="22">
        <f t="shared" ref="O112:AE112" si="25">O111+O102</f>
        <v>0</v>
      </c>
      <c r="P112" s="22">
        <f t="shared" si="25"/>
        <v>0</v>
      </c>
      <c r="Q112" s="22">
        <f t="shared" si="25"/>
        <v>0</v>
      </c>
      <c r="R112" s="22">
        <f t="shared" si="25"/>
        <v>0</v>
      </c>
      <c r="S112" s="22">
        <f t="shared" si="25"/>
        <v>0</v>
      </c>
      <c r="T112" s="22">
        <f t="shared" si="25"/>
        <v>0</v>
      </c>
      <c r="U112" s="22">
        <f t="shared" si="25"/>
        <v>6619.9620000000205</v>
      </c>
      <c r="V112" s="22">
        <f t="shared" si="25"/>
        <v>313251.239</v>
      </c>
      <c r="W112" s="22">
        <f t="shared" si="25"/>
        <v>1444331</v>
      </c>
      <c r="X112" s="22">
        <f t="shared" si="25"/>
        <v>1195244</v>
      </c>
      <c r="Y112" s="22">
        <f t="shared" si="25"/>
        <v>0</v>
      </c>
      <c r="Z112" s="22">
        <f t="shared" si="25"/>
        <v>0</v>
      </c>
      <c r="AA112" s="22">
        <f t="shared" si="25"/>
        <v>0</v>
      </c>
      <c r="AB112" s="22">
        <f t="shared" si="25"/>
        <v>0</v>
      </c>
      <c r="AC112" s="22">
        <f t="shared" si="25"/>
        <v>0</v>
      </c>
      <c r="AD112" s="22">
        <f t="shared" si="25"/>
        <v>0</v>
      </c>
      <c r="AE112" s="22">
        <f t="shared" si="25"/>
        <v>0</v>
      </c>
    </row>
    <row r="113" spans="2:31" s="2" customFormat="1" x14ac:dyDescent="0.35">
      <c r="B113" s="11"/>
    </row>
    <row r="114" spans="2:31" s="2" customFormat="1" x14ac:dyDescent="0.35"/>
    <row r="115" spans="2:31" s="9" customFormat="1" x14ac:dyDescent="0.35">
      <c r="B115" s="9" t="s">
        <v>121</v>
      </c>
    </row>
    <row r="116" spans="2:31" s="2" customFormat="1" x14ac:dyDescent="0.35">
      <c r="B116" s="2" t="s">
        <v>122</v>
      </c>
      <c r="V116" s="2">
        <v>-7773</v>
      </c>
      <c r="W116" s="2">
        <v>-18966</v>
      </c>
      <c r="X116" s="2">
        <v>-176481</v>
      </c>
    </row>
    <row r="117" spans="2:31" s="7" customFormat="1" x14ac:dyDescent="0.35">
      <c r="B117" s="7" t="s">
        <v>123</v>
      </c>
      <c r="V117" s="7">
        <v>-17742</v>
      </c>
      <c r="W117" s="7">
        <v>-273851</v>
      </c>
      <c r="X117" s="7">
        <v>-41108</v>
      </c>
    </row>
    <row r="118" spans="2:31" s="2" customFormat="1" x14ac:dyDescent="0.35">
      <c r="B118" s="2" t="s">
        <v>124</v>
      </c>
      <c r="N118" s="2">
        <f>SUM(N116:N117)</f>
        <v>0</v>
      </c>
      <c r="O118" s="2">
        <f t="shared" ref="O118:AE118" si="26">SUM(O116:O117)</f>
        <v>0</v>
      </c>
      <c r="P118" s="2">
        <f t="shared" si="26"/>
        <v>0</v>
      </c>
      <c r="Q118" s="2">
        <f t="shared" si="26"/>
        <v>0</v>
      </c>
      <c r="R118" s="2">
        <f t="shared" si="26"/>
        <v>0</v>
      </c>
      <c r="S118" s="2">
        <f t="shared" si="26"/>
        <v>0</v>
      </c>
      <c r="T118" s="2">
        <f t="shared" si="26"/>
        <v>0</v>
      </c>
      <c r="U118" s="2">
        <f t="shared" si="26"/>
        <v>0</v>
      </c>
      <c r="V118" s="2">
        <f t="shared" si="26"/>
        <v>-25515</v>
      </c>
      <c r="W118" s="2">
        <f t="shared" si="26"/>
        <v>-292817</v>
      </c>
      <c r="X118" s="2">
        <f t="shared" si="26"/>
        <v>-217589</v>
      </c>
      <c r="Y118" s="2">
        <f t="shared" si="26"/>
        <v>0</v>
      </c>
      <c r="Z118" s="2">
        <f t="shared" si="26"/>
        <v>0</v>
      </c>
      <c r="AA118" s="2">
        <f t="shared" si="26"/>
        <v>0</v>
      </c>
      <c r="AB118" s="2">
        <f t="shared" si="26"/>
        <v>0</v>
      </c>
      <c r="AC118" s="2">
        <f t="shared" si="26"/>
        <v>0</v>
      </c>
      <c r="AD118" s="2">
        <f t="shared" si="26"/>
        <v>0</v>
      </c>
      <c r="AE118" s="2">
        <f t="shared" si="26"/>
        <v>0</v>
      </c>
    </row>
    <row r="119" spans="2:31" s="2" customFormat="1" x14ac:dyDescent="0.35"/>
    <row r="120" spans="2:31" s="2" customFormat="1" x14ac:dyDescent="0.35">
      <c r="B120" s="2" t="s">
        <v>125</v>
      </c>
      <c r="V120" s="2">
        <v>222892</v>
      </c>
      <c r="W120" s="2">
        <v>312196</v>
      </c>
      <c r="X120" s="2">
        <v>361486</v>
      </c>
    </row>
    <row r="121" spans="2:31" s="2" customFormat="1" x14ac:dyDescent="0.35">
      <c r="B121" s="2" t="s">
        <v>126</v>
      </c>
      <c r="V121" s="2">
        <v>1178</v>
      </c>
      <c r="W121" s="2">
        <v>160786</v>
      </c>
      <c r="X121" s="2">
        <v>24595</v>
      </c>
    </row>
    <row r="122" spans="2:31" s="2" customFormat="1" x14ac:dyDescent="0.35">
      <c r="B122" s="2" t="s">
        <v>127</v>
      </c>
      <c r="V122" s="2">
        <v>0</v>
      </c>
      <c r="W122" s="2">
        <v>0</v>
      </c>
      <c r="X122" s="2">
        <v>0</v>
      </c>
    </row>
    <row r="123" spans="2:31" s="2" customFormat="1" x14ac:dyDescent="0.35">
      <c r="B123" s="2" t="s">
        <v>128</v>
      </c>
      <c r="V123" s="2">
        <v>0</v>
      </c>
      <c r="W123" s="2">
        <v>0</v>
      </c>
      <c r="X123" s="2">
        <v>0</v>
      </c>
    </row>
    <row r="124" spans="2:31" s="2" customFormat="1" x14ac:dyDescent="0.3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2023-10-11T21:39:04Z</dcterms:created>
  <dcterms:modified xsi:type="dcterms:W3CDTF">2023-10-11T23:30:38Z</dcterms:modified>
</cp:coreProperties>
</file>