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LMT/"/>
    </mc:Choice>
  </mc:AlternateContent>
  <xr:revisionPtr revIDLastSave="4217" documentId="11_8C59228DA9BE475EA05F70E42E9A2DC94B93B51C" xr6:coauthVersionLast="47" xr6:coauthVersionMax="47" xr10:uidLastSave="{9DD1D57D-6618-438A-92C6-F4A6273C44DA}"/>
  <bookViews>
    <workbookView xWindow="-110" yWindow="-110" windowWidth="38620" windowHeight="21820" activeTab="2" xr2:uid="{00000000-000D-0000-FFFF-FFFF00000000}"/>
  </bookViews>
  <sheets>
    <sheet name="Main" sheetId="1" r:id="rId1"/>
    <sheet name="Info" sheetId="2" r:id="rId2"/>
    <sheet name="Model" sheetId="3" r:id="rId3"/>
    <sheet name="DCF"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Y163" i="3" l="1"/>
  <c r="D1" i="8"/>
  <c r="E1" i="8" s="1"/>
  <c r="F1" i="8" s="1"/>
  <c r="G1" i="8" s="1"/>
  <c r="H1" i="8" s="1"/>
  <c r="I1" i="8" s="1"/>
  <c r="J1" i="8" s="1"/>
  <c r="K1" i="8" s="1"/>
  <c r="L1" i="8" s="1"/>
  <c r="M1" i="8" s="1"/>
  <c r="N1" i="8" s="1"/>
  <c r="O1" i="8" s="1"/>
  <c r="P1" i="8" s="1"/>
  <c r="P22" i="8"/>
  <c r="O22" i="8"/>
  <c r="N22" i="8"/>
  <c r="M22" i="8"/>
  <c r="L22" i="8"/>
  <c r="K22" i="8"/>
  <c r="J22" i="8"/>
  <c r="I22" i="8"/>
  <c r="H22" i="8"/>
  <c r="G22" i="8"/>
  <c r="F22" i="8"/>
  <c r="E22" i="8"/>
  <c r="D22" i="8"/>
  <c r="C22" i="8"/>
  <c r="BN141" i="3"/>
  <c r="BO141" i="3"/>
  <c r="BP141" i="3"/>
  <c r="BQ141" i="3"/>
  <c r="BR141" i="3"/>
  <c r="BS141" i="3"/>
  <c r="BT141" i="3"/>
  <c r="BU141" i="3"/>
  <c r="BV141" i="3"/>
  <c r="BW141" i="3"/>
  <c r="BX141" i="3"/>
  <c r="BY141" i="3"/>
  <c r="BZ141" i="3"/>
  <c r="CA141" i="3"/>
  <c r="CB141" i="3"/>
  <c r="CC141" i="3"/>
  <c r="CD141" i="3"/>
  <c r="CE141" i="3"/>
  <c r="CF141" i="3"/>
  <c r="BM142" i="3"/>
  <c r="BN142" i="3"/>
  <c r="BO142" i="3"/>
  <c r="BP142" i="3"/>
  <c r="BQ142" i="3"/>
  <c r="BR142" i="3"/>
  <c r="BS142" i="3"/>
  <c r="BT142" i="3"/>
  <c r="BU142" i="3"/>
  <c r="BV142" i="3"/>
  <c r="BW142" i="3"/>
  <c r="BX142" i="3"/>
  <c r="BY142" i="3"/>
  <c r="BZ142" i="3"/>
  <c r="CA142" i="3"/>
  <c r="CB142" i="3"/>
  <c r="CC142" i="3"/>
  <c r="CD142" i="3"/>
  <c r="CE142" i="3"/>
  <c r="CF142" i="3"/>
  <c r="BL142" i="3"/>
  <c r="BW172" i="3"/>
  <c r="BX172" i="3" s="1"/>
  <c r="BY172" i="3" s="1"/>
  <c r="BR31" i="3"/>
  <c r="BS31" i="3"/>
  <c r="BT31" i="3"/>
  <c r="BU31" i="3"/>
  <c r="BV31" i="3"/>
  <c r="BW31" i="3"/>
  <c r="BX31" i="3"/>
  <c r="BY31" i="3"/>
  <c r="BZ31" i="3"/>
  <c r="CA31" i="3"/>
  <c r="CB31" i="3"/>
  <c r="CC31" i="3"/>
  <c r="CD31" i="3"/>
  <c r="CE31" i="3"/>
  <c r="CF31" i="3"/>
  <c r="BL31" i="3"/>
  <c r="R141" i="3"/>
  <c r="S141" i="3"/>
  <c r="U141" i="3"/>
  <c r="V141" i="3"/>
  <c r="W141" i="3"/>
  <c r="Y141" i="3"/>
  <c r="Z141" i="3"/>
  <c r="AA141" i="3"/>
  <c r="AC141" i="3"/>
  <c r="AD141" i="3"/>
  <c r="AE141" i="3"/>
  <c r="AG141" i="3"/>
  <c r="AH141" i="3"/>
  <c r="AI141" i="3"/>
  <c r="AK141" i="3"/>
  <c r="AL141" i="3"/>
  <c r="AM141" i="3"/>
  <c r="AO141" i="3"/>
  <c r="AP141" i="3"/>
  <c r="AQ141" i="3"/>
  <c r="AS141" i="3"/>
  <c r="AT141" i="3"/>
  <c r="AU141" i="3"/>
  <c r="AW141" i="3"/>
  <c r="AX141" i="3"/>
  <c r="AY141" i="3"/>
  <c r="AZ141" i="3"/>
  <c r="BA141" i="3"/>
  <c r="R142" i="3"/>
  <c r="S142" i="3"/>
  <c r="U142" i="3"/>
  <c r="V142" i="3"/>
  <c r="W142" i="3"/>
  <c r="Y142" i="3"/>
  <c r="Z142" i="3"/>
  <c r="AA142" i="3"/>
  <c r="AC142" i="3"/>
  <c r="AD142" i="3"/>
  <c r="AE142" i="3"/>
  <c r="AG142" i="3"/>
  <c r="AH142" i="3"/>
  <c r="AI142" i="3"/>
  <c r="AK142" i="3"/>
  <c r="AL142" i="3"/>
  <c r="AM142" i="3"/>
  <c r="AO142" i="3"/>
  <c r="AP142" i="3"/>
  <c r="AQ142" i="3"/>
  <c r="AS142" i="3"/>
  <c r="AT142" i="3"/>
  <c r="AU142" i="3"/>
  <c r="AW142" i="3"/>
  <c r="AX142" i="3"/>
  <c r="AY142" i="3"/>
  <c r="AZ142" i="3"/>
  <c r="BA142" i="3"/>
  <c r="Q142" i="3"/>
  <c r="Q141" i="3"/>
  <c r="BA152" i="3"/>
  <c r="Q134" i="3"/>
  <c r="R134" i="3" s="1"/>
  <c r="S134" i="3" s="1"/>
  <c r="Q133" i="3"/>
  <c r="R133" i="3" s="1"/>
  <c r="S133" i="3" s="1"/>
  <c r="Q132" i="3"/>
  <c r="R132" i="3" s="1"/>
  <c r="S132" i="3" s="1"/>
  <c r="Q131" i="3"/>
  <c r="R131" i="3" s="1"/>
  <c r="S131" i="3" s="1"/>
  <c r="Q128" i="3"/>
  <c r="R128" i="3" s="1"/>
  <c r="S128" i="3" s="1"/>
  <c r="Q127" i="3"/>
  <c r="U134" i="3"/>
  <c r="V134" i="3" s="1"/>
  <c r="W134" i="3" s="1"/>
  <c r="U133" i="3"/>
  <c r="V133" i="3" s="1"/>
  <c r="W133" i="3" s="1"/>
  <c r="U132" i="3"/>
  <c r="V132" i="3" s="1"/>
  <c r="W132" i="3" s="1"/>
  <c r="U131" i="3"/>
  <c r="V131" i="3" s="1"/>
  <c r="W131" i="3" s="1"/>
  <c r="U128" i="3"/>
  <c r="V128" i="3" s="1"/>
  <c r="W128" i="3" s="1"/>
  <c r="U127" i="3"/>
  <c r="V127" i="3" s="1"/>
  <c r="Y134" i="3"/>
  <c r="Z134" i="3" s="1"/>
  <c r="AA134" i="3" s="1"/>
  <c r="Y133" i="3"/>
  <c r="Z133" i="3" s="1"/>
  <c r="AA133" i="3" s="1"/>
  <c r="Y132" i="3"/>
  <c r="Z132" i="3" s="1"/>
  <c r="AA132" i="3" s="1"/>
  <c r="Y131" i="3"/>
  <c r="Z131" i="3" s="1"/>
  <c r="AA131" i="3" s="1"/>
  <c r="Y128" i="3"/>
  <c r="Z128" i="3" s="1"/>
  <c r="AA128" i="3" s="1"/>
  <c r="Y127" i="3"/>
  <c r="Z127" i="3" s="1"/>
  <c r="AC134" i="3"/>
  <c r="AD134" i="3" s="1"/>
  <c r="AE134" i="3" s="1"/>
  <c r="AC133" i="3"/>
  <c r="AD133" i="3" s="1"/>
  <c r="AE133" i="3" s="1"/>
  <c r="AC132" i="3"/>
  <c r="AD132" i="3" s="1"/>
  <c r="AE132" i="3" s="1"/>
  <c r="AC131" i="3"/>
  <c r="AD131" i="3" s="1"/>
  <c r="AE131" i="3" s="1"/>
  <c r="AC128" i="3"/>
  <c r="AC127" i="3"/>
  <c r="AD127" i="3" s="1"/>
  <c r="AG134" i="3"/>
  <c r="AH134" i="3" s="1"/>
  <c r="AI134" i="3" s="1"/>
  <c r="AG133" i="3"/>
  <c r="AH133" i="3" s="1"/>
  <c r="AI133" i="3" s="1"/>
  <c r="AG132" i="3"/>
  <c r="AH132" i="3" s="1"/>
  <c r="AI132" i="3" s="1"/>
  <c r="AG131" i="3"/>
  <c r="AH131" i="3" s="1"/>
  <c r="AI131" i="3" s="1"/>
  <c r="AG128" i="3"/>
  <c r="AH128" i="3" s="1"/>
  <c r="AI128" i="3" s="1"/>
  <c r="AG127" i="3"/>
  <c r="AK134" i="3"/>
  <c r="AL134" i="3" s="1"/>
  <c r="AM134" i="3" s="1"/>
  <c r="AK133" i="3"/>
  <c r="AL133" i="3" s="1"/>
  <c r="AM133" i="3" s="1"/>
  <c r="AK132" i="3"/>
  <c r="AL132" i="3" s="1"/>
  <c r="AM132" i="3" s="1"/>
  <c r="AK131" i="3"/>
  <c r="AL131" i="3" s="1"/>
  <c r="AM131" i="3" s="1"/>
  <c r="AK128" i="3"/>
  <c r="AL128" i="3" s="1"/>
  <c r="AK127" i="3"/>
  <c r="AL127" i="3" s="1"/>
  <c r="AM127" i="3" s="1"/>
  <c r="AO134" i="3"/>
  <c r="AP134" i="3" s="1"/>
  <c r="AQ134" i="3" s="1"/>
  <c r="AO133" i="3"/>
  <c r="AP133" i="3" s="1"/>
  <c r="AQ133" i="3" s="1"/>
  <c r="AO132" i="3"/>
  <c r="AP132" i="3" s="1"/>
  <c r="AQ132" i="3" s="1"/>
  <c r="AO131" i="3"/>
  <c r="AP131" i="3" s="1"/>
  <c r="AQ131" i="3" s="1"/>
  <c r="AO128" i="3"/>
  <c r="AO127" i="3"/>
  <c r="AP127" i="3" s="1"/>
  <c r="AS134" i="3"/>
  <c r="AT134" i="3" s="1"/>
  <c r="AU134" i="3" s="1"/>
  <c r="AS133" i="3"/>
  <c r="AT133" i="3" s="1"/>
  <c r="AU133" i="3" s="1"/>
  <c r="AS132" i="3"/>
  <c r="AT132" i="3" s="1"/>
  <c r="AU132" i="3" s="1"/>
  <c r="AS131" i="3"/>
  <c r="AT131" i="3" s="1"/>
  <c r="AU131" i="3" s="1"/>
  <c r="AS128" i="3"/>
  <c r="AT128" i="3" s="1"/>
  <c r="AU128" i="3" s="1"/>
  <c r="AS127" i="3"/>
  <c r="AV123" i="3"/>
  <c r="AV122" i="3"/>
  <c r="AV121" i="3"/>
  <c r="AV120" i="3"/>
  <c r="AV117" i="3"/>
  <c r="AV116" i="3"/>
  <c r="AV72" i="3"/>
  <c r="AV143" i="3" s="1"/>
  <c r="AV139" i="3" s="1"/>
  <c r="AR72" i="3"/>
  <c r="AR143" i="3" s="1"/>
  <c r="AR139" i="3" s="1"/>
  <c r="AN72" i="3"/>
  <c r="AN143" i="3" s="1"/>
  <c r="AN139" i="3" s="1"/>
  <c r="AJ72" i="3"/>
  <c r="AJ143" i="3" s="1"/>
  <c r="AJ139" i="3" s="1"/>
  <c r="AJ66" i="3"/>
  <c r="AF72" i="3"/>
  <c r="AF143" i="3" s="1"/>
  <c r="AF139" i="3" s="1"/>
  <c r="AB72" i="3"/>
  <c r="AB143" i="3" s="1"/>
  <c r="AB139" i="3" s="1"/>
  <c r="T27" i="3"/>
  <c r="T26" i="3"/>
  <c r="T22" i="3"/>
  <c r="T21" i="3"/>
  <c r="T17" i="3"/>
  <c r="T16" i="3"/>
  <c r="T12" i="3"/>
  <c r="T11" i="3"/>
  <c r="T72" i="3"/>
  <c r="T143" i="3" s="1"/>
  <c r="T139" i="3" s="1"/>
  <c r="T68" i="3"/>
  <c r="T66" i="3"/>
  <c r="T64" i="3"/>
  <c r="T63" i="3"/>
  <c r="T62" i="3"/>
  <c r="T58" i="3"/>
  <c r="T53" i="3"/>
  <c r="T52" i="3"/>
  <c r="T51" i="3"/>
  <c r="T50" i="3"/>
  <c r="T47" i="3"/>
  <c r="T46" i="3"/>
  <c r="X42" i="3"/>
  <c r="X41" i="3"/>
  <c r="X40" i="3"/>
  <c r="X37" i="3"/>
  <c r="X36" i="3"/>
  <c r="X35" i="3"/>
  <c r="X34" i="3"/>
  <c r="X33" i="3"/>
  <c r="X27" i="3"/>
  <c r="X26" i="3"/>
  <c r="X22" i="3"/>
  <c r="X21" i="3"/>
  <c r="X17" i="3"/>
  <c r="X16" i="3"/>
  <c r="X12" i="3"/>
  <c r="X11" i="3"/>
  <c r="X72" i="3"/>
  <c r="X143" i="3" s="1"/>
  <c r="X139" i="3" s="1"/>
  <c r="X47" i="3"/>
  <c r="X46" i="3"/>
  <c r="X68" i="3"/>
  <c r="X66" i="3"/>
  <c r="X64" i="3"/>
  <c r="X63" i="3"/>
  <c r="X62" i="3"/>
  <c r="X58" i="3"/>
  <c r="X52" i="3"/>
  <c r="X53" i="3"/>
  <c r="X50" i="3"/>
  <c r="X51" i="3"/>
  <c r="AB42" i="3"/>
  <c r="AB41" i="3"/>
  <c r="AB40" i="3"/>
  <c r="AB37" i="3"/>
  <c r="AB36" i="3"/>
  <c r="AB35" i="3"/>
  <c r="AB34" i="3"/>
  <c r="AB33" i="3"/>
  <c r="AB27" i="3"/>
  <c r="AB26" i="3"/>
  <c r="AB22" i="3"/>
  <c r="AB21" i="3"/>
  <c r="AB17" i="3"/>
  <c r="AB16" i="3"/>
  <c r="AB12" i="3"/>
  <c r="AB11" i="3"/>
  <c r="AB68" i="3"/>
  <c r="AB66" i="3"/>
  <c r="AB64" i="3"/>
  <c r="AB63" i="3"/>
  <c r="AB62" i="3"/>
  <c r="AB58" i="3"/>
  <c r="AB53" i="3"/>
  <c r="AB52" i="3"/>
  <c r="AB50" i="3"/>
  <c r="AB47" i="3"/>
  <c r="AB46" i="3"/>
  <c r="AB51" i="3"/>
  <c r="AF12" i="3"/>
  <c r="AF11" i="3"/>
  <c r="AF17" i="3"/>
  <c r="AF16" i="3"/>
  <c r="AF22" i="3"/>
  <c r="AF21" i="3"/>
  <c r="AF27" i="3"/>
  <c r="AF26" i="3"/>
  <c r="AF37" i="3"/>
  <c r="AF36" i="3"/>
  <c r="AF35" i="3"/>
  <c r="AF34" i="3"/>
  <c r="AF33" i="3"/>
  <c r="AF42" i="3"/>
  <c r="AF41" i="3"/>
  <c r="AF40" i="3"/>
  <c r="AF47" i="3"/>
  <c r="AF46" i="3"/>
  <c r="AF68" i="3"/>
  <c r="AF66" i="3"/>
  <c r="AF64" i="3"/>
  <c r="AF63" i="3"/>
  <c r="AF62" i="3"/>
  <c r="AF58" i="3"/>
  <c r="AF53" i="3"/>
  <c r="AF52" i="3"/>
  <c r="AF51" i="3"/>
  <c r="AF50" i="3"/>
  <c r="AJ27" i="3"/>
  <c r="AJ26" i="3"/>
  <c r="AJ22" i="3"/>
  <c r="AJ21" i="3"/>
  <c r="AJ17" i="3"/>
  <c r="AJ16" i="3"/>
  <c r="AJ12" i="3"/>
  <c r="AJ11" i="3"/>
  <c r="AJ68" i="3"/>
  <c r="AJ64" i="3"/>
  <c r="AJ63" i="3"/>
  <c r="AJ62" i="3"/>
  <c r="AJ58" i="3"/>
  <c r="AJ53" i="3"/>
  <c r="AJ52" i="3"/>
  <c r="AJ51" i="3"/>
  <c r="AJ50" i="3"/>
  <c r="AJ47" i="3"/>
  <c r="AJ46" i="3"/>
  <c r="AJ42" i="3"/>
  <c r="AJ41" i="3"/>
  <c r="AJ40" i="3"/>
  <c r="AJ37" i="3"/>
  <c r="AJ36" i="3"/>
  <c r="AJ35" i="3"/>
  <c r="AJ33" i="3"/>
  <c r="AJ34" i="3"/>
  <c r="AN12" i="3"/>
  <c r="AN11" i="3"/>
  <c r="AN17" i="3"/>
  <c r="AN16" i="3"/>
  <c r="AN22" i="3"/>
  <c r="AN21" i="3"/>
  <c r="AN27" i="3"/>
  <c r="AN26" i="3"/>
  <c r="AN37" i="3"/>
  <c r="AN36" i="3"/>
  <c r="AN35" i="3"/>
  <c r="AN34" i="3"/>
  <c r="AN33" i="3"/>
  <c r="AN42" i="3"/>
  <c r="AN41" i="3"/>
  <c r="AN40" i="3"/>
  <c r="AN47" i="3"/>
  <c r="AN46" i="3"/>
  <c r="AN68" i="3"/>
  <c r="AN66" i="3"/>
  <c r="AN64" i="3"/>
  <c r="AN63" i="3"/>
  <c r="AN62" i="3"/>
  <c r="AN58" i="3"/>
  <c r="AN53" i="3"/>
  <c r="AN52" i="3"/>
  <c r="AN50" i="3"/>
  <c r="AN51" i="3"/>
  <c r="AR27" i="3"/>
  <c r="AR26" i="3"/>
  <c r="AR22" i="3"/>
  <c r="AR21" i="3"/>
  <c r="AR17" i="3"/>
  <c r="AR16" i="3"/>
  <c r="AR12" i="3"/>
  <c r="AR11" i="3"/>
  <c r="AR42" i="3"/>
  <c r="AR41" i="3"/>
  <c r="AR40" i="3"/>
  <c r="AR37" i="3"/>
  <c r="AR36" i="3"/>
  <c r="AR35" i="3"/>
  <c r="AR34" i="3"/>
  <c r="AR33" i="3"/>
  <c r="AR68" i="3"/>
  <c r="AR66" i="3"/>
  <c r="AR64" i="3"/>
  <c r="AR63" i="3"/>
  <c r="AR62" i="3"/>
  <c r="AR47" i="3"/>
  <c r="AR46" i="3"/>
  <c r="AR58" i="3"/>
  <c r="AR53" i="3"/>
  <c r="AR52" i="3"/>
  <c r="AR51" i="3"/>
  <c r="AR50" i="3"/>
  <c r="AV42" i="3"/>
  <c r="AV41" i="3"/>
  <c r="AV40" i="3"/>
  <c r="AV37" i="3"/>
  <c r="AV36" i="3"/>
  <c r="AV35" i="3"/>
  <c r="AV34" i="3"/>
  <c r="AV33" i="3"/>
  <c r="AV27" i="3"/>
  <c r="AV26" i="3"/>
  <c r="AV22" i="3"/>
  <c r="AV21" i="3"/>
  <c r="AV17" i="3"/>
  <c r="AV16" i="3"/>
  <c r="AV12" i="3"/>
  <c r="AV11" i="3"/>
  <c r="AV68" i="3"/>
  <c r="AV66" i="3"/>
  <c r="AV64" i="3"/>
  <c r="AV63" i="3"/>
  <c r="AV62" i="3"/>
  <c r="AV58" i="3"/>
  <c r="AV53" i="3"/>
  <c r="AV52" i="3"/>
  <c r="AV51" i="3"/>
  <c r="AV50" i="3"/>
  <c r="AV47" i="3"/>
  <c r="AV46" i="3"/>
  <c r="AV109" i="3"/>
  <c r="AV108" i="3"/>
  <c r="AV107" i="3"/>
  <c r="AV105" i="3"/>
  <c r="AV106" i="3"/>
  <c r="AV101" i="3"/>
  <c r="AV100" i="3"/>
  <c r="AV99" i="3"/>
  <c r="AV96" i="3"/>
  <c r="AV95" i="3"/>
  <c r="AV94" i="3"/>
  <c r="AV93" i="3"/>
  <c r="AV92" i="3"/>
  <c r="AV88" i="3"/>
  <c r="AV87" i="3"/>
  <c r="AV86" i="3"/>
  <c r="AV85" i="3"/>
  <c r="AV84" i="3"/>
  <c r="AV81" i="3"/>
  <c r="AV80" i="3"/>
  <c r="AV79" i="3"/>
  <c r="AV78" i="3"/>
  <c r="AV77" i="3"/>
  <c r="AV141" i="3" s="1"/>
  <c r="AV159" i="3" s="1"/>
  <c r="Q101" i="3"/>
  <c r="Q102" i="3" s="1"/>
  <c r="R101" i="3"/>
  <c r="R102" i="3" s="1"/>
  <c r="AR123" i="3"/>
  <c r="AR122" i="3"/>
  <c r="AR121" i="3"/>
  <c r="AR120" i="3"/>
  <c r="AR117" i="3"/>
  <c r="AR116" i="3"/>
  <c r="AN123" i="3"/>
  <c r="AN122" i="3"/>
  <c r="AN121" i="3"/>
  <c r="AN120" i="3"/>
  <c r="AN117" i="3"/>
  <c r="AN116" i="3"/>
  <c r="AJ123" i="3"/>
  <c r="AJ122" i="3"/>
  <c r="AJ121" i="3"/>
  <c r="AJ120" i="3"/>
  <c r="AJ117" i="3"/>
  <c r="AJ116" i="3"/>
  <c r="AF123" i="3"/>
  <c r="AF122" i="3"/>
  <c r="AF121" i="3"/>
  <c r="AF120" i="3"/>
  <c r="AF117" i="3"/>
  <c r="AF116" i="3"/>
  <c r="AB123" i="3"/>
  <c r="AB122" i="3"/>
  <c r="AB121" i="3"/>
  <c r="AB120" i="3"/>
  <c r="AB117" i="3"/>
  <c r="AB116" i="3"/>
  <c r="X123" i="3"/>
  <c r="X122" i="3"/>
  <c r="X121" i="3"/>
  <c r="X120" i="3"/>
  <c r="X117" i="3"/>
  <c r="X116" i="3"/>
  <c r="T123" i="3"/>
  <c r="T122" i="3"/>
  <c r="T121" i="3"/>
  <c r="T120" i="3"/>
  <c r="T117" i="3"/>
  <c r="T116" i="3"/>
  <c r="S101" i="3"/>
  <c r="S102" i="3" s="1"/>
  <c r="R143" i="3"/>
  <c r="R139" i="3" s="1"/>
  <c r="S143" i="3"/>
  <c r="S139" i="3" s="1"/>
  <c r="U143" i="3"/>
  <c r="U139" i="3" s="1"/>
  <c r="V143" i="3"/>
  <c r="V139" i="3" s="1"/>
  <c r="W143" i="3"/>
  <c r="W139" i="3" s="1"/>
  <c r="Y143" i="3"/>
  <c r="Y139" i="3" s="1"/>
  <c r="Z143" i="3"/>
  <c r="Z139" i="3" s="1"/>
  <c r="Z140" i="3" s="1"/>
  <c r="Z161" i="3" s="1"/>
  <c r="AA143" i="3"/>
  <c r="AA139" i="3" s="1"/>
  <c r="AC143" i="3"/>
  <c r="AC139" i="3" s="1"/>
  <c r="AD143" i="3"/>
  <c r="AD139" i="3" s="1"/>
  <c r="AE143" i="3"/>
  <c r="AE139" i="3" s="1"/>
  <c r="AG143" i="3"/>
  <c r="AG139" i="3" s="1"/>
  <c r="AH143" i="3"/>
  <c r="AH139" i="3" s="1"/>
  <c r="AI143" i="3"/>
  <c r="AI139" i="3" s="1"/>
  <c r="AK143" i="3"/>
  <c r="AK139" i="3" s="1"/>
  <c r="AL143" i="3"/>
  <c r="AL139" i="3" s="1"/>
  <c r="AM143" i="3"/>
  <c r="AM139" i="3" s="1"/>
  <c r="AO143" i="3"/>
  <c r="AO139" i="3" s="1"/>
  <c r="AP143" i="3"/>
  <c r="AP139" i="3" s="1"/>
  <c r="AQ143" i="3"/>
  <c r="AQ139" i="3" s="1"/>
  <c r="AS143" i="3"/>
  <c r="AS139" i="3" s="1"/>
  <c r="AT143" i="3"/>
  <c r="AT139" i="3" s="1"/>
  <c r="AU143" i="3"/>
  <c r="AU139" i="3" s="1"/>
  <c r="AU140" i="3" s="1"/>
  <c r="AU161" i="3" s="1"/>
  <c r="AW143" i="3"/>
  <c r="AW139" i="3" s="1"/>
  <c r="AX143" i="3"/>
  <c r="AX139" i="3" s="1"/>
  <c r="AY143" i="3"/>
  <c r="AY139" i="3" s="1"/>
  <c r="AZ143" i="3"/>
  <c r="AZ139" i="3" s="1"/>
  <c r="AZ147" i="3" s="1"/>
  <c r="BA143" i="3"/>
  <c r="BA139" i="3" s="1"/>
  <c r="BA147" i="3" s="1"/>
  <c r="Q143" i="3"/>
  <c r="Q139" i="3" s="1"/>
  <c r="U101" i="3"/>
  <c r="U102" i="3" s="1"/>
  <c r="V101" i="3"/>
  <c r="V102" i="3" s="1"/>
  <c r="F13" i="3"/>
  <c r="G13" i="3"/>
  <c r="H13" i="3"/>
  <c r="I13" i="3"/>
  <c r="J13" i="3"/>
  <c r="K13" i="3"/>
  <c r="L13" i="3"/>
  <c r="M13" i="3"/>
  <c r="N13" i="3"/>
  <c r="F18" i="3"/>
  <c r="G18" i="3"/>
  <c r="H18" i="3"/>
  <c r="I18" i="3"/>
  <c r="J18" i="3"/>
  <c r="K18" i="3"/>
  <c r="L18" i="3"/>
  <c r="M18" i="3"/>
  <c r="N18" i="3"/>
  <c r="F23" i="3"/>
  <c r="G23" i="3"/>
  <c r="H23" i="3"/>
  <c r="I23" i="3"/>
  <c r="J23" i="3"/>
  <c r="K23" i="3"/>
  <c r="L23" i="3"/>
  <c r="M23" i="3"/>
  <c r="N23" i="3"/>
  <c r="F28" i="3"/>
  <c r="G28" i="3"/>
  <c r="H28" i="3"/>
  <c r="I28" i="3"/>
  <c r="J28" i="3"/>
  <c r="K28" i="3"/>
  <c r="L28" i="3"/>
  <c r="M28" i="3"/>
  <c r="N28" i="3"/>
  <c r="F30" i="3"/>
  <c r="G30" i="3"/>
  <c r="H30" i="3"/>
  <c r="I30" i="3"/>
  <c r="J30" i="3"/>
  <c r="K30" i="3"/>
  <c r="L30" i="3"/>
  <c r="M30" i="3"/>
  <c r="N30" i="3"/>
  <c r="F38" i="3"/>
  <c r="G38" i="3"/>
  <c r="H38" i="3"/>
  <c r="I38" i="3"/>
  <c r="J38" i="3"/>
  <c r="K38" i="3"/>
  <c r="L38" i="3"/>
  <c r="M38" i="3"/>
  <c r="N38" i="3"/>
  <c r="F43" i="3"/>
  <c r="G43" i="3"/>
  <c r="H43" i="3"/>
  <c r="I43" i="3"/>
  <c r="J43" i="3"/>
  <c r="K43" i="3"/>
  <c r="L43" i="3"/>
  <c r="M43" i="3"/>
  <c r="N43" i="3"/>
  <c r="F48" i="3"/>
  <c r="G48" i="3"/>
  <c r="H48" i="3"/>
  <c r="I48" i="3"/>
  <c r="J48" i="3"/>
  <c r="K48" i="3"/>
  <c r="L48" i="3"/>
  <c r="M48" i="3"/>
  <c r="N48" i="3"/>
  <c r="F54" i="3"/>
  <c r="G54" i="3"/>
  <c r="H54" i="3"/>
  <c r="I54" i="3"/>
  <c r="J54" i="3"/>
  <c r="K54" i="3"/>
  <c r="L54" i="3"/>
  <c r="M54" i="3"/>
  <c r="N54" i="3"/>
  <c r="F82" i="3"/>
  <c r="G82" i="3"/>
  <c r="H82" i="3"/>
  <c r="I82" i="3"/>
  <c r="J82" i="3"/>
  <c r="K82" i="3"/>
  <c r="L82" i="3"/>
  <c r="M82" i="3"/>
  <c r="N82" i="3"/>
  <c r="F89" i="3"/>
  <c r="G89" i="3"/>
  <c r="H89" i="3"/>
  <c r="I89" i="3"/>
  <c r="J89" i="3"/>
  <c r="K89" i="3"/>
  <c r="L89" i="3"/>
  <c r="M89" i="3"/>
  <c r="N89" i="3"/>
  <c r="F97" i="3"/>
  <c r="G97" i="3"/>
  <c r="H97" i="3"/>
  <c r="I97" i="3"/>
  <c r="J97" i="3"/>
  <c r="K97" i="3"/>
  <c r="L97" i="3"/>
  <c r="M97" i="3"/>
  <c r="N97" i="3"/>
  <c r="F102" i="3"/>
  <c r="G102" i="3"/>
  <c r="H102" i="3"/>
  <c r="I102" i="3"/>
  <c r="J102" i="3"/>
  <c r="K102" i="3"/>
  <c r="L102" i="3"/>
  <c r="M102" i="3"/>
  <c r="N102" i="3"/>
  <c r="F110" i="3"/>
  <c r="G110" i="3"/>
  <c r="H110" i="3"/>
  <c r="I110" i="3"/>
  <c r="J110" i="3"/>
  <c r="K110" i="3"/>
  <c r="L110" i="3"/>
  <c r="M110" i="3"/>
  <c r="N110" i="3"/>
  <c r="F118" i="3"/>
  <c r="G118" i="3"/>
  <c r="H118" i="3"/>
  <c r="I118" i="3"/>
  <c r="J118" i="3"/>
  <c r="K118" i="3"/>
  <c r="L118" i="3"/>
  <c r="M118" i="3"/>
  <c r="N118" i="3"/>
  <c r="E118" i="3"/>
  <c r="E110" i="3"/>
  <c r="E102" i="3"/>
  <c r="E97" i="3"/>
  <c r="E89" i="3"/>
  <c r="E82" i="3"/>
  <c r="E54" i="3"/>
  <c r="E48" i="3"/>
  <c r="E43" i="3"/>
  <c r="E38" i="3"/>
  <c r="E30" i="3"/>
  <c r="E28" i="3"/>
  <c r="E23" i="3"/>
  <c r="E18" i="3"/>
  <c r="E13" i="3"/>
  <c r="W101" i="3"/>
  <c r="W102" i="3" s="1"/>
  <c r="Y101" i="3"/>
  <c r="Y102" i="3" s="1"/>
  <c r="Z101" i="3"/>
  <c r="Z102" i="3" s="1"/>
  <c r="AA101" i="3"/>
  <c r="AA102" i="3" s="1"/>
  <c r="T109" i="3"/>
  <c r="T108" i="3"/>
  <c r="T107" i="3"/>
  <c r="T106" i="3"/>
  <c r="T105" i="3"/>
  <c r="T100" i="3"/>
  <c r="T99" i="3"/>
  <c r="T96" i="3"/>
  <c r="T95" i="3"/>
  <c r="T94" i="3"/>
  <c r="T93" i="3"/>
  <c r="T92" i="3"/>
  <c r="T88" i="3"/>
  <c r="T87" i="3"/>
  <c r="T86" i="3"/>
  <c r="T85" i="3"/>
  <c r="T84" i="3"/>
  <c r="T81" i="3"/>
  <c r="T80" i="3"/>
  <c r="T79" i="3"/>
  <c r="T78" i="3"/>
  <c r="T77" i="3"/>
  <c r="T141" i="3" s="1"/>
  <c r="X109" i="3"/>
  <c r="X108" i="3"/>
  <c r="X107" i="3"/>
  <c r="X106" i="3"/>
  <c r="X105" i="3"/>
  <c r="X100" i="3"/>
  <c r="X99" i="3"/>
  <c r="X96" i="3"/>
  <c r="X95" i="3"/>
  <c r="X94" i="3"/>
  <c r="X93" i="3"/>
  <c r="X92" i="3"/>
  <c r="X88" i="3"/>
  <c r="X87" i="3"/>
  <c r="X86" i="3"/>
  <c r="X85" i="3"/>
  <c r="X84" i="3"/>
  <c r="X81" i="3"/>
  <c r="X80" i="3"/>
  <c r="X79" i="3"/>
  <c r="X78" i="3"/>
  <c r="X77" i="3"/>
  <c r="X141" i="3" s="1"/>
  <c r="AC101" i="3"/>
  <c r="AC102" i="3" s="1"/>
  <c r="AD101" i="3"/>
  <c r="AD102" i="3" s="1"/>
  <c r="AB109" i="3"/>
  <c r="AB108" i="3"/>
  <c r="AB107" i="3"/>
  <c r="AB106" i="3"/>
  <c r="AB105" i="3"/>
  <c r="AB100" i="3"/>
  <c r="AB99" i="3"/>
  <c r="AB96" i="3"/>
  <c r="AB95" i="3"/>
  <c r="AB94" i="3"/>
  <c r="AB93" i="3"/>
  <c r="AB92" i="3"/>
  <c r="AB88" i="3"/>
  <c r="AB87" i="3"/>
  <c r="AB86" i="3"/>
  <c r="AB85" i="3"/>
  <c r="AB84" i="3"/>
  <c r="AB81" i="3"/>
  <c r="AB80" i="3"/>
  <c r="AB79" i="3"/>
  <c r="AB78" i="3"/>
  <c r="AB77" i="3"/>
  <c r="AB141" i="3" s="1"/>
  <c r="AE101" i="3"/>
  <c r="AE102" i="3" s="1"/>
  <c r="P13" i="3"/>
  <c r="Q13" i="3"/>
  <c r="R13" i="3"/>
  <c r="S13" i="3"/>
  <c r="U13" i="3"/>
  <c r="V13" i="3"/>
  <c r="W13" i="3"/>
  <c r="Y13" i="3"/>
  <c r="P18" i="3"/>
  <c r="Q18" i="3"/>
  <c r="R18" i="3"/>
  <c r="S18" i="3"/>
  <c r="U18" i="3"/>
  <c r="V18" i="3"/>
  <c r="W18" i="3"/>
  <c r="Y18" i="3"/>
  <c r="P23" i="3"/>
  <c r="Q23" i="3"/>
  <c r="R23" i="3"/>
  <c r="S23" i="3"/>
  <c r="U23" i="3"/>
  <c r="V23" i="3"/>
  <c r="W23" i="3"/>
  <c r="Y23" i="3"/>
  <c r="P28" i="3"/>
  <c r="Q28" i="3"/>
  <c r="R28" i="3"/>
  <c r="S28" i="3"/>
  <c r="U28" i="3"/>
  <c r="V28" i="3"/>
  <c r="W28" i="3"/>
  <c r="Y28" i="3"/>
  <c r="P30" i="3"/>
  <c r="Q30" i="3"/>
  <c r="R30" i="3"/>
  <c r="S30" i="3"/>
  <c r="U30" i="3"/>
  <c r="V30" i="3"/>
  <c r="W30" i="3"/>
  <c r="Y30" i="3"/>
  <c r="P38" i="3"/>
  <c r="Q38" i="3"/>
  <c r="R38" i="3"/>
  <c r="S38" i="3"/>
  <c r="T38" i="3"/>
  <c r="U38" i="3"/>
  <c r="V38" i="3"/>
  <c r="W38" i="3"/>
  <c r="Y38" i="3"/>
  <c r="P43" i="3"/>
  <c r="Q43" i="3"/>
  <c r="R43" i="3"/>
  <c r="S43" i="3"/>
  <c r="T43" i="3"/>
  <c r="U43" i="3"/>
  <c r="V43" i="3"/>
  <c r="W43" i="3"/>
  <c r="Y43" i="3"/>
  <c r="P48" i="3"/>
  <c r="Q48" i="3"/>
  <c r="R48" i="3"/>
  <c r="S48" i="3"/>
  <c r="U48" i="3"/>
  <c r="V48" i="3"/>
  <c r="W48" i="3"/>
  <c r="Y48" i="3"/>
  <c r="P54" i="3"/>
  <c r="Q54" i="3"/>
  <c r="R54" i="3"/>
  <c r="S54" i="3"/>
  <c r="U54" i="3"/>
  <c r="V54" i="3"/>
  <c r="W54" i="3"/>
  <c r="Y54" i="3"/>
  <c r="P82" i="3"/>
  <c r="Q82" i="3"/>
  <c r="R82" i="3"/>
  <c r="S82" i="3"/>
  <c r="U82" i="3"/>
  <c r="V82" i="3"/>
  <c r="W82" i="3"/>
  <c r="Y82" i="3"/>
  <c r="P89" i="3"/>
  <c r="Q89" i="3"/>
  <c r="R89" i="3"/>
  <c r="S89" i="3"/>
  <c r="U89" i="3"/>
  <c r="V89" i="3"/>
  <c r="W89" i="3"/>
  <c r="Y89" i="3"/>
  <c r="P97" i="3"/>
  <c r="Q97" i="3"/>
  <c r="R97" i="3"/>
  <c r="S97" i="3"/>
  <c r="U97" i="3"/>
  <c r="V97" i="3"/>
  <c r="W97" i="3"/>
  <c r="Y97" i="3"/>
  <c r="P102" i="3"/>
  <c r="P110" i="3"/>
  <c r="Q110" i="3"/>
  <c r="R110" i="3"/>
  <c r="R158" i="3" s="1"/>
  <c r="S110" i="3"/>
  <c r="S158" i="3" s="1"/>
  <c r="U110" i="3"/>
  <c r="V110" i="3"/>
  <c r="W110" i="3"/>
  <c r="Y110" i="3"/>
  <c r="P118" i="3"/>
  <c r="Q118" i="3"/>
  <c r="R118" i="3"/>
  <c r="S118" i="3"/>
  <c r="U118" i="3"/>
  <c r="V118" i="3"/>
  <c r="W118" i="3"/>
  <c r="Y118" i="3"/>
  <c r="O118" i="3"/>
  <c r="O110" i="3"/>
  <c r="O102" i="3"/>
  <c r="O97" i="3"/>
  <c r="O89" i="3"/>
  <c r="O82" i="3"/>
  <c r="O54" i="3"/>
  <c r="O48" i="3"/>
  <c r="O43" i="3"/>
  <c r="O38" i="3"/>
  <c r="O30" i="3"/>
  <c r="O28" i="3"/>
  <c r="O23" i="3"/>
  <c r="O18" i="3"/>
  <c r="O13" i="3"/>
  <c r="AA30" i="3"/>
  <c r="AC30" i="3"/>
  <c r="AD30" i="3"/>
  <c r="AE30" i="3"/>
  <c r="Z30" i="3"/>
  <c r="BJ30" i="3"/>
  <c r="BK30" i="3"/>
  <c r="BL30" i="3"/>
  <c r="BQ30" i="3"/>
  <c r="BR30" i="3"/>
  <c r="BS30" i="3"/>
  <c r="BT30" i="3"/>
  <c r="BU30" i="3"/>
  <c r="BV30" i="3"/>
  <c r="BW30" i="3"/>
  <c r="BX30" i="3"/>
  <c r="BY30" i="3"/>
  <c r="BZ30" i="3"/>
  <c r="CA30" i="3"/>
  <c r="CB30" i="3"/>
  <c r="CC30" i="3"/>
  <c r="CD30" i="3"/>
  <c r="CE30" i="3"/>
  <c r="CF30" i="3"/>
  <c r="BI30" i="3"/>
  <c r="AH30" i="3"/>
  <c r="AI30" i="3"/>
  <c r="AK30" i="3"/>
  <c r="AL30" i="3"/>
  <c r="AM30" i="3"/>
  <c r="AO30" i="3"/>
  <c r="AP30" i="3"/>
  <c r="AQ30" i="3"/>
  <c r="AS30" i="3"/>
  <c r="AT30" i="3"/>
  <c r="AU30" i="3"/>
  <c r="AW30" i="3"/>
  <c r="AX30" i="3"/>
  <c r="AY30" i="3"/>
  <c r="AZ30" i="3"/>
  <c r="BA30" i="3"/>
  <c r="AG30" i="3"/>
  <c r="AF109" i="3"/>
  <c r="AF108" i="3"/>
  <c r="AF107" i="3"/>
  <c r="AF106" i="3"/>
  <c r="AF105" i="3"/>
  <c r="AF101" i="3"/>
  <c r="AF100" i="3"/>
  <c r="AF99" i="3"/>
  <c r="AF96" i="3"/>
  <c r="AF95" i="3"/>
  <c r="AF94" i="3"/>
  <c r="AF93" i="3"/>
  <c r="AF92" i="3"/>
  <c r="AF88" i="3"/>
  <c r="AF87" i="3"/>
  <c r="AF86" i="3"/>
  <c r="AF85" i="3"/>
  <c r="AF84" i="3"/>
  <c r="AF81" i="3"/>
  <c r="AF80" i="3"/>
  <c r="AF79" i="3"/>
  <c r="AF78" i="3"/>
  <c r="AF77" i="3"/>
  <c r="AF141" i="3" s="1"/>
  <c r="AF159" i="3" s="1"/>
  <c r="AA110" i="3"/>
  <c r="AC110" i="3"/>
  <c r="AD110" i="3"/>
  <c r="AD158" i="3" s="1"/>
  <c r="AE110" i="3"/>
  <c r="AG110" i="3"/>
  <c r="AH110" i="3"/>
  <c r="AI110" i="3"/>
  <c r="AK110" i="3"/>
  <c r="AL110" i="3"/>
  <c r="AM110" i="3"/>
  <c r="AO110" i="3"/>
  <c r="AO158" i="3" s="1"/>
  <c r="AP110" i="3"/>
  <c r="AQ110" i="3"/>
  <c r="AS110" i="3"/>
  <c r="AT110" i="3"/>
  <c r="AU110" i="3"/>
  <c r="AW110" i="3"/>
  <c r="AX110" i="3"/>
  <c r="AY110" i="3"/>
  <c r="AY158" i="3" s="1"/>
  <c r="AZ110" i="3"/>
  <c r="BA110" i="3"/>
  <c r="Z110" i="3"/>
  <c r="Z158" i="3" s="1"/>
  <c r="AJ109" i="3"/>
  <c r="AJ108" i="3"/>
  <c r="AJ107" i="3"/>
  <c r="AJ106" i="3"/>
  <c r="AJ105" i="3"/>
  <c r="AJ101" i="3"/>
  <c r="AJ100" i="3"/>
  <c r="AJ99" i="3"/>
  <c r="AJ96" i="3"/>
  <c r="AJ95" i="3"/>
  <c r="AJ94" i="3"/>
  <c r="AJ93" i="3"/>
  <c r="AJ92" i="3"/>
  <c r="AJ88" i="3"/>
  <c r="AJ87" i="3"/>
  <c r="AJ86" i="3"/>
  <c r="AJ85" i="3"/>
  <c r="AJ84" i="3"/>
  <c r="AJ81" i="3"/>
  <c r="AJ80" i="3"/>
  <c r="AJ79" i="3"/>
  <c r="AJ78" i="3"/>
  <c r="AJ77" i="3"/>
  <c r="AJ141" i="3" s="1"/>
  <c r="AN109" i="3"/>
  <c r="AN108" i="3"/>
  <c r="AN107" i="3"/>
  <c r="AN106" i="3"/>
  <c r="AN105" i="3"/>
  <c r="AN101" i="3"/>
  <c r="AN100" i="3"/>
  <c r="AN99" i="3"/>
  <c r="AN96" i="3"/>
  <c r="AN95" i="3"/>
  <c r="AN94" i="3"/>
  <c r="AN93" i="3"/>
  <c r="AN92" i="3"/>
  <c r="AN88" i="3"/>
  <c r="AN87" i="3"/>
  <c r="AN86" i="3"/>
  <c r="AN85" i="3"/>
  <c r="AN84" i="3"/>
  <c r="AN81" i="3"/>
  <c r="AN80" i="3"/>
  <c r="AN79" i="3"/>
  <c r="AN78" i="3"/>
  <c r="AN77" i="3"/>
  <c r="AN141" i="3" s="1"/>
  <c r="AR109" i="3"/>
  <c r="AR108" i="3"/>
  <c r="AR107" i="3"/>
  <c r="AR106" i="3"/>
  <c r="AR105" i="3"/>
  <c r="AR101" i="3"/>
  <c r="AR100" i="3"/>
  <c r="AR99" i="3"/>
  <c r="AR96" i="3"/>
  <c r="AR95" i="3"/>
  <c r="AR94" i="3"/>
  <c r="AR93" i="3"/>
  <c r="AR92" i="3"/>
  <c r="AR88" i="3"/>
  <c r="AR87" i="3"/>
  <c r="AR86" i="3"/>
  <c r="AR85" i="3"/>
  <c r="AR84" i="3"/>
  <c r="AR81" i="3"/>
  <c r="AR80" i="3"/>
  <c r="AR79" i="3"/>
  <c r="AR78" i="3"/>
  <c r="AR77" i="3"/>
  <c r="AR141" i="3" s="1"/>
  <c r="AA13" i="3"/>
  <c r="AC13" i="3"/>
  <c r="AD13" i="3"/>
  <c r="AE13" i="3"/>
  <c r="AA18" i="3"/>
  <c r="AC18" i="3"/>
  <c r="AD18" i="3"/>
  <c r="AE18" i="3"/>
  <c r="AA23" i="3"/>
  <c r="AC23" i="3"/>
  <c r="AD23" i="3"/>
  <c r="AE23" i="3"/>
  <c r="AA28" i="3"/>
  <c r="AC28" i="3"/>
  <c r="AD28" i="3"/>
  <c r="AE28" i="3"/>
  <c r="AA38" i="3"/>
  <c r="AC38" i="3"/>
  <c r="AD38" i="3"/>
  <c r="AE38" i="3"/>
  <c r="AA43" i="3"/>
  <c r="AC43" i="3"/>
  <c r="AD43" i="3"/>
  <c r="AE43" i="3"/>
  <c r="AA48" i="3"/>
  <c r="AC48" i="3"/>
  <c r="AD48" i="3"/>
  <c r="AE48" i="3"/>
  <c r="AA54" i="3"/>
  <c r="AC54" i="3"/>
  <c r="AD54" i="3"/>
  <c r="AE54" i="3"/>
  <c r="AA82" i="3"/>
  <c r="AC82" i="3"/>
  <c r="AD82" i="3"/>
  <c r="AE82" i="3"/>
  <c r="AA89" i="3"/>
  <c r="AC89" i="3"/>
  <c r="AD89" i="3"/>
  <c r="AE89" i="3"/>
  <c r="AA97" i="3"/>
  <c r="AC97" i="3"/>
  <c r="AD97" i="3"/>
  <c r="AE97" i="3"/>
  <c r="AA118" i="3"/>
  <c r="AC118" i="3"/>
  <c r="AD118" i="3"/>
  <c r="AE118" i="3"/>
  <c r="Z118" i="3"/>
  <c r="Z97" i="3"/>
  <c r="Z89" i="3"/>
  <c r="Z82" i="3"/>
  <c r="Z54" i="3"/>
  <c r="Z48" i="3"/>
  <c r="Z43" i="3"/>
  <c r="Z38" i="3"/>
  <c r="Z28" i="3"/>
  <c r="Z23" i="3"/>
  <c r="Z18" i="3"/>
  <c r="Z13" i="3"/>
  <c r="AH13" i="3"/>
  <c r="AI13" i="3"/>
  <c r="AK13" i="3"/>
  <c r="AL13" i="3"/>
  <c r="AM13" i="3"/>
  <c r="AO13" i="3"/>
  <c r="AP13" i="3"/>
  <c r="AQ13" i="3"/>
  <c r="AS13" i="3"/>
  <c r="AT13" i="3"/>
  <c r="AU13" i="3"/>
  <c r="AW13" i="3"/>
  <c r="AX13" i="3"/>
  <c r="AY13" i="3"/>
  <c r="AZ13" i="3"/>
  <c r="BA13" i="3"/>
  <c r="AH18" i="3"/>
  <c r="AI18" i="3"/>
  <c r="AK18" i="3"/>
  <c r="AL18" i="3"/>
  <c r="AM18" i="3"/>
  <c r="AO18" i="3"/>
  <c r="AP18" i="3"/>
  <c r="AQ18" i="3"/>
  <c r="AS18" i="3"/>
  <c r="AT18" i="3"/>
  <c r="AU18" i="3"/>
  <c r="AW18" i="3"/>
  <c r="AX18" i="3"/>
  <c r="AY18" i="3"/>
  <c r="AZ18" i="3"/>
  <c r="BA18" i="3"/>
  <c r="AH23" i="3"/>
  <c r="AI23" i="3"/>
  <c r="AK23" i="3"/>
  <c r="AL23" i="3"/>
  <c r="AM23" i="3"/>
  <c r="AO23" i="3"/>
  <c r="AP23" i="3"/>
  <c r="AQ23" i="3"/>
  <c r="AS23" i="3"/>
  <c r="AT23" i="3"/>
  <c r="AU23" i="3"/>
  <c r="AW23" i="3"/>
  <c r="AX23" i="3"/>
  <c r="AY23" i="3"/>
  <c r="AZ23" i="3"/>
  <c r="BA23" i="3"/>
  <c r="AH28" i="3"/>
  <c r="AI28" i="3"/>
  <c r="AK28" i="3"/>
  <c r="AL28" i="3"/>
  <c r="AM28" i="3"/>
  <c r="AO28" i="3"/>
  <c r="AP28" i="3"/>
  <c r="AQ28" i="3"/>
  <c r="AS28" i="3"/>
  <c r="AT28" i="3"/>
  <c r="AU28" i="3"/>
  <c r="AW28" i="3"/>
  <c r="AX28" i="3"/>
  <c r="AY28" i="3"/>
  <c r="AZ28" i="3"/>
  <c r="BA28" i="3"/>
  <c r="AH38" i="3"/>
  <c r="AI38" i="3"/>
  <c r="AK38" i="3"/>
  <c r="AL38" i="3"/>
  <c r="AM38" i="3"/>
  <c r="AO38" i="3"/>
  <c r="AP38" i="3"/>
  <c r="AQ38" i="3"/>
  <c r="AS38" i="3"/>
  <c r="AT38" i="3"/>
  <c r="AU38" i="3"/>
  <c r="AW38" i="3"/>
  <c r="AX38" i="3"/>
  <c r="AY38" i="3"/>
  <c r="AZ38" i="3"/>
  <c r="BA38" i="3"/>
  <c r="AH43" i="3"/>
  <c r="AI43" i="3"/>
  <c r="AK43" i="3"/>
  <c r="AL43" i="3"/>
  <c r="AM43" i="3"/>
  <c r="AO43" i="3"/>
  <c r="AP43" i="3"/>
  <c r="AQ43" i="3"/>
  <c r="AS43" i="3"/>
  <c r="AT43" i="3"/>
  <c r="AU43" i="3"/>
  <c r="AW43" i="3"/>
  <c r="AX43" i="3"/>
  <c r="AY43" i="3"/>
  <c r="AZ43" i="3"/>
  <c r="BA43" i="3"/>
  <c r="AH48" i="3"/>
  <c r="AI48" i="3"/>
  <c r="AK48" i="3"/>
  <c r="AL48" i="3"/>
  <c r="AM48" i="3"/>
  <c r="AO48" i="3"/>
  <c r="AP48" i="3"/>
  <c r="AQ48" i="3"/>
  <c r="AS48" i="3"/>
  <c r="AT48" i="3"/>
  <c r="AU48" i="3"/>
  <c r="AW48" i="3"/>
  <c r="AX48" i="3"/>
  <c r="AY48" i="3"/>
  <c r="AZ48" i="3"/>
  <c r="BA48" i="3"/>
  <c r="AH54" i="3"/>
  <c r="AI54" i="3"/>
  <c r="AK54" i="3"/>
  <c r="AL54" i="3"/>
  <c r="AM54" i="3"/>
  <c r="AO54" i="3"/>
  <c r="AP54" i="3"/>
  <c r="AQ54" i="3"/>
  <c r="AS54" i="3"/>
  <c r="AT54" i="3"/>
  <c r="AU54" i="3"/>
  <c r="AW54" i="3"/>
  <c r="AX54" i="3"/>
  <c r="AY54" i="3"/>
  <c r="AZ54" i="3"/>
  <c r="BA54" i="3"/>
  <c r="AH82" i="3"/>
  <c r="AI82" i="3"/>
  <c r="AK82" i="3"/>
  <c r="AL82" i="3"/>
  <c r="AM82" i="3"/>
  <c r="AO82" i="3"/>
  <c r="AP82" i="3"/>
  <c r="AQ82" i="3"/>
  <c r="AS82" i="3"/>
  <c r="AT82" i="3"/>
  <c r="AU82" i="3"/>
  <c r="AW82" i="3"/>
  <c r="AX82" i="3"/>
  <c r="AY82" i="3"/>
  <c r="AZ82" i="3"/>
  <c r="BA82" i="3"/>
  <c r="AH89" i="3"/>
  <c r="AI89" i="3"/>
  <c r="AK89" i="3"/>
  <c r="AL89" i="3"/>
  <c r="AM89" i="3"/>
  <c r="AO89" i="3"/>
  <c r="AP89" i="3"/>
  <c r="AQ89" i="3"/>
  <c r="AS89" i="3"/>
  <c r="AT89" i="3"/>
  <c r="AU89" i="3"/>
  <c r="AW89" i="3"/>
  <c r="AX89" i="3"/>
  <c r="AY89" i="3"/>
  <c r="AZ89" i="3"/>
  <c r="BA89" i="3"/>
  <c r="AH97" i="3"/>
  <c r="AI97" i="3"/>
  <c r="AK97" i="3"/>
  <c r="AL97" i="3"/>
  <c r="AM97" i="3"/>
  <c r="AO97" i="3"/>
  <c r="AP97" i="3"/>
  <c r="AQ97" i="3"/>
  <c r="AS97" i="3"/>
  <c r="AT97" i="3"/>
  <c r="AU97" i="3"/>
  <c r="AW97" i="3"/>
  <c r="AX97" i="3"/>
  <c r="AY97" i="3"/>
  <c r="AZ97" i="3"/>
  <c r="BA97" i="3"/>
  <c r="AH102" i="3"/>
  <c r="AI102" i="3"/>
  <c r="AK102" i="3"/>
  <c r="AL102" i="3"/>
  <c r="AM102" i="3"/>
  <c r="AO102" i="3"/>
  <c r="AP102" i="3"/>
  <c r="AQ102" i="3"/>
  <c r="AS102" i="3"/>
  <c r="AT102" i="3"/>
  <c r="AU102" i="3"/>
  <c r="AW102" i="3"/>
  <c r="AX102" i="3"/>
  <c r="AY102" i="3"/>
  <c r="AZ102" i="3"/>
  <c r="BA102" i="3"/>
  <c r="AH118" i="3"/>
  <c r="AI118" i="3"/>
  <c r="AK118" i="3"/>
  <c r="AL118" i="3"/>
  <c r="AM118" i="3"/>
  <c r="AO118" i="3"/>
  <c r="AP118" i="3"/>
  <c r="AQ118" i="3"/>
  <c r="AS118" i="3"/>
  <c r="AT118" i="3"/>
  <c r="AU118" i="3"/>
  <c r="AW118" i="3"/>
  <c r="AX118" i="3"/>
  <c r="AY118" i="3"/>
  <c r="AZ118" i="3"/>
  <c r="BA118" i="3"/>
  <c r="AG118" i="3"/>
  <c r="AG102" i="3"/>
  <c r="AG97" i="3"/>
  <c r="AG89" i="3"/>
  <c r="AG82" i="3"/>
  <c r="AG54" i="3"/>
  <c r="AG48" i="3"/>
  <c r="AG43" i="3"/>
  <c r="AG38" i="3"/>
  <c r="AG28" i="3"/>
  <c r="AG23" i="3"/>
  <c r="AG18" i="3"/>
  <c r="AG13" i="3"/>
  <c r="BJ43" i="3"/>
  <c r="BK43" i="3"/>
  <c r="BL43" i="3"/>
  <c r="BM43" i="3"/>
  <c r="BN43" i="3"/>
  <c r="BO43" i="3"/>
  <c r="BP43" i="3"/>
  <c r="BQ43" i="3"/>
  <c r="BR43" i="3"/>
  <c r="BS43" i="3"/>
  <c r="BT43" i="3"/>
  <c r="BU43" i="3"/>
  <c r="BV43" i="3"/>
  <c r="BW43" i="3"/>
  <c r="BX43" i="3"/>
  <c r="BY43" i="3"/>
  <c r="BZ43" i="3"/>
  <c r="CA43" i="3"/>
  <c r="CB43" i="3"/>
  <c r="CC43" i="3"/>
  <c r="CD43" i="3"/>
  <c r="CE43" i="3"/>
  <c r="CF43" i="3"/>
  <c r="BI43" i="3"/>
  <c r="BY110" i="3"/>
  <c r="BM143" i="3"/>
  <c r="BM139" i="3" s="1"/>
  <c r="BN143" i="3"/>
  <c r="BN139" i="3" s="1"/>
  <c r="BO143" i="3"/>
  <c r="BO139" i="3" s="1"/>
  <c r="BP143" i="3"/>
  <c r="BP139" i="3" s="1"/>
  <c r="BQ143" i="3"/>
  <c r="BQ139" i="3" s="1"/>
  <c r="BR143" i="3"/>
  <c r="BR139" i="3" s="1"/>
  <c r="BS143" i="3"/>
  <c r="BS139" i="3" s="1"/>
  <c r="BT143" i="3"/>
  <c r="BT139" i="3" s="1"/>
  <c r="BU143" i="3"/>
  <c r="BU139" i="3" s="1"/>
  <c r="BV143" i="3"/>
  <c r="BV139" i="3" s="1"/>
  <c r="BW143" i="3"/>
  <c r="BW139" i="3" s="1"/>
  <c r="BX143" i="3"/>
  <c r="BX139" i="3" s="1"/>
  <c r="BY143" i="3"/>
  <c r="BY139" i="3" s="1"/>
  <c r="BZ143" i="3"/>
  <c r="BZ139" i="3" s="1"/>
  <c r="CA143" i="3"/>
  <c r="CA139" i="3" s="1"/>
  <c r="CB143" i="3"/>
  <c r="CB139" i="3" s="1"/>
  <c r="CB140" i="3" s="1"/>
  <c r="CC143" i="3"/>
  <c r="CC139" i="3" s="1"/>
  <c r="CD143" i="3"/>
  <c r="CD139" i="3" s="1"/>
  <c r="CE143" i="3"/>
  <c r="CE139" i="3" s="1"/>
  <c r="CF143" i="3"/>
  <c r="CF139" i="3" s="1"/>
  <c r="BL143" i="3"/>
  <c r="BL139" i="3" s="1"/>
  <c r="BL110" i="3"/>
  <c r="BM110" i="3"/>
  <c r="BL101" i="3"/>
  <c r="BL102" i="3" s="1"/>
  <c r="BM101" i="3"/>
  <c r="BM102" i="3" s="1"/>
  <c r="BL96" i="3"/>
  <c r="BL97" i="3" s="1"/>
  <c r="BL81" i="3"/>
  <c r="BL77" i="3"/>
  <c r="BL141" i="3" s="1"/>
  <c r="BM81" i="3"/>
  <c r="BM77" i="3"/>
  <c r="BM141" i="3" s="1"/>
  <c r="BM24" i="3"/>
  <c r="BM31" i="3" s="1"/>
  <c r="BM22" i="3"/>
  <c r="BM21" i="3"/>
  <c r="BM30" i="3" s="1"/>
  <c r="BN24" i="3"/>
  <c r="BN31" i="3" s="1"/>
  <c r="BN22" i="3"/>
  <c r="BN21" i="3"/>
  <c r="BN30" i="3" s="1"/>
  <c r="BN110" i="3"/>
  <c r="BO110" i="3"/>
  <c r="BN101" i="3"/>
  <c r="BN102" i="3" s="1"/>
  <c r="BO101" i="3"/>
  <c r="BO102" i="3" s="1"/>
  <c r="BN81" i="3"/>
  <c r="BN82" i="3" s="1"/>
  <c r="BO81" i="3"/>
  <c r="BO82" i="3" s="1"/>
  <c r="BP110" i="3"/>
  <c r="BQ110" i="3"/>
  <c r="BP101" i="3"/>
  <c r="BP102" i="3" s="1"/>
  <c r="BQ101" i="3"/>
  <c r="BQ102" i="3" s="1"/>
  <c r="BP81" i="3"/>
  <c r="BP82" i="3" s="1"/>
  <c r="BQ81" i="3"/>
  <c r="BQ82" i="3" s="1"/>
  <c r="BO53" i="3"/>
  <c r="BO54" i="3" s="1"/>
  <c r="BP53" i="3"/>
  <c r="BP54" i="3" s="1"/>
  <c r="BO24" i="3"/>
  <c r="BO31" i="3" s="1"/>
  <c r="BO22" i="3"/>
  <c r="BO21" i="3"/>
  <c r="BO30" i="3" s="1"/>
  <c r="BP24" i="3"/>
  <c r="BP31" i="3" s="1"/>
  <c r="BP22" i="3"/>
  <c r="BP21" i="3"/>
  <c r="BP30" i="3" s="1"/>
  <c r="BQ24" i="3"/>
  <c r="BQ31" i="3" s="1"/>
  <c r="BR110" i="3"/>
  <c r="BS110" i="3"/>
  <c r="BR101" i="3"/>
  <c r="BR102" i="3" s="1"/>
  <c r="BS101" i="3"/>
  <c r="BS102" i="3" s="1"/>
  <c r="BT110" i="3"/>
  <c r="BT101" i="3"/>
  <c r="BT102" i="3" s="1"/>
  <c r="BU110" i="3"/>
  <c r="BX110" i="3"/>
  <c r="BW110" i="3"/>
  <c r="BV110" i="3"/>
  <c r="BV97" i="3"/>
  <c r="BJ118" i="3"/>
  <c r="BK118" i="3"/>
  <c r="BL118" i="3"/>
  <c r="BM118" i="3"/>
  <c r="BN118" i="3"/>
  <c r="BO118" i="3"/>
  <c r="BP118" i="3"/>
  <c r="BQ118" i="3"/>
  <c r="BR118" i="3"/>
  <c r="BS118" i="3"/>
  <c r="BT118" i="3"/>
  <c r="BU118" i="3"/>
  <c r="BV118" i="3"/>
  <c r="BW118" i="3"/>
  <c r="BX118" i="3"/>
  <c r="BY118" i="3"/>
  <c r="BZ118" i="3"/>
  <c r="CA118" i="3"/>
  <c r="CB118" i="3"/>
  <c r="CC118" i="3"/>
  <c r="CD118" i="3"/>
  <c r="CE118" i="3"/>
  <c r="CF118" i="3"/>
  <c r="BI118" i="3"/>
  <c r="BJ110" i="3"/>
  <c r="BK110" i="3"/>
  <c r="BZ110" i="3"/>
  <c r="CA110" i="3"/>
  <c r="CB110" i="3"/>
  <c r="CC110" i="3"/>
  <c r="CD110" i="3"/>
  <c r="CE110" i="3"/>
  <c r="CF110" i="3"/>
  <c r="BI110" i="3"/>
  <c r="BJ102" i="3"/>
  <c r="BK102" i="3"/>
  <c r="BU102" i="3"/>
  <c r="BV102" i="3"/>
  <c r="BW102" i="3"/>
  <c r="BX102" i="3"/>
  <c r="BY102" i="3"/>
  <c r="BZ102" i="3"/>
  <c r="CA102" i="3"/>
  <c r="CB102" i="3"/>
  <c r="CC102" i="3"/>
  <c r="CD102" i="3"/>
  <c r="CE102" i="3"/>
  <c r="CF102" i="3"/>
  <c r="BI102" i="3"/>
  <c r="BJ97" i="3"/>
  <c r="BK97" i="3"/>
  <c r="BM97" i="3"/>
  <c r="BN97" i="3"/>
  <c r="BO97" i="3"/>
  <c r="BP97" i="3"/>
  <c r="BQ97" i="3"/>
  <c r="BR97" i="3"/>
  <c r="BS97" i="3"/>
  <c r="BT97" i="3"/>
  <c r="BU97" i="3"/>
  <c r="BW97" i="3"/>
  <c r="BX97" i="3"/>
  <c r="BY97" i="3"/>
  <c r="BZ97" i="3"/>
  <c r="CA97" i="3"/>
  <c r="CB97" i="3"/>
  <c r="CC97" i="3"/>
  <c r="CD97" i="3"/>
  <c r="CE97" i="3"/>
  <c r="CF97" i="3"/>
  <c r="BI97" i="3"/>
  <c r="BJ89" i="3"/>
  <c r="BK89" i="3"/>
  <c r="BL89" i="3"/>
  <c r="BM89" i="3"/>
  <c r="BN89" i="3"/>
  <c r="BO89" i="3"/>
  <c r="BP89" i="3"/>
  <c r="BQ89" i="3"/>
  <c r="BR89" i="3"/>
  <c r="BS89" i="3"/>
  <c r="BT89" i="3"/>
  <c r="AB89" i="3" s="1"/>
  <c r="BU89" i="3"/>
  <c r="BV89" i="3"/>
  <c r="BW89" i="3"/>
  <c r="BX89" i="3"/>
  <c r="BY89" i="3"/>
  <c r="BZ89" i="3"/>
  <c r="CA89" i="3"/>
  <c r="CB89" i="3"/>
  <c r="CC89" i="3"/>
  <c r="CD89" i="3"/>
  <c r="CE89" i="3"/>
  <c r="CF89" i="3"/>
  <c r="BI89" i="3"/>
  <c r="BJ82" i="3"/>
  <c r="BK82" i="3"/>
  <c r="BR82" i="3"/>
  <c r="BS82" i="3"/>
  <c r="BT82" i="3"/>
  <c r="BU82" i="3"/>
  <c r="BV82" i="3"/>
  <c r="BW82" i="3"/>
  <c r="BX82" i="3"/>
  <c r="BY82" i="3"/>
  <c r="BZ82" i="3"/>
  <c r="CA82" i="3"/>
  <c r="CB82" i="3"/>
  <c r="CC82" i="3"/>
  <c r="CD82" i="3"/>
  <c r="CE82" i="3"/>
  <c r="CF82" i="3"/>
  <c r="BI82" i="3"/>
  <c r="BJ54" i="3"/>
  <c r="BK54" i="3"/>
  <c r="BL54" i="3"/>
  <c r="BM54" i="3"/>
  <c r="BN54" i="3"/>
  <c r="BQ54" i="3"/>
  <c r="BR54" i="3"/>
  <c r="BS54" i="3"/>
  <c r="BT54" i="3"/>
  <c r="BU54" i="3"/>
  <c r="BV54" i="3"/>
  <c r="BW54" i="3"/>
  <c r="BX54" i="3"/>
  <c r="BY54" i="3"/>
  <c r="BZ54" i="3"/>
  <c r="CA54" i="3"/>
  <c r="CB54" i="3"/>
  <c r="CC54" i="3"/>
  <c r="CD54" i="3"/>
  <c r="CE54" i="3"/>
  <c r="CF54" i="3"/>
  <c r="BI54" i="3"/>
  <c r="BJ48" i="3"/>
  <c r="BK48" i="3"/>
  <c r="BL48" i="3"/>
  <c r="BM48" i="3"/>
  <c r="BN48" i="3"/>
  <c r="BO48" i="3"/>
  <c r="BP48" i="3"/>
  <c r="BQ48" i="3"/>
  <c r="BR48" i="3"/>
  <c r="BS48" i="3"/>
  <c r="BT48" i="3"/>
  <c r="BU48" i="3"/>
  <c r="BV48" i="3"/>
  <c r="BW48" i="3"/>
  <c r="BX48" i="3"/>
  <c r="BY48" i="3"/>
  <c r="BZ48" i="3"/>
  <c r="CA48" i="3"/>
  <c r="CB48" i="3"/>
  <c r="CC48" i="3"/>
  <c r="CD48" i="3"/>
  <c r="CE48" i="3"/>
  <c r="CF48" i="3"/>
  <c r="BI48" i="3"/>
  <c r="BJ38" i="3"/>
  <c r="BK38" i="3"/>
  <c r="BR38" i="3"/>
  <c r="BS38" i="3"/>
  <c r="BT38" i="3"/>
  <c r="BU38" i="3"/>
  <c r="BV38" i="3"/>
  <c r="BW38" i="3"/>
  <c r="BX38" i="3"/>
  <c r="BY38" i="3"/>
  <c r="BZ38" i="3"/>
  <c r="CA38" i="3"/>
  <c r="CB38" i="3"/>
  <c r="CC38" i="3"/>
  <c r="CD38" i="3"/>
  <c r="CE38" i="3"/>
  <c r="CF38" i="3"/>
  <c r="BI38" i="3"/>
  <c r="CF28" i="3"/>
  <c r="CE28" i="3"/>
  <c r="CD28" i="3"/>
  <c r="CC28" i="3"/>
  <c r="CB28" i="3"/>
  <c r="CA28" i="3"/>
  <c r="BZ28" i="3"/>
  <c r="BY28" i="3"/>
  <c r="BX28" i="3"/>
  <c r="BW28" i="3"/>
  <c r="BV28" i="3"/>
  <c r="BU28" i="3"/>
  <c r="BT28" i="3"/>
  <c r="BS28" i="3"/>
  <c r="BR28" i="3"/>
  <c r="BQ28" i="3"/>
  <c r="BP28" i="3"/>
  <c r="BO28" i="3"/>
  <c r="BN28" i="3"/>
  <c r="BM28" i="3"/>
  <c r="BL28" i="3"/>
  <c r="BK28" i="3"/>
  <c r="BJ28" i="3"/>
  <c r="BI28" i="3"/>
  <c r="BJ23" i="3"/>
  <c r="BK23" i="3"/>
  <c r="BR23" i="3"/>
  <c r="BS23" i="3"/>
  <c r="BT23" i="3"/>
  <c r="BU23" i="3"/>
  <c r="BV23" i="3"/>
  <c r="BW23" i="3"/>
  <c r="BX23" i="3"/>
  <c r="BY23" i="3"/>
  <c r="BZ23" i="3"/>
  <c r="CA23" i="3"/>
  <c r="CB23" i="3"/>
  <c r="CC23" i="3"/>
  <c r="CD23" i="3"/>
  <c r="CE23" i="3"/>
  <c r="CF23" i="3"/>
  <c r="BI23" i="3"/>
  <c r="BJ18" i="3"/>
  <c r="BK18" i="3"/>
  <c r="BM18" i="3"/>
  <c r="BN18" i="3"/>
  <c r="BO18" i="3"/>
  <c r="BP18" i="3"/>
  <c r="BQ18" i="3"/>
  <c r="BR18" i="3"/>
  <c r="BS18" i="3"/>
  <c r="BT18" i="3"/>
  <c r="BU18" i="3"/>
  <c r="BV18" i="3"/>
  <c r="BW18" i="3"/>
  <c r="BX18" i="3"/>
  <c r="BY18" i="3"/>
  <c r="BZ18" i="3"/>
  <c r="CA18" i="3"/>
  <c r="CB18" i="3"/>
  <c r="CC18" i="3"/>
  <c r="CD18" i="3"/>
  <c r="CE18" i="3"/>
  <c r="CF18" i="3"/>
  <c r="BI18" i="3"/>
  <c r="BJ13" i="3"/>
  <c r="BK13" i="3"/>
  <c r="BL13" i="3"/>
  <c r="BM13" i="3"/>
  <c r="BN13" i="3"/>
  <c r="BO13" i="3"/>
  <c r="BP13" i="3"/>
  <c r="BQ13" i="3"/>
  <c r="BR13" i="3"/>
  <c r="BS13" i="3"/>
  <c r="BT13" i="3"/>
  <c r="BU13" i="3"/>
  <c r="BV13" i="3"/>
  <c r="BW13" i="3"/>
  <c r="BX13" i="3"/>
  <c r="BY13" i="3"/>
  <c r="BZ13" i="3"/>
  <c r="CA13" i="3"/>
  <c r="CB13" i="3"/>
  <c r="CC13" i="3"/>
  <c r="CD13" i="3"/>
  <c r="CE13" i="3"/>
  <c r="CF13" i="3"/>
  <c r="BI13" i="3"/>
  <c r="BM3" i="3"/>
  <c r="BN3" i="3" s="1"/>
  <c r="BO3" i="3" s="1"/>
  <c r="BP3" i="3" s="1"/>
  <c r="BQ3" i="3" s="1"/>
  <c r="BR3" i="3" s="1"/>
  <c r="BS3" i="3" s="1"/>
  <c r="BT3" i="3" s="1"/>
  <c r="BU3" i="3" s="1"/>
  <c r="BV3" i="3" s="1"/>
  <c r="BW3" i="3" s="1"/>
  <c r="BX3" i="3" s="1"/>
  <c r="BY3" i="3" s="1"/>
  <c r="BZ3" i="3" s="1"/>
  <c r="CA3" i="3" s="1"/>
  <c r="CB3" i="3" s="1"/>
  <c r="B3" i="1" a="1"/>
  <c r="B3" i="1" s="1"/>
  <c r="B2" i="1" a="1"/>
  <c r="B2" i="1" s="1"/>
  <c r="AE44" i="6"/>
  <c r="AD44" i="6"/>
  <c r="AC44" i="6"/>
  <c r="AB44" i="6"/>
  <c r="AA44" i="6"/>
  <c r="Z44" i="6"/>
  <c r="Y44" i="6"/>
  <c r="X44" i="6"/>
  <c r="W44" i="6"/>
  <c r="V44" i="6"/>
  <c r="U44" i="6"/>
  <c r="T44" i="6"/>
  <c r="S44" i="6"/>
  <c r="R44" i="6"/>
  <c r="Q44" i="6"/>
  <c r="P44" i="6"/>
  <c r="O44" i="6"/>
  <c r="N44" i="6"/>
  <c r="M44" i="6"/>
  <c r="L44" i="6"/>
  <c r="K44" i="6"/>
  <c r="J44" i="6"/>
  <c r="I44" i="6"/>
  <c r="H44" i="6"/>
  <c r="G44" i="6"/>
  <c r="F44" i="6"/>
  <c r="E44" i="6"/>
  <c r="B38"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P26" i="4"/>
  <c r="N26" i="4"/>
  <c r="K26" i="4"/>
  <c r="R24" i="4"/>
  <c r="R26" i="4" s="1"/>
  <c r="Q24" i="4"/>
  <c r="Q26" i="4" s="1"/>
  <c r="P24" i="4"/>
  <c r="O24" i="4"/>
  <c r="O26" i="4" s="1"/>
  <c r="N24" i="4"/>
  <c r="M24" i="4"/>
  <c r="M26" i="4" s="1"/>
  <c r="L24" i="4"/>
  <c r="L26" i="4" s="1"/>
  <c r="K24" i="4"/>
  <c r="J24" i="4"/>
  <c r="J26" i="4" s="1"/>
  <c r="I24" i="4"/>
  <c r="I26" i="4" s="1"/>
  <c r="H24" i="4"/>
  <c r="H26" i="4" s="1"/>
  <c r="G24" i="4"/>
  <c r="G26" i="4" s="1"/>
  <c r="F24" i="4"/>
  <c r="F26" i="4" s="1"/>
  <c r="E24" i="4"/>
  <c r="E26" i="4" s="1"/>
  <c r="D24" i="4"/>
  <c r="D26" i="4" s="1"/>
  <c r="C24" i="4"/>
  <c r="C26" i="4" s="1"/>
  <c r="B24" i="4"/>
  <c r="B26" i="4" s="1"/>
  <c r="AJ159" i="3" l="1"/>
  <c r="AQ158" i="3"/>
  <c r="CA140" i="3"/>
  <c r="AL158" i="3"/>
  <c r="AI158" i="3"/>
  <c r="AU158" i="3"/>
  <c r="P103" i="3"/>
  <c r="P111" i="3" s="1"/>
  <c r="AR159" i="3"/>
  <c r="BY140" i="3"/>
  <c r="BY161" i="3" s="1"/>
  <c r="AK158" i="3"/>
  <c r="AN159" i="3"/>
  <c r="X159" i="3"/>
  <c r="AX158" i="3"/>
  <c r="AC158" i="3"/>
  <c r="Q158" i="3"/>
  <c r="AM150" i="3"/>
  <c r="AM158" i="3"/>
  <c r="Q140" i="3"/>
  <c r="Q161" i="3" s="1"/>
  <c r="R155" i="3"/>
  <c r="AE140" i="3"/>
  <c r="AE161" i="3" s="1"/>
  <c r="AR48" i="3"/>
  <c r="AS155" i="3" s="1"/>
  <c r="V158" i="3"/>
  <c r="AF142" i="3"/>
  <c r="AF160" i="3" s="1"/>
  <c r="AJ13" i="3"/>
  <c r="AF18" i="3"/>
  <c r="T28" i="3"/>
  <c r="T142" i="3"/>
  <c r="T160" i="3" s="1"/>
  <c r="BY160" i="3"/>
  <c r="AS158" i="3"/>
  <c r="BY158" i="3"/>
  <c r="AP158" i="3"/>
  <c r="BM140" i="3"/>
  <c r="BZ140" i="3"/>
  <c r="AF118" i="3"/>
  <c r="BY155" i="3"/>
  <c r="W158" i="3"/>
  <c r="F90" i="3"/>
  <c r="AD140" i="3"/>
  <c r="AD161" i="3" s="1"/>
  <c r="AH158" i="3"/>
  <c r="U158" i="3"/>
  <c r="AT140" i="3"/>
  <c r="AT161" i="3" s="1"/>
  <c r="BY157" i="3"/>
  <c r="BL140" i="3"/>
  <c r="AP150" i="3"/>
  <c r="AT158" i="3"/>
  <c r="P90" i="3"/>
  <c r="BX140" i="3"/>
  <c r="BW140" i="3"/>
  <c r="T159" i="3"/>
  <c r="BV140" i="3"/>
  <c r="AN30" i="3"/>
  <c r="BU140" i="3"/>
  <c r="BT140" i="3"/>
  <c r="BS140" i="3"/>
  <c r="Y158" i="3"/>
  <c r="AV23" i="3"/>
  <c r="AR13" i="3"/>
  <c r="BR140" i="3"/>
  <c r="BQ140" i="3"/>
  <c r="S155" i="3"/>
  <c r="CF140" i="3"/>
  <c r="BP140" i="3"/>
  <c r="BA155" i="3"/>
  <c r="BA158" i="3"/>
  <c r="AG158" i="3"/>
  <c r="AM160" i="3"/>
  <c r="R160" i="3"/>
  <c r="AH159" i="3"/>
  <c r="CE140" i="3"/>
  <c r="BO140" i="3"/>
  <c r="AZ158" i="3"/>
  <c r="AE158" i="3"/>
  <c r="CD140" i="3"/>
  <c r="BN140" i="3"/>
  <c r="CC140" i="3"/>
  <c r="AJ142" i="3"/>
  <c r="AJ160" i="3" s="1"/>
  <c r="AZ155" i="3"/>
  <c r="Q155" i="3"/>
  <c r="AL160" i="3"/>
  <c r="AG159" i="3"/>
  <c r="AK160" i="3"/>
  <c r="AZ159" i="3"/>
  <c r="AE159" i="3"/>
  <c r="Q159" i="3"/>
  <c r="AI160" i="3"/>
  <c r="AY159" i="3"/>
  <c r="AD159" i="3"/>
  <c r="AW158" i="3"/>
  <c r="AA158" i="3"/>
  <c r="AH160" i="3"/>
  <c r="AX159" i="3"/>
  <c r="AC159" i="3"/>
  <c r="BA160" i="3"/>
  <c r="AG160" i="3"/>
  <c r="AW159" i="3"/>
  <c r="AA159" i="3"/>
  <c r="AG150" i="3"/>
  <c r="AZ160" i="3"/>
  <c r="AE160" i="3"/>
  <c r="Z159" i="3"/>
  <c r="AR142" i="3"/>
  <c r="AR160" i="3" s="1"/>
  <c r="AY160" i="3"/>
  <c r="AD160" i="3"/>
  <c r="Y159" i="3"/>
  <c r="AX160" i="3"/>
  <c r="AC160" i="3"/>
  <c r="AS159" i="3"/>
  <c r="W159" i="3"/>
  <c r="AQ159" i="3"/>
  <c r="V159" i="3"/>
  <c r="AU160" i="3"/>
  <c r="AP159" i="3"/>
  <c r="AT160" i="3"/>
  <c r="Y160" i="3"/>
  <c r="AO159" i="3"/>
  <c r="S159" i="3"/>
  <c r="AS160" i="3"/>
  <c r="W160" i="3"/>
  <c r="AM159" i="3"/>
  <c r="R159" i="3"/>
  <c r="AQ160" i="3"/>
  <c r="V160" i="3"/>
  <c r="AL159" i="3"/>
  <c r="AN142" i="3"/>
  <c r="AN160" i="3" s="1"/>
  <c r="U160" i="3"/>
  <c r="AK159" i="3"/>
  <c r="AO160" i="3"/>
  <c r="S160" i="3"/>
  <c r="AI159" i="3"/>
  <c r="AZ157" i="3"/>
  <c r="AA140" i="3"/>
  <c r="AA161" i="3" s="1"/>
  <c r="BA140" i="3"/>
  <c r="BA161" i="3" s="1"/>
  <c r="Q160" i="3"/>
  <c r="AA160" i="3"/>
  <c r="AU159" i="3"/>
  <c r="AB159" i="3"/>
  <c r="AP160" i="3"/>
  <c r="Z160" i="3"/>
  <c r="AT159" i="3"/>
  <c r="BA157" i="3"/>
  <c r="AW140" i="3"/>
  <c r="AW161" i="3" s="1"/>
  <c r="J90" i="3"/>
  <c r="U140" i="3"/>
  <c r="U161" i="3" s="1"/>
  <c r="AW160" i="3"/>
  <c r="BA159" i="3"/>
  <c r="U159" i="3"/>
  <c r="AC140" i="3"/>
  <c r="AC161" i="3" s="1"/>
  <c r="AK140" i="3"/>
  <c r="AK161" i="3" s="1"/>
  <c r="X142" i="3"/>
  <c r="X160" i="3" s="1"/>
  <c r="AR18" i="3"/>
  <c r="AS140" i="3"/>
  <c r="AS161" i="3" s="1"/>
  <c r="AV142" i="3"/>
  <c r="AQ140" i="3"/>
  <c r="AQ161" i="3" s="1"/>
  <c r="AP140" i="3"/>
  <c r="AP161" i="3" s="1"/>
  <c r="AV102" i="3"/>
  <c r="AG140" i="3"/>
  <c r="AG161" i="3" s="1"/>
  <c r="AB142" i="3"/>
  <c r="J103" i="3"/>
  <c r="J111" i="3" s="1"/>
  <c r="N55" i="3"/>
  <c r="N56" i="3" s="1"/>
  <c r="AF140" i="3"/>
  <c r="AF161" i="3" s="1"/>
  <c r="T140" i="3"/>
  <c r="T161" i="3" s="1"/>
  <c r="AZ140" i="3"/>
  <c r="AZ161" i="3" s="1"/>
  <c r="AY140" i="3"/>
  <c r="AY161" i="3" s="1"/>
  <c r="AI140" i="3"/>
  <c r="AI161" i="3" s="1"/>
  <c r="S140" i="3"/>
  <c r="S161" i="3" s="1"/>
  <c r="AV48" i="3"/>
  <c r="AV144" i="3" s="1"/>
  <c r="AN18" i="3"/>
  <c r="AV118" i="3"/>
  <c r="AX140" i="3"/>
  <c r="AX161" i="3" s="1"/>
  <c r="AH140" i="3"/>
  <c r="AH161" i="3" s="1"/>
  <c r="R140" i="3"/>
  <c r="R161" i="3" s="1"/>
  <c r="AO140" i="3"/>
  <c r="AO161" i="3" s="1"/>
  <c r="Y140" i="3"/>
  <c r="Y161" i="3" s="1"/>
  <c r="AM140" i="3"/>
  <c r="AM161" i="3" s="1"/>
  <c r="W140" i="3"/>
  <c r="W161" i="3" s="1"/>
  <c r="V150" i="3"/>
  <c r="AL140" i="3"/>
  <c r="AL161" i="3" s="1"/>
  <c r="V140" i="3"/>
  <c r="V161" i="3" s="1"/>
  <c r="W150" i="3"/>
  <c r="U150" i="3"/>
  <c r="I90" i="3"/>
  <c r="AV18" i="3"/>
  <c r="R150" i="3"/>
  <c r="AS150" i="3"/>
  <c r="AN13" i="3"/>
  <c r="AV132" i="3"/>
  <c r="AF48" i="3"/>
  <c r="AF155" i="3" s="1"/>
  <c r="AF13" i="3"/>
  <c r="F103" i="3"/>
  <c r="F111" i="3" s="1"/>
  <c r="H90" i="3"/>
  <c r="AR43" i="3"/>
  <c r="AF38" i="3"/>
  <c r="AC150" i="3"/>
  <c r="M103" i="3"/>
  <c r="M111" i="3" s="1"/>
  <c r="L103" i="3"/>
  <c r="L111" i="3" s="1"/>
  <c r="G55" i="3"/>
  <c r="G56" i="3" s="1"/>
  <c r="X118" i="3"/>
  <c r="AF28" i="3"/>
  <c r="T18" i="3"/>
  <c r="BA150" i="3"/>
  <c r="AH150" i="3"/>
  <c r="AS129" i="3"/>
  <c r="AJ28" i="3"/>
  <c r="AB28" i="3"/>
  <c r="AO129" i="3"/>
  <c r="AY146" i="3"/>
  <c r="AY150" i="3"/>
  <c r="G90" i="3"/>
  <c r="AB43" i="3"/>
  <c r="K55" i="3"/>
  <c r="K56" i="3" s="1"/>
  <c r="AT150" i="3"/>
  <c r="X18" i="3"/>
  <c r="AT127" i="3"/>
  <c r="AU127" i="3" s="1"/>
  <c r="AV127" i="3" s="1"/>
  <c r="I103" i="3"/>
  <c r="I111" i="3" s="1"/>
  <c r="AN134" i="3"/>
  <c r="AQ150" i="3"/>
  <c r="AI146" i="3"/>
  <c r="L90" i="3"/>
  <c r="AN23" i="3"/>
  <c r="G103" i="3"/>
  <c r="G111" i="3" s="1"/>
  <c r="AE150" i="3"/>
  <c r="AR131" i="3"/>
  <c r="AD150" i="3"/>
  <c r="AR132" i="3"/>
  <c r="K103" i="3"/>
  <c r="K111" i="3" s="1"/>
  <c r="N90" i="3"/>
  <c r="AV38" i="3"/>
  <c r="AR23" i="3"/>
  <c r="AN43" i="3"/>
  <c r="AJ38" i="3"/>
  <c r="AV134" i="3"/>
  <c r="AZ146" i="3"/>
  <c r="I55" i="3"/>
  <c r="I56" i="3" s="1"/>
  <c r="S146" i="3"/>
  <c r="N103" i="3"/>
  <c r="N111" i="3" s="1"/>
  <c r="M55" i="3"/>
  <c r="M56" i="3" s="1"/>
  <c r="L55" i="3"/>
  <c r="L59" i="3" s="1"/>
  <c r="X131" i="3"/>
  <c r="AX150" i="3"/>
  <c r="AA150" i="3"/>
  <c r="S150" i="3"/>
  <c r="AZ144" i="3"/>
  <c r="Z150" i="3"/>
  <c r="E55" i="3"/>
  <c r="E59" i="3" s="1"/>
  <c r="S144" i="3"/>
  <c r="AU150" i="3"/>
  <c r="U129" i="3"/>
  <c r="E90" i="3"/>
  <c r="AN118" i="3"/>
  <c r="AN38" i="3"/>
  <c r="Q129" i="3"/>
  <c r="Q146" i="3"/>
  <c r="AN131" i="3"/>
  <c r="T128" i="3"/>
  <c r="E103" i="3"/>
  <c r="E111" i="3" s="1"/>
  <c r="J55" i="3"/>
  <c r="J56" i="3" s="1"/>
  <c r="K90" i="3"/>
  <c r="AN132" i="3"/>
  <c r="AN133" i="3"/>
  <c r="AV128" i="3"/>
  <c r="AL150" i="3"/>
  <c r="AK150" i="3"/>
  <c r="M90" i="3"/>
  <c r="AJ128" i="3"/>
  <c r="AW150" i="3"/>
  <c r="AI150" i="3"/>
  <c r="AV133" i="3"/>
  <c r="AJ131" i="3"/>
  <c r="AM128" i="3"/>
  <c r="AN128" i="3" s="1"/>
  <c r="AL129" i="3"/>
  <c r="AG146" i="3"/>
  <c r="AE146" i="3"/>
  <c r="AW146" i="3"/>
  <c r="AU146" i="3"/>
  <c r="AV131" i="3"/>
  <c r="AT146" i="3"/>
  <c r="AJ23" i="3"/>
  <c r="AX146" i="3"/>
  <c r="AH146" i="3"/>
  <c r="R146" i="3"/>
  <c r="AC129" i="3"/>
  <c r="X132" i="3"/>
  <c r="Q150" i="3"/>
  <c r="AV82" i="3"/>
  <c r="AN28" i="3"/>
  <c r="AJ48" i="3"/>
  <c r="AM155" i="3" s="1"/>
  <c r="AF131" i="3"/>
  <c r="X133" i="3"/>
  <c r="AF132" i="3"/>
  <c r="X134" i="3"/>
  <c r="AF133" i="3"/>
  <c r="AD146" i="3"/>
  <c r="AF134" i="3"/>
  <c r="AS146" i="3"/>
  <c r="AC146" i="3"/>
  <c r="BA144" i="3"/>
  <c r="H103" i="3"/>
  <c r="H111" i="3" s="1"/>
  <c r="AB128" i="3"/>
  <c r="AN48" i="3"/>
  <c r="AP155" i="3" s="1"/>
  <c r="AQ146" i="3"/>
  <c r="AA146" i="3"/>
  <c r="AR133" i="3"/>
  <c r="AG129" i="3"/>
  <c r="Y129" i="3"/>
  <c r="T131" i="3"/>
  <c r="AO150" i="3"/>
  <c r="Y150" i="3"/>
  <c r="F55" i="3"/>
  <c r="F59" i="3" s="1"/>
  <c r="AP146" i="3"/>
  <c r="Z146" i="3"/>
  <c r="R144" i="3"/>
  <c r="AR134" i="3"/>
  <c r="AB131" i="3"/>
  <c r="T132" i="3"/>
  <c r="AO146" i="3"/>
  <c r="Y146" i="3"/>
  <c r="AK129" i="3"/>
  <c r="AB132" i="3"/>
  <c r="T133" i="3"/>
  <c r="AR28" i="3"/>
  <c r="Q144" i="3"/>
  <c r="AB133" i="3"/>
  <c r="T134" i="3"/>
  <c r="AM146" i="3"/>
  <c r="W146" i="3"/>
  <c r="AB134" i="3"/>
  <c r="AL146" i="3"/>
  <c r="V146" i="3"/>
  <c r="AJ132" i="3"/>
  <c r="H55" i="3"/>
  <c r="H59" i="3" s="1"/>
  <c r="X23" i="3"/>
  <c r="BA146" i="3"/>
  <c r="AK146" i="3"/>
  <c r="U146" i="3"/>
  <c r="AJ133" i="3"/>
  <c r="X128" i="3"/>
  <c r="AJ134" i="3"/>
  <c r="R127" i="3"/>
  <c r="V129" i="3"/>
  <c r="W127" i="3"/>
  <c r="Z129" i="3"/>
  <c r="AA127" i="3"/>
  <c r="AE127" i="3"/>
  <c r="AD128" i="3"/>
  <c r="AE128" i="3" s="1"/>
  <c r="AF128" i="3" s="1"/>
  <c r="AH127" i="3"/>
  <c r="AN127" i="3"/>
  <c r="AQ127" i="3"/>
  <c r="AP128" i="3"/>
  <c r="AQ128" i="3" s="1"/>
  <c r="AR128" i="3" s="1"/>
  <c r="T23" i="3"/>
  <c r="T13" i="3"/>
  <c r="T30" i="3"/>
  <c r="T54" i="3"/>
  <c r="T48" i="3"/>
  <c r="W155" i="3" s="1"/>
  <c r="X43" i="3"/>
  <c r="X38" i="3"/>
  <c r="X28" i="3"/>
  <c r="X13" i="3"/>
  <c r="X30" i="3"/>
  <c r="X48" i="3"/>
  <c r="Y155" i="3" s="1"/>
  <c r="X54" i="3"/>
  <c r="AB38" i="3"/>
  <c r="AB23" i="3"/>
  <c r="AB18" i="3"/>
  <c r="AB13" i="3"/>
  <c r="AB30" i="3"/>
  <c r="AB54" i="3"/>
  <c r="AB48" i="3"/>
  <c r="AF23" i="3"/>
  <c r="AF30" i="3"/>
  <c r="AF43" i="3"/>
  <c r="AF54" i="3"/>
  <c r="AJ30" i="3"/>
  <c r="AJ18" i="3"/>
  <c r="AJ54" i="3"/>
  <c r="AJ43" i="3"/>
  <c r="AN54" i="3"/>
  <c r="AR30" i="3"/>
  <c r="AR38" i="3"/>
  <c r="AR54" i="3"/>
  <c r="AV43" i="3"/>
  <c r="AV28" i="3"/>
  <c r="AV30" i="3"/>
  <c r="AV13" i="3"/>
  <c r="AV54" i="3"/>
  <c r="AV110" i="3"/>
  <c r="AV97" i="3"/>
  <c r="AV103" i="3" s="1"/>
  <c r="AV89" i="3"/>
  <c r="AR118" i="3"/>
  <c r="AJ118" i="3"/>
  <c r="AB118" i="3"/>
  <c r="T118" i="3"/>
  <c r="S103" i="3"/>
  <c r="S111" i="3" s="1"/>
  <c r="W90" i="3"/>
  <c r="R103" i="3"/>
  <c r="R111" i="3" s="1"/>
  <c r="Q90" i="3"/>
  <c r="Q103" i="3"/>
  <c r="Q111" i="3" s="1"/>
  <c r="O103" i="3"/>
  <c r="O111" i="3" s="1"/>
  <c r="AB97" i="3"/>
  <c r="Q55" i="3"/>
  <c r="Q59" i="3" s="1"/>
  <c r="Q65" i="3" s="1"/>
  <c r="Q67" i="3" s="1"/>
  <c r="Q69" i="3" s="1"/>
  <c r="V103" i="3"/>
  <c r="V111" i="3" s="1"/>
  <c r="O55" i="3"/>
  <c r="O59" i="3" s="1"/>
  <c r="O90" i="3"/>
  <c r="W55" i="3"/>
  <c r="W59" i="3" s="1"/>
  <c r="AB101" i="3"/>
  <c r="AB102" i="3" s="1"/>
  <c r="T101" i="3"/>
  <c r="T102" i="3" s="1"/>
  <c r="U103" i="3"/>
  <c r="U111" i="3" s="1"/>
  <c r="P55" i="3"/>
  <c r="P56" i="3" s="1"/>
  <c r="V90" i="3"/>
  <c r="U55" i="3"/>
  <c r="U59" i="3" s="1"/>
  <c r="U65" i="3" s="1"/>
  <c r="U67" i="3" s="1"/>
  <c r="U69" i="3" s="1"/>
  <c r="U90" i="3"/>
  <c r="S90" i="3"/>
  <c r="R90" i="3"/>
  <c r="R55" i="3"/>
  <c r="R59" i="3" s="1"/>
  <c r="X101" i="3"/>
  <c r="X102" i="3" s="1"/>
  <c r="W103" i="3"/>
  <c r="W111" i="3" s="1"/>
  <c r="S55" i="3"/>
  <c r="S59" i="3" s="1"/>
  <c r="S65" i="3" s="1"/>
  <c r="S67" i="3" s="1"/>
  <c r="S69" i="3" s="1"/>
  <c r="Y103" i="3"/>
  <c r="Y111" i="3" s="1"/>
  <c r="Y90" i="3"/>
  <c r="V55" i="3"/>
  <c r="V59" i="3" s="1"/>
  <c r="T110" i="3"/>
  <c r="T97" i="3"/>
  <c r="T89" i="3"/>
  <c r="T82" i="3"/>
  <c r="X110" i="3"/>
  <c r="X97" i="3"/>
  <c r="X89" i="3"/>
  <c r="X82" i="3"/>
  <c r="Y55" i="3"/>
  <c r="Y59" i="3" s="1"/>
  <c r="AB110" i="3"/>
  <c r="AB82" i="3"/>
  <c r="AD90" i="3"/>
  <c r="AD103" i="3"/>
  <c r="AD111" i="3" s="1"/>
  <c r="BA55" i="3"/>
  <c r="BA59" i="3" s="1"/>
  <c r="AK55" i="3"/>
  <c r="AK56" i="3" s="1"/>
  <c r="AY55" i="3"/>
  <c r="AY56" i="3" s="1"/>
  <c r="AI55" i="3"/>
  <c r="AI56" i="3" s="1"/>
  <c r="AM103" i="3"/>
  <c r="AM111" i="3" s="1"/>
  <c r="AP55" i="3"/>
  <c r="AP56" i="3" s="1"/>
  <c r="AC55" i="3"/>
  <c r="AC56" i="3" s="1"/>
  <c r="AN110" i="3"/>
  <c r="AW55" i="3"/>
  <c r="AW56" i="3" s="1"/>
  <c r="AA55" i="3"/>
  <c r="AA56" i="3" s="1"/>
  <c r="Z55" i="3"/>
  <c r="Z56" i="3" s="1"/>
  <c r="Z90" i="3"/>
  <c r="AE90" i="3"/>
  <c r="AT103" i="3"/>
  <c r="AT111" i="3" s="1"/>
  <c r="AA90" i="3"/>
  <c r="AE103" i="3"/>
  <c r="AE111" i="3" s="1"/>
  <c r="AT55" i="3"/>
  <c r="AT56" i="3" s="1"/>
  <c r="AC103" i="3"/>
  <c r="AC111" i="3" s="1"/>
  <c r="AA103" i="3"/>
  <c r="AA111" i="3" s="1"/>
  <c r="AH103" i="3"/>
  <c r="AH111" i="3" s="1"/>
  <c r="AS55" i="3"/>
  <c r="AS56" i="3" s="1"/>
  <c r="Z103" i="3"/>
  <c r="Z111" i="3" s="1"/>
  <c r="AD55" i="3"/>
  <c r="AD56" i="3" s="1"/>
  <c r="AR110" i="3"/>
  <c r="AJ110" i="3"/>
  <c r="AN102" i="3"/>
  <c r="AO55" i="3"/>
  <c r="AO56" i="3" s="1"/>
  <c r="AS103" i="3"/>
  <c r="AS111" i="3" s="1"/>
  <c r="AM55" i="3"/>
  <c r="AM56" i="3" s="1"/>
  <c r="AL103" i="3"/>
  <c r="AL111" i="3" s="1"/>
  <c r="AE55" i="3"/>
  <c r="AE59" i="3" s="1"/>
  <c r="AF102" i="3"/>
  <c r="AZ103" i="3"/>
  <c r="AZ111" i="3" s="1"/>
  <c r="AC90" i="3"/>
  <c r="AF110" i="3"/>
  <c r="AF97" i="3"/>
  <c r="AF89" i="3"/>
  <c r="AF82" i="3"/>
  <c r="AJ102" i="3"/>
  <c r="AJ97" i="3"/>
  <c r="AJ89" i="3"/>
  <c r="AJ82" i="3"/>
  <c r="AN97" i="3"/>
  <c r="AN89" i="3"/>
  <c r="AN82" i="3"/>
  <c r="AR102" i="3"/>
  <c r="AR97" i="3"/>
  <c r="AR89" i="3"/>
  <c r="AR82" i="3"/>
  <c r="AU103" i="3"/>
  <c r="AU111" i="3" s="1"/>
  <c r="AU90" i="3"/>
  <c r="AQ55" i="3"/>
  <c r="AQ59" i="3" s="1"/>
  <c r="AU55" i="3"/>
  <c r="AU56" i="3" s="1"/>
  <c r="AY90" i="3"/>
  <c r="AI90" i="3"/>
  <c r="AQ103" i="3"/>
  <c r="AQ111" i="3" s="1"/>
  <c r="BA103" i="3"/>
  <c r="BA111" i="3" s="1"/>
  <c r="AT90" i="3"/>
  <c r="AG55" i="3"/>
  <c r="AG56" i="3" s="1"/>
  <c r="AP103" i="3"/>
  <c r="AP111" i="3" s="1"/>
  <c r="AG90" i="3"/>
  <c r="AG103" i="3"/>
  <c r="AG111" i="3" s="1"/>
  <c r="AS90" i="3"/>
  <c r="AX103" i="3"/>
  <c r="AX111" i="3" s="1"/>
  <c r="AM90" i="3"/>
  <c r="AQ90" i="3"/>
  <c r="AL90" i="3"/>
  <c r="AP90" i="3"/>
  <c r="BA90" i="3"/>
  <c r="AK90" i="3"/>
  <c r="AO90" i="3"/>
  <c r="AZ90" i="3"/>
  <c r="AX55" i="3"/>
  <c r="AX56" i="3" s="1"/>
  <c r="AH55" i="3"/>
  <c r="AH59" i="3" s="1"/>
  <c r="AL55" i="3"/>
  <c r="AL59" i="3" s="1"/>
  <c r="AY103" i="3"/>
  <c r="AY111" i="3" s="1"/>
  <c r="AI103" i="3"/>
  <c r="AI111" i="3" s="1"/>
  <c r="AX90" i="3"/>
  <c r="AH90" i="3"/>
  <c r="AW90" i="3"/>
  <c r="AZ55" i="3"/>
  <c r="AZ56" i="3" s="1"/>
  <c r="AO103" i="3"/>
  <c r="AO111" i="3" s="1"/>
  <c r="AW103" i="3"/>
  <c r="AW111" i="3" s="1"/>
  <c r="AK103" i="3"/>
  <c r="AK111" i="3" s="1"/>
  <c r="BY150" i="3"/>
  <c r="BV152" i="3"/>
  <c r="CD150" i="3"/>
  <c r="BQ150" i="3"/>
  <c r="BQ152" i="3"/>
  <c r="BZ150" i="3"/>
  <c r="CB152" i="3"/>
  <c r="BL152" i="3"/>
  <c r="CF152" i="3"/>
  <c r="CF150" i="3"/>
  <c r="BP150" i="3"/>
  <c r="CC152" i="3"/>
  <c r="BM152" i="3"/>
  <c r="BN150" i="3"/>
  <c r="BY152" i="3"/>
  <c r="CA150" i="3"/>
  <c r="BV150" i="3"/>
  <c r="BR152" i="3"/>
  <c r="CB147" i="3"/>
  <c r="BP152" i="3"/>
  <c r="BM82" i="3"/>
  <c r="BM90" i="3" s="1"/>
  <c r="CD152" i="3"/>
  <c r="BN152" i="3"/>
  <c r="CB150" i="3"/>
  <c r="BL150" i="3"/>
  <c r="BZ152" i="3"/>
  <c r="BR150" i="3"/>
  <c r="CE150" i="3"/>
  <c r="BO150" i="3"/>
  <c r="CE152" i="3"/>
  <c r="BO152" i="3"/>
  <c r="CC150" i="3"/>
  <c r="BM150" i="3"/>
  <c r="CA152" i="3"/>
  <c r="BJ55" i="3"/>
  <c r="BJ59" i="3" s="1"/>
  <c r="BJ60" i="3" s="1"/>
  <c r="BX150" i="3"/>
  <c r="BX152" i="3"/>
  <c r="BW150" i="3"/>
  <c r="BW152" i="3"/>
  <c r="BU150" i="3"/>
  <c r="BU152" i="3"/>
  <c r="BT150" i="3"/>
  <c r="BT152" i="3"/>
  <c r="BS150" i="3"/>
  <c r="BS152" i="3"/>
  <c r="CA147" i="3"/>
  <c r="CA146" i="3"/>
  <c r="BY147" i="3"/>
  <c r="BY146" i="3"/>
  <c r="BZ147" i="3"/>
  <c r="BZ146" i="3"/>
  <c r="BR103" i="3"/>
  <c r="BR111" i="3" s="1"/>
  <c r="BK90" i="3"/>
  <c r="CF90" i="3"/>
  <c r="BO23" i="3"/>
  <c r="BW144" i="3"/>
  <c r="BW147" i="3"/>
  <c r="BW146" i="3"/>
  <c r="BU144" i="3"/>
  <c r="BU147" i="3"/>
  <c r="BU146" i="3"/>
  <c r="BX146" i="3"/>
  <c r="BX144" i="3"/>
  <c r="BX147" i="3"/>
  <c r="BV144" i="3"/>
  <c r="BV146" i="3"/>
  <c r="BV147" i="3"/>
  <c r="BT146" i="3"/>
  <c r="BT144" i="3"/>
  <c r="BT147" i="3"/>
  <c r="BS146" i="3"/>
  <c r="BS147" i="3"/>
  <c r="BS144" i="3"/>
  <c r="BR146" i="3"/>
  <c r="BR144" i="3"/>
  <c r="BR147" i="3"/>
  <c r="BQ146" i="3"/>
  <c r="BQ147" i="3"/>
  <c r="BQ144" i="3"/>
  <c r="CD146" i="3"/>
  <c r="CD147" i="3"/>
  <c r="CD144" i="3"/>
  <c r="BN146" i="3"/>
  <c r="BN147" i="3"/>
  <c r="BN144" i="3"/>
  <c r="CF147" i="3"/>
  <c r="CF146" i="3"/>
  <c r="CF144" i="3"/>
  <c r="CE146" i="3"/>
  <c r="CE147" i="3"/>
  <c r="CE144" i="3"/>
  <c r="CC146" i="3"/>
  <c r="CC147" i="3"/>
  <c r="CC144" i="3"/>
  <c r="BM146" i="3"/>
  <c r="BM147" i="3"/>
  <c r="BM144" i="3"/>
  <c r="BP146" i="3"/>
  <c r="BP147" i="3"/>
  <c r="BP144" i="3"/>
  <c r="BO147" i="3"/>
  <c r="BO146" i="3"/>
  <c r="BO144" i="3"/>
  <c r="CB146" i="3"/>
  <c r="CB144" i="3"/>
  <c r="CA144" i="3"/>
  <c r="BZ144" i="3"/>
  <c r="BY144" i="3"/>
  <c r="BL147" i="3"/>
  <c r="BL146" i="3"/>
  <c r="BL144" i="3"/>
  <c r="BO103" i="3"/>
  <c r="BO111" i="3" s="1"/>
  <c r="BL82" i="3"/>
  <c r="BL90" i="3" s="1"/>
  <c r="BM23" i="3"/>
  <c r="BN23" i="3"/>
  <c r="BP103" i="3"/>
  <c r="BP111" i="3" s="1"/>
  <c r="BQ103" i="3"/>
  <c r="BQ111" i="3" s="1"/>
  <c r="BP90" i="3"/>
  <c r="BP23" i="3"/>
  <c r="BQ23" i="3"/>
  <c r="B4" i="1"/>
  <c r="CF103" i="3"/>
  <c r="CF111" i="3" s="1"/>
  <c r="CC55" i="3"/>
  <c r="CC56" i="3" s="1"/>
  <c r="BO90" i="3"/>
  <c r="BR55" i="3"/>
  <c r="BR56" i="3" s="1"/>
  <c r="CF55" i="3"/>
  <c r="CF56" i="3" s="1"/>
  <c r="BM55" i="3"/>
  <c r="BM56" i="3" s="1"/>
  <c r="BL55" i="3"/>
  <c r="BL56" i="3" s="1"/>
  <c r="CA55" i="3"/>
  <c r="CA59" i="3" s="1"/>
  <c r="CA65" i="3" s="1"/>
  <c r="CA67" i="3" s="1"/>
  <c r="CA69" i="3" s="1"/>
  <c r="CA145" i="3" s="1"/>
  <c r="BZ55" i="3"/>
  <c r="BZ59" i="3" s="1"/>
  <c r="BZ65" i="3" s="1"/>
  <c r="BZ67" i="3" s="1"/>
  <c r="BZ69" i="3" s="1"/>
  <c r="BZ145" i="3" s="1"/>
  <c r="BZ90" i="3"/>
  <c r="BJ90" i="3"/>
  <c r="BM103" i="3"/>
  <c r="BM111" i="3" s="1"/>
  <c r="BW103" i="3"/>
  <c r="BW111" i="3" s="1"/>
  <c r="BI90" i="3"/>
  <c r="CC103" i="3"/>
  <c r="CC111" i="3" s="1"/>
  <c r="BL103" i="3"/>
  <c r="BL111" i="3" s="1"/>
  <c r="BT90" i="3"/>
  <c r="CB103" i="3"/>
  <c r="CB111" i="3" s="1"/>
  <c r="BK103" i="3"/>
  <c r="BK111" i="3" s="1"/>
  <c r="BS90" i="3"/>
  <c r="CA103" i="3"/>
  <c r="CA111" i="3" s="1"/>
  <c r="BJ103" i="3"/>
  <c r="BJ111" i="3" s="1"/>
  <c r="BR90" i="3"/>
  <c r="BZ103" i="3"/>
  <c r="BZ111" i="3" s="1"/>
  <c r="BS103" i="3"/>
  <c r="BS111" i="3" s="1"/>
  <c r="BV103" i="3"/>
  <c r="BV111" i="3" s="1"/>
  <c r="BU90" i="3"/>
  <c r="BQ55" i="3"/>
  <c r="BQ56" i="3" s="1"/>
  <c r="BO55" i="3"/>
  <c r="BO59" i="3" s="1"/>
  <c r="BQ90" i="3"/>
  <c r="BI103" i="3"/>
  <c r="BI111" i="3" s="1"/>
  <c r="BU103" i="3"/>
  <c r="BU111" i="3" s="1"/>
  <c r="BT103" i="3"/>
  <c r="BT111" i="3" s="1"/>
  <c r="BK55" i="3"/>
  <c r="BK56" i="3" s="1"/>
  <c r="CE90" i="3"/>
  <c r="CD90" i="3"/>
  <c r="BN90" i="3"/>
  <c r="CB90" i="3"/>
  <c r="CA90" i="3"/>
  <c r="BW90" i="3"/>
  <c r="CE103" i="3"/>
  <c r="CE111" i="3" s="1"/>
  <c r="BP55" i="3"/>
  <c r="BP56" i="3" s="1"/>
  <c r="CC90" i="3"/>
  <c r="BV90" i="3"/>
  <c r="CD103" i="3"/>
  <c r="CD111" i="3" s="1"/>
  <c r="BN103" i="3"/>
  <c r="BN111" i="3" s="1"/>
  <c r="BW55" i="3"/>
  <c r="BW56" i="3" s="1"/>
  <c r="BY90" i="3"/>
  <c r="BY103" i="3"/>
  <c r="BY111" i="3" s="1"/>
  <c r="BX90" i="3"/>
  <c r="BX103" i="3"/>
  <c r="BX111" i="3" s="1"/>
  <c r="CE55" i="3"/>
  <c r="CE59" i="3" s="1"/>
  <c r="CD55" i="3"/>
  <c r="CD56" i="3" s="1"/>
  <c r="BN55" i="3"/>
  <c r="BN56" i="3" s="1"/>
  <c r="CB55" i="3"/>
  <c r="CB56" i="3" s="1"/>
  <c r="BY55" i="3"/>
  <c r="BX55" i="3"/>
  <c r="BV55" i="3"/>
  <c r="BI55" i="3"/>
  <c r="BU55" i="3"/>
  <c r="BT55" i="3"/>
  <c r="BS55" i="3"/>
  <c r="AT144" i="3" l="1"/>
  <c r="AR144" i="3"/>
  <c r="L56" i="3"/>
  <c r="AS144" i="3"/>
  <c r="AT155" i="3"/>
  <c r="BY159" i="3"/>
  <c r="AV55" i="3"/>
  <c r="AV56" i="3" s="1"/>
  <c r="AU144" i="3"/>
  <c r="AU155" i="3"/>
  <c r="AR155" i="3"/>
  <c r="AJ140" i="3"/>
  <c r="AJ161" i="3" s="1"/>
  <c r="AR55" i="3"/>
  <c r="AR59" i="3" s="1"/>
  <c r="AR65" i="3" s="1"/>
  <c r="AR67" i="3" s="1"/>
  <c r="AR69" i="3" s="1"/>
  <c r="N59" i="3"/>
  <c r="AN140" i="3"/>
  <c r="AN161" i="3" s="1"/>
  <c r="AR140" i="3"/>
  <c r="AR161" i="3" s="1"/>
  <c r="AH155" i="3"/>
  <c r="U155" i="3"/>
  <c r="X140" i="3"/>
  <c r="X161" i="3" s="1"/>
  <c r="M59" i="3"/>
  <c r="M65" i="3" s="1"/>
  <c r="M67" i="3" s="1"/>
  <c r="M69" i="3" s="1"/>
  <c r="M71" i="3" s="1"/>
  <c r="AV150" i="3"/>
  <c r="AY155" i="3"/>
  <c r="AV140" i="3"/>
  <c r="AV161" i="3" s="1"/>
  <c r="AV160" i="3"/>
  <c r="AJ146" i="3"/>
  <c r="AJ158" i="3"/>
  <c r="V155" i="3"/>
  <c r="AB155" i="3"/>
  <c r="AE155" i="3"/>
  <c r="AR146" i="3"/>
  <c r="AR158" i="3"/>
  <c r="AN146" i="3"/>
  <c r="AN158" i="3"/>
  <c r="X146" i="3"/>
  <c r="X158" i="3"/>
  <c r="AK155" i="3"/>
  <c r="X155" i="3"/>
  <c r="AR150" i="3"/>
  <c r="AQ155" i="3"/>
  <c r="AL155" i="3"/>
  <c r="T146" i="3"/>
  <c r="T158" i="3"/>
  <c r="AN155" i="3"/>
  <c r="AF146" i="3"/>
  <c r="AF158" i="3"/>
  <c r="X144" i="3"/>
  <c r="AA155" i="3"/>
  <c r="Z155" i="3"/>
  <c r="Q152" i="3"/>
  <c r="Q157" i="3"/>
  <c r="AJ155" i="3"/>
  <c r="AO155" i="3"/>
  <c r="AH144" i="3"/>
  <c r="AI155" i="3"/>
  <c r="AV155" i="3"/>
  <c r="AW152" i="3"/>
  <c r="AC155" i="3"/>
  <c r="AB140" i="3"/>
  <c r="AB161" i="3" s="1"/>
  <c r="AB160" i="3"/>
  <c r="AW155" i="3"/>
  <c r="AG155" i="3"/>
  <c r="AX155" i="3"/>
  <c r="AB146" i="3"/>
  <c r="AB158" i="3"/>
  <c r="AV146" i="3"/>
  <c r="AV158" i="3"/>
  <c r="T155" i="3"/>
  <c r="AD155" i="3"/>
  <c r="AY144" i="3"/>
  <c r="J59" i="3"/>
  <c r="J65" i="3" s="1"/>
  <c r="J67" i="3" s="1"/>
  <c r="J69" i="3" s="1"/>
  <c r="J71" i="3" s="1"/>
  <c r="AS152" i="3"/>
  <c r="I59" i="3"/>
  <c r="I65" i="3" s="1"/>
  <c r="I67" i="3" s="1"/>
  <c r="I69" i="3" s="1"/>
  <c r="I71" i="3" s="1"/>
  <c r="AW144" i="3"/>
  <c r="AX144" i="3"/>
  <c r="AZ150" i="3"/>
  <c r="AF144" i="3"/>
  <c r="AI144" i="3"/>
  <c r="AJ150" i="3"/>
  <c r="AG144" i="3"/>
  <c r="AV90" i="3"/>
  <c r="AF55" i="3"/>
  <c r="AF56" i="3" s="1"/>
  <c r="K59" i="3"/>
  <c r="K60" i="3" s="1"/>
  <c r="AJ55" i="3"/>
  <c r="AJ56" i="3" s="1"/>
  <c r="AU129" i="3"/>
  <c r="G59" i="3"/>
  <c r="G65" i="3" s="1"/>
  <c r="G67" i="3" s="1"/>
  <c r="G69" i="3" s="1"/>
  <c r="G71" i="3" s="1"/>
  <c r="AT129" i="3"/>
  <c r="AK144" i="3"/>
  <c r="E65" i="3"/>
  <c r="E67" i="3" s="1"/>
  <c r="E69" i="3" s="1"/>
  <c r="E71" i="3" s="1"/>
  <c r="E60" i="3"/>
  <c r="AN55" i="3"/>
  <c r="AN56" i="3" s="1"/>
  <c r="AO144" i="3"/>
  <c r="Z152" i="3"/>
  <c r="AM144" i="3"/>
  <c r="E56" i="3"/>
  <c r="Q147" i="3"/>
  <c r="U152" i="3"/>
  <c r="Y144" i="3"/>
  <c r="AD129" i="3"/>
  <c r="AB150" i="3"/>
  <c r="H56" i="3"/>
  <c r="AB55" i="3"/>
  <c r="AB56" i="3" s="1"/>
  <c r="AV129" i="3"/>
  <c r="AY157" i="3" s="1"/>
  <c r="AN129" i="3"/>
  <c r="AE144" i="3"/>
  <c r="AM129" i="3"/>
  <c r="Y152" i="3"/>
  <c r="AP144" i="3"/>
  <c r="AO152" i="3"/>
  <c r="AK152" i="3"/>
  <c r="AF150" i="3"/>
  <c r="T55" i="3"/>
  <c r="T56" i="3" s="1"/>
  <c r="T150" i="3"/>
  <c r="W144" i="3"/>
  <c r="S71" i="3"/>
  <c r="U144" i="3"/>
  <c r="AC144" i="3"/>
  <c r="T144" i="3"/>
  <c r="Q71" i="3"/>
  <c r="F56" i="3"/>
  <c r="AG152" i="3"/>
  <c r="AB144" i="3"/>
  <c r="AJ144" i="3"/>
  <c r="AP129" i="3"/>
  <c r="U71" i="3"/>
  <c r="U151" i="3"/>
  <c r="AQ144" i="3"/>
  <c r="AN150" i="3"/>
  <c r="V144" i="3"/>
  <c r="AN144" i="3"/>
  <c r="AD144" i="3"/>
  <c r="AC59" i="3"/>
  <c r="AC60" i="3" s="1"/>
  <c r="AA144" i="3"/>
  <c r="X150" i="3"/>
  <c r="AL144" i="3"/>
  <c r="AC152" i="3"/>
  <c r="Z144" i="3"/>
  <c r="R129" i="3"/>
  <c r="S127" i="3"/>
  <c r="W129" i="3"/>
  <c r="X127" i="3"/>
  <c r="X129" i="3" s="1"/>
  <c r="AA129" i="3"/>
  <c r="AB127" i="3"/>
  <c r="AB129" i="3" s="1"/>
  <c r="AE129" i="3"/>
  <c r="AF127" i="3"/>
  <c r="AF129" i="3" s="1"/>
  <c r="AH129" i="3"/>
  <c r="AI127" i="3"/>
  <c r="AR127" i="3"/>
  <c r="AR129" i="3" s="1"/>
  <c r="AQ129" i="3"/>
  <c r="X55" i="3"/>
  <c r="X59" i="3" s="1"/>
  <c r="X65" i="3" s="1"/>
  <c r="X67" i="3" s="1"/>
  <c r="X69" i="3" s="1"/>
  <c r="AV111" i="3"/>
  <c r="Q56" i="3"/>
  <c r="I60" i="3"/>
  <c r="H65" i="3"/>
  <c r="H67" i="3" s="1"/>
  <c r="H69" i="3" s="1"/>
  <c r="H71" i="3" s="1"/>
  <c r="H60" i="3"/>
  <c r="F65" i="3"/>
  <c r="F67" i="3" s="1"/>
  <c r="F69" i="3" s="1"/>
  <c r="F71" i="3" s="1"/>
  <c r="F60" i="3"/>
  <c r="L60" i="3"/>
  <c r="L65" i="3"/>
  <c r="L67" i="3" s="1"/>
  <c r="L69" i="3" s="1"/>
  <c r="L71" i="3" s="1"/>
  <c r="P59" i="3"/>
  <c r="P65" i="3" s="1"/>
  <c r="P67" i="3" s="1"/>
  <c r="P69" i="3" s="1"/>
  <c r="R56" i="3"/>
  <c r="O56" i="3"/>
  <c r="Q60" i="3"/>
  <c r="W56" i="3"/>
  <c r="U60" i="3"/>
  <c r="Y56" i="3"/>
  <c r="U56" i="3"/>
  <c r="S60" i="3"/>
  <c r="S56" i="3"/>
  <c r="V56" i="3"/>
  <c r="T103" i="3"/>
  <c r="T111" i="3" s="1"/>
  <c r="T90" i="3"/>
  <c r="X103" i="3"/>
  <c r="X111" i="3" s="1"/>
  <c r="X90" i="3"/>
  <c r="AB103" i="3"/>
  <c r="AB111" i="3" s="1"/>
  <c r="AB90" i="3"/>
  <c r="R65" i="3"/>
  <c r="R67" i="3" s="1"/>
  <c r="R69" i="3" s="1"/>
  <c r="R60" i="3"/>
  <c r="V65" i="3"/>
  <c r="V67" i="3" s="1"/>
  <c r="V69" i="3" s="1"/>
  <c r="V60" i="3"/>
  <c r="W65" i="3"/>
  <c r="W67" i="3" s="1"/>
  <c r="W69" i="3" s="1"/>
  <c r="W60" i="3"/>
  <c r="Y60" i="3"/>
  <c r="Y65" i="3"/>
  <c r="Y67" i="3" s="1"/>
  <c r="Y69" i="3" s="1"/>
  <c r="O60" i="3"/>
  <c r="O65" i="3"/>
  <c r="O67" i="3" s="1"/>
  <c r="O69" i="3" s="1"/>
  <c r="BA56" i="3"/>
  <c r="AK59" i="3"/>
  <c r="AK65" i="3" s="1"/>
  <c r="AK67" i="3" s="1"/>
  <c r="AK69" i="3" s="1"/>
  <c r="AS59" i="3"/>
  <c r="AS60" i="3" s="1"/>
  <c r="AP59" i="3"/>
  <c r="AP60" i="3" s="1"/>
  <c r="AV59" i="3"/>
  <c r="AV60" i="3" s="1"/>
  <c r="AY59" i="3"/>
  <c r="AY65" i="3" s="1"/>
  <c r="AY67" i="3" s="1"/>
  <c r="AY69" i="3" s="1"/>
  <c r="Z59" i="3"/>
  <c r="Z65" i="3" s="1"/>
  <c r="Z67" i="3" s="1"/>
  <c r="Z69" i="3" s="1"/>
  <c r="AA59" i="3"/>
  <c r="AA60" i="3" s="1"/>
  <c r="AI59" i="3"/>
  <c r="AI60" i="3" s="1"/>
  <c r="AO59" i="3"/>
  <c r="AO60" i="3" s="1"/>
  <c r="AM59" i="3"/>
  <c r="AM65" i="3" s="1"/>
  <c r="AM67" i="3" s="1"/>
  <c r="AM69" i="3" s="1"/>
  <c r="AW59" i="3"/>
  <c r="AW60" i="3" s="1"/>
  <c r="AT59" i="3"/>
  <c r="AT65" i="3" s="1"/>
  <c r="AT67" i="3" s="1"/>
  <c r="AT69" i="3" s="1"/>
  <c r="AD59" i="3"/>
  <c r="AD60" i="3" s="1"/>
  <c r="AH56" i="3"/>
  <c r="AE56" i="3"/>
  <c r="AF103" i="3"/>
  <c r="AF111" i="3" s="1"/>
  <c r="AX59" i="3"/>
  <c r="AX65" i="3" s="1"/>
  <c r="AX67" i="3" s="1"/>
  <c r="AX69" i="3" s="1"/>
  <c r="AN103" i="3"/>
  <c r="AN111" i="3" s="1"/>
  <c r="AF90" i="3"/>
  <c r="AJ103" i="3"/>
  <c r="AJ111" i="3" s="1"/>
  <c r="AJ90" i="3"/>
  <c r="AN90" i="3"/>
  <c r="AR103" i="3"/>
  <c r="AR111" i="3" s="1"/>
  <c r="AR90" i="3"/>
  <c r="AQ56" i="3"/>
  <c r="AU59" i="3"/>
  <c r="AE60" i="3"/>
  <c r="AE65" i="3"/>
  <c r="AE67" i="3" s="1"/>
  <c r="AE69" i="3" s="1"/>
  <c r="AG59" i="3"/>
  <c r="AG65" i="3" s="1"/>
  <c r="AG67" i="3" s="1"/>
  <c r="AG69" i="3" s="1"/>
  <c r="AZ59" i="3"/>
  <c r="AZ65" i="3" s="1"/>
  <c r="AZ67" i="3" s="1"/>
  <c r="AZ69" i="3" s="1"/>
  <c r="AQ65" i="3"/>
  <c r="AQ67" i="3" s="1"/>
  <c r="AQ69" i="3" s="1"/>
  <c r="AQ60" i="3"/>
  <c r="AL56" i="3"/>
  <c r="AL60" i="3"/>
  <c r="AL65" i="3"/>
  <c r="AL67" i="3" s="1"/>
  <c r="AL69" i="3" s="1"/>
  <c r="AH65" i="3"/>
  <c r="AH67" i="3" s="1"/>
  <c r="AH69" i="3" s="1"/>
  <c r="AH60" i="3"/>
  <c r="AR71" i="3"/>
  <c r="BA60" i="3"/>
  <c r="BA65" i="3"/>
  <c r="BA67" i="3" s="1"/>
  <c r="BA69" i="3" s="1"/>
  <c r="CC59" i="3"/>
  <c r="CC65" i="3" s="1"/>
  <c r="CC67" i="3" s="1"/>
  <c r="CC69" i="3" s="1"/>
  <c r="BJ65" i="3"/>
  <c r="BJ67" i="3" s="1"/>
  <c r="BJ69" i="3" s="1"/>
  <c r="BJ124" i="3" s="1"/>
  <c r="CA56" i="3"/>
  <c r="BZ56" i="3"/>
  <c r="BJ56" i="3"/>
  <c r="CA71" i="3"/>
  <c r="CA151" i="3"/>
  <c r="CA124" i="3"/>
  <c r="BZ71" i="3"/>
  <c r="BZ124" i="3"/>
  <c r="BL59" i="3"/>
  <c r="BL65" i="3" s="1"/>
  <c r="BL67" i="3" s="1"/>
  <c r="BL69" i="3" s="1"/>
  <c r="BM59" i="3"/>
  <c r="BM65" i="3" s="1"/>
  <c r="BM67" i="3" s="1"/>
  <c r="BM69" i="3" s="1"/>
  <c r="BP59" i="3"/>
  <c r="BP65" i="3" s="1"/>
  <c r="BP67" i="3" s="1"/>
  <c r="BP69" i="3" s="1"/>
  <c r="BR59" i="3"/>
  <c r="BR60" i="3" s="1"/>
  <c r="CA60" i="3"/>
  <c r="BO56" i="3"/>
  <c r="BZ60" i="3"/>
  <c r="CF59" i="3"/>
  <c r="CF60" i="3" s="1"/>
  <c r="BQ59" i="3"/>
  <c r="BQ65" i="3" s="1"/>
  <c r="BQ67" i="3" s="1"/>
  <c r="BQ69" i="3" s="1"/>
  <c r="BW59" i="3"/>
  <c r="BW65" i="3" s="1"/>
  <c r="BW67" i="3" s="1"/>
  <c r="BW69" i="3" s="1"/>
  <c r="BN59" i="3"/>
  <c r="BN60" i="3" s="1"/>
  <c r="BK59" i="3"/>
  <c r="BK65" i="3" s="1"/>
  <c r="BK67" i="3" s="1"/>
  <c r="BK69" i="3" s="1"/>
  <c r="CB59" i="3"/>
  <c r="CB65" i="3" s="1"/>
  <c r="CB67" i="3" s="1"/>
  <c r="CB69" i="3" s="1"/>
  <c r="CD59" i="3"/>
  <c r="CD65" i="3" s="1"/>
  <c r="CD67" i="3" s="1"/>
  <c r="CD69" i="3" s="1"/>
  <c r="CE56" i="3"/>
  <c r="CE65" i="3"/>
  <c r="CE67" i="3" s="1"/>
  <c r="CE69" i="3" s="1"/>
  <c r="CE60" i="3"/>
  <c r="BO65" i="3"/>
  <c r="BO67" i="3" s="1"/>
  <c r="BO69" i="3" s="1"/>
  <c r="BO60" i="3"/>
  <c r="BI56" i="3"/>
  <c r="BI59" i="3"/>
  <c r="BV56" i="3"/>
  <c r="BV59" i="3"/>
  <c r="BX56" i="3"/>
  <c r="BX59" i="3"/>
  <c r="BY56" i="3"/>
  <c r="BY59" i="3"/>
  <c r="BS56" i="3"/>
  <c r="BS59" i="3"/>
  <c r="BT56" i="3"/>
  <c r="BT59" i="3"/>
  <c r="BU56" i="3"/>
  <c r="BU59" i="3"/>
  <c r="AR60" i="3" l="1"/>
  <c r="AR56" i="3"/>
  <c r="AE157" i="3"/>
  <c r="M60" i="3"/>
  <c r="AJ59" i="3"/>
  <c r="AJ65" i="3" s="1"/>
  <c r="AJ67" i="3" s="1"/>
  <c r="AJ69" i="3" s="1"/>
  <c r="AJ71" i="3" s="1"/>
  <c r="J60" i="3"/>
  <c r="AS157" i="3"/>
  <c r="AU157" i="3"/>
  <c r="N60" i="3"/>
  <c r="N65" i="3"/>
  <c r="N67" i="3" s="1"/>
  <c r="N69" i="3" s="1"/>
  <c r="N71" i="3" s="1"/>
  <c r="AA157" i="3"/>
  <c r="R156" i="3"/>
  <c r="AC157" i="3"/>
  <c r="X157" i="3"/>
  <c r="X156" i="3"/>
  <c r="AH157" i="3"/>
  <c r="AD157" i="3"/>
  <c r="AF157" i="3"/>
  <c r="Z157" i="3"/>
  <c r="AL152" i="3"/>
  <c r="Z156" i="3"/>
  <c r="AP157" i="3"/>
  <c r="R157" i="3"/>
  <c r="Y156" i="3"/>
  <c r="AQ157" i="3"/>
  <c r="Y157" i="3"/>
  <c r="AX152" i="3"/>
  <c r="AW157" i="3"/>
  <c r="AO157" i="3"/>
  <c r="AV157" i="3"/>
  <c r="S156" i="3"/>
  <c r="AT157" i="3"/>
  <c r="AY152" i="3"/>
  <c r="AX157" i="3"/>
  <c r="AR157" i="3"/>
  <c r="AN157" i="3"/>
  <c r="BA156" i="3"/>
  <c r="AD152" i="3"/>
  <c r="AG157" i="3"/>
  <c r="AB157" i="3"/>
  <c r="AC65" i="3"/>
  <c r="AC67" i="3" s="1"/>
  <c r="AC69" i="3" s="1"/>
  <c r="P60" i="3"/>
  <c r="G60" i="3"/>
  <c r="AV147" i="3"/>
  <c r="AW147" i="3"/>
  <c r="AT152" i="3"/>
  <c r="AF59" i="3"/>
  <c r="AF60" i="3" s="1"/>
  <c r="K65" i="3"/>
  <c r="K67" i="3" s="1"/>
  <c r="K69" i="3" s="1"/>
  <c r="K71" i="3" s="1"/>
  <c r="AG147" i="3"/>
  <c r="AN59" i="3"/>
  <c r="AN60" i="3" s="1"/>
  <c r="AX147" i="3"/>
  <c r="T59" i="3"/>
  <c r="T65" i="3" s="1"/>
  <c r="T67" i="3" s="1"/>
  <c r="T69" i="3" s="1"/>
  <c r="U156" i="3" s="1"/>
  <c r="AB59" i="3"/>
  <c r="AB60" i="3" s="1"/>
  <c r="AU152" i="3"/>
  <c r="AZ152" i="3"/>
  <c r="AY147" i="3"/>
  <c r="AN147" i="3"/>
  <c r="X145" i="3"/>
  <c r="Y147" i="3"/>
  <c r="X147" i="3"/>
  <c r="AO147" i="3"/>
  <c r="P71" i="3"/>
  <c r="S145" i="3"/>
  <c r="Q145" i="3"/>
  <c r="AX151" i="3"/>
  <c r="BA145" i="3"/>
  <c r="R152" i="3"/>
  <c r="R147" i="3"/>
  <c r="V152" i="3"/>
  <c r="AA152" i="3"/>
  <c r="AD147" i="3"/>
  <c r="R71" i="3"/>
  <c r="S151" i="3"/>
  <c r="X71" i="3"/>
  <c r="AB147" i="3"/>
  <c r="AK151" i="3"/>
  <c r="V71" i="3"/>
  <c r="V151" i="3"/>
  <c r="Y145" i="3"/>
  <c r="Z147" i="3"/>
  <c r="AQ152" i="3"/>
  <c r="AT147" i="3"/>
  <c r="AQ151" i="3"/>
  <c r="O71" i="3"/>
  <c r="R145" i="3"/>
  <c r="AR152" i="3"/>
  <c r="AU147" i="3"/>
  <c r="Q151" i="3"/>
  <c r="Z151" i="3"/>
  <c r="AC147" i="3"/>
  <c r="Y71" i="3"/>
  <c r="Y151" i="3"/>
  <c r="AH152" i="3"/>
  <c r="AV152" i="3"/>
  <c r="AF152" i="3"/>
  <c r="AL151" i="3"/>
  <c r="AE152" i="3"/>
  <c r="AF147" i="3"/>
  <c r="AH147" i="3"/>
  <c r="AP152" i="3"/>
  <c r="AR147" i="3"/>
  <c r="AQ147" i="3"/>
  <c r="AS147" i="3"/>
  <c r="AP147" i="3"/>
  <c r="AA147" i="3"/>
  <c r="W71" i="3"/>
  <c r="W151" i="3"/>
  <c r="Z145" i="3"/>
  <c r="AB152" i="3"/>
  <c r="AE147" i="3"/>
  <c r="S129" i="3"/>
  <c r="T127" i="3"/>
  <c r="T129" i="3" s="1"/>
  <c r="W157" i="3" s="1"/>
  <c r="AI129" i="3"/>
  <c r="AJ127" i="3"/>
  <c r="AJ129" i="3" s="1"/>
  <c r="AM157" i="3" s="1"/>
  <c r="X60" i="3"/>
  <c r="X56" i="3"/>
  <c r="AA65" i="3"/>
  <c r="AA67" i="3" s="1"/>
  <c r="AA69" i="3" s="1"/>
  <c r="Z60" i="3"/>
  <c r="AV65" i="3"/>
  <c r="AV67" i="3" s="1"/>
  <c r="AV69" i="3" s="1"/>
  <c r="AY60" i="3"/>
  <c r="AK60" i="3"/>
  <c r="AO65" i="3"/>
  <c r="AO67" i="3" s="1"/>
  <c r="AO69" i="3" s="1"/>
  <c r="AS65" i="3"/>
  <c r="AS67" i="3" s="1"/>
  <c r="AS69" i="3" s="1"/>
  <c r="AT156" i="3" s="1"/>
  <c r="AP65" i="3"/>
  <c r="AP67" i="3" s="1"/>
  <c r="AP69" i="3" s="1"/>
  <c r="AW65" i="3"/>
  <c r="AW67" i="3" s="1"/>
  <c r="AW69" i="3" s="1"/>
  <c r="AF65" i="3"/>
  <c r="AF67" i="3" s="1"/>
  <c r="AF69" i="3" s="1"/>
  <c r="AI65" i="3"/>
  <c r="AI67" i="3" s="1"/>
  <c r="AI69" i="3" s="1"/>
  <c r="AX60" i="3"/>
  <c r="AM60" i="3"/>
  <c r="AD65" i="3"/>
  <c r="AD67" i="3" s="1"/>
  <c r="AD69" i="3" s="1"/>
  <c r="AT60" i="3"/>
  <c r="AG60" i="3"/>
  <c r="AU60" i="3"/>
  <c r="AU65" i="3"/>
  <c r="AU67" i="3" s="1"/>
  <c r="AU69" i="3" s="1"/>
  <c r="AE71" i="3"/>
  <c r="Z71" i="3"/>
  <c r="AZ60" i="3"/>
  <c r="AQ71" i="3"/>
  <c r="BJ71" i="3"/>
  <c r="AT71" i="3"/>
  <c r="CB60" i="3"/>
  <c r="BW60" i="3"/>
  <c r="AL71" i="3"/>
  <c r="AX71" i="3"/>
  <c r="AK71" i="3"/>
  <c r="BA71" i="3"/>
  <c r="AZ71" i="3"/>
  <c r="AM71" i="3"/>
  <c r="AH71" i="3"/>
  <c r="AY71" i="3"/>
  <c r="AG71" i="3"/>
  <c r="CC60" i="3"/>
  <c r="BP71" i="3"/>
  <c r="BP124" i="3"/>
  <c r="BP151" i="3"/>
  <c r="BP145" i="3"/>
  <c r="BM71" i="3"/>
  <c r="BM124" i="3"/>
  <c r="BM151" i="3"/>
  <c r="BM145" i="3"/>
  <c r="CC71" i="3"/>
  <c r="CC151" i="3"/>
  <c r="CC124" i="3"/>
  <c r="CC145" i="3"/>
  <c r="CB71" i="3"/>
  <c r="CB151" i="3"/>
  <c r="CB124" i="3"/>
  <c r="CB145" i="3"/>
  <c r="CD71" i="3"/>
  <c r="CD151" i="3"/>
  <c r="CD124" i="3"/>
  <c r="CD145" i="3"/>
  <c r="BW71" i="3"/>
  <c r="BW124" i="3"/>
  <c r="BW145" i="3"/>
  <c r="BO71" i="3"/>
  <c r="BO124" i="3"/>
  <c r="BO145" i="3"/>
  <c r="CE71" i="3"/>
  <c r="CE151" i="3"/>
  <c r="CE124" i="3"/>
  <c r="CE145" i="3"/>
  <c r="BL71" i="3"/>
  <c r="BL151" i="3"/>
  <c r="BL124" i="3"/>
  <c r="BL145" i="3"/>
  <c r="BK71" i="3"/>
  <c r="BK124" i="3"/>
  <c r="BQ71" i="3"/>
  <c r="BQ124" i="3"/>
  <c r="BQ151" i="3"/>
  <c r="BQ145" i="3"/>
  <c r="BL60" i="3"/>
  <c r="BM60" i="3"/>
  <c r="BN65" i="3"/>
  <c r="BN67" i="3" s="1"/>
  <c r="BN69" i="3" s="1"/>
  <c r="BP60" i="3"/>
  <c r="BQ60" i="3"/>
  <c r="BR65" i="3"/>
  <c r="BR67" i="3" s="1"/>
  <c r="CF65" i="3"/>
  <c r="CF67" i="3" s="1"/>
  <c r="CF69" i="3" s="1"/>
  <c r="CD60" i="3"/>
  <c r="BK60" i="3"/>
  <c r="BI65" i="3"/>
  <c r="BI67" i="3" s="1"/>
  <c r="BI69" i="3" s="1"/>
  <c r="BI60" i="3"/>
  <c r="BU60" i="3"/>
  <c r="BU65" i="3"/>
  <c r="BU67" i="3" s="1"/>
  <c r="BU69" i="3" s="1"/>
  <c r="BT60" i="3"/>
  <c r="BT65" i="3"/>
  <c r="BT67" i="3" s="1"/>
  <c r="BT69" i="3" s="1"/>
  <c r="BS60" i="3"/>
  <c r="BS65" i="3"/>
  <c r="BS67" i="3" s="1"/>
  <c r="BS69" i="3" s="1"/>
  <c r="BY60" i="3"/>
  <c r="BY65" i="3"/>
  <c r="BY67" i="3" s="1"/>
  <c r="BY69" i="3" s="1"/>
  <c r="BY156" i="3" s="1"/>
  <c r="BX60" i="3"/>
  <c r="BX65" i="3"/>
  <c r="BX67" i="3" s="1"/>
  <c r="BX69" i="3" s="1"/>
  <c r="BV60" i="3"/>
  <c r="BV65" i="3"/>
  <c r="BV67" i="3" s="1"/>
  <c r="BV69" i="3" s="1"/>
  <c r="BW151" i="3" s="1"/>
  <c r="AM145" i="3" l="1"/>
  <c r="AW156" i="3"/>
  <c r="AM156" i="3"/>
  <c r="Q156" i="3"/>
  <c r="R151" i="3"/>
  <c r="AJ60" i="3"/>
  <c r="AL157" i="3"/>
  <c r="AK157" i="3"/>
  <c r="T157" i="3"/>
  <c r="AF156" i="3"/>
  <c r="AJ157" i="3"/>
  <c r="AH151" i="3"/>
  <c r="AG156" i="3"/>
  <c r="T145" i="3"/>
  <c r="W156" i="3"/>
  <c r="V156" i="3"/>
  <c r="AA156" i="3"/>
  <c r="AK145" i="3"/>
  <c r="AL156" i="3"/>
  <c r="V157" i="3"/>
  <c r="AI156" i="3"/>
  <c r="AI157" i="3"/>
  <c r="AK156" i="3"/>
  <c r="BA151" i="3"/>
  <c r="AZ156" i="3"/>
  <c r="AH156" i="3"/>
  <c r="AT151" i="3"/>
  <c r="AS156" i="3"/>
  <c r="AJ156" i="3"/>
  <c r="AE151" i="3"/>
  <c r="AT145" i="3"/>
  <c r="AV156" i="3"/>
  <c r="AU156" i="3"/>
  <c r="AC151" i="3"/>
  <c r="AR156" i="3"/>
  <c r="AC71" i="3"/>
  <c r="T156" i="3"/>
  <c r="AG151" i="3"/>
  <c r="AY151" i="3"/>
  <c r="AX156" i="3"/>
  <c r="AY156" i="3"/>
  <c r="U157" i="3"/>
  <c r="S157" i="3"/>
  <c r="AB65" i="3"/>
  <c r="AB67" i="3" s="1"/>
  <c r="AB69" i="3" s="1"/>
  <c r="AE156" i="3" s="1"/>
  <c r="AN65" i="3"/>
  <c r="AN67" i="3" s="1"/>
  <c r="AN69" i="3" s="1"/>
  <c r="AO145" i="3" s="1"/>
  <c r="U145" i="3"/>
  <c r="U147" i="3"/>
  <c r="X151" i="3"/>
  <c r="V145" i="3"/>
  <c r="T71" i="3"/>
  <c r="T151" i="3"/>
  <c r="T60" i="3"/>
  <c r="W145" i="3"/>
  <c r="X152" i="3"/>
  <c r="AK147" i="3"/>
  <c r="T147" i="3"/>
  <c r="AM151" i="3"/>
  <c r="AA71" i="3"/>
  <c r="AA151" i="3"/>
  <c r="AD71" i="3"/>
  <c r="AD151" i="3"/>
  <c r="AG145" i="3"/>
  <c r="AJ152" i="3"/>
  <c r="AM147" i="3"/>
  <c r="AN152" i="3"/>
  <c r="AA145" i="3"/>
  <c r="S147" i="3"/>
  <c r="AI152" i="3"/>
  <c r="AL147" i="3"/>
  <c r="AJ147" i="3"/>
  <c r="AM152" i="3"/>
  <c r="AF71" i="3"/>
  <c r="AI145" i="3"/>
  <c r="S152" i="3"/>
  <c r="V147" i="3"/>
  <c r="W152" i="3"/>
  <c r="AJ151" i="3"/>
  <c r="AB71" i="3"/>
  <c r="AW71" i="3"/>
  <c r="AW151" i="3"/>
  <c r="AZ145" i="3"/>
  <c r="AP71" i="3"/>
  <c r="AP151" i="3"/>
  <c r="AS145" i="3"/>
  <c r="AV71" i="3"/>
  <c r="AV151" i="3"/>
  <c r="AY145" i="3"/>
  <c r="AS71" i="3"/>
  <c r="AV145" i="3"/>
  <c r="AS151" i="3"/>
  <c r="AU145" i="3"/>
  <c r="AW145" i="3"/>
  <c r="AI71" i="3"/>
  <c r="AI151" i="3"/>
  <c r="AL145" i="3"/>
  <c r="AO71" i="3"/>
  <c r="AO151" i="3"/>
  <c r="AR145" i="3"/>
  <c r="AZ151" i="3"/>
  <c r="T152" i="3"/>
  <c r="W147" i="3"/>
  <c r="AU151" i="3"/>
  <c r="AX145" i="3"/>
  <c r="AI147" i="3"/>
  <c r="AJ145" i="3"/>
  <c r="AH145" i="3"/>
  <c r="AF145" i="3"/>
  <c r="AU71" i="3"/>
  <c r="BY71" i="3"/>
  <c r="BY151" i="3"/>
  <c r="BY124" i="3"/>
  <c r="BY145" i="3"/>
  <c r="BZ151" i="3"/>
  <c r="BI71" i="3"/>
  <c r="BI124" i="3"/>
  <c r="BN71" i="3"/>
  <c r="BN151" i="3"/>
  <c r="BN124" i="3"/>
  <c r="BN145" i="3"/>
  <c r="BO151" i="3"/>
  <c r="BX71" i="3"/>
  <c r="BX124" i="3"/>
  <c r="BX151" i="3"/>
  <c r="BX145" i="3"/>
  <c r="BS71" i="3"/>
  <c r="BS124" i="3"/>
  <c r="BS145" i="3"/>
  <c r="BT71" i="3"/>
  <c r="BT124" i="3"/>
  <c r="BT151" i="3"/>
  <c r="BT145" i="3"/>
  <c r="BU71" i="3"/>
  <c r="BU124" i="3"/>
  <c r="BU151" i="3"/>
  <c r="BU145" i="3"/>
  <c r="BV71" i="3"/>
  <c r="BV124" i="3"/>
  <c r="BV151" i="3"/>
  <c r="BV145" i="3"/>
  <c r="CF71" i="3"/>
  <c r="CF124" i="3"/>
  <c r="CF151" i="3"/>
  <c r="CF145" i="3"/>
  <c r="BR69" i="3"/>
  <c r="AE145" i="3" l="1"/>
  <c r="AN151" i="3"/>
  <c r="AN71" i="3"/>
  <c r="AD145" i="3"/>
  <c r="AR151" i="3"/>
  <c r="AB151" i="3"/>
  <c r="AQ145" i="3"/>
  <c r="AP145" i="3"/>
  <c r="AB145" i="3"/>
  <c r="AF151" i="3"/>
  <c r="AD156" i="3"/>
  <c r="AB156" i="3"/>
  <c r="AN145" i="3"/>
  <c r="AQ156" i="3"/>
  <c r="AO156" i="3"/>
  <c r="AN156" i="3"/>
  <c r="AP156" i="3"/>
  <c r="AC145" i="3"/>
  <c r="AC156" i="3"/>
  <c r="BR71" i="3"/>
  <c r="BR124" i="3"/>
  <c r="BR151" i="3"/>
  <c r="BR145" i="3"/>
  <c r="BS15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<sst xmlns="http://schemas.openxmlformats.org/spreadsheetml/2006/main" count="3562" uniqueCount="2117">
  <si>
    <t>Ticker</t>
  </si>
  <si>
    <t>Price</t>
  </si>
  <si>
    <t>Shares</t>
  </si>
  <si>
    <t>MC</t>
  </si>
  <si>
    <t>Cash</t>
  </si>
  <si>
    <t>Debt</t>
  </si>
  <si>
    <t>EV</t>
  </si>
  <si>
    <t>Company Name</t>
  </si>
  <si>
    <t>Lockheed Martin Corporation</t>
  </si>
  <si>
    <t>LMT</t>
  </si>
  <si>
    <t>Country</t>
  </si>
  <si>
    <t>USA</t>
  </si>
  <si>
    <t>Sector</t>
  </si>
  <si>
    <t>Industrials</t>
  </si>
  <si>
    <t>Industry</t>
  </si>
  <si>
    <t>Aerospace &amp; Defense</t>
  </si>
  <si>
    <t>2006</t>
  </si>
  <si>
    <t>2007</t>
  </si>
  <si>
    <t>2008</t>
  </si>
  <si>
    <t>2009</t>
  </si>
  <si>
    <t>2010</t>
  </si>
  <si>
    <t>2011</t>
  </si>
  <si>
    <t>2012</t>
  </si>
  <si>
    <t>2013</t>
  </si>
  <si>
    <t>2014</t>
  </si>
  <si>
    <t>2015</t>
  </si>
  <si>
    <t>2016</t>
  </si>
  <si>
    <t>2017</t>
  </si>
  <si>
    <t>2018</t>
  </si>
  <si>
    <t>2019</t>
  </si>
  <si>
    <t>2020</t>
  </si>
  <si>
    <t>2021</t>
  </si>
  <si>
    <t>TTM</t>
  </si>
  <si>
    <t>Revenue per share</t>
  </si>
  <si>
    <t>92.55</t>
  </si>
  <si>
    <t>100.63</t>
  </si>
  <si>
    <t>106.91</t>
  </si>
  <si>
    <t>117.44</t>
  </si>
  <si>
    <t>125.76</t>
  </si>
  <si>
    <t>138.43</t>
  </si>
  <si>
    <t>145.76</t>
  </si>
  <si>
    <t>141.35</t>
  </si>
  <si>
    <t>143.94</t>
  </si>
  <si>
    <t>148.67</t>
  </si>
  <si>
    <t>157.86</t>
  </si>
  <si>
    <t>177.37</t>
  </si>
  <si>
    <t>188.97</t>
  </si>
  <si>
    <t>212.10</t>
  </si>
  <si>
    <t>233.56</t>
  </si>
  <si>
    <t>239.44</t>
  </si>
  <si>
    <t>238.37</t>
  </si>
  <si>
    <t>Earnings per share</t>
  </si>
  <si>
    <t>5.91</t>
  </si>
  <si>
    <t>7.29</t>
  </si>
  <si>
    <t>8.05</t>
  </si>
  <si>
    <t>7.86</t>
  </si>
  <si>
    <t>8.03</t>
  </si>
  <si>
    <t>7.90</t>
  </si>
  <si>
    <t>8.48</t>
  </si>
  <si>
    <t>9.29</t>
  </si>
  <si>
    <t>11.41</t>
  </si>
  <si>
    <t>11.62</t>
  </si>
  <si>
    <t>17.71</t>
  </si>
  <si>
    <t>6.96</t>
  </si>
  <si>
    <t>17.74</t>
  </si>
  <si>
    <t>22.09</t>
  </si>
  <si>
    <t>24.40</t>
  </si>
  <si>
    <t>22.55</t>
  </si>
  <si>
    <t>FCF per share</t>
  </si>
  <si>
    <t>6.75</t>
  </si>
  <si>
    <t>7.94</t>
  </si>
  <si>
    <t>8.74</t>
  </si>
  <si>
    <t>6.03</t>
  </si>
  <si>
    <t>7.49</t>
  </si>
  <si>
    <t>9.72</t>
  </si>
  <si>
    <t>1.91</t>
  </si>
  <si>
    <t>11.56</t>
  </si>
  <si>
    <t>9.54</t>
  </si>
  <si>
    <t>13.41</t>
  </si>
  <si>
    <t>13.79</t>
  </si>
  <si>
    <t>18.41</t>
  </si>
  <si>
    <t>6.54</t>
  </si>
  <si>
    <t>20.66</t>
  </si>
  <si>
    <t>22.92</t>
  </si>
  <si>
    <t>27.50</t>
  </si>
  <si>
    <t>36.43</t>
  </si>
  <si>
    <t>Dividends per share</t>
  </si>
  <si>
    <t>1.26</t>
  </si>
  <si>
    <t>1.48</t>
  </si>
  <si>
    <t>1.84</t>
  </si>
  <si>
    <t>2.36</t>
  </si>
  <si>
    <t>2.66</t>
  </si>
  <si>
    <t>3.26</t>
  </si>
  <si>
    <t>4.18</t>
  </si>
  <si>
    <t>4.80</t>
  </si>
  <si>
    <t>5.56</t>
  </si>
  <si>
    <t>6.23</t>
  </si>
  <si>
    <t>6.84</t>
  </si>
  <si>
    <t>7.52</t>
  </si>
  <si>
    <t>8.25</t>
  </si>
  <si>
    <t>9.06</t>
  </si>
  <si>
    <t>9.87</t>
  </si>
  <si>
    <t>10.50</t>
  </si>
  <si>
    <t>14.62</t>
  </si>
  <si>
    <t>CAPEX per share</t>
  </si>
  <si>
    <t>2.09</t>
  </si>
  <si>
    <t>2.26</t>
  </si>
  <si>
    <t>2.32</t>
  </si>
  <si>
    <t>2.21</t>
  </si>
  <si>
    <t>2.25</t>
  </si>
  <si>
    <t>2.94</t>
  </si>
  <si>
    <t>2.91</t>
  </si>
  <si>
    <t>2.61</t>
  </si>
  <si>
    <t>2.67</t>
  </si>
  <si>
    <t>3.03</t>
  </si>
  <si>
    <t>3.55</t>
  </si>
  <si>
    <t>4.09</t>
  </si>
  <si>
    <t>4.49</t>
  </si>
  <si>
    <t>5.26</t>
  </si>
  <si>
    <t>6.31</t>
  </si>
  <si>
    <t>5.44</t>
  </si>
  <si>
    <t>7.31</t>
  </si>
  <si>
    <t>Book Value per sh.</t>
  </si>
  <si>
    <t>16.08</t>
  </si>
  <si>
    <t>23.57</t>
  </si>
  <si>
    <t>7.17</t>
  </si>
  <si>
    <t>10.73</t>
  </si>
  <si>
    <t>10.18</t>
  </si>
  <si>
    <t>2.98</t>
  </si>
  <si>
    <t>0.12</t>
  </si>
  <si>
    <t>15.33</t>
  </si>
  <si>
    <t>9.98</t>
  </si>
  <si>
    <t>5.05</t>
  </si>
  <si>
    <t>(2.37)</t>
  </si>
  <si>
    <t>4.90</t>
  </si>
  <si>
    <t>11.09</t>
  </si>
  <si>
    <t>21.48</t>
  </si>
  <si>
    <t>39.14</t>
  </si>
  <si>
    <t>37.41</t>
  </si>
  <si>
    <t>Comm.Shares outs.</t>
  </si>
  <si>
    <t>428</t>
  </si>
  <si>
    <t>416</t>
  </si>
  <si>
    <t>400</t>
  </si>
  <si>
    <t>385</t>
  </si>
  <si>
    <t>364</t>
  </si>
  <si>
    <t>336</t>
  </si>
  <si>
    <t>324</t>
  </si>
  <si>
    <t>321</t>
  </si>
  <si>
    <t>317</t>
  </si>
  <si>
    <t>310</t>
  </si>
  <si>
    <t>299</t>
  </si>
  <si>
    <t>288</t>
  </si>
  <si>
    <t>285</t>
  </si>
  <si>
    <t>282</t>
  </si>
  <si>
    <t>280</t>
  </si>
  <si>
    <t>205</t>
  </si>
  <si>
    <t>Avg. annual P/E ratio</t>
  </si>
  <si>
    <t>13.8</t>
  </si>
  <si>
    <t>12.4</t>
  </si>
  <si>
    <t>9.6</t>
  </si>
  <si>
    <t>9.4</t>
  </si>
  <si>
    <t>9.7</t>
  </si>
  <si>
    <t>10.4</t>
  </si>
  <si>
    <t>12.1</t>
  </si>
  <si>
    <t>14.8</t>
  </si>
  <si>
    <t>17.3</t>
  </si>
  <si>
    <t>13.4</t>
  </si>
  <si>
    <t>41.2</t>
  </si>
  <si>
    <t>18.0</t>
  </si>
  <si>
    <t>15.6</t>
  </si>
  <si>
    <t>15.4</t>
  </si>
  <si>
    <t>15.9</t>
  </si>
  <si>
    <t>25.1</t>
  </si>
  <si>
    <t>P/E to S&amp;P500</t>
  </si>
  <si>
    <t>0.7</t>
  </si>
  <si>
    <t>0.8</t>
  </si>
  <si>
    <t>0.6</t>
  </si>
  <si>
    <t>0.1</t>
  </si>
  <si>
    <t>0.5</t>
  </si>
  <si>
    <t>0.9</t>
  </si>
  <si>
    <t>1.7</t>
  </si>
  <si>
    <t>0.4</t>
  </si>
  <si>
    <t>1.2</t>
  </si>
  <si>
    <t>Revenue (m)</t>
  </si>
  <si>
    <t>39,620</t>
  </si>
  <si>
    <t>41,862</t>
  </si>
  <si>
    <t>42,731</t>
  </si>
  <si>
    <t>45,189</t>
  </si>
  <si>
    <t>45,803</t>
  </si>
  <si>
    <t>46,499</t>
  </si>
  <si>
    <t>47,182</t>
  </si>
  <si>
    <t>45,358</t>
  </si>
  <si>
    <t>45,600</t>
  </si>
  <si>
    <t>46,132</t>
  </si>
  <si>
    <t>47,248</t>
  </si>
  <si>
    <t>51,048</t>
  </si>
  <si>
    <t>53,762</t>
  </si>
  <si>
    <t>59,812</t>
  </si>
  <si>
    <t>65,398</t>
  </si>
  <si>
    <t>67,044</t>
  </si>
  <si>
    <t>48,751</t>
  </si>
  <si>
    <t>Depreciation (m)</t>
  </si>
  <si>
    <t>764</t>
  </si>
  <si>
    <t>819</t>
  </si>
  <si>
    <t>845</t>
  </si>
  <si>
    <t>854</t>
  </si>
  <si>
    <t>841</t>
  </si>
  <si>
    <t>1,008</t>
  </si>
  <si>
    <t>988</t>
  </si>
  <si>
    <t>990</t>
  </si>
  <si>
    <t>994</t>
  </si>
  <si>
    <t>1,026</t>
  </si>
  <si>
    <t>1,215</t>
  </si>
  <si>
    <t>1,195</t>
  </si>
  <si>
    <t>1,161</t>
  </si>
  <si>
    <t>1,189</t>
  </si>
  <si>
    <t>1,290</t>
  </si>
  <si>
    <t>1,364</t>
  </si>
  <si>
    <t>1,366</t>
  </si>
  <si>
    <t>Net profit (m)</t>
  </si>
  <si>
    <t>2,529</t>
  </si>
  <si>
    <t>3,033</t>
  </si>
  <si>
    <t>3,217</t>
  </si>
  <si>
    <t>3,024</t>
  </si>
  <si>
    <t>2,926</t>
  </si>
  <si>
    <t>2,655</t>
  </si>
  <si>
    <t>2,745</t>
  </si>
  <si>
    <t>2,981</t>
  </si>
  <si>
    <t>3,614</t>
  </si>
  <si>
    <t>3,605</t>
  </si>
  <si>
    <t>5,302</t>
  </si>
  <si>
    <t>2,002</t>
  </si>
  <si>
    <t>5,046</t>
  </si>
  <si>
    <t>6,230</t>
  </si>
  <si>
    <t>6,833</t>
  </si>
  <si>
    <t>6,315</t>
  </si>
  <si>
    <t>4,398</t>
  </si>
  <si>
    <t>Working capital (m)</t>
  </si>
  <si>
    <t>611</t>
  </si>
  <si>
    <t>1,069</t>
  </si>
  <si>
    <t>141</t>
  </si>
  <si>
    <t>1,774</t>
  </si>
  <si>
    <t>1,694</t>
  </si>
  <si>
    <t>1,964</t>
  </si>
  <si>
    <t>1,700</t>
  </si>
  <si>
    <t>2,209</t>
  </si>
  <si>
    <t>1,217</t>
  </si>
  <si>
    <t>2,141</t>
  </si>
  <si>
    <t>2,566</t>
  </si>
  <si>
    <t>4,824</t>
  </si>
  <si>
    <t>1,705</t>
  </si>
  <si>
    <t>3,123</t>
  </si>
  <si>
    <t>5,445</t>
  </si>
  <si>
    <t>5,818</t>
  </si>
  <si>
    <t>4</t>
  </si>
  <si>
    <t>Long-term debt (m)</t>
  </si>
  <si>
    <t>4,405</t>
  </si>
  <si>
    <t>4,303</t>
  </si>
  <si>
    <t>3,563</t>
  </si>
  <si>
    <t>5,052</t>
  </si>
  <si>
    <t>5,019</t>
  </si>
  <si>
    <t>6,460</t>
  </si>
  <si>
    <t>6,158</t>
  </si>
  <si>
    <t>6,152</t>
  </si>
  <si>
    <t>6,169</t>
  </si>
  <si>
    <t>14,305</t>
  </si>
  <si>
    <t>14,282</t>
  </si>
  <si>
    <t>13,513</t>
  </si>
  <si>
    <t>12,604</t>
  </si>
  <si>
    <t>11,404</t>
  </si>
  <si>
    <t>11,669</t>
  </si>
  <si>
    <t>11,670</t>
  </si>
  <si>
    <t>12</t>
  </si>
  <si>
    <t>Equity (m)</t>
  </si>
  <si>
    <t>6,884</t>
  </si>
  <si>
    <t>9,805</t>
  </si>
  <si>
    <t>2,865</t>
  </si>
  <si>
    <t>4,129</t>
  </si>
  <si>
    <t>3,708</t>
  </si>
  <si>
    <t>1,001</t>
  </si>
  <si>
    <t>39</t>
  </si>
  <si>
    <t>4,918</t>
  </si>
  <si>
    <t>3,400</t>
  </si>
  <si>
    <t>3,097</t>
  </si>
  <si>
    <t>1,511</t>
  </si>
  <si>
    <t>(683)</t>
  </si>
  <si>
    <t>1,394</t>
  </si>
  <si>
    <t>3,127</t>
  </si>
  <si>
    <t>6,015</t>
  </si>
  <si>
    <t>10,959</t>
  </si>
  <si>
    <t>11</t>
  </si>
  <si>
    <t>ROIC</t>
  </si>
  <si>
    <t>14.9%</t>
  </si>
  <si>
    <t>17.2%</t>
  </si>
  <si>
    <t>15.1%</t>
  </si>
  <si>
    <t>13.3%</t>
  </si>
  <si>
    <t>12.9%</t>
  </si>
  <si>
    <t>11.3%</t>
  </si>
  <si>
    <t>12.8%</t>
  </si>
  <si>
    <t>14.8%</t>
  </si>
  <si>
    <t>11.2%</t>
  </si>
  <si>
    <t>15.5%</t>
  </si>
  <si>
    <t>6.5%</t>
  </si>
  <si>
    <t>18.5%</t>
  </si>
  <si>
    <t>20.3%</t>
  </si>
  <si>
    <t>20.0%</t>
  </si>
  <si>
    <t>18.4%</t>
  </si>
  <si>
    <t>14,848.2%</t>
  </si>
  <si>
    <t>Return on capital</t>
  </si>
  <si>
    <t>14.0%</t>
  </si>
  <si>
    <t>16.3%</t>
  </si>
  <si>
    <t>13.1%</t>
  </si>
  <si>
    <t>12.7%</t>
  </si>
  <si>
    <t>10.5%</t>
  </si>
  <si>
    <t>11.5%</t>
  </si>
  <si>
    <t>12.5%</t>
  </si>
  <si>
    <t>11.1%</t>
  </si>
  <si>
    <t>14.5%</t>
  </si>
  <si>
    <t>16.6%</t>
  </si>
  <si>
    <t>17.3%</t>
  </si>
  <si>
    <t>16.0%</t>
  </si>
  <si>
    <t>11,830.1%</t>
  </si>
  <si>
    <t>Return on equity</t>
  </si>
  <si>
    <t>36.7%</t>
  </si>
  <si>
    <t>30.9%</t>
  </si>
  <si>
    <t>112.3%</t>
  </si>
  <si>
    <t>73.2%</t>
  </si>
  <si>
    <t>78.9%</t>
  </si>
  <si>
    <t>265.2%</t>
  </si>
  <si>
    <t>7,038.5%</t>
  </si>
  <si>
    <t>60.6%</t>
  </si>
  <si>
    <t>106.3%</t>
  </si>
  <si>
    <t>116.4%</t>
  </si>
  <si>
    <t>350.9%</t>
  </si>
  <si>
    <t>(293.1)%</t>
  </si>
  <si>
    <t>362.0%</t>
  </si>
  <si>
    <t>199.2%</t>
  </si>
  <si>
    <t>113.6%</t>
  </si>
  <si>
    <t>57.6%</t>
  </si>
  <si>
    <t>38,471.3%</t>
  </si>
  <si>
    <t>Plowback ratio</t>
  </si>
  <si>
    <t>78.7%</t>
  </si>
  <si>
    <t>79.7%</t>
  </si>
  <si>
    <t>77.1%</t>
  </si>
  <si>
    <t>70.0%</t>
  </si>
  <si>
    <t>66.9%</t>
  </si>
  <si>
    <t>58.8%</t>
  </si>
  <si>
    <t>50.7%</t>
  </si>
  <si>
    <t>48.3%</t>
  </si>
  <si>
    <t>51.3%</t>
  </si>
  <si>
    <t>46.4%</t>
  </si>
  <si>
    <t>61.4%</t>
  </si>
  <si>
    <t>(8.0)%</t>
  </si>
  <si>
    <t>53.5%</t>
  </si>
  <si>
    <t>59.0%</t>
  </si>
  <si>
    <t>59.5%</t>
  </si>
  <si>
    <t>53.4%</t>
  </si>
  <si>
    <t>36.4%</t>
  </si>
  <si>
    <t>Div.&amp;Repurch./FCF</t>
  </si>
  <si>
    <t>65.6%</t>
  </si>
  <si>
    <t>72.5%</t>
  </si>
  <si>
    <t>97.8%</t>
  </si>
  <si>
    <t>117.1%</t>
  </si>
  <si>
    <t>121.6%</t>
  </si>
  <si>
    <t>109.0%</t>
  </si>
  <si>
    <t>378.4%</t>
  </si>
  <si>
    <t>89.0%</t>
  </si>
  <si>
    <t>121.2%</t>
  </si>
  <si>
    <t>120.2%</t>
  </si>
  <si>
    <t>100.4%</t>
  </si>
  <si>
    <t>78.6%</t>
  </si>
  <si>
    <t>206.4%</t>
  </si>
  <si>
    <t>64.5%</t>
  </si>
  <si>
    <t>60.2%</t>
  </si>
  <si>
    <t>91.3%</t>
  </si>
  <si>
    <t>106.5%</t>
  </si>
  <si>
    <t>Market Price</t>
  </si>
  <si>
    <t>Rev Per Share/ Market Price</t>
  </si>
  <si>
    <t>1992</t>
  </si>
  <si>
    <t>1993</t>
  </si>
  <si>
    <t>1994</t>
  </si>
  <si>
    <t>1995</t>
  </si>
  <si>
    <t>1996</t>
  </si>
  <si>
    <t>1997</t>
  </si>
  <si>
    <t>1998</t>
  </si>
  <si>
    <t>1999</t>
  </si>
  <si>
    <t>2000</t>
  </si>
  <si>
    <t>2001</t>
  </si>
  <si>
    <t>2002</t>
  </si>
  <si>
    <t>2003</t>
  </si>
  <si>
    <t>2004</t>
  </si>
  <si>
    <t>2005</t>
  </si>
  <si>
    <t>Revenue</t>
  </si>
  <si>
    <t>16,030</t>
  </si>
  <si>
    <t>22,397</t>
  </si>
  <si>
    <t>22,906</t>
  </si>
  <si>
    <t>22,853</t>
  </si>
  <si>
    <t>26,875</t>
  </si>
  <si>
    <t>28,069</t>
  </si>
  <si>
    <t>26,266</t>
  </si>
  <si>
    <t>25,530</t>
  </si>
  <si>
    <t>25,329</t>
  </si>
  <si>
    <t>23,990</t>
  </si>
  <si>
    <t>26,578</t>
  </si>
  <si>
    <t>31,824</t>
  </si>
  <si>
    <t>35,526</t>
  </si>
  <si>
    <t>37,213</t>
  </si>
  <si>
    <t>COGS</t>
  </si>
  <si>
    <t>14,891</t>
  </si>
  <si>
    <t>20,857</t>
  </si>
  <si>
    <t>21,127</t>
  </si>
  <si>
    <t>20,881</t>
  </si>
  <si>
    <t>24,594</t>
  </si>
  <si>
    <t>25,772</t>
  </si>
  <si>
    <t>23,914</t>
  </si>
  <si>
    <t>23,865</t>
  </si>
  <si>
    <t>22,747</t>
  </si>
  <si>
    <t>22,447</t>
  </si>
  <si>
    <t>24,629</t>
  </si>
  <si>
    <t>29,848</t>
  </si>
  <si>
    <t>33,558</t>
  </si>
  <si>
    <t>34,676</t>
  </si>
  <si>
    <t>36,186</t>
  </si>
  <si>
    <t>37,628</t>
  </si>
  <si>
    <t>38,082</t>
  </si>
  <si>
    <t>40,965</t>
  </si>
  <si>
    <t>41,967</t>
  </si>
  <si>
    <t>42,795</t>
  </si>
  <si>
    <t>42,938</t>
  </si>
  <si>
    <t>40,775</t>
  </si>
  <si>
    <t>40,226</t>
  </si>
  <si>
    <t>40,830</t>
  </si>
  <si>
    <t>42,106</t>
  </si>
  <si>
    <t>45,500</t>
  </si>
  <si>
    <t>46,392</t>
  </si>
  <si>
    <t>51,445</t>
  </si>
  <si>
    <t>56,744</t>
  </si>
  <si>
    <t>57,983</t>
  </si>
  <si>
    <t>Gross Profit</t>
  </si>
  <si>
    <t>1,139</t>
  </si>
  <si>
    <t>1,540</t>
  </si>
  <si>
    <t>1,779</t>
  </si>
  <si>
    <t>1,972</t>
  </si>
  <si>
    <t>2,281</t>
  </si>
  <si>
    <t>2,297</t>
  </si>
  <si>
    <t>2,352</t>
  </si>
  <si>
    <t>1,665</t>
  </si>
  <si>
    <t>2,582</t>
  </si>
  <si>
    <t>1,543</t>
  </si>
  <si>
    <t>1,949</t>
  </si>
  <si>
    <t>1,976</t>
  </si>
  <si>
    <t>1,968</t>
  </si>
  <si>
    <t>2,537</t>
  </si>
  <si>
    <t>3,434</t>
  </si>
  <si>
    <t>4,234</t>
  </si>
  <si>
    <t>4,649</t>
  </si>
  <si>
    <t>4,224</t>
  </si>
  <si>
    <t>3,836</t>
  </si>
  <si>
    <t>3,704</t>
  </si>
  <si>
    <t>4,244</t>
  </si>
  <si>
    <t>4,583</t>
  </si>
  <si>
    <t>5,374</t>
  </si>
  <si>
    <t>5,142</t>
  </si>
  <si>
    <t>5,548</t>
  </si>
  <si>
    <t>7,370</t>
  </si>
  <si>
    <t>8,367</t>
  </si>
  <si>
    <t>8,654</t>
  </si>
  <si>
    <t>9,061</t>
  </si>
  <si>
    <t>Operating Expenses</t>
  </si>
  <si>
    <t>- -</t>
  </si>
  <si>
    <t>968</t>
  </si>
  <si>
    <t>34,360</t>
  </si>
  <si>
    <t>35,850</t>
  </si>
  <si>
    <t>37,335</t>
  </si>
  <si>
    <t>36,323</t>
  </si>
  <si>
    <t>39,500</t>
  </si>
  <si>
    <t>41,566</t>
  </si>
  <si>
    <t>42,479</t>
  </si>
  <si>
    <t>42,748</t>
  </si>
  <si>
    <t>40,853</t>
  </si>
  <si>
    <t>34,934</t>
  </si>
  <si>
    <t>35,824</t>
  </si>
  <si>
    <t>41,402</t>
  </si>
  <si>
    <t>43,216</t>
  </si>
  <si>
    <t>46,428</t>
  </si>
  <si>
    <t>51,267</t>
  </si>
  <si>
    <t>10</t>
  </si>
  <si>
    <t>(62)</t>
  </si>
  <si>
    <t>R&amp;D Expenses</t>
  </si>
  <si>
    <t>Selling, G&amp;A Exp.</t>
  </si>
  <si>
    <t>General and Admin. Exp.</t>
  </si>
  <si>
    <t>Selling and Marketing Exp.</t>
  </si>
  <si>
    <t>Other Expenses</t>
  </si>
  <si>
    <t>COGS and Expenses</t>
  </si>
  <si>
    <t>23,715</t>
  </si>
  <si>
    <t>56,754</t>
  </si>
  <si>
    <t>57,921</t>
  </si>
  <si>
    <t>Interest Income</t>
  </si>
  <si>
    <t>Interest Expense</t>
  </si>
  <si>
    <t>177</t>
  </si>
  <si>
    <t>278</t>
  </si>
  <si>
    <t>304</t>
  </si>
  <si>
    <t>700</t>
  </si>
  <si>
    <t>842</t>
  </si>
  <si>
    <t>861</t>
  </si>
  <si>
    <t>809</t>
  </si>
  <si>
    <t>581</t>
  </si>
  <si>
    <t>487</t>
  </si>
  <si>
    <t>425</t>
  </si>
  <si>
    <t>370</t>
  </si>
  <si>
    <t>361</t>
  </si>
  <si>
    <t>352</t>
  </si>
  <si>
    <t>341</t>
  </si>
  <si>
    <t>305</t>
  </si>
  <si>
    <t>345</t>
  </si>
  <si>
    <t>354</t>
  </si>
  <si>
    <t>383</t>
  </si>
  <si>
    <t>350</t>
  </si>
  <si>
    <t>340</t>
  </si>
  <si>
    <t>443</t>
  </si>
  <si>
    <t>663</t>
  </si>
  <si>
    <t>651</t>
  </si>
  <si>
    <t>668</t>
  </si>
  <si>
    <t>653</t>
  </si>
  <si>
    <t>591</t>
  </si>
  <si>
    <t>569</t>
  </si>
  <si>
    <t>Depreciation and Amortization</t>
  </si>
  <si>
    <t>594</t>
  </si>
  <si>
    <t>936</t>
  </si>
  <si>
    <t>937</t>
  </si>
  <si>
    <t>921</t>
  </si>
  <si>
    <t>1,197</t>
  </si>
  <si>
    <t>1,052</t>
  </si>
  <si>
    <t>1,005</t>
  </si>
  <si>
    <t>969</t>
  </si>
  <si>
    <t>823</t>
  </si>
  <si>
    <t>558</t>
  </si>
  <si>
    <t>609</t>
  </si>
  <si>
    <t>656</t>
  </si>
  <si>
    <t>705</t>
  </si>
  <si>
    <t>EBITDA</t>
  </si>
  <si>
    <t>765</t>
  </si>
  <si>
    <t>2,520</t>
  </si>
  <si>
    <t>2,879</t>
  </si>
  <si>
    <t>2,298</t>
  </si>
  <si>
    <t>3,930</t>
  </si>
  <si>
    <t>3,831</t>
  </si>
  <si>
    <t>3,527</t>
  </si>
  <si>
    <t>2,623</t>
  </si>
  <si>
    <t>1,159</t>
  </si>
  <si>
    <t>586</t>
  </si>
  <si>
    <t>1,683</t>
  </si>
  <si>
    <t>2,628</t>
  </si>
  <si>
    <t>3,691</t>
  </si>
  <si>
    <t>4,717</t>
  </si>
  <si>
    <t>5,539</t>
  </si>
  <si>
    <t>5,888</t>
  </si>
  <si>
    <t>5,443</t>
  </si>
  <si>
    <t>5,293</t>
  </si>
  <si>
    <t>4,981</t>
  </si>
  <si>
    <t>5,526</t>
  </si>
  <si>
    <t>6,592</t>
  </si>
  <si>
    <t>6,492</t>
  </si>
  <si>
    <t>8,313</t>
  </si>
  <si>
    <t>7,188</t>
  </si>
  <si>
    <t>7,667</t>
  </si>
  <si>
    <t>9,083</t>
  </si>
  <si>
    <t>10,061</t>
  </si>
  <si>
    <t>9,483</t>
  </si>
  <si>
    <t>Operating Income</t>
  </si>
  <si>
    <t>1,282</t>
  </si>
  <si>
    <t>1,614</t>
  </si>
  <si>
    <t>2,089</t>
  </si>
  <si>
    <t>2,986</t>
  </si>
  <si>
    <t>3,953</t>
  </si>
  <si>
    <t>4,527</t>
  </si>
  <si>
    <t>5,131</t>
  </si>
  <si>
    <t>4,466</t>
  </si>
  <si>
    <t>4,097</t>
  </si>
  <si>
    <t>3,980</t>
  </si>
  <si>
    <t>4,434</t>
  </si>
  <si>
    <t>4,505</t>
  </si>
  <si>
    <t>5,592</t>
  </si>
  <si>
    <t>5,436</t>
  </si>
  <si>
    <t>5,549</t>
  </si>
  <si>
    <t>5,921</t>
  </si>
  <si>
    <t>7,334</t>
  </si>
  <si>
    <t>8,545</t>
  </si>
  <si>
    <t>8,644</t>
  </si>
  <si>
    <t>9,123</t>
  </si>
  <si>
    <t>Total Other Income Exp.(Gains)</t>
  </si>
  <si>
    <t>(135)</t>
  </si>
  <si>
    <t>(234)</t>
  </si>
  <si>
    <t>(104)</t>
  </si>
  <si>
    <t>(193)</t>
  </si>
  <si>
    <t>(248)</t>
  </si>
  <si>
    <t>(360)</t>
  </si>
  <si>
    <t>(691)</t>
  </si>
  <si>
    <t>(465)</t>
  </si>
  <si>
    <t>(1,328)</t>
  </si>
  <si>
    <t>(1,355)</t>
  </si>
  <si>
    <t>(1,372)</t>
  </si>
  <si>
    <t>(444)</t>
  </si>
  <si>
    <t>(425)</t>
  </si>
  <si>
    <t>(370)</t>
  </si>
  <si>
    <t>(361)</t>
  </si>
  <si>
    <t>(159)</t>
  </si>
  <si>
    <t>(429)</t>
  </si>
  <si>
    <t>(182)</t>
  </si>
  <si>
    <t>(271)</t>
  </si>
  <si>
    <t>(349)</t>
  </si>
  <si>
    <t>(362)</t>
  </si>
  <si>
    <t>(350)</t>
  </si>
  <si>
    <t>(334)</t>
  </si>
  <si>
    <t>(413)</t>
  </si>
  <si>
    <t>(663)</t>
  </si>
  <si>
    <t>(652)</t>
  </si>
  <si>
    <t>(1,496)</t>
  </si>
  <si>
    <t>(1,304)</t>
  </si>
  <si>
    <t>(409)</t>
  </si>
  <si>
    <t>(1,573)</t>
  </si>
  <si>
    <t>Income Before Tax</t>
  </si>
  <si>
    <t>1,004</t>
  </si>
  <si>
    <t>1,306</t>
  </si>
  <si>
    <t>1,675</t>
  </si>
  <si>
    <t>1,089</t>
  </si>
  <si>
    <t>2,033</t>
  </si>
  <si>
    <t>1,937</t>
  </si>
  <si>
    <t>1,661</t>
  </si>
  <si>
    <t>1,200</t>
  </si>
  <si>
    <t>286</t>
  </si>
  <si>
    <t>188</t>
  </si>
  <si>
    <t>577</t>
  </si>
  <si>
    <t>1,532</t>
  </si>
  <si>
    <t>1,664</t>
  </si>
  <si>
    <t>2,616</t>
  </si>
  <si>
    <t>3,592</t>
  </si>
  <si>
    <t>4,368</t>
  </si>
  <si>
    <t>4,702</t>
  </si>
  <si>
    <t>4,284</t>
  </si>
  <si>
    <t>3,826</t>
  </si>
  <si>
    <t>3,631</t>
  </si>
  <si>
    <t>4,072</t>
  </si>
  <si>
    <t>4,155</t>
  </si>
  <si>
    <t>5,258</t>
  </si>
  <si>
    <t>5,023</t>
  </si>
  <si>
    <t>4,886</t>
  </si>
  <si>
    <t>5,269</t>
  </si>
  <si>
    <t>5,838</t>
  </si>
  <si>
    <t>7,241</t>
  </si>
  <si>
    <t>8,235</t>
  </si>
  <si>
    <t>7,550</t>
  </si>
  <si>
    <t>Income Tax Expense (Gain)</t>
  </si>
  <si>
    <t>355</t>
  </si>
  <si>
    <t>477</t>
  </si>
  <si>
    <t>620</t>
  </si>
  <si>
    <t>407</t>
  </si>
  <si>
    <t>686</t>
  </si>
  <si>
    <t>637</t>
  </si>
  <si>
    <t>660</t>
  </si>
  <si>
    <t>463</t>
  </si>
  <si>
    <t>710</t>
  </si>
  <si>
    <t>109</t>
  </si>
  <si>
    <t>44</t>
  </si>
  <si>
    <t>479</t>
  </si>
  <si>
    <t>398</t>
  </si>
  <si>
    <t>791</t>
  </si>
  <si>
    <t>1,063</t>
  </si>
  <si>
    <t>1,335</t>
  </si>
  <si>
    <t>1,485</t>
  </si>
  <si>
    <t>1,260</t>
  </si>
  <si>
    <t>1,181</t>
  </si>
  <si>
    <t>964</t>
  </si>
  <si>
    <t>1,327</t>
  </si>
  <si>
    <t>1,205</t>
  </si>
  <si>
    <t>1,644</t>
  </si>
  <si>
    <t>1,418</t>
  </si>
  <si>
    <t>1,133</t>
  </si>
  <si>
    <t>3,340</t>
  </si>
  <si>
    <t>792</t>
  </si>
  <si>
    <t>1,011</t>
  </si>
  <si>
    <t>1,347</t>
  </si>
  <si>
    <t>1,235</t>
  </si>
  <si>
    <t>Net Income</t>
  </si>
  <si>
    <t>1,018</t>
  </si>
  <si>
    <t>682</t>
  </si>
  <si>
    <t>1,300</t>
  </si>
  <si>
    <t>382</t>
  </si>
  <si>
    <t>(519)</t>
  </si>
  <si>
    <t>(1,046)</t>
  </si>
  <si>
    <t>500</t>
  </si>
  <si>
    <t>1,053</t>
  </si>
  <si>
    <t>1,266</t>
  </si>
  <si>
    <t>1,825</t>
  </si>
  <si>
    <t>EPS</t>
  </si>
  <si>
    <t>(0.92)</t>
  </si>
  <si>
    <t>2.00</t>
  </si>
  <si>
    <t>2.56</t>
  </si>
  <si>
    <t>1.64</t>
  </si>
  <si>
    <t>3.40</t>
  </si>
  <si>
    <t>3.51</t>
  </si>
  <si>
    <t>1.00</t>
  </si>
  <si>
    <t>(1.29)</t>
  </si>
  <si>
    <t>(2.45)</t>
  </si>
  <si>
    <t>1.13</t>
  </si>
  <si>
    <t>2.86</t>
  </si>
  <si>
    <t>4.15</t>
  </si>
  <si>
    <t>EPS Diluted</t>
  </si>
  <si>
    <t>1.88</t>
  </si>
  <si>
    <t>2.33</t>
  </si>
  <si>
    <t>1.52</t>
  </si>
  <si>
    <t>3.02</t>
  </si>
  <si>
    <t>3.04</t>
  </si>
  <si>
    <t>2.63</t>
  </si>
  <si>
    <t>0.99</t>
  </si>
  <si>
    <t>1.11</t>
  </si>
  <si>
    <t>2.34</t>
  </si>
  <si>
    <t>2.83</t>
  </si>
  <si>
    <t>4.10</t>
  </si>
  <si>
    <t>5.80</t>
  </si>
  <si>
    <t>7.10</t>
  </si>
  <si>
    <t>7.78</t>
  </si>
  <si>
    <t>7.81</t>
  </si>
  <si>
    <t>8.36</t>
  </si>
  <si>
    <t>9.13</t>
  </si>
  <si>
    <t>11.21</t>
  </si>
  <si>
    <t>11.46</t>
  </si>
  <si>
    <t>17.49</t>
  </si>
  <si>
    <t>6.89</t>
  </si>
  <si>
    <t>17.59</t>
  </si>
  <si>
    <t>21.95</t>
  </si>
  <si>
    <t>24.30</t>
  </si>
  <si>
    <t>Weighted Avg. Shares Outs.</t>
  </si>
  <si>
    <t>392</t>
  </si>
  <si>
    <t>393</t>
  </si>
  <si>
    <t>374</t>
  </si>
  <si>
    <t>379</t>
  </si>
  <si>
    <t>378</t>
  </si>
  <si>
    <t>371</t>
  </si>
  <si>
    <t>377</t>
  </si>
  <si>
    <t>402</t>
  </si>
  <si>
    <t>427</t>
  </si>
  <si>
    <t>445</t>
  </si>
  <si>
    <t>447</t>
  </si>
  <si>
    <t>440</t>
  </si>
  <si>
    <t>Weighted Avg. Shares Outs. Dil.</t>
  </si>
  <si>
    <t>442</t>
  </si>
  <si>
    <t>437</t>
  </si>
  <si>
    <t>446</t>
  </si>
  <si>
    <t>381</t>
  </si>
  <si>
    <t>384</t>
  </si>
  <si>
    <t>433</t>
  </si>
  <si>
    <t>452</t>
  </si>
  <si>
    <t>450</t>
  </si>
  <si>
    <t>436</t>
  </si>
  <si>
    <t>410</t>
  </si>
  <si>
    <t>389</t>
  </si>
  <si>
    <t>368</t>
  </si>
  <si>
    <t>328</t>
  </si>
  <si>
    <t>327</t>
  </si>
  <si>
    <t>322</t>
  </si>
  <si>
    <t>315</t>
  </si>
  <si>
    <t>303</t>
  </si>
  <si>
    <t>291</t>
  </si>
  <si>
    <t>287</t>
  </si>
  <si>
    <t>284</t>
  </si>
  <si>
    <t>281</t>
  </si>
  <si>
    <t>revenue y/y</t>
  </si>
  <si>
    <t>net margin y/y</t>
  </si>
  <si>
    <t>Gross Margin</t>
  </si>
  <si>
    <t>Net Margin</t>
  </si>
  <si>
    <t>SO From 1992 - 2021</t>
  </si>
  <si>
    <t>Cash and Cash Equivalents</t>
  </si>
  <si>
    <t>455</t>
  </si>
  <si>
    <t>1,505</t>
  </si>
  <si>
    <t>912</t>
  </si>
  <si>
    <t>2,738</t>
  </si>
  <si>
    <t>1,010</t>
  </si>
  <si>
    <t>1,060</t>
  </si>
  <si>
    <t>2,244</t>
  </si>
  <si>
    <t>1,912</t>
  </si>
  <si>
    <t>2,648</t>
  </si>
  <si>
    <t>2,168</t>
  </si>
  <si>
    <t>2,391</t>
  </si>
  <si>
    <t>2,261</t>
  </si>
  <si>
    <t>3,582</t>
  </si>
  <si>
    <t>1,898</t>
  </si>
  <si>
    <t>2,617</t>
  </si>
  <si>
    <t>1,446</t>
  </si>
  <si>
    <t>1,090</t>
  </si>
  <si>
    <t>1,837</t>
  </si>
  <si>
    <t>2,861</t>
  </si>
  <si>
    <t>772</t>
  </si>
  <si>
    <t>1,514</t>
  </si>
  <si>
    <t>3,160</t>
  </si>
  <si>
    <t>3,604</t>
  </si>
  <si>
    <t>Short-Term Investments</t>
  </si>
  <si>
    <t>240</t>
  </si>
  <si>
    <t>396</t>
  </si>
  <si>
    <t>429</t>
  </si>
  <si>
    <t>333</t>
  </si>
  <si>
    <t>61</t>
  </si>
  <si>
    <t>516</t>
  </si>
  <si>
    <t>3</t>
  </si>
  <si>
    <t>Cash &amp; Short-Term Investments</t>
  </si>
  <si>
    <t>1,250</t>
  </si>
  <si>
    <t>1,456</t>
  </si>
  <si>
    <t>2,673</t>
  </si>
  <si>
    <t>2,293</t>
  </si>
  <si>
    <t>2,229</t>
  </si>
  <si>
    <t>2,777</t>
  </si>
  <si>
    <t>3,585</t>
  </si>
  <si>
    <t>Net Receivables</t>
  </si>
  <si>
    <t>3,876</t>
  </si>
  <si>
    <t>4,999</t>
  </si>
  <si>
    <t>5,009</t>
  </si>
  <si>
    <t>4,178</t>
  </si>
  <si>
    <t>4,348</t>
  </si>
  <si>
    <t>4,195</t>
  </si>
  <si>
    <t>4,049</t>
  </si>
  <si>
    <t>3,655</t>
  </si>
  <si>
    <t>4,039</t>
  </si>
  <si>
    <t>4,094</t>
  </si>
  <si>
    <t>4,579</t>
  </si>
  <si>
    <t>4,595</t>
  </si>
  <si>
    <t>4,925</t>
  </si>
  <si>
    <t>5,296</t>
  </si>
  <si>
    <t>6,061</t>
  </si>
  <si>
    <t>5,757</t>
  </si>
  <si>
    <t>6,064</t>
  </si>
  <si>
    <t>6,563</t>
  </si>
  <si>
    <t>5,834</t>
  </si>
  <si>
    <t>5,884</t>
  </si>
  <si>
    <t>8,061</t>
  </si>
  <si>
    <t>8,202</t>
  </si>
  <si>
    <t>8,603</t>
  </si>
  <si>
    <t>11,916</t>
  </si>
  <si>
    <t>11,431</t>
  </si>
  <si>
    <t>11,523</t>
  </si>
  <si>
    <t>12,542</t>
  </si>
  <si>
    <t>Inventory</t>
  </si>
  <si>
    <t>2,804</t>
  </si>
  <si>
    <t>3,053</t>
  </si>
  <si>
    <t>3,144</t>
  </si>
  <si>
    <t>4,293</t>
  </si>
  <si>
    <t>4,051</t>
  </si>
  <si>
    <t>3,825</t>
  </si>
  <si>
    <t>3,140</t>
  </si>
  <si>
    <t>2,250</t>
  </si>
  <si>
    <t>2,348</t>
  </si>
  <si>
    <t>1,864</t>
  </si>
  <si>
    <t>1,921</t>
  </si>
  <si>
    <t>1,657</t>
  </si>
  <si>
    <t>1,718</t>
  </si>
  <si>
    <t>1,902</t>
  </si>
  <si>
    <t>2,183</t>
  </si>
  <si>
    <t>2,378</t>
  </si>
  <si>
    <t>2,481</t>
  </si>
  <si>
    <t>2,937</t>
  </si>
  <si>
    <t>2,977</t>
  </si>
  <si>
    <t>2,882</t>
  </si>
  <si>
    <t>4,962</t>
  </si>
  <si>
    <t>4,670</t>
  </si>
  <si>
    <t>4,487</t>
  </si>
  <si>
    <t>2,997</t>
  </si>
  <si>
    <t>3,619</t>
  </si>
  <si>
    <t>3,545</t>
  </si>
  <si>
    <t>Other Current Assets</t>
  </si>
  <si>
    <t>844</t>
  </si>
  <si>
    <t>1,888</t>
  </si>
  <si>
    <t>1,952</t>
  </si>
  <si>
    <t>1,855</t>
  </si>
  <si>
    <t>1,842</t>
  </si>
  <si>
    <t>1,734</t>
  </si>
  <si>
    <t>2,677</t>
  </si>
  <si>
    <t>1,983</t>
  </si>
  <si>
    <t>1,764</t>
  </si>
  <si>
    <t>1,539</t>
  </si>
  <si>
    <t>1,356</t>
  </si>
  <si>
    <t>1,619</t>
  </si>
  <si>
    <t>1,316</t>
  </si>
  <si>
    <t>1,256</t>
  </si>
  <si>
    <t>1,939</t>
  </si>
  <si>
    <t>2,457</t>
  </si>
  <si>
    <t>1,901</t>
  </si>
  <si>
    <t>2,117</t>
  </si>
  <si>
    <t>2,085</t>
  </si>
  <si>
    <t>399</t>
  </si>
  <si>
    <t>1,510</t>
  </si>
  <si>
    <t>418</t>
  </si>
  <si>
    <t>531</t>
  </si>
  <si>
    <t>1,150</t>
  </si>
  <si>
    <t>688</t>
  </si>
  <si>
    <t>Total Current Assets</t>
  </si>
  <si>
    <t>8,177</t>
  </si>
  <si>
    <t>9,940</t>
  </si>
  <si>
    <t>10,105</t>
  </si>
  <si>
    <t>10,611</t>
  </si>
  <si>
    <t>10,696</t>
  </si>
  <si>
    <t>11,259</t>
  </si>
  <si>
    <t>10,778</t>
  </si>
  <si>
    <t>10,626</t>
  </si>
  <si>
    <t>9,401</t>
  </si>
  <si>
    <t>8,953</t>
  </si>
  <si>
    <t>10,529</t>
  </si>
  <si>
    <t>10,164</t>
  </si>
  <si>
    <t>10,940</t>
  </si>
  <si>
    <t>10,683</t>
  </si>
  <si>
    <t>12,477</t>
  </si>
  <si>
    <t>12,851</t>
  </si>
  <si>
    <t>14,094</t>
  </si>
  <si>
    <t>13,855</t>
  </si>
  <si>
    <t>13,329</t>
  </si>
  <si>
    <t>12,329</t>
  </si>
  <si>
    <t>16,198</t>
  </si>
  <si>
    <t>15,108</t>
  </si>
  <si>
    <t>17,461</t>
  </si>
  <si>
    <t>16,103</t>
  </si>
  <si>
    <t>17,095</t>
  </si>
  <si>
    <t>19,378</t>
  </si>
  <si>
    <t>19,815</t>
  </si>
  <si>
    <t>PP&amp;E</t>
  </si>
  <si>
    <t>3,165</t>
  </si>
  <si>
    <t>3,721</t>
  </si>
  <si>
    <t>3,669</t>
  </si>
  <si>
    <t>3,513</t>
  </si>
  <si>
    <t>3,634</t>
  </si>
  <si>
    <t>3,446</t>
  </si>
  <si>
    <t>2,991</t>
  </si>
  <si>
    <t>3,258</t>
  </si>
  <si>
    <t>3,489</t>
  </si>
  <si>
    <t>3,599</t>
  </si>
  <si>
    <t>3,924</t>
  </si>
  <si>
    <t>4,056</t>
  </si>
  <si>
    <t>4,320</t>
  </si>
  <si>
    <t>4,488</t>
  </si>
  <si>
    <t>4,520</t>
  </si>
  <si>
    <t>4,554</t>
  </si>
  <si>
    <t>4,611</t>
  </si>
  <si>
    <t>4,675</t>
  </si>
  <si>
    <t>4,706</t>
  </si>
  <si>
    <t>4,755</t>
  </si>
  <si>
    <t>5,490</t>
  </si>
  <si>
    <t>5,775</t>
  </si>
  <si>
    <t>6,124</t>
  </si>
  <si>
    <t>6,591</t>
  </si>
  <si>
    <t>7,213</t>
  </si>
  <si>
    <t>7,597</t>
  </si>
  <si>
    <t>Goodwill</t>
  </si>
  <si>
    <t>2,817</t>
  </si>
  <si>
    <t>10,394</t>
  </si>
  <si>
    <t>9,856</t>
  </si>
  <si>
    <t>9,521</t>
  </si>
  <si>
    <t>9,162</t>
  </si>
  <si>
    <t>7,371</t>
  </si>
  <si>
    <t>7,380</t>
  </si>
  <si>
    <t>7,879</t>
  </si>
  <si>
    <t>7,892</t>
  </si>
  <si>
    <t>8,447</t>
  </si>
  <si>
    <t>9,250</t>
  </si>
  <si>
    <t>9,387</t>
  </si>
  <si>
    <t>9,526</t>
  </si>
  <si>
    <t>9,948</t>
  </si>
  <si>
    <t>9,605</t>
  </si>
  <si>
    <t>10,148</t>
  </si>
  <si>
    <t>10,370</t>
  </si>
  <si>
    <t>10,348</t>
  </si>
  <si>
    <t>10,862</t>
  </si>
  <si>
    <t>13,576</t>
  </si>
  <si>
    <t>10,764</t>
  </si>
  <si>
    <t>10,807</t>
  </si>
  <si>
    <t>10,769</t>
  </si>
  <si>
    <t>10,604</t>
  </si>
  <si>
    <t>10,806</t>
  </si>
  <si>
    <t>10,813</t>
  </si>
  <si>
    <t>Intangible Assets</t>
  </si>
  <si>
    <t>1,808</t>
  </si>
  <si>
    <t>1,767</t>
  </si>
  <si>
    <t>1,566</t>
  </si>
  <si>
    <t>1,259</t>
  </si>
  <si>
    <t>9,943</t>
  </si>
  <si>
    <t>939</t>
  </si>
  <si>
    <t>814</t>
  </si>
  <si>
    <t>807</t>
  </si>
  <si>
    <t>672</t>
  </si>
  <si>
    <t>560</t>
  </si>
  <si>
    <t>605</t>
  </si>
  <si>
    <t>311</t>
  </si>
  <si>
    <t>127</t>
  </si>
  <si>
    <t>4,147</t>
  </si>
  <si>
    <t>4,093</t>
  </si>
  <si>
    <t>3,797</t>
  </si>
  <si>
    <t>3,494</t>
  </si>
  <si>
    <t>3,213</t>
  </si>
  <si>
    <t>3,012</t>
  </si>
  <si>
    <t>2,706</t>
  </si>
  <si>
    <t>Goodwill and Intangible Assets</t>
  </si>
  <si>
    <t>4,625</t>
  </si>
  <si>
    <t>12,161</t>
  </si>
  <si>
    <t>11,422</t>
  </si>
  <si>
    <t>10,939</t>
  </si>
  <si>
    <t>10,421</t>
  </si>
  <si>
    <t>8,310</t>
  </si>
  <si>
    <t>8,194</t>
  </si>
  <si>
    <t>8,686</t>
  </si>
  <si>
    <t>8,564</t>
  </si>
  <si>
    <t>9,007</t>
  </si>
  <si>
    <t>9,855</t>
  </si>
  <si>
    <t>9,850</t>
  </si>
  <si>
    <t>9,881</t>
  </si>
  <si>
    <t>10,259</t>
  </si>
  <si>
    <t>17,723</t>
  </si>
  <si>
    <t>14,857</t>
  </si>
  <si>
    <t>14,604</t>
  </si>
  <si>
    <t>14,263</t>
  </si>
  <si>
    <t>13,817</t>
  </si>
  <si>
    <t>13,818</t>
  </si>
  <si>
    <t>13,519</t>
  </si>
  <si>
    <t>Investments</t>
  </si>
  <si>
    <t>2,210</t>
  </si>
  <si>
    <t>1,009</t>
  </si>
  <si>
    <t>812</t>
  </si>
  <si>
    <t>196</t>
  </si>
  <si>
    <t>Tax Assets</t>
  </si>
  <si>
    <t>1,487</t>
  </si>
  <si>
    <t>760</t>
  </si>
  <si>
    <t>4,651</t>
  </si>
  <si>
    <t>3,779</t>
  </si>
  <si>
    <t>3,482</t>
  </si>
  <si>
    <t>4,388</t>
  </si>
  <si>
    <t>4,809</t>
  </si>
  <si>
    <t>2,850</t>
  </si>
  <si>
    <t>4,013</t>
  </si>
  <si>
    <t>4,470</t>
  </si>
  <si>
    <t>6,625</t>
  </si>
  <si>
    <t>3,111</t>
  </si>
  <si>
    <t>3,208</t>
  </si>
  <si>
    <t>3,319</t>
  </si>
  <si>
    <t>3,475</t>
  </si>
  <si>
    <t>2,290</t>
  </si>
  <si>
    <t>Other Non-Current Assets</t>
  </si>
  <si>
    <t>1,681</t>
  </si>
  <si>
    <t>3,435</t>
  </si>
  <si>
    <t>3,681</t>
  </si>
  <si>
    <t>3,051</t>
  </si>
  <si>
    <t>5,701</t>
  </si>
  <si>
    <t>5,575</t>
  </si>
  <si>
    <t>2,671</t>
  </si>
  <si>
    <t>3,539</t>
  </si>
  <si>
    <t>3,626</t>
  </si>
  <si>
    <t>4,088</t>
  </si>
  <si>
    <t>2,669</t>
  </si>
  <si>
    <t>3,056</t>
  </si>
  <si>
    <t>3,736</t>
  </si>
  <si>
    <t>4,076</t>
  </si>
  <si>
    <t>4,575</t>
  </si>
  <si>
    <t>4,667</t>
  </si>
  <si>
    <t>4,948</t>
  </si>
  <si>
    <t>4,955</t>
  </si>
  <si>
    <t>5,114</t>
  </si>
  <si>
    <t>5,247</t>
  </si>
  <si>
    <t>5,667</t>
  </si>
  <si>
    <t>5,570</t>
  </si>
  <si>
    <t>5,178</t>
  </si>
  <si>
    <t>6,706</t>
  </si>
  <si>
    <t>6,826</t>
  </si>
  <si>
    <t>7,652</t>
  </si>
  <si>
    <t>Total Non-Current Assets</t>
  </si>
  <si>
    <t>9,471</t>
  </si>
  <si>
    <t>19,317</t>
  </si>
  <si>
    <t>18,256</t>
  </si>
  <si>
    <t>18,133</t>
  </si>
  <si>
    <t>19,316</t>
  </si>
  <si>
    <t>19,090</t>
  </si>
  <si>
    <t>16,876</t>
  </si>
  <si>
    <t>15,132</t>
  </si>
  <si>
    <t>16,774</t>
  </si>
  <si>
    <t>16,601</t>
  </si>
  <si>
    <t>17,215</t>
  </si>
  <si>
    <t>18,067</t>
  </si>
  <si>
    <t>17,986</t>
  </si>
  <si>
    <t>22,756</t>
  </si>
  <si>
    <t>22,634</t>
  </si>
  <si>
    <t>22,216</t>
  </si>
  <si>
    <t>23,814</t>
  </si>
  <si>
    <t>24,802</t>
  </si>
  <si>
    <t>22,859</t>
  </si>
  <si>
    <t>24,744</t>
  </si>
  <si>
    <t>32,930</t>
  </si>
  <si>
    <t>32,698</t>
  </si>
  <si>
    <t>29,060</t>
  </si>
  <si>
    <t>28,773</t>
  </si>
  <si>
    <t>30,433</t>
  </si>
  <si>
    <t>31,332</t>
  </si>
  <si>
    <t>31,058</t>
  </si>
  <si>
    <t>Other Assets</t>
  </si>
  <si>
    <t>Total Assets</t>
  </si>
  <si>
    <t>17,648</t>
  </si>
  <si>
    <t>29,257</t>
  </si>
  <si>
    <t>28,361</t>
  </si>
  <si>
    <t>28,744</t>
  </si>
  <si>
    <t>30,012</t>
  </si>
  <si>
    <t>30,349</t>
  </si>
  <si>
    <t>27,654</t>
  </si>
  <si>
    <t>25,758</t>
  </si>
  <si>
    <t>26,175</t>
  </si>
  <si>
    <t>25,554</t>
  </si>
  <si>
    <t>27,744</t>
  </si>
  <si>
    <t>28,231</t>
  </si>
  <si>
    <t>28,926</t>
  </si>
  <si>
    <t>33,439</t>
  </si>
  <si>
    <t>35,111</t>
  </si>
  <si>
    <t>35,067</t>
  </si>
  <si>
    <t>37,908</t>
  </si>
  <si>
    <t>38,657</t>
  </si>
  <si>
    <t>36,188</t>
  </si>
  <si>
    <t>37,073</t>
  </si>
  <si>
    <t>49,128</t>
  </si>
  <si>
    <t>47,806</t>
  </si>
  <si>
    <t>46,521</t>
  </si>
  <si>
    <t>44,876</t>
  </si>
  <si>
    <t>47,528</t>
  </si>
  <si>
    <t>50,710</t>
  </si>
  <si>
    <t>50,873</t>
  </si>
  <si>
    <t>Accounts Payable</t>
  </si>
  <si>
    <t>787</t>
  </si>
  <si>
    <t>1,294</t>
  </si>
  <si>
    <t>1,234</t>
  </si>
  <si>
    <t>1,382</t>
  </si>
  <si>
    <t>1,228</t>
  </si>
  <si>
    <t>1,184</t>
  </si>
  <si>
    <t>1,419</t>
  </si>
  <si>
    <t>1,102</t>
  </si>
  <si>
    <t>1,434</t>
  </si>
  <si>
    <t>1,726</t>
  </si>
  <si>
    <t>1,998</t>
  </si>
  <si>
    <t>2,221</t>
  </si>
  <si>
    <t>2,163</t>
  </si>
  <si>
    <t>2,030</t>
  </si>
  <si>
    <t>1,627</t>
  </si>
  <si>
    <t>2,269</t>
  </si>
  <si>
    <t>2,038</t>
  </si>
  <si>
    <t>1,397</t>
  </si>
  <si>
    <t>1,570</t>
  </si>
  <si>
    <t>1,974</t>
  </si>
  <si>
    <t>1,653</t>
  </si>
  <si>
    <t>1,467</t>
  </si>
  <si>
    <t>2,402</t>
  </si>
  <si>
    <t>1,281</t>
  </si>
  <si>
    <t>880</t>
  </si>
  <si>
    <t>780</t>
  </si>
  <si>
    <t>Short-Term Debt</t>
  </si>
  <si>
    <t>722</t>
  </si>
  <si>
    <t>1,370</t>
  </si>
  <si>
    <t>1,929</t>
  </si>
  <si>
    <t>527</t>
  </si>
  <si>
    <t>894</t>
  </si>
  <si>
    <t>89</t>
  </si>
  <si>
    <t>1,365</t>
  </si>
  <si>
    <t>136</t>
  </si>
  <si>
    <t>15</t>
  </si>
  <si>
    <t>202</t>
  </si>
  <si>
    <t>34</t>
  </si>
  <si>
    <t>104</t>
  </si>
  <si>
    <t>242</t>
  </si>
  <si>
    <t>150</t>
  </si>
  <si>
    <t>956</t>
  </si>
  <si>
    <t>750</t>
  </si>
  <si>
    <t>1,500</t>
  </si>
  <si>
    <t>6</t>
  </si>
  <si>
    <t>Tax Payable</t>
  </si>
  <si>
    <t>107</t>
  </si>
  <si>
    <t>91</t>
  </si>
  <si>
    <t>1,649</t>
  </si>
  <si>
    <t>1,809</t>
  </si>
  <si>
    <t>1,826</t>
  </si>
  <si>
    <t>1,916</t>
  </si>
  <si>
    <t>1,785</t>
  </si>
  <si>
    <t>2,122</t>
  </si>
  <si>
    <t>2,466</t>
  </si>
  <si>
    <t>3,163</t>
  </si>
  <si>
    <t>3,108</t>
  </si>
  <si>
    <t>Deferred Revenue</t>
  </si>
  <si>
    <t>Other Current Liabilities</t>
  </si>
  <si>
    <t>2,212</t>
  </si>
  <si>
    <t>3,520</t>
  </si>
  <si>
    <t>2,941</t>
  </si>
  <si>
    <t>2,944</t>
  </si>
  <si>
    <t>8,097</t>
  </si>
  <si>
    <t>3,179</t>
  </si>
  <si>
    <t>2,812</t>
  </si>
  <si>
    <t>3,067</t>
  </si>
  <si>
    <t>2,797</t>
  </si>
  <si>
    <t>2,897</t>
  </si>
  <si>
    <t>3,442</t>
  </si>
  <si>
    <t>3,350</t>
  </si>
  <si>
    <t>3,735</t>
  </si>
  <si>
    <t>3,624</t>
  </si>
  <si>
    <t>3,811</t>
  </si>
  <si>
    <t>3,462</t>
  </si>
  <si>
    <t>3,464</t>
  </si>
  <si>
    <t>3,374</t>
  </si>
  <si>
    <t>3,752</t>
  </si>
  <si>
    <t>4,139</t>
  </si>
  <si>
    <t>4,113</t>
  </si>
  <si>
    <t>3,668</t>
  </si>
  <si>
    <t>4,005</t>
  </si>
  <si>
    <t>4,387</t>
  </si>
  <si>
    <t>5,008</t>
  </si>
  <si>
    <t>5,104</t>
  </si>
  <si>
    <t>Total Current Liabilities</t>
  </si>
  <si>
    <t>5,291</t>
  </si>
  <si>
    <t>8,704</t>
  </si>
  <si>
    <t>9,189</t>
  </si>
  <si>
    <t>10,267</t>
  </si>
  <si>
    <t>8,812</t>
  </si>
  <si>
    <t>10,175</t>
  </si>
  <si>
    <t>9,689</t>
  </si>
  <si>
    <t>9,821</t>
  </si>
  <si>
    <t>8,893</t>
  </si>
  <si>
    <t>8,566</t>
  </si>
  <si>
    <t>9,428</t>
  </si>
  <si>
    <t>9,553</t>
  </si>
  <si>
    <t>9,871</t>
  </si>
  <si>
    <t>10,542</t>
  </si>
  <si>
    <t>10,703</t>
  </si>
  <si>
    <t>11,157</t>
  </si>
  <si>
    <t>12,130</t>
  </si>
  <si>
    <t>12,155</t>
  </si>
  <si>
    <t>11,120</t>
  </si>
  <si>
    <t>11,112</t>
  </si>
  <si>
    <t>14,057</t>
  </si>
  <si>
    <t>12,637</t>
  </si>
  <si>
    <t>14,398</t>
  </si>
  <si>
    <t>13,972</t>
  </si>
  <si>
    <t>13,933</t>
  </si>
  <si>
    <t>13,997</t>
  </si>
  <si>
    <t>Long-Term Debt</t>
  </si>
  <si>
    <t>3,010</t>
  </si>
  <si>
    <t>10,188</t>
  </si>
  <si>
    <t>10,528</t>
  </si>
  <si>
    <t>8,957</t>
  </si>
  <si>
    <t>11,427</t>
  </si>
  <si>
    <t>9,065</t>
  </si>
  <si>
    <t>7,422</t>
  </si>
  <si>
    <t>6,217</t>
  </si>
  <si>
    <t>6,072</t>
  </si>
  <si>
    <t>4,784</t>
  </si>
  <si>
    <t>Deferred Tax Liabilities</t>
  </si>
  <si>
    <t>736</t>
  </si>
  <si>
    <t>992</t>
  </si>
  <si>
    <t>Other Non-Current Liabilities</t>
  </si>
  <si>
    <t>2,914</t>
  </si>
  <si>
    <t>3,509</t>
  </si>
  <si>
    <t>3,468</t>
  </si>
  <si>
    <t>3,383</t>
  </si>
  <si>
    <t>3,412</t>
  </si>
  <si>
    <t>3,855</t>
  </si>
  <si>
    <t>4,454</t>
  </si>
  <si>
    <t>4,863</t>
  </si>
  <si>
    <t>5,665</t>
  </si>
  <si>
    <t>7,389</t>
  </si>
  <si>
    <t>4,947</t>
  </si>
  <si>
    <t>16,469</t>
  </si>
  <si>
    <t>15,227</t>
  </si>
  <si>
    <t>15,183</t>
  </si>
  <si>
    <t>18,317</t>
  </si>
  <si>
    <t>20,305</t>
  </si>
  <si>
    <t>13,998</t>
  </si>
  <si>
    <t>16,392</t>
  </si>
  <si>
    <t>17,669</t>
  </si>
  <si>
    <t>19,376</t>
  </si>
  <si>
    <t>20,980</t>
  </si>
  <si>
    <t>16,425</t>
  </si>
  <si>
    <t>18,981</t>
  </si>
  <si>
    <t>19,070</t>
  </si>
  <si>
    <t>14,247</t>
  </si>
  <si>
    <t>Total Non-Current Liabilities</t>
  </si>
  <si>
    <t>5,924</t>
  </si>
  <si>
    <t>13,697</t>
  </si>
  <si>
    <t>13,996</t>
  </si>
  <si>
    <t>12,340</t>
  </si>
  <si>
    <t>14,839</t>
  </si>
  <si>
    <t>13,014</t>
  </si>
  <si>
    <t>11,522</t>
  </si>
  <si>
    <t>10,072</t>
  </si>
  <si>
    <t>10,526</t>
  </si>
  <si>
    <t>9,967</t>
  </si>
  <si>
    <t>10,449</t>
  </si>
  <si>
    <t>11,794</t>
  </si>
  <si>
    <t>20,032</t>
  </si>
  <si>
    <t>20,279</t>
  </si>
  <si>
    <t>20,202</t>
  </si>
  <si>
    <t>24,777</t>
  </si>
  <si>
    <t>26,463</t>
  </si>
  <si>
    <t>20,150</t>
  </si>
  <si>
    <t>22,561</t>
  </si>
  <si>
    <t>31,974</t>
  </si>
  <si>
    <t>33,658</t>
  </si>
  <si>
    <t>34,493</t>
  </si>
  <si>
    <t>29,029</t>
  </si>
  <si>
    <t>30,385</t>
  </si>
  <si>
    <t>30,739</t>
  </si>
  <si>
    <t>25,917</t>
  </si>
  <si>
    <t>Other Liabilities</t>
  </si>
  <si>
    <t>Capital Lease Obligations</t>
  </si>
  <si>
    <t>Total Liabilities</t>
  </si>
  <si>
    <t>11,215</t>
  </si>
  <si>
    <t>22,401</t>
  </si>
  <si>
    <t>23,185</t>
  </si>
  <si>
    <t>22,607</t>
  </si>
  <si>
    <t>23,651</t>
  </si>
  <si>
    <t>23,189</t>
  </si>
  <si>
    <t>21,211</t>
  </si>
  <si>
    <t>19,893</t>
  </si>
  <si>
    <t>19,419</t>
  </si>
  <si>
    <t>18,533</t>
  </si>
  <si>
    <t>19,877</t>
  </si>
  <si>
    <t>21,347</t>
  </si>
  <si>
    <t>19,121</t>
  </si>
  <si>
    <t>30,574</t>
  </si>
  <si>
    <t>30,982</t>
  </si>
  <si>
    <t>31,359</t>
  </si>
  <si>
    <t>36,907</t>
  </si>
  <si>
    <t>38,618</t>
  </si>
  <si>
    <t>31,270</t>
  </si>
  <si>
    <t>33,673</t>
  </si>
  <si>
    <t>46,031</t>
  </si>
  <si>
    <t>46,200</t>
  </si>
  <si>
    <t>47,130</t>
  </si>
  <si>
    <t>43,427</t>
  </si>
  <si>
    <t>44,357</t>
  </si>
  <si>
    <t>44,672</t>
  </si>
  <si>
    <t>39,914</t>
  </si>
  <si>
    <t>Preferred Stock</t>
  </si>
  <si>
    <t>Common Stock</t>
  </si>
  <si>
    <t>199</t>
  </si>
  <si>
    <t>193</t>
  </si>
  <si>
    <t>194</t>
  </si>
  <si>
    <t>431</t>
  </si>
  <si>
    <t>441</t>
  </si>
  <si>
    <t>438</t>
  </si>
  <si>
    <t>432</t>
  </si>
  <si>
    <t>421</t>
  </si>
  <si>
    <t>409</t>
  </si>
  <si>
    <t>373</t>
  </si>
  <si>
    <t>346</t>
  </si>
  <si>
    <t>319</t>
  </si>
  <si>
    <t>314</t>
  </si>
  <si>
    <t>289</t>
  </si>
  <si>
    <t>279</t>
  </si>
  <si>
    <t>271</t>
  </si>
  <si>
    <t>Retained Earnings</t>
  </si>
  <si>
    <t>4,838</t>
  </si>
  <si>
    <t>5,823</t>
  </si>
  <si>
    <t>5,173</t>
  </si>
  <si>
    <t>5,856</t>
  </si>
  <si>
    <t>5,901</t>
  </si>
  <si>
    <t>5,199</t>
  </si>
  <si>
    <t>3,961</t>
  </si>
  <si>
    <t>4,262</t>
  </si>
  <si>
    <t>5,054</t>
  </si>
  <si>
    <t>5,915</t>
  </si>
  <si>
    <t>7,278</t>
  </si>
  <si>
    <t>9,269</t>
  </si>
  <si>
    <t>11,247</t>
  </si>
  <si>
    <t>11,621</t>
  </si>
  <si>
    <t>12,351</t>
  </si>
  <si>
    <t>12,372</t>
  </si>
  <si>
    <t>11,937</t>
  </si>
  <si>
    <t>13,211</t>
  </si>
  <si>
    <t>14,200</t>
  </si>
  <si>
    <t>14,956</t>
  </si>
  <si>
    <t>14,238</t>
  </si>
  <si>
    <t>13,324</t>
  </si>
  <si>
    <t>11,573</t>
  </si>
  <si>
    <t>15,434</t>
  </si>
  <si>
    <t>18,401</t>
  </si>
  <si>
    <t>21,636</t>
  </si>
  <si>
    <t>21,600</t>
  </si>
  <si>
    <t>Other Compreh. Income(Loss)</t>
  </si>
  <si>
    <t>(5,020)</t>
  </si>
  <si>
    <t>(4,731)</t>
  </si>
  <si>
    <t>(4,975)</t>
  </si>
  <si>
    <t>(5,160)</t>
  </si>
  <si>
    <t>(5,273)</t>
  </si>
  <si>
    <t>(4,993)</t>
  </si>
  <si>
    <t>(5,051)</t>
  </si>
  <si>
    <t>(1,598)</t>
  </si>
  <si>
    <t>(1,204)</t>
  </si>
  <si>
    <t>(1,532)</t>
  </si>
  <si>
    <t>(1,553)</t>
  </si>
  <si>
    <t>(3,561)</t>
  </si>
  <si>
    <t>(1,851)</t>
  </si>
  <si>
    <t>(9,149)</t>
  </si>
  <si>
    <t>(8,595)</t>
  </si>
  <si>
    <t>(9,010)</t>
  </si>
  <si>
    <t>(11,257)</t>
  </si>
  <si>
    <t>(13,493)</t>
  </si>
  <si>
    <t>(9,601)</t>
  </si>
  <si>
    <t>(11,870)</t>
  </si>
  <si>
    <t>(11,444)</t>
  </si>
  <si>
    <t>(12,102)</t>
  </si>
  <si>
    <t>(12,540)</t>
  </si>
  <si>
    <t>(14,321)</t>
  </si>
  <si>
    <t>(15,554)</t>
  </si>
  <si>
    <t>(16,121)</t>
  </si>
  <si>
    <t>(11,006)</t>
  </si>
  <si>
    <t>Other Total Stockhold. Equity</t>
  </si>
  <si>
    <t>6,416</t>
  </si>
  <si>
    <t>5,571</t>
  </si>
  <si>
    <t>5,048</t>
  </si>
  <si>
    <t>5,335</t>
  </si>
  <si>
    <t>6,523</t>
  </si>
  <si>
    <t>7,092</t>
  </si>
  <si>
    <t>2,746</t>
  </si>
  <si>
    <t>2,460</t>
  </si>
  <si>
    <t>2,200</t>
  </si>
  <si>
    <t>1,710</t>
  </si>
  <si>
    <t>755</t>
  </si>
  <si>
    <t>221</t>
  </si>
  <si>
    <t>94</t>
  </si>
  <si>
    <t>Total Stockholders Equity</t>
  </si>
  <si>
    <t>6,433</t>
  </si>
  <si>
    <t>6,856</t>
  </si>
  <si>
    <t>5,176</t>
  </si>
  <si>
    <t>6,137</t>
  </si>
  <si>
    <t>6,361</t>
  </si>
  <si>
    <t>7,160</t>
  </si>
  <si>
    <t>6,443</t>
  </si>
  <si>
    <t>5,865</t>
  </si>
  <si>
    <t>6,756</t>
  </si>
  <si>
    <t>7,021</t>
  </si>
  <si>
    <t>7,867</t>
  </si>
  <si>
    <t>Total Liab.&amp;Stockhold. Equity</t>
  </si>
  <si>
    <t>47,711</t>
  </si>
  <si>
    <t>46,447</t>
  </si>
  <si>
    <t>44,821</t>
  </si>
  <si>
    <t>47,484</t>
  </si>
  <si>
    <t>50,687</t>
  </si>
  <si>
    <t>Minority Interest</t>
  </si>
  <si>
    <t>95</t>
  </si>
  <si>
    <t>74</t>
  </si>
  <si>
    <t>55</t>
  </si>
  <si>
    <t>23</t>
  </si>
  <si>
    <t>Total Liabilities &amp; Equity</t>
  </si>
  <si>
    <t>Current Ratio</t>
  </si>
  <si>
    <t>Retained Earnings y/y</t>
  </si>
  <si>
    <t>829</t>
  </si>
  <si>
    <t>Deferred Income Tax</t>
  </si>
  <si>
    <t>(13)</t>
  </si>
  <si>
    <t>165</t>
  </si>
  <si>
    <t>73</t>
  </si>
  <si>
    <t>(116)</t>
  </si>
  <si>
    <t>(251)</t>
  </si>
  <si>
    <t>155</t>
  </si>
  <si>
    <t>203</t>
  </si>
  <si>
    <t>293</t>
  </si>
  <si>
    <t>(84)</t>
  </si>
  <si>
    <t>(118)</t>
  </si>
  <si>
    <t>(463)</t>
  </si>
  <si>
    <t>467</t>
  </si>
  <si>
    <t>(58)</t>
  </si>
  <si>
    <t>24</t>
  </si>
  <si>
    <t>75</t>
  </si>
  <si>
    <t>110</t>
  </si>
  <si>
    <t>72</t>
  </si>
  <si>
    <t>542</t>
  </si>
  <si>
    <t>576</t>
  </si>
  <si>
    <t>(2)</t>
  </si>
  <si>
    <t>930</t>
  </si>
  <si>
    <t>(5)</t>
  </si>
  <si>
    <t>(401)</t>
  </si>
  <si>
    <t>(445)</t>
  </si>
  <si>
    <t>(152)</t>
  </si>
  <si>
    <t>3,432</t>
  </si>
  <si>
    <t>(244)</t>
  </si>
  <si>
    <t>222</t>
  </si>
  <si>
    <t>60</t>
  </si>
  <si>
    <t>(183)</t>
  </si>
  <si>
    <t>Stock Based Compensation</t>
  </si>
  <si>
    <t>149</t>
  </si>
  <si>
    <t>154</t>
  </si>
  <si>
    <t>168</t>
  </si>
  <si>
    <t>157</t>
  </si>
  <si>
    <t>167</t>
  </si>
  <si>
    <t>189</t>
  </si>
  <si>
    <t>164</t>
  </si>
  <si>
    <t>138</t>
  </si>
  <si>
    <t>158</t>
  </si>
  <si>
    <t>173</t>
  </si>
  <si>
    <t>227</t>
  </si>
  <si>
    <t>Change in Working Capital</t>
  </si>
  <si>
    <t>(52)</t>
  </si>
  <si>
    <t>(471)</t>
  </si>
  <si>
    <t>(404)</t>
  </si>
  <si>
    <t>(677)</t>
  </si>
  <si>
    <t>(48)</t>
  </si>
  <si>
    <t>(920)</t>
  </si>
  <si>
    <t>(178)</t>
  </si>
  <si>
    <t>(922)</t>
  </si>
  <si>
    <t>1,209</t>
  </si>
  <si>
    <t>143</t>
  </si>
  <si>
    <t>566</t>
  </si>
  <si>
    <t>(323)</t>
  </si>
  <si>
    <t>106</t>
  </si>
  <si>
    <t>256</t>
  </si>
  <si>
    <t>254</t>
  </si>
  <si>
    <t>(344)</t>
  </si>
  <si>
    <t>(491)</t>
  </si>
  <si>
    <t>(927)</t>
  </si>
  <si>
    <t>404</t>
  </si>
  <si>
    <t>(3,479)</t>
  </si>
  <si>
    <t>(109)</t>
  </si>
  <si>
    <t>(901)</t>
  </si>
  <si>
    <t>174</t>
  </si>
  <si>
    <t>132</t>
  </si>
  <si>
    <t>(325)</t>
  </si>
  <si>
    <t>(3,898)</t>
  </si>
  <si>
    <t>(742)</t>
  </si>
  <si>
    <t>(1,115)</t>
  </si>
  <si>
    <t>54</t>
  </si>
  <si>
    <t>Accounts Receivable</t>
  </si>
  <si>
    <t>212</t>
  </si>
  <si>
    <t>80</t>
  </si>
  <si>
    <t>(169)</t>
  </si>
  <si>
    <t>(394)</t>
  </si>
  <si>
    <t>(328)</t>
  </si>
  <si>
    <t>(572)</t>
  </si>
  <si>
    <t>130</t>
  </si>
  <si>
    <t>394</t>
  </si>
  <si>
    <t>(87)</t>
  </si>
  <si>
    <t>(390)</t>
  </si>
  <si>
    <t>(15)</t>
  </si>
  <si>
    <t>(460)</t>
  </si>
  <si>
    <t>767</t>
  </si>
  <si>
    <t>28</t>
  </si>
  <si>
    <t>(256)</t>
  </si>
  <si>
    <t>(811)</t>
  </si>
  <si>
    <t>(179)</t>
  </si>
  <si>
    <t>359</t>
  </si>
  <si>
    <t>225</t>
  </si>
  <si>
    <t>63</t>
  </si>
  <si>
    <t>(221)</t>
  </si>
  <si>
    <t>430</t>
  </si>
  <si>
    <t>(125)</t>
  </si>
  <si>
    <t>(687)</t>
  </si>
  <si>
    <t>(1,183)</t>
  </si>
  <si>
    <t>(187)</t>
  </si>
  <si>
    <t>585</t>
  </si>
  <si>
    <t>(94)</t>
  </si>
  <si>
    <t>519</t>
  </si>
  <si>
    <t>(39)</t>
  </si>
  <si>
    <t>(530)</t>
  </si>
  <si>
    <t>(57)</t>
  </si>
  <si>
    <t>(233)</t>
  </si>
  <si>
    <t>(227)</t>
  </si>
  <si>
    <t>(74)</t>
  </si>
  <si>
    <t>(422)</t>
  </si>
  <si>
    <t>(60)</t>
  </si>
  <si>
    <t>77</t>
  </si>
  <si>
    <t>(398)</t>
  </si>
  <si>
    <t>(46)</t>
  </si>
  <si>
    <t>183</t>
  </si>
  <si>
    <t>(119)</t>
  </si>
  <si>
    <t>(622)</t>
  </si>
  <si>
    <t>564</t>
  </si>
  <si>
    <t>(317)</t>
  </si>
  <si>
    <t>330</t>
  </si>
  <si>
    <t>239</t>
  </si>
  <si>
    <t>217</t>
  </si>
  <si>
    <t>(66)</t>
  </si>
  <si>
    <t>(141)</t>
  </si>
  <si>
    <t>(21)</t>
  </si>
  <si>
    <t>(364)</t>
  </si>
  <si>
    <t>(236)</t>
  </si>
  <si>
    <t>(647)</t>
  </si>
  <si>
    <t>(160)</t>
  </si>
  <si>
    <t>(188)</t>
  </si>
  <si>
    <t>(189)</t>
  </si>
  <si>
    <t>914</t>
  </si>
  <si>
    <t>(1,098)</t>
  </si>
  <si>
    <t>(372)</t>
  </si>
  <si>
    <t>(98)</t>
  </si>
  <si>
    <t>Other Working Capital</t>
  </si>
  <si>
    <t>(88)</t>
  </si>
  <si>
    <t>(405)</t>
  </si>
  <si>
    <t>(77)</t>
  </si>
  <si>
    <t>(419)</t>
  </si>
  <si>
    <t>(139)</t>
  </si>
  <si>
    <t>(149)</t>
  </si>
  <si>
    <t>(322)</t>
  </si>
  <si>
    <t>1,084</t>
  </si>
  <si>
    <t>(336)</t>
  </si>
  <si>
    <t>320</t>
  </si>
  <si>
    <t>508</t>
  </si>
  <si>
    <t>387</t>
  </si>
  <si>
    <t>1,101</t>
  </si>
  <si>
    <t>307</t>
  </si>
  <si>
    <t>313</t>
  </si>
  <si>
    <t>482</t>
  </si>
  <si>
    <t>(381)</t>
  </si>
  <si>
    <t>(72)</t>
  </si>
  <si>
    <t>(2,361)</t>
  </si>
  <si>
    <t>(1,101)</t>
  </si>
  <si>
    <t>1,177</t>
  </si>
  <si>
    <t>82</t>
  </si>
  <si>
    <t>(3,034)</t>
  </si>
  <si>
    <t>493</t>
  </si>
  <si>
    <t>(725)</t>
  </si>
  <si>
    <t>607</t>
  </si>
  <si>
    <t>Other Non-Cash Items</t>
  </si>
  <si>
    <t>(131)</t>
  </si>
  <si>
    <t>(609)</t>
  </si>
  <si>
    <t>(379)</t>
  </si>
  <si>
    <t>2,023</t>
  </si>
  <si>
    <t>1,127</t>
  </si>
  <si>
    <t>631</t>
  </si>
  <si>
    <t>534</t>
  </si>
  <si>
    <t>159</t>
  </si>
  <si>
    <t>(124)</t>
  </si>
  <si>
    <t>476</t>
  </si>
  <si>
    <t>(910)</t>
  </si>
  <si>
    <t>(37)</t>
  </si>
  <si>
    <t>31</t>
  </si>
  <si>
    <t>210</t>
  </si>
  <si>
    <t>603</t>
  </si>
  <si>
    <t>(1,457)</t>
  </si>
  <si>
    <t>14</t>
  </si>
  <si>
    <t>900</t>
  </si>
  <si>
    <t>223</t>
  </si>
  <si>
    <t>1,444</t>
  </si>
  <si>
    <t>Cash Provided by Operating Activities</t>
  </si>
  <si>
    <t>1,178</t>
  </si>
  <si>
    <t>1,459</t>
  </si>
  <si>
    <t>1,493</t>
  </si>
  <si>
    <t>1,292</t>
  </si>
  <si>
    <t>1,636</t>
  </si>
  <si>
    <t>1,208</t>
  </si>
  <si>
    <t>2,031</t>
  </si>
  <si>
    <t>1,077</t>
  </si>
  <si>
    <t>2,016</t>
  </si>
  <si>
    <t>2,288</t>
  </si>
  <si>
    <t>2,924</t>
  </si>
  <si>
    <t>3,194</t>
  </si>
  <si>
    <t>3,783</t>
  </si>
  <si>
    <t>4,241</t>
  </si>
  <si>
    <t>4,421</t>
  </si>
  <si>
    <t>3,173</t>
  </si>
  <si>
    <t>3,547</t>
  </si>
  <si>
    <t>4,253</t>
  </si>
  <si>
    <t>1,561</t>
  </si>
  <si>
    <t>4,546</t>
  </si>
  <si>
    <t>3,866</t>
  </si>
  <si>
    <t>5,101</t>
  </si>
  <si>
    <t>5,189</t>
  </si>
  <si>
    <t>6,476</t>
  </si>
  <si>
    <t>3,138</t>
  </si>
  <si>
    <t>7,311</t>
  </si>
  <si>
    <t>8,183</t>
  </si>
  <si>
    <t>9,221</t>
  </si>
  <si>
    <t>CAPEX</t>
  </si>
  <si>
    <t>(498)</t>
  </si>
  <si>
    <t>(536)</t>
  </si>
  <si>
    <t>(509)</t>
  </si>
  <si>
    <t>(531)</t>
  </si>
  <si>
    <t>(737)</t>
  </si>
  <si>
    <t>(750)</t>
  </si>
  <si>
    <t>(697)</t>
  </si>
  <si>
    <t>(669)</t>
  </si>
  <si>
    <t>(500)</t>
  </si>
  <si>
    <t>(619)</t>
  </si>
  <si>
    <t>(662)</t>
  </si>
  <si>
    <t>(769)</t>
  </si>
  <si>
    <t>(865)</t>
  </si>
  <si>
    <t>(893)</t>
  </si>
  <si>
    <t>(940)</t>
  </si>
  <si>
    <t>(926)</t>
  </si>
  <si>
    <t>(852)</t>
  </si>
  <si>
    <t>(820)</t>
  </si>
  <si>
    <t>(987)</t>
  </si>
  <si>
    <t>(942)</t>
  </si>
  <si>
    <t>(836)</t>
  </si>
  <si>
    <t>(845)</t>
  </si>
  <si>
    <t>(939)</t>
  </si>
  <si>
    <t>(1,063)</t>
  </si>
  <si>
    <t>(1,177)</t>
  </si>
  <si>
    <t>(1,278)</t>
  </si>
  <si>
    <t>(1,484)</t>
  </si>
  <si>
    <t>(1,766)</t>
  </si>
  <si>
    <t>(1,522)</t>
  </si>
  <si>
    <t>Acquisitions Net</t>
  </si>
  <si>
    <t>(19)</t>
  </si>
  <si>
    <t>(2,420)</t>
  </si>
  <si>
    <t>(294)</t>
  </si>
  <si>
    <t>(35)</t>
  </si>
  <si>
    <t>890</t>
  </si>
  <si>
    <t>134</t>
  </si>
  <si>
    <t>160</t>
  </si>
  <si>
    <t>825</t>
  </si>
  <si>
    <t>30</t>
  </si>
  <si>
    <t>(587)</t>
  </si>
  <si>
    <t>(311)</t>
  </si>
  <si>
    <t>(435)</t>
  </si>
  <si>
    <t>650</t>
  </si>
  <si>
    <t>(649)</t>
  </si>
  <si>
    <t>(304)</t>
  </si>
  <si>
    <t>(269)</t>
  </si>
  <si>
    <t>(898)</t>
  </si>
  <si>
    <t>(9,003)</t>
  </si>
  <si>
    <t>(282)</t>
  </si>
  <si>
    <t>Purchases of Investments</t>
  </si>
  <si>
    <t>(200)</t>
  </si>
  <si>
    <t>(192)</t>
  </si>
  <si>
    <t>(240)</t>
  </si>
  <si>
    <t>(156)</t>
  </si>
  <si>
    <t>(33)</t>
  </si>
  <si>
    <t>(279)</t>
  </si>
  <si>
    <t>(171)</t>
  </si>
  <si>
    <t>Sales/Maturities of Investments</t>
  </si>
  <si>
    <t>214</t>
  </si>
  <si>
    <t>272</t>
  </si>
  <si>
    <t>Other Investing Activities</t>
  </si>
  <si>
    <t>148</t>
  </si>
  <si>
    <t>126</t>
  </si>
  <si>
    <t>(7,257)</t>
  </si>
  <si>
    <t>45</t>
  </si>
  <si>
    <t>108</t>
  </si>
  <si>
    <t>(1,129)</t>
  </si>
  <si>
    <t>2,262</t>
  </si>
  <si>
    <t>125</t>
  </si>
  <si>
    <t>93</t>
  </si>
  <si>
    <t>53</t>
  </si>
  <si>
    <t>29</t>
  </si>
  <si>
    <t>180</t>
  </si>
  <si>
    <t>46</t>
  </si>
  <si>
    <t>(20)</t>
  </si>
  <si>
    <t>48</t>
  </si>
  <si>
    <t>22</t>
  </si>
  <si>
    <t>(918)</t>
  </si>
  <si>
    <t>(825)</t>
  </si>
  <si>
    <t>(731)</t>
  </si>
  <si>
    <t>(985)</t>
  </si>
  <si>
    <t>(1,147)</t>
  </si>
  <si>
    <t>(1,075)</t>
  </si>
  <si>
    <t>(1,241)</t>
  </si>
  <si>
    <t>(1,728)</t>
  </si>
  <si>
    <t>(1,161)</t>
  </si>
  <si>
    <t>Cash Used for Investing Activities</t>
  </si>
  <si>
    <t>(591)</t>
  </si>
  <si>
    <t>(2,808)</t>
  </si>
  <si>
    <t>(502)</t>
  </si>
  <si>
    <t>(699)</t>
  </si>
  <si>
    <t>(8,029)</t>
  </si>
  <si>
    <t>185</t>
  </si>
  <si>
    <t>(455)</t>
  </si>
  <si>
    <t>(1,638)</t>
  </si>
  <si>
    <t>1,762</t>
  </si>
  <si>
    <t>139</t>
  </si>
  <si>
    <t>(539)</t>
  </si>
  <si>
    <t>(1,461)</t>
  </si>
  <si>
    <t>(708)</t>
  </si>
  <si>
    <t>(499)</t>
  </si>
  <si>
    <t>(1,655)</t>
  </si>
  <si>
    <t>(1,205)</t>
  </si>
  <si>
    <t>(907)</t>
  </si>
  <si>
    <t>(1,518)</t>
  </si>
  <si>
    <t>(319)</t>
  </si>
  <si>
    <t>(813)</t>
  </si>
  <si>
    <t>(1,222)</t>
  </si>
  <si>
    <t>(1,121)</t>
  </si>
  <si>
    <t>(1,723)</t>
  </si>
  <si>
    <t>(9,734)</t>
  </si>
  <si>
    <t>(2,010)</t>
  </si>
  <si>
    <t>Debt Repayment</t>
  </si>
  <si>
    <t>(494)</t>
  </si>
  <si>
    <t>(301)</t>
  </si>
  <si>
    <t>(2,105)</t>
  </si>
  <si>
    <t>(219)</t>
  </si>
  <si>
    <t>(1,136)</t>
  </si>
  <si>
    <t>(1,935)</t>
  </si>
  <si>
    <t>(2,578)</t>
  </si>
  <si>
    <t>(110)</t>
  </si>
  <si>
    <t>(2,202)</t>
  </si>
  <si>
    <t>(1,252)</t>
  </si>
  <si>
    <t>(145)</t>
  </si>
  <si>
    <t>(210)</t>
  </si>
  <si>
    <t>(32)</t>
  </si>
  <si>
    <t>(1,103)</t>
  </si>
  <si>
    <t>(242)</t>
  </si>
  <si>
    <t>(632)</t>
  </si>
  <si>
    <t>(150)</t>
  </si>
  <si>
    <t>(6,000)</t>
  </si>
  <si>
    <t>(952)</t>
  </si>
  <si>
    <t>(1,500)</t>
  </si>
  <si>
    <t>(1,650)</t>
  </si>
  <si>
    <t>Common Stock Issued</t>
  </si>
  <si>
    <t>88</t>
  </si>
  <si>
    <t>32</t>
  </si>
  <si>
    <t>97</t>
  </si>
  <si>
    <t>17</t>
  </si>
  <si>
    <t>213</t>
  </si>
  <si>
    <t>406</t>
  </si>
  <si>
    <t>756</t>
  </si>
  <si>
    <t>250</t>
  </si>
  <si>
    <t>40</t>
  </si>
  <si>
    <t>Common Stock Repurchased</t>
  </si>
  <si>
    <t>(266)</t>
  </si>
  <si>
    <t>(1,571)</t>
  </si>
  <si>
    <t>(51)</t>
  </si>
  <si>
    <t>(50)</t>
  </si>
  <si>
    <t>(482)</t>
  </si>
  <si>
    <t>(673)</t>
  </si>
  <si>
    <t>(1,310)</t>
  </si>
  <si>
    <t>(2,115)</t>
  </si>
  <si>
    <t>(2,127)</t>
  </si>
  <si>
    <t>(2,931)</t>
  </si>
  <si>
    <t>(2,465)</t>
  </si>
  <si>
    <t>(990)</t>
  </si>
  <si>
    <t>(1,762)</t>
  </si>
  <si>
    <t>(1,900)</t>
  </si>
  <si>
    <t>(3,071)</t>
  </si>
  <si>
    <t>(2,096)</t>
  </si>
  <si>
    <t>(2,001)</t>
  </si>
  <si>
    <t>(1,492)</t>
  </si>
  <si>
    <t>(1,200)</t>
  </si>
  <si>
    <t>(1,100)</t>
  </si>
  <si>
    <t>(4,087)</t>
  </si>
  <si>
    <t>Dividends Paid</t>
  </si>
  <si>
    <t>(204)</t>
  </si>
  <si>
    <t>(260)</t>
  </si>
  <si>
    <t>(274)</t>
  </si>
  <si>
    <t>(314)</t>
  </si>
  <si>
    <t>(352)</t>
  </si>
  <si>
    <t>(310)</t>
  </si>
  <si>
    <t>(345)</t>
  </si>
  <si>
    <t>(199)</t>
  </si>
  <si>
    <t>(261)</t>
  </si>
  <si>
    <t>(462)</t>
  </si>
  <si>
    <t>(538)</t>
  </si>
  <si>
    <t>(615)</t>
  </si>
  <si>
    <t>(908)</t>
  </si>
  <si>
    <t>(969)</t>
  </si>
  <si>
    <t>(1,095)</t>
  </si>
  <si>
    <t>(1,352)</t>
  </si>
  <si>
    <t>(1,540)</t>
  </si>
  <si>
    <t>(1,760)</t>
  </si>
  <si>
    <t>(1,932)</t>
  </si>
  <si>
    <t>(2,048)</t>
  </si>
  <si>
    <t>(2,163)</t>
  </si>
  <si>
    <t>(2,347)</t>
  </si>
  <si>
    <t>(2,556)</t>
  </si>
  <si>
    <t>(2,764)</t>
  </si>
  <si>
    <t>(2,940)</t>
  </si>
  <si>
    <t>Other Financing Activities</t>
  </si>
  <si>
    <t>43</t>
  </si>
  <si>
    <t>8,110</t>
  </si>
  <si>
    <t>639</t>
  </si>
  <si>
    <t>115</t>
  </si>
  <si>
    <t>2,994</t>
  </si>
  <si>
    <t>(2,559)</t>
  </si>
  <si>
    <t>(353)</t>
  </si>
  <si>
    <t>124</t>
  </si>
  <si>
    <t>583</t>
  </si>
  <si>
    <t>(47)</t>
  </si>
  <si>
    <t>2,073</t>
  </si>
  <si>
    <t>746</t>
  </si>
  <si>
    <t>15,280</t>
  </si>
  <si>
    <t>1,639</t>
  </si>
  <si>
    <t>987</t>
  </si>
  <si>
    <t>(89)</t>
  </si>
  <si>
    <t>Cash Used/Provided by Financing Activities</t>
  </si>
  <si>
    <t>(575)</t>
  </si>
  <si>
    <t>1,359</t>
  </si>
  <si>
    <t>(718)</t>
  </si>
  <si>
    <t>(579)</t>
  </si>
  <si>
    <t>5,740</t>
  </si>
  <si>
    <t>(1,393)</t>
  </si>
  <si>
    <t>(1,291)</t>
  </si>
  <si>
    <t>731</t>
  </si>
  <si>
    <t>(2,728)</t>
  </si>
  <si>
    <t>(2,557)</t>
  </si>
  <si>
    <t>(2,076)</t>
  </si>
  <si>
    <t>(2,166)</t>
  </si>
  <si>
    <t>(1,511)</t>
  </si>
  <si>
    <t>(2,460)</t>
  </si>
  <si>
    <t>(2,300)</t>
  </si>
  <si>
    <t>(3,938)</t>
  </si>
  <si>
    <t>(1,476)</t>
  </si>
  <si>
    <t>(3,363)</t>
  </si>
  <si>
    <t>(2,119)</t>
  </si>
  <si>
    <t>(2,023)</t>
  </si>
  <si>
    <t>(2,706)</t>
  </si>
  <si>
    <t>(3,314)</t>
  </si>
  <si>
    <t>4,277</t>
  </si>
  <si>
    <t>(3,457)</t>
  </si>
  <si>
    <t>(4,305)</t>
  </si>
  <si>
    <t>(4,152)</t>
  </si>
  <si>
    <t>(5,328)</t>
  </si>
  <si>
    <t>(4,527)</t>
  </si>
  <si>
    <t>(7,616)</t>
  </si>
  <si>
    <t>Effect of Forex Changes on Cash</t>
  </si>
  <si>
    <t>(56)</t>
  </si>
  <si>
    <t>5</t>
  </si>
  <si>
    <t>Net Change In Cash</t>
  </si>
  <si>
    <t>273</t>
  </si>
  <si>
    <t>170</t>
  </si>
  <si>
    <t>1,050</t>
  </si>
  <si>
    <t>(593)</t>
  </si>
  <si>
    <t>50</t>
  </si>
  <si>
    <t>(332)</t>
  </si>
  <si>
    <t>(480)</t>
  </si>
  <si>
    <t>(130)</t>
  </si>
  <si>
    <t>1,321</t>
  </si>
  <si>
    <t>(1,684)</t>
  </si>
  <si>
    <t>719</t>
  </si>
  <si>
    <t>(1,171)</t>
  </si>
  <si>
    <t>(356)</t>
  </si>
  <si>
    <t>747</t>
  </si>
  <si>
    <t>1,024</t>
  </si>
  <si>
    <t>(2,089)</t>
  </si>
  <si>
    <t>742</t>
  </si>
  <si>
    <t>1,646</t>
  </si>
  <si>
    <t>444</t>
  </si>
  <si>
    <t>Cash at the End of Period</t>
  </si>
  <si>
    <t>356</t>
  </si>
  <si>
    <t>366</t>
  </si>
  <si>
    <t>Cash at the Beginning of Period</t>
  </si>
  <si>
    <t>344</t>
  </si>
  <si>
    <t>Free Cash Flow</t>
  </si>
  <si>
    <t>680</t>
  </si>
  <si>
    <t>923</t>
  </si>
  <si>
    <t>984</t>
  </si>
  <si>
    <t>761</t>
  </si>
  <si>
    <t>899</t>
  </si>
  <si>
    <t>458</t>
  </si>
  <si>
    <t>1,334</t>
  </si>
  <si>
    <t>408</t>
  </si>
  <si>
    <t>1,516</t>
  </si>
  <si>
    <t>1,206</t>
  </si>
  <si>
    <t>1,626</t>
  </si>
  <si>
    <t>1,122</t>
  </si>
  <si>
    <t>2,155</t>
  </si>
  <si>
    <t>2,329</t>
  </si>
  <si>
    <t>2,890</t>
  </si>
  <si>
    <t>3,301</t>
  </si>
  <si>
    <t>3,495</t>
  </si>
  <si>
    <t>2,321</t>
  </si>
  <si>
    <t>2,727</t>
  </si>
  <si>
    <t>3,266</t>
  </si>
  <si>
    <t>619</t>
  </si>
  <si>
    <t>3,710</t>
  </si>
  <si>
    <t>3,021</t>
  </si>
  <si>
    <t>4,162</t>
  </si>
  <si>
    <t>4,126</t>
  </si>
  <si>
    <t>5,299</t>
  </si>
  <si>
    <t>1,860</t>
  </si>
  <si>
    <t>5,827</t>
  </si>
  <si>
    <t>6,417</t>
  </si>
  <si>
    <t>7,699</t>
  </si>
  <si>
    <t>*in millions</t>
  </si>
  <si>
    <t>Quarter</t>
  </si>
  <si>
    <t>Filing Date</t>
  </si>
  <si>
    <t>Period of Report</t>
  </si>
  <si>
    <t>Stock Prices</t>
  </si>
  <si>
    <t>High</t>
  </si>
  <si>
    <t>Low</t>
  </si>
  <si>
    <t>Average</t>
  </si>
  <si>
    <t>Current Assets</t>
  </si>
  <si>
    <t>Non-current Assets</t>
  </si>
  <si>
    <t>Current Liabilities</t>
  </si>
  <si>
    <t>Non-current Liabilities</t>
  </si>
  <si>
    <t>Equity</t>
  </si>
  <si>
    <t>Revenue by Segment *in millions, USD</t>
  </si>
  <si>
    <t>Aeronautics</t>
  </si>
  <si>
    <t xml:space="preserve">Missle &amp; Fire Control </t>
  </si>
  <si>
    <t>Margin</t>
  </si>
  <si>
    <t>Backlog at year end</t>
  </si>
  <si>
    <t>Rotary and Mission Systems</t>
  </si>
  <si>
    <t>Space</t>
  </si>
  <si>
    <t>Info</t>
  </si>
  <si>
    <t xml:space="preserve">Our Aeronautics business segment is engaged in the research, design, development, manufacture, integration, sustainment, support and upgrade of advanced military aircraft, including combat and air mobility aircraft, unmanned air vehicles and related technologies. Aeronautics’ major programs include the F-35 Lightning II, C‑130 Hercules, F-16 Fighting Falcon and F-22 Raptor. </t>
  </si>
  <si>
    <t>Missles and Fire Control</t>
  </si>
  <si>
    <t>Our MFC business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MFC’s major programs include PAC‑3, THAAD, Multiple Launch Rocket System (MLRS), Hellfire, Joint Air-to-Surface Standoff Missile (JASSM), Apache fire control system, Sniper Advanced Targeting Pod (SNIPER®), Infrared Search and Track (IRST21®) and Special Operations Forces Global Logistics Support Services (SOF GLSS)</t>
  </si>
  <si>
    <t>RMS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RMS’ major programs include Aegis Combat System, Littoral Combat Ship (LCS), Multi-Mission Surface Combatant (MMSC), Black Hawk and Seahawk helicopters, CH-53K King Stallion heavy lift helicopter, Combat Rescue Helicopter (CRH), VH-92A helicopter, and the C2BMC program.</t>
  </si>
  <si>
    <r>
      <t xml:space="preserve">Our Space business segment is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t>
    </r>
    <r>
      <rPr>
        <b/>
        <sz val="11"/>
        <color rgb="FF000000"/>
        <rFont val="Times New Roman"/>
        <family val="1"/>
      </rPr>
      <t>Space’s major programs include the Trident II D5 Fleet Ballistic Missile (FBM), Orion Multi-Purpose Crew Vehicle (Orion), Space Based Infrared System (SBIRS) and Next Generation Overhead Persistent Infrared (Next Gen OPIR) system, Global Positioning System (GPS) III, hypersonics programs and Next Generation Interceptor (NGI).</t>
    </r>
  </si>
  <si>
    <t>Income Statement *in millions, USD</t>
  </si>
  <si>
    <t xml:space="preserve">Products </t>
  </si>
  <si>
    <t>Services</t>
  </si>
  <si>
    <t>Total Revenue</t>
  </si>
  <si>
    <t>Cogs</t>
  </si>
  <si>
    <t>Severance and other charges</t>
  </si>
  <si>
    <t>Other unallocated, net</t>
  </si>
  <si>
    <t>Total COGs</t>
  </si>
  <si>
    <t>Other income</t>
  </si>
  <si>
    <t>Balance Sheet *in millions, USD</t>
  </si>
  <si>
    <t>Operating Margin</t>
  </si>
  <si>
    <t>Revenue by Regions *in millions, USD</t>
  </si>
  <si>
    <t>United States</t>
  </si>
  <si>
    <t>Europe</t>
  </si>
  <si>
    <t>Asia Pacific</t>
  </si>
  <si>
    <t>Middle East</t>
  </si>
  <si>
    <t>Other</t>
  </si>
  <si>
    <t>Other income/expenses</t>
  </si>
  <si>
    <t>Interest expense</t>
  </si>
  <si>
    <t>Nonservice FAS pension (expense) benefit</t>
  </si>
  <si>
    <t>Other non-operating (expense) income</t>
  </si>
  <si>
    <t>Income before taxes</t>
  </si>
  <si>
    <t>Taxes</t>
  </si>
  <si>
    <t>Income from continuing operations</t>
  </si>
  <si>
    <t>Loss from discontinued operations</t>
  </si>
  <si>
    <t>EPS - Basic</t>
  </si>
  <si>
    <t>Shares - Basic</t>
  </si>
  <si>
    <t xml:space="preserve">Cash </t>
  </si>
  <si>
    <t>AR</t>
  </si>
  <si>
    <t>Contract assets</t>
  </si>
  <si>
    <t>Inventories</t>
  </si>
  <si>
    <t>Other current assets</t>
  </si>
  <si>
    <t xml:space="preserve">PP&amp;E </t>
  </si>
  <si>
    <t>Intangible assets</t>
  </si>
  <si>
    <t>Deferred income taxes</t>
  </si>
  <si>
    <t>Other non-current assets</t>
  </si>
  <si>
    <t>Total Non-current Assets</t>
  </si>
  <si>
    <t>AP</t>
  </si>
  <si>
    <t>Salaries benefits and payroll taxes</t>
  </si>
  <si>
    <t>Contract liabilities</t>
  </si>
  <si>
    <t>Other current liabilities</t>
  </si>
  <si>
    <t>Long-term debt</t>
  </si>
  <si>
    <t>Accrued pension liabilities</t>
  </si>
  <si>
    <t>Other non-current liabilities</t>
  </si>
  <si>
    <t>Total Non-current Liabilities</t>
  </si>
  <si>
    <t>Common stock</t>
  </si>
  <si>
    <t>Additional paid-in capital</t>
  </si>
  <si>
    <t>Retained earnings</t>
  </si>
  <si>
    <t>Accumulated other comprehensive loss</t>
  </si>
  <si>
    <t>Total Equity</t>
  </si>
  <si>
    <t>Total Equity &amp; Liabilities</t>
  </si>
  <si>
    <t>Cash Flow *in millions, USD</t>
  </si>
  <si>
    <t>CFFO</t>
  </si>
  <si>
    <t>CapEx</t>
  </si>
  <si>
    <t>FCF</t>
  </si>
  <si>
    <t>SBI</t>
  </si>
  <si>
    <t>SBC</t>
  </si>
  <si>
    <t>SBB</t>
  </si>
  <si>
    <t>Dividends</t>
  </si>
  <si>
    <t>Current maturities of long-term debt</t>
  </si>
  <si>
    <t>Noncontrolling interests</t>
  </si>
  <si>
    <t>Payout %</t>
  </si>
  <si>
    <t>-</t>
  </si>
  <si>
    <t>Stock Statistics</t>
  </si>
  <si>
    <t>Marketcap</t>
  </si>
  <si>
    <t>P/S</t>
  </si>
  <si>
    <t>P/E</t>
  </si>
  <si>
    <t>P/B</t>
  </si>
  <si>
    <t>P/FCF</t>
  </si>
  <si>
    <t>Growth</t>
  </si>
  <si>
    <t>Revenue Growth</t>
  </si>
  <si>
    <t>Earnings Growth</t>
  </si>
  <si>
    <t>FCF Growth</t>
  </si>
  <si>
    <t>Revenue by Customer *in millions, USD</t>
  </si>
  <si>
    <t>U.S. Government</t>
  </si>
  <si>
    <t>International</t>
  </si>
  <si>
    <t>U.S. Commercial and Other</t>
  </si>
  <si>
    <t>Q122</t>
  </si>
  <si>
    <t>Q222</t>
  </si>
  <si>
    <t>Q323</t>
  </si>
  <si>
    <t>Q423</t>
  </si>
  <si>
    <t>Q123</t>
  </si>
  <si>
    <t>Q223</t>
  </si>
  <si>
    <t>Q422</t>
  </si>
  <si>
    <t>Q322</t>
  </si>
  <si>
    <t>Q421</t>
  </si>
  <si>
    <t>Q321</t>
  </si>
  <si>
    <t>Q221</t>
  </si>
  <si>
    <t>Q121</t>
  </si>
  <si>
    <t>Q420</t>
  </si>
  <si>
    <t>Q320</t>
  </si>
  <si>
    <t>Q220</t>
  </si>
  <si>
    <t>Q120</t>
  </si>
  <si>
    <t>Q419</t>
  </si>
  <si>
    <t>Q319</t>
  </si>
  <si>
    <t>Q219</t>
  </si>
  <si>
    <t>Q119</t>
  </si>
  <si>
    <t>3-month adjusted</t>
  </si>
  <si>
    <t>?</t>
  </si>
  <si>
    <t>Q418</t>
  </si>
  <si>
    <t>Q318</t>
  </si>
  <si>
    <t>Q218</t>
  </si>
  <si>
    <t>Q118</t>
  </si>
  <si>
    <t>Q417</t>
  </si>
  <si>
    <t>Q317</t>
  </si>
  <si>
    <t>Q217</t>
  </si>
  <si>
    <t>Q117</t>
  </si>
  <si>
    <t>Q416</t>
  </si>
  <si>
    <t>Q316</t>
  </si>
  <si>
    <t>Q216</t>
  </si>
  <si>
    <t>Q116</t>
  </si>
  <si>
    <t>F-35 Status</t>
  </si>
  <si>
    <t>Delivered</t>
  </si>
  <si>
    <t>Backlog</t>
  </si>
  <si>
    <t>Per Share</t>
  </si>
  <si>
    <t>Revenue/Share</t>
  </si>
  <si>
    <t>Earings/Share</t>
  </si>
  <si>
    <t>FCF/Share</t>
  </si>
  <si>
    <t>Book/Share</t>
  </si>
  <si>
    <t>Cash/Share</t>
  </si>
  <si>
    <t>Debt/Share</t>
  </si>
  <si>
    <t>EV/Share</t>
  </si>
  <si>
    <t>*Anticipate delivering 148-153 in 2022</t>
  </si>
  <si>
    <t>F-35</t>
  </si>
  <si>
    <t xml:space="preserve">Production slowed due to covid. Order unable to be delivered are added to backlog. </t>
  </si>
  <si>
    <t>Gov Inventory Goal</t>
  </si>
  <si>
    <t>Program Total Deliveries</t>
  </si>
  <si>
    <t>Total Backlog</t>
  </si>
  <si>
    <t>Flight Hours</t>
  </si>
  <si>
    <t xml:space="preserve"> </t>
  </si>
  <si>
    <t>ROE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</si>
</sst>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sz val="11"/>
      <color rgb="FF000000"/>
      <name val="Times New Roman"/>
      <family val="1"/>
    </font>
    <font>
      <b/>
      <sz val="11"/>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horizontal="center" vertical="top"/>
    </xf>
    <xf numFmtId="9" fontId="0" fillId="0" borderId="0" xfId="0" applyNumberFormat="1"/>
    <xf numFmtId="2" fontId="0" fillId="0" borderId="0" xfId="0" applyNumberFormat="1"/>
    <xf numFmtId="0" fontId="1" fillId="0" borderId="0" xfId="0" applyFont="1"/>
    <xf numFmtId="2" fontId="1" fillId="0" borderId="0" xfId="0" applyNumberFormat="1" applyFont="1" applyAlignment="1">
      <alignment horizontal="center" vertical="top"/>
    </xf>
    <xf numFmtId="2" fontId="1" fillId="0" borderId="0" xfId="0" applyNumberFormat="1" applyFont="1"/>
    <xf numFmtId="164" fontId="0" fillId="0" borderId="0" xfId="0" applyNumberFormat="1"/>
    <xf numFmtId="3" fontId="0" fillId="0" borderId="0" xfId="0" applyNumberFormat="1"/>
    <xf numFmtId="0" fontId="2" fillId="2" borderId="0" xfId="0" applyFont="1" applyFill="1"/>
    <xf numFmtId="14" fontId="0" fillId="0" borderId="0" xfId="0" applyNumberFormat="1"/>
    <xf numFmtId="0" fontId="3" fillId="3" borderId="0" xfId="0" applyFont="1" applyFill="1"/>
    <xf numFmtId="10" fontId="0" fillId="0" borderId="0" xfId="0" applyNumberFormat="1"/>
    <xf numFmtId="0" fontId="5" fillId="0" borderId="0" xfId="0" applyFont="1"/>
    <xf numFmtId="3" fontId="2" fillId="2" borderId="0" xfId="0" applyNumberFormat="1" applyFont="1" applyFill="1"/>
    <xf numFmtId="3" fontId="0" fillId="0" borderId="2" xfId="0" applyNumberFormat="1" applyBorder="1"/>
    <xf numFmtId="3" fontId="3" fillId="3" borderId="0" xfId="0" applyNumberFormat="1" applyFont="1" applyFill="1"/>
    <xf numFmtId="3" fontId="0" fillId="0" borderId="3" xfId="0" applyNumberFormat="1" applyBorder="1"/>
    <xf numFmtId="3" fontId="4" fillId="3" borderId="0" xfId="0" applyNumberFormat="1" applyFont="1" applyFill="1"/>
    <xf numFmtId="3" fontId="1" fillId="0" borderId="2" xfId="0" applyNumberFormat="1" applyFont="1" applyBorder="1"/>
    <xf numFmtId="3" fontId="1" fillId="0" borderId="0" xfId="0" applyNumberFormat="1" applyFont="1"/>
    <xf numFmtId="4" fontId="1" fillId="0" borderId="0" xfId="0" applyNumberFormat="1" applyFont="1"/>
    <xf numFmtId="14" fontId="1" fillId="0" borderId="0" xfId="0" applyNumberFormat="1" applyFont="1"/>
    <xf numFmtId="10" fontId="3" fillId="3" borderId="0" xfId="0" applyNumberFormat="1" applyFont="1" applyFill="1"/>
    <xf numFmtId="0" fontId="0" fillId="0" borderId="4" xfId="0" applyBorder="1"/>
    <xf numFmtId="14" fontId="0" fillId="0" borderId="4" xfId="0" applyNumberFormat="1" applyBorder="1"/>
    <xf numFmtId="14" fontId="1" fillId="0" borderId="4" xfId="0" applyNumberFormat="1" applyFont="1" applyBorder="1"/>
    <xf numFmtId="0" fontId="2" fillId="2" borderId="4" xfId="0" applyFont="1" applyFill="1" applyBorder="1"/>
    <xf numFmtId="0" fontId="3" fillId="3" borderId="4" xfId="0" applyFont="1" applyFill="1" applyBorder="1"/>
    <xf numFmtId="3" fontId="0" fillId="0" borderId="4" xfId="0" applyNumberFormat="1" applyBorder="1"/>
    <xf numFmtId="10" fontId="0" fillId="0" borderId="4" xfId="0" applyNumberFormat="1" applyBorder="1"/>
    <xf numFmtId="3" fontId="0" fillId="0" borderId="5" xfId="0" applyNumberFormat="1" applyBorder="1"/>
    <xf numFmtId="3" fontId="1" fillId="0" borderId="4" xfId="0" applyNumberFormat="1" applyFont="1" applyBorder="1"/>
    <xf numFmtId="3" fontId="2" fillId="2" borderId="4" xfId="0" applyNumberFormat="1" applyFont="1" applyFill="1" applyBorder="1"/>
    <xf numFmtId="3" fontId="3" fillId="3" borderId="4" xfId="0" applyNumberFormat="1" applyFont="1" applyFill="1" applyBorder="1"/>
    <xf numFmtId="3" fontId="0" fillId="0" borderId="6" xfId="0" applyNumberFormat="1" applyBorder="1"/>
    <xf numFmtId="4" fontId="1" fillId="0" borderId="4" xfId="0" applyNumberFormat="1" applyFont="1" applyBorder="1"/>
    <xf numFmtId="3" fontId="4" fillId="3" borderId="4" xfId="0" applyNumberFormat="1" applyFont="1" applyFill="1" applyBorder="1"/>
    <xf numFmtId="3" fontId="1" fillId="0" borderId="5" xfId="0" applyNumberFormat="1" applyFont="1" applyBorder="1"/>
    <xf numFmtId="10" fontId="3" fillId="3" borderId="4" xfId="0" applyNumberFormat="1" applyFont="1" applyFill="1" applyBorder="1"/>
    <xf numFmtId="0" fontId="1" fillId="0" borderId="4" xfId="0" applyFont="1" applyBorder="1"/>
    <xf numFmtId="4" fontId="0" fillId="0" borderId="0" xfId="0" applyNumberFormat="1"/>
    <xf numFmtId="3" fontId="1" fillId="0" borderId="3" xfId="0" applyNumberFormat="1" applyFont="1" applyBorder="1"/>
    <xf numFmtId="3" fontId="1" fillId="0" borderId="6" xfId="0" applyNumberFormat="1" applyFont="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en-US</v>
    <v>a1wzw7</v>
    <v>268435456</v>
    <v>1</v>
    <v>Powered by Refinitiv</v>
    <v>0</v>
    <v>LOCKHEED MARTIN CORPORATION (XNYS:LMT)</v>
    <v>2</v>
    <v>3</v>
    <v>Finance</v>
    <v>4</v>
    <v>508.1</v>
    <v>393.77</v>
    <v>0.47970000000000002</v>
    <v>-0.57999999999999996</v>
    <v>-1.1490000000000001E-3</v>
    <v>-1.358E-3</v>
    <v>-0.49</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427.66500000000002</v>
    <v>Aerospace &amp; Defense</v>
    <v>Stock</v>
    <v>45331.911113263282</v>
    <v>0</v>
    <v>424.47</v>
    <v>103041535986</v>
    <v>LOCKHEED MARTIN CORPORATION</v>
    <v>LOCKHEED MARTIN CORPORATION</v>
    <v>427.53</v>
    <v>15.490399999999999</v>
    <v>427</v>
    <v>426.42</v>
    <v>426.01</v>
    <v>241643300</v>
    <v>LMT</v>
    <v>LOCKHEED MARTIN CORPORATION (XNYS:LMT)</v>
    <v>1038785</v>
    <v>1172138</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4" sqref="C14"/>
    </sheetView>
  </sheetViews>
  <sheetFormatPr defaultRowHeight="14.5" x14ac:dyDescent="0.35"/>
  <cols>
    <col min="2" max="2" width="12.08984375" bestFit="1" customWidth="1"/>
  </cols>
  <sheetData>
    <row r="1" spans="1:3" x14ac:dyDescent="0.35">
      <c r="A1" t="e" vm="1">
        <v>#VALUE!</v>
      </c>
    </row>
    <row r="2" spans="1:3" x14ac:dyDescent="0.35">
      <c r="A2" t="s">
        <v>1</v>
      </c>
      <c r="B2" s="7" cm="1">
        <f t="array" ref="B2">_FV(A1,"Price")</f>
        <v>426.42</v>
      </c>
    </row>
    <row r="3" spans="1:3" x14ac:dyDescent="0.35">
      <c r="A3" t="s">
        <v>2</v>
      </c>
      <c r="B3" s="8" cm="1">
        <f t="array" ref="B3">_FV(A1,"Shares outstanding",TRUE)/1000000</f>
        <v>241.64330000000001</v>
      </c>
      <c r="C3" t="s">
        <v>1960</v>
      </c>
    </row>
    <row r="4" spans="1:3" x14ac:dyDescent="0.35">
      <c r="A4" t="s">
        <v>3</v>
      </c>
      <c r="B4" s="7">
        <f>B2*B3</f>
        <v>103041.535986</v>
      </c>
      <c r="C4" t="s">
        <v>1960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opLeftCell="A19" workbookViewId="0">
      <selection activeCell="A34" sqref="A34"/>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row r="19" spans="1:1" s="9" customFormat="1" x14ac:dyDescent="0.35">
      <c r="A19" s="9" t="s">
        <v>1980</v>
      </c>
    </row>
    <row r="23" spans="1:1" s="11" customFormat="1" x14ac:dyDescent="0.35">
      <c r="A23" s="11" t="s">
        <v>1974</v>
      </c>
    </row>
    <row r="24" spans="1:1" x14ac:dyDescent="0.35">
      <c r="A24" s="13" t="s">
        <v>1981</v>
      </c>
    </row>
    <row r="26" spans="1:1" s="11" customFormat="1" x14ac:dyDescent="0.35">
      <c r="A26" s="11" t="s">
        <v>1982</v>
      </c>
    </row>
    <row r="27" spans="1:1" x14ac:dyDescent="0.35">
      <c r="A27" s="13" t="s">
        <v>1983</v>
      </c>
    </row>
    <row r="29" spans="1:1" s="11" customFormat="1" x14ac:dyDescent="0.35">
      <c r="A29" s="11" t="s">
        <v>1978</v>
      </c>
    </row>
    <row r="30" spans="1:1" x14ac:dyDescent="0.35">
      <c r="A30" s="13" t="s">
        <v>1984</v>
      </c>
    </row>
    <row r="32" spans="1:1" s="11" customFormat="1" x14ac:dyDescent="0.35">
      <c r="A32" s="11" t="s">
        <v>1979</v>
      </c>
    </row>
    <row r="33" spans="1:1" x14ac:dyDescent="0.35">
      <c r="A33" s="13" t="s">
        <v>1985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F180"/>
  <sheetViews>
    <sheetView tabSelected="1" zoomScale="70" zoomScaleNormal="70" workbookViewId="0">
      <pane xSplit="2" ySplit="7" topLeftCell="AV88" activePane="bottomRight" state="frozen"/>
      <selection pane="topRight" activeCell="C1" sqref="C1"/>
      <selection pane="bottomLeft" activeCell="A8" sqref="A8"/>
      <selection pane="bottomRight" activeCell="BY163" sqref="BY163"/>
    </sheetView>
  </sheetViews>
  <sheetFormatPr defaultRowHeight="14.5" x14ac:dyDescent="0.35"/>
  <cols>
    <col min="2" max="2" width="24.453125" customWidth="1"/>
    <col min="17" max="17" width="9.453125" style="24" bestFit="1" customWidth="1"/>
    <col min="18" max="18" width="9.453125" bestFit="1" customWidth="1"/>
    <col min="19" max="19" width="10.453125" bestFit="1" customWidth="1"/>
    <col min="21" max="21" width="9.453125" style="24" bestFit="1" customWidth="1"/>
    <col min="22" max="22" width="9.453125" bestFit="1" customWidth="1"/>
    <col min="23" max="23" width="10.453125" bestFit="1" customWidth="1"/>
    <col min="25" max="25" width="9.453125" style="24" bestFit="1" customWidth="1"/>
    <col min="26" max="26" width="9.453125" bestFit="1" customWidth="1"/>
    <col min="27" max="27" width="10.453125" bestFit="1" customWidth="1"/>
    <col min="29" max="29" width="9.453125" style="24" bestFit="1" customWidth="1"/>
    <col min="30" max="30" width="9.453125" bestFit="1" customWidth="1"/>
    <col min="31" max="31" width="10.453125" bestFit="1" customWidth="1"/>
    <col min="33" max="33" width="9.453125" style="24" bestFit="1" customWidth="1"/>
    <col min="34" max="34" width="9.453125" bestFit="1" customWidth="1"/>
    <col min="35" max="35" width="10.453125" bestFit="1" customWidth="1"/>
    <col min="37" max="37" width="9.453125" style="24" bestFit="1" customWidth="1"/>
    <col min="38" max="38" width="9.453125" bestFit="1" customWidth="1"/>
    <col min="39" max="39" width="10.453125" bestFit="1" customWidth="1"/>
    <col min="41" max="41" width="9.453125" style="24" bestFit="1" customWidth="1"/>
    <col min="42" max="42" width="9.453125" bestFit="1" customWidth="1"/>
    <col min="43" max="43" width="10.453125" bestFit="1" customWidth="1"/>
    <col min="45" max="45" width="10.81640625" style="24" bestFit="1" customWidth="1"/>
    <col min="46" max="46" width="9.453125" bestFit="1" customWidth="1"/>
    <col min="47" max="47" width="10.453125" bestFit="1" customWidth="1"/>
    <col min="49" max="49" width="8.7265625" style="24"/>
    <col min="64" max="67" width="9.453125" bestFit="1" customWidth="1"/>
    <col min="69" max="69" width="9.7265625" bestFit="1" customWidth="1"/>
    <col min="74" max="77" width="9.453125" bestFit="1" customWidth="1"/>
  </cols>
  <sheetData>
    <row r="1" spans="2:84" x14ac:dyDescent="0.35">
      <c r="B1" t="s">
        <v>1961</v>
      </c>
      <c r="Q1" s="24" t="s">
        <v>2096</v>
      </c>
      <c r="R1" t="s">
        <v>2095</v>
      </c>
      <c r="S1" t="s">
        <v>2094</v>
      </c>
      <c r="T1" t="s">
        <v>2093</v>
      </c>
      <c r="U1" s="24" t="s">
        <v>2092</v>
      </c>
      <c r="V1" t="s">
        <v>2091</v>
      </c>
      <c r="W1" t="s">
        <v>2090</v>
      </c>
      <c r="X1" t="s">
        <v>2089</v>
      </c>
      <c r="Y1" s="24" t="s">
        <v>2088</v>
      </c>
      <c r="Z1" t="s">
        <v>2087</v>
      </c>
      <c r="AA1" t="s">
        <v>2086</v>
      </c>
      <c r="AB1" t="s">
        <v>2085</v>
      </c>
      <c r="AC1" s="24" t="s">
        <v>2082</v>
      </c>
      <c r="AD1" t="s">
        <v>2081</v>
      </c>
      <c r="AE1" t="s">
        <v>2080</v>
      </c>
      <c r="AF1" t="s">
        <v>2079</v>
      </c>
      <c r="AG1" s="24" t="s">
        <v>2078</v>
      </c>
      <c r="AH1" t="s">
        <v>2077</v>
      </c>
      <c r="AI1" t="s">
        <v>2076</v>
      </c>
      <c r="AJ1" t="s">
        <v>2075</v>
      </c>
      <c r="AK1" s="24" t="s">
        <v>2074</v>
      </c>
      <c r="AL1" t="s">
        <v>2073</v>
      </c>
      <c r="AM1" t="s">
        <v>2072</v>
      </c>
      <c r="AN1" t="s">
        <v>2071</v>
      </c>
      <c r="AO1" s="24" t="s">
        <v>2063</v>
      </c>
      <c r="AP1" t="s">
        <v>2064</v>
      </c>
      <c r="AQ1" t="s">
        <v>2070</v>
      </c>
      <c r="AR1" t="s">
        <v>2069</v>
      </c>
      <c r="AS1" s="24" t="s">
        <v>2067</v>
      </c>
      <c r="AT1" t="s">
        <v>2068</v>
      </c>
      <c r="AU1" t="s">
        <v>2065</v>
      </c>
      <c r="AV1" t="s">
        <v>2066</v>
      </c>
      <c r="BS1" t="s">
        <v>2084</v>
      </c>
    </row>
    <row r="2" spans="2:84" x14ac:dyDescent="0.35">
      <c r="B2" t="s">
        <v>1962</v>
      </c>
      <c r="Q2" s="25">
        <v>42487</v>
      </c>
      <c r="R2" s="10">
        <v>42571</v>
      </c>
      <c r="S2" s="10">
        <v>42670</v>
      </c>
      <c r="U2" s="25">
        <v>42851</v>
      </c>
      <c r="V2" s="10">
        <v>42936</v>
      </c>
      <c r="W2" s="10">
        <v>43034</v>
      </c>
      <c r="Y2" s="25">
        <v>43215</v>
      </c>
      <c r="Z2" s="10">
        <v>43305</v>
      </c>
      <c r="AA2" s="10">
        <v>43398</v>
      </c>
      <c r="AC2" s="25">
        <v>43579</v>
      </c>
      <c r="AD2" s="10">
        <v>43669</v>
      </c>
      <c r="AE2" s="10">
        <v>43762</v>
      </c>
      <c r="AG2" s="25">
        <v>43943</v>
      </c>
      <c r="AH2" s="10">
        <v>44033</v>
      </c>
      <c r="AI2" s="10">
        <v>44126</v>
      </c>
      <c r="AK2" s="25">
        <v>44307</v>
      </c>
      <c r="AL2" s="10">
        <v>44403</v>
      </c>
      <c r="AM2" s="10">
        <v>44495</v>
      </c>
      <c r="AO2" s="25">
        <v>44671</v>
      </c>
      <c r="AP2" s="10">
        <v>44761</v>
      </c>
      <c r="AQ2" s="10">
        <v>44852</v>
      </c>
      <c r="AS2" s="25">
        <v>45034</v>
      </c>
      <c r="AT2" s="10">
        <v>45126</v>
      </c>
      <c r="AU2" s="10">
        <v>45216</v>
      </c>
      <c r="BL2" s="10">
        <v>40599</v>
      </c>
      <c r="BM2" s="10">
        <v>40962</v>
      </c>
      <c r="BN2" s="10">
        <v>41333</v>
      </c>
      <c r="BO2" s="10">
        <v>41684</v>
      </c>
      <c r="BP2" s="10">
        <v>42044</v>
      </c>
      <c r="BQ2" s="10">
        <v>42424</v>
      </c>
      <c r="BR2" s="10">
        <v>42775</v>
      </c>
      <c r="BS2" s="10">
        <v>43137</v>
      </c>
      <c r="BT2" s="10">
        <v>43504</v>
      </c>
      <c r="BU2" s="10">
        <v>43868</v>
      </c>
      <c r="BV2" s="10">
        <v>44224</v>
      </c>
      <c r="BW2" s="10">
        <v>44586</v>
      </c>
      <c r="BX2" s="10">
        <v>44952</v>
      </c>
      <c r="BY2" s="10">
        <v>45314</v>
      </c>
    </row>
    <row r="3" spans="2:84" s="4" customFormat="1" x14ac:dyDescent="0.35">
      <c r="B3" s="4" t="s">
        <v>1963</v>
      </c>
      <c r="Q3" s="26">
        <v>42456</v>
      </c>
      <c r="R3" s="22">
        <v>42547</v>
      </c>
      <c r="S3" s="22">
        <v>42638</v>
      </c>
      <c r="U3" s="40"/>
      <c r="W3" s="22">
        <v>43002</v>
      </c>
      <c r="Y3" s="26">
        <v>43184</v>
      </c>
      <c r="Z3" s="22">
        <v>43275</v>
      </c>
      <c r="AA3" s="22">
        <v>43373</v>
      </c>
      <c r="AC3" s="26">
        <v>43555</v>
      </c>
      <c r="AD3" s="22">
        <v>43646</v>
      </c>
      <c r="AE3" s="22">
        <v>43720</v>
      </c>
      <c r="AG3" s="26">
        <v>43919</v>
      </c>
      <c r="AH3" s="22">
        <v>44010</v>
      </c>
      <c r="AI3" s="22">
        <v>44101</v>
      </c>
      <c r="AK3" s="26">
        <v>44283</v>
      </c>
      <c r="AL3" s="22">
        <v>44374</v>
      </c>
      <c r="AM3" s="22">
        <v>44465</v>
      </c>
      <c r="AO3" s="26">
        <v>44647</v>
      </c>
      <c r="AP3" s="22">
        <v>44738</v>
      </c>
      <c r="AQ3" s="22">
        <v>44829</v>
      </c>
      <c r="AS3" s="26">
        <v>45011</v>
      </c>
      <c r="AT3" s="22">
        <v>45102</v>
      </c>
      <c r="AU3" s="22">
        <v>45193</v>
      </c>
      <c r="AW3" s="40"/>
      <c r="BL3" s="4">
        <v>2010</v>
      </c>
      <c r="BM3" s="4">
        <f>BL3+1</f>
        <v>2011</v>
      </c>
      <c r="BN3" s="4">
        <f t="shared" ref="BN3:CB3" si="0">BM3+1</f>
        <v>2012</v>
      </c>
      <c r="BO3" s="4">
        <f t="shared" si="0"/>
        <v>2013</v>
      </c>
      <c r="BP3" s="4">
        <f t="shared" si="0"/>
        <v>2014</v>
      </c>
      <c r="BQ3" s="4">
        <f t="shared" si="0"/>
        <v>2015</v>
      </c>
      <c r="BR3" s="4">
        <f t="shared" si="0"/>
        <v>2016</v>
      </c>
      <c r="BS3" s="4">
        <f t="shared" si="0"/>
        <v>2017</v>
      </c>
      <c r="BT3" s="4">
        <f t="shared" si="0"/>
        <v>2018</v>
      </c>
      <c r="BU3" s="4">
        <f t="shared" si="0"/>
        <v>2019</v>
      </c>
      <c r="BV3" s="4">
        <f t="shared" si="0"/>
        <v>2020</v>
      </c>
      <c r="BW3" s="4">
        <f t="shared" si="0"/>
        <v>2021</v>
      </c>
      <c r="BX3" s="4">
        <f t="shared" si="0"/>
        <v>2022</v>
      </c>
      <c r="BY3" s="4">
        <f t="shared" si="0"/>
        <v>2023</v>
      </c>
      <c r="BZ3" s="4">
        <f t="shared" si="0"/>
        <v>2024</v>
      </c>
      <c r="CA3" s="4">
        <f t="shared" si="0"/>
        <v>2025</v>
      </c>
      <c r="CB3" s="4">
        <f t="shared" si="0"/>
        <v>2026</v>
      </c>
    </row>
    <row r="4" spans="2:84" s="9" customFormat="1" x14ac:dyDescent="0.35">
      <c r="B4" s="9" t="s">
        <v>1964</v>
      </c>
      <c r="Q4" s="27"/>
      <c r="U4" s="27"/>
      <c r="Y4" s="27"/>
      <c r="AC4" s="27"/>
      <c r="AG4" s="27"/>
      <c r="AK4" s="27"/>
      <c r="AO4" s="27"/>
      <c r="AS4" s="27"/>
      <c r="AW4" s="27"/>
    </row>
    <row r="5" spans="2:84" x14ac:dyDescent="0.35">
      <c r="B5" t="s">
        <v>1965</v>
      </c>
      <c r="Q5" s="24">
        <v>223.86</v>
      </c>
      <c r="R5">
        <v>245.34</v>
      </c>
      <c r="S5">
        <v>266.93</v>
      </c>
      <c r="T5">
        <v>269.89999999999998</v>
      </c>
      <c r="U5" s="24">
        <v>274.57</v>
      </c>
      <c r="V5">
        <v>284.98</v>
      </c>
      <c r="W5">
        <v>311.36</v>
      </c>
      <c r="X5">
        <v>232.94</v>
      </c>
      <c r="Y5" s="24">
        <v>363</v>
      </c>
      <c r="Z5">
        <v>361.99</v>
      </c>
      <c r="AA5">
        <v>348</v>
      </c>
      <c r="AB5">
        <v>351.35</v>
      </c>
      <c r="AC5" s="24">
        <v>311.77999999999997</v>
      </c>
      <c r="AD5">
        <v>363.75</v>
      </c>
      <c r="AE5">
        <v>399.96</v>
      </c>
      <c r="AF5">
        <v>395.95</v>
      </c>
      <c r="AG5" s="24">
        <v>442.53</v>
      </c>
      <c r="AH5">
        <v>417.62</v>
      </c>
      <c r="AI5">
        <v>402.38</v>
      </c>
      <c r="AJ5">
        <v>395.46</v>
      </c>
      <c r="AK5" s="24">
        <v>374.24</v>
      </c>
      <c r="AL5">
        <v>396.99</v>
      </c>
      <c r="AM5">
        <v>384.7</v>
      </c>
      <c r="AN5">
        <v>378.1</v>
      </c>
      <c r="AO5" s="24">
        <v>479.99</v>
      </c>
      <c r="AP5">
        <v>475.5</v>
      </c>
      <c r="AQ5">
        <v>445.49</v>
      </c>
      <c r="AR5">
        <v>498.95</v>
      </c>
      <c r="AS5" s="24">
        <v>489.5</v>
      </c>
      <c r="AT5">
        <v>508.1</v>
      </c>
      <c r="AU5">
        <v>479.5</v>
      </c>
      <c r="AV5">
        <v>458.22</v>
      </c>
      <c r="BL5">
        <v>87.18</v>
      </c>
      <c r="BM5">
        <v>82.43</v>
      </c>
      <c r="BN5">
        <v>95.82</v>
      </c>
      <c r="BO5">
        <v>149.99</v>
      </c>
      <c r="BP5">
        <v>198.72</v>
      </c>
      <c r="BQ5">
        <v>227.91</v>
      </c>
      <c r="BR5">
        <v>269.89999999999998</v>
      </c>
      <c r="BS5">
        <v>323.94</v>
      </c>
      <c r="BT5">
        <v>363</v>
      </c>
      <c r="BU5">
        <v>399.96</v>
      </c>
      <c r="BV5">
        <v>442.53</v>
      </c>
      <c r="BW5">
        <v>396.99</v>
      </c>
      <c r="BX5">
        <v>498.95</v>
      </c>
      <c r="BY5">
        <v>508.1</v>
      </c>
    </row>
    <row r="6" spans="2:84" x14ac:dyDescent="0.35">
      <c r="B6" t="s">
        <v>1966</v>
      </c>
      <c r="Q6" s="24">
        <v>174.44</v>
      </c>
      <c r="R6">
        <v>192.45</v>
      </c>
      <c r="S6">
        <v>205.96</v>
      </c>
      <c r="T6">
        <v>206.98</v>
      </c>
      <c r="U6" s="24">
        <v>218.37</v>
      </c>
      <c r="V6">
        <v>30.6</v>
      </c>
      <c r="W6">
        <v>252.03</v>
      </c>
      <c r="X6">
        <v>267.88</v>
      </c>
      <c r="Y6" s="24">
        <v>317.5</v>
      </c>
      <c r="Z6">
        <v>277.35000000000002</v>
      </c>
      <c r="AA6">
        <v>279.17</v>
      </c>
      <c r="AB6">
        <v>241.18</v>
      </c>
      <c r="AC6" s="24">
        <v>256.79000000000002</v>
      </c>
      <c r="AD6">
        <v>295.55</v>
      </c>
      <c r="AE6">
        <v>334.09</v>
      </c>
      <c r="AF6">
        <v>343.04</v>
      </c>
      <c r="AG6" s="24">
        <v>266.11</v>
      </c>
      <c r="AH6">
        <v>322.01</v>
      </c>
      <c r="AI6">
        <v>339.18</v>
      </c>
      <c r="AJ6">
        <v>337.12</v>
      </c>
      <c r="AK6" s="24">
        <v>316.45</v>
      </c>
      <c r="AL6">
        <v>357.71</v>
      </c>
      <c r="AM6">
        <v>335.1</v>
      </c>
      <c r="AN6">
        <v>324.23</v>
      </c>
      <c r="AO6" s="24">
        <v>353.03</v>
      </c>
      <c r="AP6">
        <v>394.66</v>
      </c>
      <c r="AQ6">
        <v>373.67</v>
      </c>
      <c r="AR6">
        <v>388.1</v>
      </c>
      <c r="AS6" s="24">
        <v>437.62</v>
      </c>
      <c r="AT6">
        <v>439.7</v>
      </c>
      <c r="AU6">
        <v>405.72</v>
      </c>
      <c r="AV6">
        <v>393.77</v>
      </c>
      <c r="BL6">
        <v>49.84</v>
      </c>
      <c r="BM6">
        <v>52.87</v>
      </c>
      <c r="BN6">
        <v>63.5</v>
      </c>
      <c r="BO6">
        <v>84.67</v>
      </c>
      <c r="BP6">
        <v>131.41</v>
      </c>
      <c r="BQ6">
        <v>162.56</v>
      </c>
      <c r="BR6">
        <v>196.58</v>
      </c>
      <c r="BS6">
        <v>248</v>
      </c>
      <c r="BT6">
        <v>241.18</v>
      </c>
      <c r="BU6">
        <v>256.79000000000002</v>
      </c>
      <c r="BV6">
        <v>266.11</v>
      </c>
      <c r="BW6">
        <v>319.81</v>
      </c>
      <c r="BX6">
        <v>353.03</v>
      </c>
      <c r="BY6">
        <v>393.77</v>
      </c>
    </row>
    <row r="7" spans="2:84" x14ac:dyDescent="0.35">
      <c r="B7" t="s">
        <v>1967</v>
      </c>
      <c r="Q7" s="24">
        <v>200.47</v>
      </c>
      <c r="R7">
        <v>219.17</v>
      </c>
      <c r="S7">
        <v>235.28</v>
      </c>
      <c r="T7">
        <v>228.5</v>
      </c>
      <c r="U7" s="24">
        <v>248</v>
      </c>
      <c r="V7">
        <v>266.01</v>
      </c>
      <c r="W7">
        <v>266.01</v>
      </c>
      <c r="X7">
        <v>303.31</v>
      </c>
      <c r="Y7" s="24">
        <v>290.98</v>
      </c>
      <c r="Z7">
        <v>291.52</v>
      </c>
      <c r="AA7">
        <v>292.32</v>
      </c>
      <c r="AB7">
        <v>264.72000000000003</v>
      </c>
      <c r="AC7" s="24">
        <v>257.33999999999997</v>
      </c>
      <c r="AD7">
        <v>296.14</v>
      </c>
      <c r="AE7">
        <v>350.81</v>
      </c>
      <c r="AF7">
        <v>363</v>
      </c>
      <c r="AG7" s="24">
        <v>354.58</v>
      </c>
      <c r="AH7">
        <v>342.16</v>
      </c>
      <c r="AI7">
        <v>347.55</v>
      </c>
      <c r="AJ7">
        <v>345.65</v>
      </c>
      <c r="AK7" s="24">
        <v>319.81</v>
      </c>
      <c r="AL7">
        <v>368.34</v>
      </c>
      <c r="AM7">
        <v>339.1</v>
      </c>
      <c r="AN7">
        <v>326.22000000000003</v>
      </c>
      <c r="AO7" s="24">
        <v>385.11</v>
      </c>
      <c r="AP7">
        <v>420.45</v>
      </c>
      <c r="AQ7">
        <v>402.71</v>
      </c>
      <c r="AR7">
        <v>450.62</v>
      </c>
      <c r="AS7" s="24">
        <v>457.59</v>
      </c>
      <c r="AT7">
        <v>455.86</v>
      </c>
      <c r="AU7">
        <v>438.51</v>
      </c>
      <c r="AV7">
        <v>440.97</v>
      </c>
      <c r="BL7">
        <v>67.680000000000007</v>
      </c>
      <c r="BM7">
        <v>66.36</v>
      </c>
      <c r="BN7">
        <v>79.05</v>
      </c>
      <c r="BO7">
        <v>85.88</v>
      </c>
      <c r="BP7">
        <v>144.69</v>
      </c>
      <c r="BQ7">
        <v>181.91</v>
      </c>
      <c r="BR7">
        <v>200.47</v>
      </c>
      <c r="BS7">
        <v>244.08</v>
      </c>
      <c r="BT7">
        <v>279.98</v>
      </c>
      <c r="BU7">
        <v>310.26</v>
      </c>
      <c r="BV7">
        <v>347.56</v>
      </c>
      <c r="BW7">
        <v>337.45</v>
      </c>
      <c r="BX7">
        <v>417.73</v>
      </c>
      <c r="BY7">
        <v>448.18</v>
      </c>
    </row>
    <row r="9" spans="2:84" s="9" customFormat="1" x14ac:dyDescent="0.35">
      <c r="B9" s="9" t="s">
        <v>1973</v>
      </c>
      <c r="Q9" s="27"/>
      <c r="U9" s="27"/>
      <c r="Y9" s="27"/>
      <c r="AC9" s="27"/>
      <c r="AG9" s="27"/>
      <c r="AK9" s="27"/>
      <c r="AO9" s="27"/>
      <c r="AS9" s="27"/>
      <c r="AW9" s="27"/>
    </row>
    <row r="10" spans="2:84" s="11" customFormat="1" x14ac:dyDescent="0.35">
      <c r="B10" s="11" t="s">
        <v>1974</v>
      </c>
      <c r="Q10" s="28"/>
      <c r="U10" s="28"/>
      <c r="Y10" s="28"/>
      <c r="AC10" s="28"/>
      <c r="AG10" s="28"/>
      <c r="AK10" s="28"/>
      <c r="AO10" s="28"/>
      <c r="AS10" s="28"/>
      <c r="AW10" s="28"/>
    </row>
    <row r="11" spans="2:84" s="8" customFormat="1" x14ac:dyDescent="0.35">
      <c r="B11" s="8" t="s">
        <v>392</v>
      </c>
      <c r="Q11" s="29">
        <v>3799</v>
      </c>
      <c r="R11" s="8">
        <v>4375</v>
      </c>
      <c r="S11" s="8">
        <v>4188</v>
      </c>
      <c r="T11" s="8">
        <f>BR11-S11-R11-Q11</f>
        <v>5407</v>
      </c>
      <c r="U11" s="29">
        <v>4120</v>
      </c>
      <c r="V11" s="8">
        <v>4922</v>
      </c>
      <c r="W11" s="8">
        <v>4716</v>
      </c>
      <c r="X11" s="8">
        <f>BS11-W11-V11-U11</f>
        <v>5652</v>
      </c>
      <c r="Y11" s="29">
        <v>4398</v>
      </c>
      <c r="Z11" s="8">
        <v>5321</v>
      </c>
      <c r="AA11" s="8">
        <v>5642</v>
      </c>
      <c r="AB11" s="8">
        <f>BT11-AA11-Z11-Y11</f>
        <v>5881</v>
      </c>
      <c r="AC11" s="29">
        <v>5584</v>
      </c>
      <c r="AD11" s="8">
        <v>5550</v>
      </c>
      <c r="AE11" s="8">
        <v>6178</v>
      </c>
      <c r="AF11" s="8">
        <f>BU11-AE11-AD11-AC11</f>
        <v>6381</v>
      </c>
      <c r="AG11" s="29">
        <v>6369</v>
      </c>
      <c r="AH11" s="8">
        <v>6503</v>
      </c>
      <c r="AI11" s="8">
        <v>6680</v>
      </c>
      <c r="AJ11" s="8">
        <f>BV11-AI11-AH11-AG11</f>
        <v>6714</v>
      </c>
      <c r="AK11" s="29">
        <v>6387</v>
      </c>
      <c r="AL11" s="8">
        <v>6666</v>
      </c>
      <c r="AM11" s="8">
        <v>6568</v>
      </c>
      <c r="AN11" s="8">
        <f>BW11-AM11-AL11-AK11</f>
        <v>7127</v>
      </c>
      <c r="AO11" s="29">
        <v>6401</v>
      </c>
      <c r="AP11" s="8">
        <v>5862</v>
      </c>
      <c r="AQ11" s="8">
        <v>7089</v>
      </c>
      <c r="AR11" s="8">
        <f>BX11-AQ11-AP11-AO11</f>
        <v>7635</v>
      </c>
      <c r="AS11" s="29">
        <v>6269</v>
      </c>
      <c r="AT11" s="8">
        <v>6875</v>
      </c>
      <c r="AU11" s="8">
        <v>6717</v>
      </c>
      <c r="AV11" s="8">
        <f>BY11-AU11-AT11-AS11</f>
        <v>7613</v>
      </c>
      <c r="AW11" s="29"/>
      <c r="BL11" s="8">
        <v>13109</v>
      </c>
      <c r="BM11" s="8">
        <v>14362</v>
      </c>
      <c r="BN11" s="8">
        <v>14953</v>
      </c>
      <c r="BO11" s="8">
        <v>14123</v>
      </c>
      <c r="BP11" s="8">
        <v>14920</v>
      </c>
      <c r="BQ11" s="8">
        <v>15570</v>
      </c>
      <c r="BR11" s="8">
        <v>17769</v>
      </c>
      <c r="BS11" s="8">
        <v>19410</v>
      </c>
      <c r="BT11" s="8">
        <v>21242</v>
      </c>
      <c r="BU11" s="8">
        <v>23693</v>
      </c>
      <c r="BV11" s="8">
        <v>26266</v>
      </c>
      <c r="BW11" s="8">
        <v>26748</v>
      </c>
      <c r="BX11" s="8">
        <v>26987</v>
      </c>
      <c r="BY11" s="8">
        <v>27474</v>
      </c>
    </row>
    <row r="12" spans="2:84" s="8" customFormat="1" x14ac:dyDescent="0.35">
      <c r="B12" s="8" t="s">
        <v>569</v>
      </c>
      <c r="Q12" s="29">
        <v>420</v>
      </c>
      <c r="R12" s="8">
        <v>478</v>
      </c>
      <c r="S12" s="8">
        <v>437</v>
      </c>
      <c r="T12" s="8">
        <f>BR12-S12-R12-Q12</f>
        <v>552</v>
      </c>
      <c r="U12" s="29">
        <v>439</v>
      </c>
      <c r="V12" s="8">
        <v>567</v>
      </c>
      <c r="W12" s="8">
        <v>513</v>
      </c>
      <c r="X12" s="8">
        <f>BS12-W12-V12-U12</f>
        <v>657</v>
      </c>
      <c r="Y12" s="29">
        <v>474</v>
      </c>
      <c r="Z12" s="8">
        <v>572</v>
      </c>
      <c r="AA12" s="8">
        <v>600</v>
      </c>
      <c r="AB12" s="8">
        <f>BT12-AA12-Z12-Y12</f>
        <v>626</v>
      </c>
      <c r="AC12" s="29">
        <v>585</v>
      </c>
      <c r="AD12" s="8">
        <v>592</v>
      </c>
      <c r="AE12" s="8">
        <v>665</v>
      </c>
      <c r="AF12" s="8">
        <f>BU12-AE12-AD12-AC12</f>
        <v>679</v>
      </c>
      <c r="AG12" s="29">
        <v>672</v>
      </c>
      <c r="AH12" s="8">
        <v>739</v>
      </c>
      <c r="AI12" s="8">
        <v>705</v>
      </c>
      <c r="AJ12" s="8">
        <f>BV12-AI12-AH12-AG12</f>
        <v>727</v>
      </c>
      <c r="AK12" s="29">
        <v>693</v>
      </c>
      <c r="AL12" s="8">
        <v>572</v>
      </c>
      <c r="AM12" s="8">
        <v>714</v>
      </c>
      <c r="AN12" s="8">
        <f>BW12-AM12-AL12-AK12</f>
        <v>820</v>
      </c>
      <c r="AO12" s="29">
        <v>679</v>
      </c>
      <c r="AP12" s="8">
        <v>613</v>
      </c>
      <c r="AQ12" s="8">
        <v>759</v>
      </c>
      <c r="AR12" s="8">
        <f>BX12-AQ12-AP12-AO12</f>
        <v>815</v>
      </c>
      <c r="AS12" s="29">
        <v>675</v>
      </c>
      <c r="AT12" s="8">
        <v>718</v>
      </c>
      <c r="AU12" s="8">
        <v>671</v>
      </c>
      <c r="AV12" s="8">
        <f>BY12-AU12-AT12-AS12</f>
        <v>761</v>
      </c>
      <c r="AW12" s="29"/>
      <c r="BL12" s="8">
        <v>1498</v>
      </c>
      <c r="BM12" s="8">
        <v>1630</v>
      </c>
      <c r="BN12" s="8">
        <v>1699</v>
      </c>
      <c r="BO12" s="8">
        <v>1612</v>
      </c>
      <c r="BP12" s="8">
        <v>1649</v>
      </c>
      <c r="BQ12" s="8">
        <v>1681</v>
      </c>
      <c r="BR12" s="8">
        <v>1887</v>
      </c>
      <c r="BS12" s="8">
        <v>2176</v>
      </c>
      <c r="BT12" s="8">
        <v>2272</v>
      </c>
      <c r="BU12" s="8">
        <v>2521</v>
      </c>
      <c r="BV12" s="8">
        <v>2843</v>
      </c>
      <c r="BW12" s="8">
        <v>2799</v>
      </c>
      <c r="BX12" s="8">
        <v>2866</v>
      </c>
      <c r="BY12" s="8">
        <v>2825</v>
      </c>
    </row>
    <row r="13" spans="2:84" s="12" customFormat="1" x14ac:dyDescent="0.35">
      <c r="B13" s="12" t="s">
        <v>1976</v>
      </c>
      <c r="E13" s="12" t="e">
        <f>E12/E11</f>
        <v>#DIV/0!</v>
      </c>
      <c r="F13" s="12" t="e">
        <f t="shared" ref="F13:N13" si="1">F12/F11</f>
        <v>#DIV/0!</v>
      </c>
      <c r="G13" s="12" t="e">
        <f t="shared" si="1"/>
        <v>#DIV/0!</v>
      </c>
      <c r="H13" s="12" t="e">
        <f t="shared" si="1"/>
        <v>#DIV/0!</v>
      </c>
      <c r="I13" s="12" t="e">
        <f t="shared" si="1"/>
        <v>#DIV/0!</v>
      </c>
      <c r="J13" s="12" t="e">
        <f t="shared" si="1"/>
        <v>#DIV/0!</v>
      </c>
      <c r="K13" s="12" t="e">
        <f t="shared" si="1"/>
        <v>#DIV/0!</v>
      </c>
      <c r="L13" s="12" t="e">
        <f t="shared" si="1"/>
        <v>#DIV/0!</v>
      </c>
      <c r="M13" s="12" t="e">
        <f t="shared" si="1"/>
        <v>#DIV/0!</v>
      </c>
      <c r="N13" s="12" t="e">
        <f t="shared" si="1"/>
        <v>#DIV/0!</v>
      </c>
      <c r="O13" s="12" t="e">
        <f>O12/O11</f>
        <v>#DIV/0!</v>
      </c>
      <c r="P13" s="12" t="e">
        <f t="shared" ref="P13:Y13" si="2">P12/P11</f>
        <v>#DIV/0!</v>
      </c>
      <c r="Q13" s="30">
        <f t="shared" si="2"/>
        <v>0.11055540931824165</v>
      </c>
      <c r="R13" s="12">
        <f t="shared" si="2"/>
        <v>0.10925714285714286</v>
      </c>
      <c r="S13" s="12">
        <f t="shared" si="2"/>
        <v>0.10434574976122254</v>
      </c>
      <c r="T13" s="12">
        <f t="shared" si="2"/>
        <v>0.1020898834843721</v>
      </c>
      <c r="U13" s="30">
        <f t="shared" si="2"/>
        <v>0.10655339805825242</v>
      </c>
      <c r="V13" s="12">
        <f t="shared" si="2"/>
        <v>0.11519707436001625</v>
      </c>
      <c r="W13" s="12">
        <f t="shared" si="2"/>
        <v>0.10877862595419847</v>
      </c>
      <c r="X13" s="12">
        <f t="shared" si="2"/>
        <v>0.11624203821656051</v>
      </c>
      <c r="Y13" s="30">
        <f t="shared" si="2"/>
        <v>0.1077762619372442</v>
      </c>
      <c r="Z13" s="12">
        <f>Z12/Z11</f>
        <v>0.1074985904905093</v>
      </c>
      <c r="AA13" s="12">
        <f t="shared" ref="AA13:AF13" si="3">AA12/AA11</f>
        <v>0.10634526763559021</v>
      </c>
      <c r="AB13" s="12">
        <f t="shared" si="3"/>
        <v>0.10644448223091312</v>
      </c>
      <c r="AC13" s="30">
        <f t="shared" si="3"/>
        <v>0.10476361031518625</v>
      </c>
      <c r="AD13" s="12">
        <f t="shared" si="3"/>
        <v>0.10666666666666667</v>
      </c>
      <c r="AE13" s="12">
        <f t="shared" si="3"/>
        <v>0.1076400129491745</v>
      </c>
      <c r="AF13" s="12">
        <f t="shared" si="3"/>
        <v>0.10640965365930105</v>
      </c>
      <c r="AG13" s="30">
        <f>AG12/AG11</f>
        <v>0.10551106924163919</v>
      </c>
      <c r="AH13" s="12">
        <f t="shared" ref="AH13:BA13" si="4">AH12/AH11</f>
        <v>0.11363985852683377</v>
      </c>
      <c r="AI13" s="12">
        <f t="shared" si="4"/>
        <v>0.10553892215568862</v>
      </c>
      <c r="AJ13" s="12">
        <f t="shared" si="4"/>
        <v>0.10828120345546619</v>
      </c>
      <c r="AK13" s="30">
        <f t="shared" si="4"/>
        <v>0.10850164396430249</v>
      </c>
      <c r="AL13" s="12">
        <f t="shared" si="4"/>
        <v>8.5808580858085806E-2</v>
      </c>
      <c r="AM13" s="12">
        <f t="shared" si="4"/>
        <v>0.1087088915956151</v>
      </c>
      <c r="AN13" s="12">
        <f t="shared" si="4"/>
        <v>0.11505542303914691</v>
      </c>
      <c r="AO13" s="30">
        <f t="shared" si="4"/>
        <v>0.1060771754413373</v>
      </c>
      <c r="AP13" s="12">
        <f t="shared" si="4"/>
        <v>0.10457181849198226</v>
      </c>
      <c r="AQ13" s="12">
        <f t="shared" si="4"/>
        <v>0.10706728734659331</v>
      </c>
      <c r="AR13" s="12">
        <f t="shared" si="4"/>
        <v>0.10674525212835625</v>
      </c>
      <c r="AS13" s="30">
        <f t="shared" si="4"/>
        <v>0.1076726750677939</v>
      </c>
      <c r="AT13" s="12">
        <f t="shared" si="4"/>
        <v>0.10443636363636363</v>
      </c>
      <c r="AU13" s="12">
        <f t="shared" si="4"/>
        <v>9.9895786809587619E-2</v>
      </c>
      <c r="AV13" s="12">
        <f t="shared" si="4"/>
        <v>9.9960593721266255E-2</v>
      </c>
      <c r="AW13" s="30" t="e">
        <f t="shared" si="4"/>
        <v>#DIV/0!</v>
      </c>
      <c r="AX13" s="12" t="e">
        <f t="shared" si="4"/>
        <v>#DIV/0!</v>
      </c>
      <c r="AY13" s="12" t="e">
        <f t="shared" si="4"/>
        <v>#DIV/0!</v>
      </c>
      <c r="AZ13" s="12" t="e">
        <f t="shared" si="4"/>
        <v>#DIV/0!</v>
      </c>
      <c r="BA13" s="12" t="e">
        <f t="shared" si="4"/>
        <v>#DIV/0!</v>
      </c>
      <c r="BI13" s="12" t="e">
        <f>BI12/BI11</f>
        <v>#DIV/0!</v>
      </c>
      <c r="BJ13" s="12" t="e">
        <f t="shared" ref="BJ13:CF13" si="5">BJ12/BJ11</f>
        <v>#DIV/0!</v>
      </c>
      <c r="BK13" s="12" t="e">
        <f t="shared" si="5"/>
        <v>#DIV/0!</v>
      </c>
      <c r="BL13" s="12">
        <f t="shared" si="5"/>
        <v>0.1142726371195362</v>
      </c>
      <c r="BM13" s="12">
        <f t="shared" si="5"/>
        <v>0.11349394234786242</v>
      </c>
      <c r="BN13" s="12">
        <f t="shared" si="5"/>
        <v>0.11362268441115496</v>
      </c>
      <c r="BO13" s="12">
        <f t="shared" si="5"/>
        <v>0.11414005522905898</v>
      </c>
      <c r="BP13" s="12">
        <f t="shared" si="5"/>
        <v>0.11052278820375334</v>
      </c>
      <c r="BQ13" s="12">
        <f t="shared" si="5"/>
        <v>0.1079640333975594</v>
      </c>
      <c r="BR13" s="12">
        <f t="shared" si="5"/>
        <v>0.10619618436603073</v>
      </c>
      <c r="BS13" s="12">
        <f t="shared" si="5"/>
        <v>0.11210716125708398</v>
      </c>
      <c r="BT13" s="12">
        <f t="shared" si="5"/>
        <v>0.10695791356746069</v>
      </c>
      <c r="BU13" s="12">
        <f t="shared" si="5"/>
        <v>0.10640273498501668</v>
      </c>
      <c r="BV13" s="12">
        <f t="shared" si="5"/>
        <v>0.10823878778649204</v>
      </c>
      <c r="BW13" s="12">
        <f t="shared" si="5"/>
        <v>0.10464333781965007</v>
      </c>
      <c r="BX13" s="12">
        <f t="shared" si="5"/>
        <v>0.10619928113536146</v>
      </c>
      <c r="BY13" s="12">
        <f t="shared" si="5"/>
        <v>0.10282448860741064</v>
      </c>
      <c r="BZ13" s="12" t="e">
        <f t="shared" si="5"/>
        <v>#DIV/0!</v>
      </c>
      <c r="CA13" s="12" t="e">
        <f t="shared" si="5"/>
        <v>#DIV/0!</v>
      </c>
      <c r="CB13" s="12" t="e">
        <f t="shared" si="5"/>
        <v>#DIV/0!</v>
      </c>
      <c r="CC13" s="12" t="e">
        <f t="shared" si="5"/>
        <v>#DIV/0!</v>
      </c>
      <c r="CD13" s="12" t="e">
        <f t="shared" si="5"/>
        <v>#DIV/0!</v>
      </c>
      <c r="CE13" s="12" t="e">
        <f t="shared" si="5"/>
        <v>#DIV/0!</v>
      </c>
      <c r="CF13" s="12" t="e">
        <f t="shared" si="5"/>
        <v>#DIV/0!</v>
      </c>
    </row>
    <row r="14" spans="2:84" s="8" customFormat="1" x14ac:dyDescent="0.35">
      <c r="B14" s="8" t="s">
        <v>1977</v>
      </c>
      <c r="Q14" s="29"/>
      <c r="U14" s="29"/>
      <c r="Y14" s="29"/>
      <c r="AC14" s="29"/>
      <c r="AG14" s="29"/>
      <c r="AK14" s="29"/>
      <c r="AO14" s="29"/>
      <c r="AS14" s="29"/>
      <c r="AW14" s="29"/>
      <c r="BL14" s="8">
        <v>27500</v>
      </c>
      <c r="BM14" s="8">
        <v>30500</v>
      </c>
      <c r="BN14" s="8">
        <v>30100</v>
      </c>
      <c r="BO14" s="8">
        <v>28000</v>
      </c>
      <c r="BP14" s="8">
        <v>27600</v>
      </c>
      <c r="BQ14" s="8">
        <v>31800</v>
      </c>
      <c r="BR14" s="8">
        <v>34999</v>
      </c>
      <c r="BS14" s="8">
        <v>35692</v>
      </c>
      <c r="BT14" s="8">
        <v>55601</v>
      </c>
      <c r="BU14" s="8">
        <v>55636</v>
      </c>
      <c r="BV14" s="8">
        <v>56551</v>
      </c>
      <c r="BW14" s="8">
        <v>49118</v>
      </c>
      <c r="BX14" s="8">
        <v>56630</v>
      </c>
      <c r="BY14" s="8">
        <v>60156</v>
      </c>
    </row>
    <row r="15" spans="2:84" s="11" customFormat="1" x14ac:dyDescent="0.35">
      <c r="B15" s="11" t="s">
        <v>1975</v>
      </c>
      <c r="Q15" s="28"/>
      <c r="U15" s="28"/>
      <c r="Y15" s="28"/>
      <c r="AC15" s="28"/>
      <c r="AG15" s="28"/>
      <c r="AK15" s="28"/>
      <c r="AO15" s="28"/>
      <c r="AS15" s="28"/>
      <c r="AW15" s="28"/>
    </row>
    <row r="16" spans="2:84" s="8" customFormat="1" x14ac:dyDescent="0.35">
      <c r="B16" s="8" t="s">
        <v>392</v>
      </c>
      <c r="Q16" s="29">
        <v>1434</v>
      </c>
      <c r="R16" s="8">
        <v>1680</v>
      </c>
      <c r="S16" s="8">
        <v>1737</v>
      </c>
      <c r="T16" s="8">
        <f>BR16-S16-R16-Q16</f>
        <v>1757</v>
      </c>
      <c r="U16" s="29">
        <v>1549</v>
      </c>
      <c r="V16" s="8">
        <v>1784</v>
      </c>
      <c r="W16" s="8">
        <v>1957</v>
      </c>
      <c r="X16" s="8">
        <f>BS16-W16-V16-U16</f>
        <v>1992</v>
      </c>
      <c r="Y16" s="29">
        <v>1677</v>
      </c>
      <c r="Z16" s="8">
        <v>2085</v>
      </c>
      <c r="AA16" s="8">
        <v>2273</v>
      </c>
      <c r="AB16" s="8">
        <f>BT16-AA16-Z16-Y16</f>
        <v>2427</v>
      </c>
      <c r="AC16" s="29">
        <v>2350</v>
      </c>
      <c r="AD16" s="8">
        <v>2411</v>
      </c>
      <c r="AE16" s="8">
        <v>2601</v>
      </c>
      <c r="AF16" s="8">
        <f>BU16-AE16-AD16-AC16</f>
        <v>2769</v>
      </c>
      <c r="AG16" s="29">
        <v>2619</v>
      </c>
      <c r="AH16" s="8">
        <v>2801</v>
      </c>
      <c r="AI16" s="8">
        <v>2971</v>
      </c>
      <c r="AJ16" s="8">
        <f>BV16-AI16-AH16-AG16</f>
        <v>2866</v>
      </c>
      <c r="AK16" s="29">
        <v>2749</v>
      </c>
      <c r="AL16" s="8">
        <v>2944</v>
      </c>
      <c r="AM16" s="8">
        <v>2781</v>
      </c>
      <c r="AN16" s="8">
        <f>BW16-AM16-AL16-AK16</f>
        <v>3219</v>
      </c>
      <c r="AO16" s="29">
        <v>2452</v>
      </c>
      <c r="AP16" s="8">
        <v>2747</v>
      </c>
      <c r="AQ16" s="8">
        <v>2831</v>
      </c>
      <c r="AR16" s="8">
        <f>BX16-AQ16-AP16-AO16</f>
        <v>3287</v>
      </c>
      <c r="AS16" s="29">
        <v>2388</v>
      </c>
      <c r="AT16" s="8">
        <v>2755</v>
      </c>
      <c r="AU16" s="8">
        <v>2939</v>
      </c>
      <c r="AV16" s="8">
        <f>BY16-AU16-AT16-AS16</f>
        <v>3171</v>
      </c>
      <c r="AW16" s="29"/>
      <c r="BL16" s="8" t="s">
        <v>2048</v>
      </c>
      <c r="BM16" s="8">
        <v>7463</v>
      </c>
      <c r="BN16" s="8">
        <v>7457</v>
      </c>
      <c r="BO16" s="8">
        <v>6795</v>
      </c>
      <c r="BP16" s="8">
        <v>7092</v>
      </c>
      <c r="BQ16" s="8">
        <v>6770</v>
      </c>
      <c r="BR16" s="8">
        <v>6608</v>
      </c>
      <c r="BS16" s="8">
        <v>7282</v>
      </c>
      <c r="BT16" s="8">
        <v>8462</v>
      </c>
      <c r="BU16" s="8">
        <v>10131</v>
      </c>
      <c r="BV16" s="8">
        <v>11257</v>
      </c>
      <c r="BW16" s="8">
        <v>11693</v>
      </c>
      <c r="BX16" s="8">
        <v>11317</v>
      </c>
      <c r="BY16" s="8">
        <v>11253</v>
      </c>
    </row>
    <row r="17" spans="2:84" s="8" customFormat="1" x14ac:dyDescent="0.35">
      <c r="B17" s="8" t="s">
        <v>569</v>
      </c>
      <c r="Q17" s="29">
        <v>221</v>
      </c>
      <c r="R17" s="8">
        <v>253</v>
      </c>
      <c r="S17" s="8">
        <v>289</v>
      </c>
      <c r="T17" s="8">
        <f>BR17-S17-R17-Q17</f>
        <v>255</v>
      </c>
      <c r="U17" s="29">
        <v>234</v>
      </c>
      <c r="V17" s="8">
        <v>253</v>
      </c>
      <c r="W17" s="8">
        <v>298</v>
      </c>
      <c r="X17" s="8">
        <f>BS17-W17-V17-U17</f>
        <v>249</v>
      </c>
      <c r="Y17" s="29">
        <v>261</v>
      </c>
      <c r="Z17" s="8">
        <v>279</v>
      </c>
      <c r="AA17" s="8">
        <v>332</v>
      </c>
      <c r="AB17" s="8">
        <f>BT17-AA17-Z17-Y17</f>
        <v>376</v>
      </c>
      <c r="AC17" s="29">
        <v>417</v>
      </c>
      <c r="AD17" s="8">
        <v>327</v>
      </c>
      <c r="AE17" s="8">
        <v>349</v>
      </c>
      <c r="AF17" s="8">
        <f>BU17-AE17-AD17-AC17</f>
        <v>348</v>
      </c>
      <c r="AG17" s="29">
        <v>396</v>
      </c>
      <c r="AH17" s="8">
        <v>370</v>
      </c>
      <c r="AI17" s="8">
        <v>405</v>
      </c>
      <c r="AJ17" s="8">
        <f>BV17-AI17-AH17-AG17</f>
        <v>374</v>
      </c>
      <c r="AK17" s="29">
        <v>396</v>
      </c>
      <c r="AL17" s="8">
        <v>401</v>
      </c>
      <c r="AM17" s="8">
        <v>413</v>
      </c>
      <c r="AN17" s="8">
        <f>BW17-AM17-AL17-AK17</f>
        <v>438</v>
      </c>
      <c r="AO17" s="29">
        <v>385</v>
      </c>
      <c r="AP17" s="8">
        <v>418</v>
      </c>
      <c r="AQ17" s="8">
        <v>383</v>
      </c>
      <c r="AR17" s="8">
        <f>BX17-AQ17-AP17-AO17</f>
        <v>449</v>
      </c>
      <c r="AS17" s="29">
        <v>377</v>
      </c>
      <c r="AT17" s="8">
        <v>371</v>
      </c>
      <c r="AU17" s="8">
        <v>398</v>
      </c>
      <c r="AV17" s="8">
        <f>BY17-AU17-AT17-AS17</f>
        <v>395</v>
      </c>
      <c r="AW17" s="29"/>
      <c r="BL17" s="8" t="s">
        <v>2048</v>
      </c>
      <c r="BM17" s="8">
        <v>1069</v>
      </c>
      <c r="BN17" s="8">
        <v>1256</v>
      </c>
      <c r="BO17" s="8">
        <v>1379</v>
      </c>
      <c r="BP17" s="8">
        <v>1344</v>
      </c>
      <c r="BQ17" s="8">
        <v>1282</v>
      </c>
      <c r="BR17" s="8">
        <v>1018</v>
      </c>
      <c r="BS17" s="8">
        <v>1034</v>
      </c>
      <c r="BT17" s="8">
        <v>1248</v>
      </c>
      <c r="BU17" s="8">
        <v>1441</v>
      </c>
      <c r="BV17" s="8">
        <v>1545</v>
      </c>
      <c r="BW17" s="8">
        <v>1648</v>
      </c>
      <c r="BX17" s="8">
        <v>1635</v>
      </c>
      <c r="BY17" s="8">
        <v>1541</v>
      </c>
    </row>
    <row r="18" spans="2:84" s="12" customFormat="1" x14ac:dyDescent="0.35">
      <c r="B18" s="12" t="s">
        <v>1976</v>
      </c>
      <c r="E18" s="12" t="e">
        <f>E17/E16</f>
        <v>#DIV/0!</v>
      </c>
      <c r="F18" s="12" t="e">
        <f t="shared" ref="F18:N18" si="6">F17/F16</f>
        <v>#DIV/0!</v>
      </c>
      <c r="G18" s="12" t="e">
        <f t="shared" si="6"/>
        <v>#DIV/0!</v>
      </c>
      <c r="H18" s="12" t="e">
        <f t="shared" si="6"/>
        <v>#DIV/0!</v>
      </c>
      <c r="I18" s="12" t="e">
        <f t="shared" si="6"/>
        <v>#DIV/0!</v>
      </c>
      <c r="J18" s="12" t="e">
        <f t="shared" si="6"/>
        <v>#DIV/0!</v>
      </c>
      <c r="K18" s="12" t="e">
        <f t="shared" si="6"/>
        <v>#DIV/0!</v>
      </c>
      <c r="L18" s="12" t="e">
        <f t="shared" si="6"/>
        <v>#DIV/0!</v>
      </c>
      <c r="M18" s="12" t="e">
        <f t="shared" si="6"/>
        <v>#DIV/0!</v>
      </c>
      <c r="N18" s="12" t="e">
        <f t="shared" si="6"/>
        <v>#DIV/0!</v>
      </c>
      <c r="O18" s="12" t="e">
        <f>O17/O16</f>
        <v>#DIV/0!</v>
      </c>
      <c r="P18" s="12" t="e">
        <f t="shared" ref="P18:Y18" si="7">P17/P16</f>
        <v>#DIV/0!</v>
      </c>
      <c r="Q18" s="30">
        <f t="shared" si="7"/>
        <v>0.15411436541143655</v>
      </c>
      <c r="R18" s="12">
        <f t="shared" si="7"/>
        <v>0.15059523809523809</v>
      </c>
      <c r="S18" s="12">
        <f t="shared" si="7"/>
        <v>0.16637881404720783</v>
      </c>
      <c r="T18" s="12">
        <f t="shared" si="7"/>
        <v>0.14513375071143997</v>
      </c>
      <c r="U18" s="30">
        <f t="shared" si="7"/>
        <v>0.15106520335700452</v>
      </c>
      <c r="V18" s="12">
        <f t="shared" si="7"/>
        <v>0.14181614349775784</v>
      </c>
      <c r="W18" s="12">
        <f t="shared" si="7"/>
        <v>0.15227388860500765</v>
      </c>
      <c r="X18" s="12">
        <f t="shared" si="7"/>
        <v>0.125</v>
      </c>
      <c r="Y18" s="30">
        <f t="shared" si="7"/>
        <v>0.15563506261180679</v>
      </c>
      <c r="Z18" s="12">
        <f>Z17/Z16</f>
        <v>0.13381294964028778</v>
      </c>
      <c r="AA18" s="12">
        <f t="shared" ref="AA18:AF18" si="8">AA17/AA16</f>
        <v>0.1460624725032996</v>
      </c>
      <c r="AB18" s="12">
        <f t="shared" si="8"/>
        <v>0.15492377420683973</v>
      </c>
      <c r="AC18" s="30">
        <f t="shared" si="8"/>
        <v>0.17744680851063829</v>
      </c>
      <c r="AD18" s="12">
        <f t="shared" si="8"/>
        <v>0.13562836997096642</v>
      </c>
      <c r="AE18" s="12">
        <f t="shared" si="8"/>
        <v>0.13417916186082277</v>
      </c>
      <c r="AF18" s="12">
        <f t="shared" si="8"/>
        <v>0.12567713976164679</v>
      </c>
      <c r="AG18" s="30">
        <f>AG17/AG16</f>
        <v>0.15120274914089346</v>
      </c>
      <c r="AH18" s="12">
        <f t="shared" ref="AH18:BA18" si="9">AH17/AH16</f>
        <v>0.13209568011424491</v>
      </c>
      <c r="AI18" s="12">
        <f t="shared" si="9"/>
        <v>0.13631773813530798</v>
      </c>
      <c r="AJ18" s="12">
        <f t="shared" si="9"/>
        <v>0.13049546406140963</v>
      </c>
      <c r="AK18" s="30">
        <f t="shared" si="9"/>
        <v>0.1440523826846126</v>
      </c>
      <c r="AL18" s="12">
        <f t="shared" si="9"/>
        <v>0.13620923913043478</v>
      </c>
      <c r="AM18" s="12">
        <f t="shared" si="9"/>
        <v>0.14850773103200288</v>
      </c>
      <c r="AN18" s="12">
        <f t="shared" si="9"/>
        <v>0.13606710158434296</v>
      </c>
      <c r="AO18" s="30">
        <f t="shared" si="9"/>
        <v>0.15701468189233278</v>
      </c>
      <c r="AP18" s="12">
        <f t="shared" si="9"/>
        <v>0.15216599927193303</v>
      </c>
      <c r="AQ18" s="12">
        <f t="shared" si="9"/>
        <v>0.13528788413987991</v>
      </c>
      <c r="AR18" s="12">
        <f t="shared" si="9"/>
        <v>0.13659872223912381</v>
      </c>
      <c r="AS18" s="30">
        <f t="shared" si="9"/>
        <v>0.15787269681742044</v>
      </c>
      <c r="AT18" s="12">
        <f t="shared" si="9"/>
        <v>0.13466424682395645</v>
      </c>
      <c r="AU18" s="12">
        <f t="shared" si="9"/>
        <v>0.13542021095610751</v>
      </c>
      <c r="AV18" s="12">
        <f t="shared" si="9"/>
        <v>0.12456638284452853</v>
      </c>
      <c r="AW18" s="30" t="e">
        <f t="shared" si="9"/>
        <v>#DIV/0!</v>
      </c>
      <c r="AX18" s="12" t="e">
        <f t="shared" si="9"/>
        <v>#DIV/0!</v>
      </c>
      <c r="AY18" s="12" t="e">
        <f t="shared" si="9"/>
        <v>#DIV/0!</v>
      </c>
      <c r="AZ18" s="12" t="e">
        <f t="shared" si="9"/>
        <v>#DIV/0!</v>
      </c>
      <c r="BA18" s="12" t="e">
        <f t="shared" si="9"/>
        <v>#DIV/0!</v>
      </c>
      <c r="BI18" s="12" t="e">
        <f>BI17/BI16</f>
        <v>#DIV/0!</v>
      </c>
      <c r="BJ18" s="12" t="e">
        <f t="shared" ref="BJ18:CF18" si="10">BJ17/BJ16</f>
        <v>#DIV/0!</v>
      </c>
      <c r="BK18" s="12" t="e">
        <f t="shared" si="10"/>
        <v>#DIV/0!</v>
      </c>
      <c r="BL18" s="12" t="s">
        <v>2048</v>
      </c>
      <c r="BM18" s="12">
        <f t="shared" si="10"/>
        <v>0.14323998392067533</v>
      </c>
      <c r="BN18" s="12">
        <f t="shared" si="10"/>
        <v>0.16843234544723079</v>
      </c>
      <c r="BO18" s="12">
        <f t="shared" si="10"/>
        <v>0.20294334069168507</v>
      </c>
      <c r="BP18" s="12">
        <f t="shared" si="10"/>
        <v>0.1895093062605753</v>
      </c>
      <c r="BQ18" s="12">
        <f t="shared" si="10"/>
        <v>0.18936484490398819</v>
      </c>
      <c r="BR18" s="12">
        <f t="shared" si="10"/>
        <v>0.15405569007263922</v>
      </c>
      <c r="BS18" s="12">
        <f t="shared" si="10"/>
        <v>0.1419939577039275</v>
      </c>
      <c r="BT18" s="12">
        <f t="shared" si="10"/>
        <v>0.14748286457102339</v>
      </c>
      <c r="BU18" s="12">
        <f t="shared" si="10"/>
        <v>0.14223669923995658</v>
      </c>
      <c r="BV18" s="12">
        <f t="shared" si="10"/>
        <v>0.13724793461845963</v>
      </c>
      <c r="BW18" s="12">
        <f t="shared" si="10"/>
        <v>0.1409390233473018</v>
      </c>
      <c r="BX18" s="12">
        <f t="shared" si="10"/>
        <v>0.1444729168507555</v>
      </c>
      <c r="BY18" s="12">
        <f t="shared" si="10"/>
        <v>0.13694126010841554</v>
      </c>
      <c r="BZ18" s="12" t="e">
        <f t="shared" si="10"/>
        <v>#DIV/0!</v>
      </c>
      <c r="CA18" s="12" t="e">
        <f t="shared" si="10"/>
        <v>#DIV/0!</v>
      </c>
      <c r="CB18" s="12" t="e">
        <f t="shared" si="10"/>
        <v>#DIV/0!</v>
      </c>
      <c r="CC18" s="12" t="e">
        <f t="shared" si="10"/>
        <v>#DIV/0!</v>
      </c>
      <c r="CD18" s="12" t="e">
        <f t="shared" si="10"/>
        <v>#DIV/0!</v>
      </c>
      <c r="CE18" s="12" t="e">
        <f t="shared" si="10"/>
        <v>#DIV/0!</v>
      </c>
      <c r="CF18" s="12" t="e">
        <f t="shared" si="10"/>
        <v>#DIV/0!</v>
      </c>
    </row>
    <row r="19" spans="2:84" s="8" customFormat="1" x14ac:dyDescent="0.35">
      <c r="B19" s="8" t="s">
        <v>1977</v>
      </c>
      <c r="Q19" s="29"/>
      <c r="U19" s="29"/>
      <c r="Y19" s="29"/>
      <c r="AC19" s="29"/>
      <c r="AG19" s="29"/>
      <c r="AK19" s="29"/>
      <c r="AO19" s="29"/>
      <c r="AS19" s="29"/>
      <c r="AW19" s="29"/>
      <c r="BL19" s="8" t="s">
        <v>2048</v>
      </c>
      <c r="BM19" s="8">
        <v>14400</v>
      </c>
      <c r="BN19" s="8">
        <v>14700</v>
      </c>
      <c r="BO19" s="8">
        <v>14300</v>
      </c>
      <c r="BP19" s="8">
        <v>13300</v>
      </c>
      <c r="BQ19" s="8">
        <v>15500</v>
      </c>
      <c r="BR19" s="8">
        <v>14204</v>
      </c>
      <c r="BS19" s="8">
        <v>17729</v>
      </c>
      <c r="BT19" s="8">
        <v>21363</v>
      </c>
      <c r="BU19" s="8">
        <v>25796</v>
      </c>
      <c r="BV19" s="8">
        <v>29183</v>
      </c>
      <c r="BW19" s="8">
        <v>27021</v>
      </c>
      <c r="BX19" s="8">
        <v>28735</v>
      </c>
      <c r="BY19" s="8">
        <v>32229</v>
      </c>
    </row>
    <row r="20" spans="2:84" s="11" customFormat="1" x14ac:dyDescent="0.35">
      <c r="B20" s="11" t="s">
        <v>1978</v>
      </c>
      <c r="Q20" s="28"/>
      <c r="U20" s="28"/>
      <c r="Y20" s="28"/>
      <c r="AC20" s="28"/>
      <c r="AG20" s="28"/>
      <c r="AK20" s="28"/>
      <c r="AO20" s="28"/>
      <c r="AS20" s="28"/>
      <c r="AW20" s="28"/>
    </row>
    <row r="21" spans="2:84" s="8" customFormat="1" x14ac:dyDescent="0.35">
      <c r="B21" s="8" t="s">
        <v>392</v>
      </c>
      <c r="Q21" s="29">
        <v>3004</v>
      </c>
      <c r="R21" s="8">
        <v>3303</v>
      </c>
      <c r="S21" s="8">
        <v>3346</v>
      </c>
      <c r="T21" s="8">
        <f>BR21-S21-R21-Q21</f>
        <v>3809</v>
      </c>
      <c r="U21" s="29">
        <v>3127</v>
      </c>
      <c r="V21" s="8">
        <v>3414</v>
      </c>
      <c r="W21" s="8">
        <v>3363</v>
      </c>
      <c r="X21" s="8">
        <f>BS21-W21-V21-U21</f>
        <v>3759</v>
      </c>
      <c r="Y21" s="29">
        <v>3223</v>
      </c>
      <c r="Z21" s="8">
        <v>3566</v>
      </c>
      <c r="AA21" s="8">
        <v>3848</v>
      </c>
      <c r="AB21" s="8">
        <f>BT21-AA21-Z21-Y21</f>
        <v>3613</v>
      </c>
      <c r="AC21" s="29">
        <v>3762</v>
      </c>
      <c r="AD21" s="8">
        <v>3768</v>
      </c>
      <c r="AE21" s="8">
        <v>3709</v>
      </c>
      <c r="AF21" s="8">
        <f>BU21-AE21-AD21-AC21</f>
        <v>3889</v>
      </c>
      <c r="AG21" s="29">
        <v>3746</v>
      </c>
      <c r="AH21" s="8">
        <v>4039</v>
      </c>
      <c r="AI21" s="8">
        <v>3998</v>
      </c>
      <c r="AJ21" s="8">
        <f>BV21-AI21-AH21-AG21</f>
        <v>4212</v>
      </c>
      <c r="AK21" s="29">
        <v>4107</v>
      </c>
      <c r="AL21" s="8">
        <v>4242</v>
      </c>
      <c r="AM21" s="8">
        <v>3980</v>
      </c>
      <c r="AN21" s="8">
        <f>BW21-AM21-AL21-AK21</f>
        <v>4460</v>
      </c>
      <c r="AO21" s="29">
        <v>3552</v>
      </c>
      <c r="AP21" s="8">
        <v>4012</v>
      </c>
      <c r="AQ21" s="8">
        <v>3781</v>
      </c>
      <c r="AR21" s="8">
        <f>BX21-AQ21-AP21-AO21</f>
        <v>4803</v>
      </c>
      <c r="AS21" s="29">
        <v>3510</v>
      </c>
      <c r="AT21" s="8">
        <v>3897</v>
      </c>
      <c r="AU21" s="8">
        <v>4121</v>
      </c>
      <c r="AV21" s="8">
        <f>BY21-AU21-AT21-AS21</f>
        <v>4711</v>
      </c>
      <c r="AW21" s="29"/>
      <c r="BL21" s="8" t="s">
        <v>2048</v>
      </c>
      <c r="BM21" s="8">
        <f>9381+7132</f>
        <v>16513</v>
      </c>
      <c r="BN21" s="8">
        <f>7579+8846</f>
        <v>16425</v>
      </c>
      <c r="BO21" s="8">
        <f>9037+6115</f>
        <v>15152</v>
      </c>
      <c r="BP21" s="8">
        <f>8732+5654</f>
        <v>14386</v>
      </c>
      <c r="BQ21" s="8">
        <v>9091</v>
      </c>
      <c r="BR21" s="8">
        <v>13462</v>
      </c>
      <c r="BS21" s="8">
        <v>13663</v>
      </c>
      <c r="BT21" s="8">
        <v>14250</v>
      </c>
      <c r="BU21" s="8">
        <v>15128</v>
      </c>
      <c r="BV21" s="8">
        <v>15995</v>
      </c>
      <c r="BW21" s="8">
        <v>16789</v>
      </c>
      <c r="BX21" s="8">
        <v>16148</v>
      </c>
      <c r="BY21" s="8">
        <v>16239</v>
      </c>
    </row>
    <row r="22" spans="2:84" s="8" customFormat="1" x14ac:dyDescent="0.35">
      <c r="B22" s="8" t="s">
        <v>569</v>
      </c>
      <c r="Q22" s="29">
        <v>229</v>
      </c>
      <c r="R22" s="8">
        <v>202</v>
      </c>
      <c r="S22" s="8">
        <v>247</v>
      </c>
      <c r="T22" s="8">
        <f>BR22-S22-R22-Q22</f>
        <v>228</v>
      </c>
      <c r="U22" s="29">
        <v>128</v>
      </c>
      <c r="V22" s="8">
        <v>271</v>
      </c>
      <c r="W22" s="8">
        <v>257</v>
      </c>
      <c r="X22" s="8">
        <f>BS22-W22-V22-U22</f>
        <v>246</v>
      </c>
      <c r="Y22" s="29">
        <v>311</v>
      </c>
      <c r="Z22" s="8">
        <v>341</v>
      </c>
      <c r="AA22" s="8">
        <v>361</v>
      </c>
      <c r="AB22" s="8">
        <f>BT22-AA22-Z22-Y22</f>
        <v>289</v>
      </c>
      <c r="AC22" s="29">
        <v>379</v>
      </c>
      <c r="AD22" s="8">
        <v>347</v>
      </c>
      <c r="AE22" s="8">
        <v>342</v>
      </c>
      <c r="AF22" s="8">
        <f>BU22-AE22-AD22-AC22</f>
        <v>353</v>
      </c>
      <c r="AG22" s="29">
        <v>376</v>
      </c>
      <c r="AH22" s="8">
        <v>429</v>
      </c>
      <c r="AI22" s="8">
        <v>404</v>
      </c>
      <c r="AJ22" s="8">
        <f>BV22-AI22-AH22-AG22</f>
        <v>406</v>
      </c>
      <c r="AK22" s="29">
        <v>433</v>
      </c>
      <c r="AL22" s="8">
        <v>458</v>
      </c>
      <c r="AM22" s="8">
        <v>459</v>
      </c>
      <c r="AN22" s="8">
        <f>BW22-AM22-AL22-AK22</f>
        <v>448</v>
      </c>
      <c r="AO22" s="29">
        <v>406</v>
      </c>
      <c r="AP22" s="8">
        <v>461</v>
      </c>
      <c r="AQ22" s="8">
        <v>472</v>
      </c>
      <c r="AR22" s="8">
        <f>BX22-AQ22-AP22-AO22</f>
        <v>334</v>
      </c>
      <c r="AS22" s="29">
        <v>350</v>
      </c>
      <c r="AT22" s="8">
        <v>454</v>
      </c>
      <c r="AU22" s="8">
        <v>482</v>
      </c>
      <c r="AV22" s="8">
        <f>BY22-AU22-AT22-AS22</f>
        <v>579</v>
      </c>
      <c r="AW22" s="29"/>
      <c r="BL22" s="8" t="s">
        <v>2048</v>
      </c>
      <c r="BM22" s="8">
        <f>645+874</f>
        <v>1519</v>
      </c>
      <c r="BN22" s="8">
        <f>808+737</f>
        <v>1545</v>
      </c>
      <c r="BO22" s="8">
        <f>498+1065</f>
        <v>1563</v>
      </c>
      <c r="BP22" s="8">
        <f>472+936</f>
        <v>1408</v>
      </c>
      <c r="BQ22" s="8">
        <v>844</v>
      </c>
      <c r="BR22" s="8">
        <v>906</v>
      </c>
      <c r="BS22" s="8">
        <v>902</v>
      </c>
      <c r="BT22" s="8">
        <v>1302</v>
      </c>
      <c r="BU22" s="8">
        <v>1421</v>
      </c>
      <c r="BV22" s="8">
        <v>1615</v>
      </c>
      <c r="BW22" s="8">
        <v>1798</v>
      </c>
      <c r="BX22" s="8">
        <v>1673</v>
      </c>
      <c r="BY22" s="8">
        <v>1865</v>
      </c>
    </row>
    <row r="23" spans="2:84" s="12" customFormat="1" x14ac:dyDescent="0.35">
      <c r="B23" s="12" t="s">
        <v>1976</v>
      </c>
      <c r="E23" s="12" t="e">
        <f>E22/E21</f>
        <v>#DIV/0!</v>
      </c>
      <c r="F23" s="12" t="e">
        <f t="shared" ref="F23:N23" si="11">F22/F21</f>
        <v>#DIV/0!</v>
      </c>
      <c r="G23" s="12" t="e">
        <f t="shared" si="11"/>
        <v>#DIV/0!</v>
      </c>
      <c r="H23" s="12" t="e">
        <f t="shared" si="11"/>
        <v>#DIV/0!</v>
      </c>
      <c r="I23" s="12" t="e">
        <f t="shared" si="11"/>
        <v>#DIV/0!</v>
      </c>
      <c r="J23" s="12" t="e">
        <f t="shared" si="11"/>
        <v>#DIV/0!</v>
      </c>
      <c r="K23" s="12" t="e">
        <f t="shared" si="11"/>
        <v>#DIV/0!</v>
      </c>
      <c r="L23" s="12" t="e">
        <f t="shared" si="11"/>
        <v>#DIV/0!</v>
      </c>
      <c r="M23" s="12" t="e">
        <f t="shared" si="11"/>
        <v>#DIV/0!</v>
      </c>
      <c r="N23" s="12" t="e">
        <f t="shared" si="11"/>
        <v>#DIV/0!</v>
      </c>
      <c r="O23" s="12" t="e">
        <f>O22/O21</f>
        <v>#DIV/0!</v>
      </c>
      <c r="P23" s="12" t="e">
        <f t="shared" ref="P23:Y23" si="12">P22/P21</f>
        <v>#DIV/0!</v>
      </c>
      <c r="Q23" s="30">
        <f t="shared" si="12"/>
        <v>7.6231691078561911E-2</v>
      </c>
      <c r="R23" s="12">
        <f t="shared" si="12"/>
        <v>6.1156524371783226E-2</v>
      </c>
      <c r="S23" s="12">
        <f t="shared" si="12"/>
        <v>7.3819485953377173E-2</v>
      </c>
      <c r="T23" s="12">
        <f t="shared" si="12"/>
        <v>5.9858230506694671E-2</v>
      </c>
      <c r="U23" s="30">
        <f t="shared" si="12"/>
        <v>4.0933802366485451E-2</v>
      </c>
      <c r="V23" s="12">
        <f t="shared" si="12"/>
        <v>7.9379027533684823E-2</v>
      </c>
      <c r="W23" s="12">
        <f t="shared" si="12"/>
        <v>7.641986321736545E-2</v>
      </c>
      <c r="X23" s="12">
        <f t="shared" si="12"/>
        <v>6.5442936951316838E-2</v>
      </c>
      <c r="Y23" s="30">
        <f t="shared" si="12"/>
        <v>9.6493949736270554E-2</v>
      </c>
      <c r="Z23" s="12">
        <f>Z22/Z21</f>
        <v>9.5625350532809877E-2</v>
      </c>
      <c r="AA23" s="12">
        <f t="shared" ref="AA23:AF23" si="13">AA22/AA21</f>
        <v>9.3814968814968813E-2</v>
      </c>
      <c r="AB23" s="12">
        <f t="shared" si="13"/>
        <v>7.9988928867976747E-2</v>
      </c>
      <c r="AC23" s="30">
        <f t="shared" si="13"/>
        <v>0.10074428495481128</v>
      </c>
      <c r="AD23" s="12">
        <f t="shared" si="13"/>
        <v>9.2091295116772817E-2</v>
      </c>
      <c r="AE23" s="12">
        <f t="shared" si="13"/>
        <v>9.2208142356430309E-2</v>
      </c>
      <c r="AF23" s="12">
        <f t="shared" si="13"/>
        <v>9.0768835176137819E-2</v>
      </c>
      <c r="AG23" s="30">
        <f>AG22/AG21</f>
        <v>0.10037373198077949</v>
      </c>
      <c r="AH23" s="12">
        <f t="shared" ref="AH23:BA23" si="14">AH22/AH21</f>
        <v>0.10621440950730379</v>
      </c>
      <c r="AI23" s="12">
        <f t="shared" si="14"/>
        <v>0.10105052526263132</v>
      </c>
      <c r="AJ23" s="12">
        <f t="shared" si="14"/>
        <v>9.6391263057929721E-2</v>
      </c>
      <c r="AK23" s="30">
        <f t="shared" si="14"/>
        <v>0.10542975407840273</v>
      </c>
      <c r="AL23" s="12">
        <f t="shared" si="14"/>
        <v>0.10796793965110797</v>
      </c>
      <c r="AM23" s="12">
        <f t="shared" si="14"/>
        <v>0.11532663316582914</v>
      </c>
      <c r="AN23" s="12">
        <f t="shared" si="14"/>
        <v>0.10044843049327354</v>
      </c>
      <c r="AO23" s="30">
        <f t="shared" si="14"/>
        <v>0.1143018018018018</v>
      </c>
      <c r="AP23" s="12">
        <f t="shared" si="14"/>
        <v>0.11490528414755732</v>
      </c>
      <c r="AQ23" s="12">
        <f t="shared" si="14"/>
        <v>0.12483469981486379</v>
      </c>
      <c r="AR23" s="12">
        <f t="shared" si="14"/>
        <v>6.9539870914012078E-2</v>
      </c>
      <c r="AS23" s="30">
        <f t="shared" si="14"/>
        <v>9.9715099715099717E-2</v>
      </c>
      <c r="AT23" s="12">
        <f t="shared" si="14"/>
        <v>0.11649987169617655</v>
      </c>
      <c r="AU23" s="12">
        <f t="shared" si="14"/>
        <v>0.11696190245086144</v>
      </c>
      <c r="AV23" s="12">
        <f t="shared" si="14"/>
        <v>0.12290384207174697</v>
      </c>
      <c r="AW23" s="30" t="e">
        <f t="shared" si="14"/>
        <v>#DIV/0!</v>
      </c>
      <c r="AX23" s="12" t="e">
        <f t="shared" si="14"/>
        <v>#DIV/0!</v>
      </c>
      <c r="AY23" s="12" t="e">
        <f t="shared" si="14"/>
        <v>#DIV/0!</v>
      </c>
      <c r="AZ23" s="12" t="e">
        <f t="shared" si="14"/>
        <v>#DIV/0!</v>
      </c>
      <c r="BA23" s="12" t="e">
        <f t="shared" si="14"/>
        <v>#DIV/0!</v>
      </c>
      <c r="BI23" s="12" t="e">
        <f>BI22/BI21</f>
        <v>#DIV/0!</v>
      </c>
      <c r="BJ23" s="12" t="e">
        <f t="shared" ref="BJ23:CF23" si="15">BJ22/BJ21</f>
        <v>#DIV/0!</v>
      </c>
      <c r="BK23" s="12" t="e">
        <f t="shared" si="15"/>
        <v>#DIV/0!</v>
      </c>
      <c r="BL23" s="12" t="s">
        <v>2048</v>
      </c>
      <c r="BM23" s="12">
        <f t="shared" si="15"/>
        <v>9.1988130563798218E-2</v>
      </c>
      <c r="BN23" s="12">
        <f t="shared" si="15"/>
        <v>9.4063926940639267E-2</v>
      </c>
      <c r="BO23" s="12">
        <f t="shared" si="15"/>
        <v>0.10315469904963041</v>
      </c>
      <c r="BP23" s="12">
        <f t="shared" si="15"/>
        <v>9.7872932017238984E-2</v>
      </c>
      <c r="BQ23" s="12">
        <f t="shared" si="15"/>
        <v>9.283907160928391E-2</v>
      </c>
      <c r="BR23" s="12">
        <f t="shared" si="15"/>
        <v>6.7300549695439013E-2</v>
      </c>
      <c r="BS23" s="12">
        <f t="shared" si="15"/>
        <v>6.6017712069091711E-2</v>
      </c>
      <c r="BT23" s="12">
        <f t="shared" si="15"/>
        <v>9.1368421052631585E-2</v>
      </c>
      <c r="BU23" s="12">
        <f t="shared" si="15"/>
        <v>9.3931782125859328E-2</v>
      </c>
      <c r="BV23" s="12">
        <f t="shared" si="15"/>
        <v>0.10096905282900906</v>
      </c>
      <c r="BW23" s="12">
        <f t="shared" si="15"/>
        <v>0.10709393054976472</v>
      </c>
      <c r="BX23" s="12">
        <f t="shared" si="15"/>
        <v>0.10360416150606887</v>
      </c>
      <c r="BY23" s="12">
        <f t="shared" si="15"/>
        <v>0.11484697333579653</v>
      </c>
      <c r="BZ23" s="12" t="e">
        <f t="shared" si="15"/>
        <v>#DIV/0!</v>
      </c>
      <c r="CA23" s="12" t="e">
        <f t="shared" si="15"/>
        <v>#DIV/0!</v>
      </c>
      <c r="CB23" s="12" t="e">
        <f t="shared" si="15"/>
        <v>#DIV/0!</v>
      </c>
      <c r="CC23" s="12" t="e">
        <f t="shared" si="15"/>
        <v>#DIV/0!</v>
      </c>
      <c r="CD23" s="12" t="e">
        <f t="shared" si="15"/>
        <v>#DIV/0!</v>
      </c>
      <c r="CE23" s="12" t="e">
        <f t="shared" si="15"/>
        <v>#DIV/0!</v>
      </c>
      <c r="CF23" s="12" t="e">
        <f t="shared" si="15"/>
        <v>#DIV/0!</v>
      </c>
    </row>
    <row r="24" spans="2:84" s="8" customFormat="1" x14ac:dyDescent="0.35">
      <c r="B24" s="8" t="s">
        <v>1977</v>
      </c>
      <c r="Q24" s="29"/>
      <c r="U24" s="29"/>
      <c r="Y24" s="29"/>
      <c r="AC24" s="29"/>
      <c r="AG24" s="29"/>
      <c r="AK24" s="29"/>
      <c r="AO24" s="29"/>
      <c r="AS24" s="29"/>
      <c r="AW24" s="29"/>
      <c r="BL24" s="8" t="s">
        <v>2048</v>
      </c>
      <c r="BM24" s="8">
        <f>9300+10500</f>
        <v>19800</v>
      </c>
      <c r="BN24" s="8">
        <f>10700+8700</f>
        <v>19400</v>
      </c>
      <c r="BO24" s="8">
        <f>12600+6300</f>
        <v>18900</v>
      </c>
      <c r="BP24" s="8">
        <f>13300+6000</f>
        <v>19300</v>
      </c>
      <c r="BQ24" s="8">
        <f>4800+30100</f>
        <v>34900</v>
      </c>
      <c r="BR24" s="8">
        <v>29029</v>
      </c>
      <c r="BS24" s="8">
        <v>30030</v>
      </c>
      <c r="BT24" s="8">
        <v>31320</v>
      </c>
      <c r="BU24" s="8">
        <v>34296</v>
      </c>
      <c r="BV24" s="8">
        <v>36249</v>
      </c>
      <c r="BW24" s="8">
        <v>33700</v>
      </c>
      <c r="BX24" s="8">
        <v>34949</v>
      </c>
      <c r="BY24" s="8">
        <v>37726</v>
      </c>
    </row>
    <row r="25" spans="2:84" s="11" customFormat="1" x14ac:dyDescent="0.35">
      <c r="B25" s="11" t="s">
        <v>1979</v>
      </c>
      <c r="Q25" s="28"/>
      <c r="U25" s="28"/>
      <c r="Y25" s="28"/>
      <c r="AC25" s="28"/>
      <c r="AG25" s="28"/>
      <c r="AK25" s="28"/>
      <c r="AO25" s="28"/>
      <c r="AS25" s="28"/>
      <c r="AW25" s="28"/>
    </row>
    <row r="26" spans="2:84" s="8" customFormat="1" x14ac:dyDescent="0.35">
      <c r="B26" s="8" t="s">
        <v>392</v>
      </c>
      <c r="Q26" s="29">
        <v>2131</v>
      </c>
      <c r="R26" s="8">
        <v>2219</v>
      </c>
      <c r="S26" s="8">
        <v>2280</v>
      </c>
      <c r="T26" s="8">
        <f>BR26-S26-R26-Q26</f>
        <v>2779</v>
      </c>
      <c r="U26" s="29">
        <v>2416</v>
      </c>
      <c r="V26" s="8">
        <v>2443</v>
      </c>
      <c r="W26" s="8">
        <v>2305</v>
      </c>
      <c r="X26" s="8">
        <f>BS26-W26-V26-U26</f>
        <v>2441</v>
      </c>
      <c r="Y26" s="29">
        <v>2337</v>
      </c>
      <c r="Z26" s="8">
        <v>2426</v>
      </c>
      <c r="AA26" s="8">
        <v>2555</v>
      </c>
      <c r="AB26" s="8">
        <f>BT26-AA26-Z26-Y26</f>
        <v>2490</v>
      </c>
      <c r="AC26" s="29">
        <v>2640</v>
      </c>
      <c r="AD26" s="8">
        <v>2698</v>
      </c>
      <c r="AE26" s="8">
        <v>2683</v>
      </c>
      <c r="AF26" s="8">
        <f>BU26-AE26-AD26-AC26</f>
        <v>2839</v>
      </c>
      <c r="AG26" s="29">
        <v>2917</v>
      </c>
      <c r="AH26" s="8">
        <v>2877</v>
      </c>
      <c r="AI26" s="8">
        <v>2846</v>
      </c>
      <c r="AJ26" s="8">
        <f>BV26-AI26-AH26-AG26</f>
        <v>3240</v>
      </c>
      <c r="AK26" s="29">
        <v>3015</v>
      </c>
      <c r="AL26" s="8">
        <v>3177</v>
      </c>
      <c r="AM26" s="8">
        <v>2699</v>
      </c>
      <c r="AN26" s="8">
        <f>BW26-AM26-AL26-AK26</f>
        <v>2923</v>
      </c>
      <c r="AO26" s="29">
        <v>2559</v>
      </c>
      <c r="AP26" s="8">
        <v>2825</v>
      </c>
      <c r="AQ26" s="8">
        <v>2882</v>
      </c>
      <c r="AR26" s="8">
        <f>BX26-AQ26-AP26-AO26</f>
        <v>3266</v>
      </c>
      <c r="AS26" s="29">
        <v>2959</v>
      </c>
      <c r="AT26" s="8">
        <v>3166</v>
      </c>
      <c r="AU26" s="8">
        <v>3101</v>
      </c>
      <c r="AV26" s="8">
        <f>BY26-AU26-AT26-AS26</f>
        <v>3379</v>
      </c>
      <c r="AW26" s="29"/>
      <c r="BL26" s="8">
        <v>8242</v>
      </c>
      <c r="BM26" s="8">
        <v>8161</v>
      </c>
      <c r="BN26" s="8">
        <v>8347</v>
      </c>
      <c r="BO26" s="8">
        <v>9288</v>
      </c>
      <c r="BP26" s="8">
        <v>9202</v>
      </c>
      <c r="BQ26" s="8">
        <v>9105</v>
      </c>
      <c r="BR26" s="8">
        <v>9409</v>
      </c>
      <c r="BS26" s="8">
        <v>9605</v>
      </c>
      <c r="BT26" s="8">
        <v>9808</v>
      </c>
      <c r="BU26" s="8">
        <v>10860</v>
      </c>
      <c r="BV26" s="8">
        <v>11880</v>
      </c>
      <c r="BW26" s="8">
        <v>11814</v>
      </c>
      <c r="BX26" s="8">
        <v>11532</v>
      </c>
      <c r="BY26" s="8">
        <v>12605</v>
      </c>
    </row>
    <row r="27" spans="2:84" s="8" customFormat="1" x14ac:dyDescent="0.35">
      <c r="B27" s="8" t="s">
        <v>569</v>
      </c>
      <c r="Q27" s="29">
        <v>244</v>
      </c>
      <c r="R27" s="8">
        <v>340</v>
      </c>
      <c r="S27" s="8">
        <v>450</v>
      </c>
      <c r="T27" s="8">
        <f>BR27-S27-R27-Q27</f>
        <v>255</v>
      </c>
      <c r="U27" s="29">
        <v>290</v>
      </c>
      <c r="V27" s="8">
        <v>256</v>
      </c>
      <c r="W27" s="8">
        <v>219</v>
      </c>
      <c r="X27" s="8">
        <f>BS27-W27-V27-U27</f>
        <v>215</v>
      </c>
      <c r="Y27" s="29">
        <v>264</v>
      </c>
      <c r="Z27" s="8">
        <v>274</v>
      </c>
      <c r="AA27" s="8">
        <v>293</v>
      </c>
      <c r="AB27" s="8">
        <f>BT27-AA27-Z27-Y27</f>
        <v>224</v>
      </c>
      <c r="AC27" s="29">
        <v>334</v>
      </c>
      <c r="AD27" s="8">
        <v>288</v>
      </c>
      <c r="AE27" s="8">
        <v>309</v>
      </c>
      <c r="AF27" s="8">
        <f>BU27-AE27-AD27-AC27</f>
        <v>260</v>
      </c>
      <c r="AG27" s="29">
        <v>281</v>
      </c>
      <c r="AH27" s="8">
        <v>252</v>
      </c>
      <c r="AI27" s="8">
        <v>248</v>
      </c>
      <c r="AJ27" s="8">
        <f>BV27-AI27-AH27-AG27</f>
        <v>368</v>
      </c>
      <c r="AK27" s="29">
        <v>227</v>
      </c>
      <c r="AL27" s="8">
        <v>335</v>
      </c>
      <c r="AM27" s="8">
        <v>264</v>
      </c>
      <c r="AN27" s="8">
        <f>BW27-AM27-AL27-AK27</f>
        <v>308</v>
      </c>
      <c r="AO27" s="29">
        <v>248</v>
      </c>
      <c r="AP27" s="8">
        <v>271</v>
      </c>
      <c r="AQ27" s="8">
        <v>304</v>
      </c>
      <c r="AR27" s="8">
        <f>BX27-AQ27-AP27-AO27</f>
        <v>222</v>
      </c>
      <c r="AS27" s="29">
        <v>280</v>
      </c>
      <c r="AT27" s="8">
        <v>312</v>
      </c>
      <c r="AU27" s="8">
        <v>259</v>
      </c>
      <c r="AV27" s="8">
        <f>BY27-AU27-AT27-AS27</f>
        <v>307</v>
      </c>
      <c r="AW27" s="29"/>
      <c r="BL27" s="8">
        <v>968</v>
      </c>
      <c r="BM27" s="8">
        <v>1063</v>
      </c>
      <c r="BN27" s="8">
        <v>1083</v>
      </c>
      <c r="BO27" s="8">
        <v>1198</v>
      </c>
      <c r="BP27" s="8">
        <v>1187</v>
      </c>
      <c r="BQ27" s="8">
        <v>1171</v>
      </c>
      <c r="BR27" s="8">
        <v>1289</v>
      </c>
      <c r="BS27" s="8">
        <v>980</v>
      </c>
      <c r="BT27" s="8">
        <v>1055</v>
      </c>
      <c r="BU27" s="8">
        <v>1191</v>
      </c>
      <c r="BV27" s="8">
        <v>1149</v>
      </c>
      <c r="BW27" s="8">
        <v>1134</v>
      </c>
      <c r="BX27" s="8">
        <v>1045</v>
      </c>
      <c r="BY27" s="8">
        <v>1158</v>
      </c>
    </row>
    <row r="28" spans="2:84" s="12" customFormat="1" x14ac:dyDescent="0.35">
      <c r="B28" s="12" t="s">
        <v>1976</v>
      </c>
      <c r="E28" s="12" t="e">
        <f>E27/E26</f>
        <v>#DIV/0!</v>
      </c>
      <c r="F28" s="12" t="e">
        <f t="shared" ref="F28:N28" si="16">F27/F26</f>
        <v>#DIV/0!</v>
      </c>
      <c r="G28" s="12" t="e">
        <f t="shared" si="16"/>
        <v>#DIV/0!</v>
      </c>
      <c r="H28" s="12" t="e">
        <f t="shared" si="16"/>
        <v>#DIV/0!</v>
      </c>
      <c r="I28" s="12" t="e">
        <f t="shared" si="16"/>
        <v>#DIV/0!</v>
      </c>
      <c r="J28" s="12" t="e">
        <f t="shared" si="16"/>
        <v>#DIV/0!</v>
      </c>
      <c r="K28" s="12" t="e">
        <f t="shared" si="16"/>
        <v>#DIV/0!</v>
      </c>
      <c r="L28" s="12" t="e">
        <f t="shared" si="16"/>
        <v>#DIV/0!</v>
      </c>
      <c r="M28" s="12" t="e">
        <f t="shared" si="16"/>
        <v>#DIV/0!</v>
      </c>
      <c r="N28" s="12" t="e">
        <f t="shared" si="16"/>
        <v>#DIV/0!</v>
      </c>
      <c r="O28" s="12" t="e">
        <f>O27/O26</f>
        <v>#DIV/0!</v>
      </c>
      <c r="P28" s="12" t="e">
        <f t="shared" ref="P28:Y28" si="17">P27/P26</f>
        <v>#DIV/0!</v>
      </c>
      <c r="Q28" s="30">
        <f t="shared" si="17"/>
        <v>0.11450023463162834</v>
      </c>
      <c r="R28" s="12">
        <f t="shared" si="17"/>
        <v>0.15322217214961695</v>
      </c>
      <c r="S28" s="12">
        <f t="shared" si="17"/>
        <v>0.19736842105263158</v>
      </c>
      <c r="T28" s="12">
        <f t="shared" si="17"/>
        <v>9.1759625764663552E-2</v>
      </c>
      <c r="U28" s="30">
        <f t="shared" si="17"/>
        <v>0.12003311258278146</v>
      </c>
      <c r="V28" s="12">
        <f t="shared" si="17"/>
        <v>0.10478919361440851</v>
      </c>
      <c r="W28" s="12">
        <f t="shared" si="17"/>
        <v>9.501084598698481E-2</v>
      </c>
      <c r="X28" s="12">
        <f t="shared" si="17"/>
        <v>8.8078656288406387E-2</v>
      </c>
      <c r="Y28" s="30">
        <f t="shared" si="17"/>
        <v>0.11296534017971759</v>
      </c>
      <c r="Z28" s="12">
        <f>Z27/Z26</f>
        <v>0.11294311624072548</v>
      </c>
      <c r="AA28" s="12">
        <f t="shared" ref="AA28:AF28" si="18">AA27/AA26</f>
        <v>0.11467710371819961</v>
      </c>
      <c r="AB28" s="12">
        <f t="shared" si="18"/>
        <v>8.9959839357429724E-2</v>
      </c>
      <c r="AC28" s="30">
        <f t="shared" si="18"/>
        <v>0.12651515151515152</v>
      </c>
      <c r="AD28" s="12">
        <f t="shared" si="18"/>
        <v>0.1067457375833951</v>
      </c>
      <c r="AE28" s="12">
        <f t="shared" si="18"/>
        <v>0.11516958628401043</v>
      </c>
      <c r="AF28" s="12">
        <f t="shared" si="18"/>
        <v>9.1581542796759424E-2</v>
      </c>
      <c r="AG28" s="30">
        <f>AG27/AG26</f>
        <v>9.6331847788824129E-2</v>
      </c>
      <c r="AH28" s="12">
        <f t="shared" ref="AH28:BA28" si="19">AH27/AH26</f>
        <v>8.7591240875912413E-2</v>
      </c>
      <c r="AI28" s="12">
        <f t="shared" si="19"/>
        <v>8.7139845397048485E-2</v>
      </c>
      <c r="AJ28" s="12">
        <f t="shared" si="19"/>
        <v>0.11358024691358025</v>
      </c>
      <c r="AK28" s="30">
        <f t="shared" si="19"/>
        <v>7.529021558872305E-2</v>
      </c>
      <c r="AL28" s="12">
        <f t="shared" si="19"/>
        <v>0.10544538873150772</v>
      </c>
      <c r="AM28" s="12">
        <f t="shared" si="19"/>
        <v>9.781400518710634E-2</v>
      </c>
      <c r="AN28" s="12">
        <f t="shared" si="19"/>
        <v>0.10537119397878891</v>
      </c>
      <c r="AO28" s="30">
        <f t="shared" si="19"/>
        <v>9.6912856584603357E-2</v>
      </c>
      <c r="AP28" s="12">
        <f t="shared" si="19"/>
        <v>9.592920353982301E-2</v>
      </c>
      <c r="AQ28" s="12">
        <f t="shared" si="19"/>
        <v>0.1054823039555864</v>
      </c>
      <c r="AR28" s="12">
        <f t="shared" si="19"/>
        <v>6.7973055725658302E-2</v>
      </c>
      <c r="AS28" s="30">
        <f t="shared" si="19"/>
        <v>9.4626563028050018E-2</v>
      </c>
      <c r="AT28" s="12">
        <f t="shared" si="19"/>
        <v>9.8547062539481992E-2</v>
      </c>
      <c r="AU28" s="12">
        <f t="shared" si="19"/>
        <v>8.35214446952596E-2</v>
      </c>
      <c r="AV28" s="12">
        <f t="shared" si="19"/>
        <v>9.0855282627996442E-2</v>
      </c>
      <c r="AW28" s="30" t="e">
        <f t="shared" si="19"/>
        <v>#DIV/0!</v>
      </c>
      <c r="AX28" s="12" t="e">
        <f t="shared" si="19"/>
        <v>#DIV/0!</v>
      </c>
      <c r="AY28" s="12" t="e">
        <f t="shared" si="19"/>
        <v>#DIV/0!</v>
      </c>
      <c r="AZ28" s="12" t="e">
        <f t="shared" si="19"/>
        <v>#DIV/0!</v>
      </c>
      <c r="BA28" s="12" t="e">
        <f t="shared" si="19"/>
        <v>#DIV/0!</v>
      </c>
      <c r="BI28" s="12" t="e">
        <f>BI27/BI26</f>
        <v>#DIV/0!</v>
      </c>
      <c r="BJ28" s="12" t="e">
        <f t="shared" ref="BJ28" si="20">BJ27/BJ26</f>
        <v>#DIV/0!</v>
      </c>
      <c r="BK28" s="12" t="e">
        <f t="shared" ref="BK28" si="21">BK27/BK26</f>
        <v>#DIV/0!</v>
      </c>
      <c r="BL28" s="12">
        <f t="shared" ref="BL28" si="22">BL27/BL26</f>
        <v>0.11744722154816792</v>
      </c>
      <c r="BM28" s="12">
        <f t="shared" ref="BM28" si="23">BM27/BM26</f>
        <v>0.13025364538659479</v>
      </c>
      <c r="BN28" s="12">
        <f t="shared" ref="BN28" si="24">BN27/BN26</f>
        <v>0.12974721456810831</v>
      </c>
      <c r="BO28" s="12">
        <f t="shared" ref="BO28" si="25">BO27/BO26</f>
        <v>0.12898363479758829</v>
      </c>
      <c r="BP28" s="12">
        <f t="shared" ref="BP28" si="26">BP27/BP26</f>
        <v>0.12899369702238644</v>
      </c>
      <c r="BQ28" s="12">
        <f t="shared" ref="BQ28" si="27">BQ27/BQ26</f>
        <v>0.12861065348709499</v>
      </c>
      <c r="BR28" s="12">
        <f t="shared" ref="BR28" si="28">BR27/BR26</f>
        <v>0.13699649271973643</v>
      </c>
      <c r="BS28" s="12">
        <f t="shared" ref="BS28" si="29">BS27/BS26</f>
        <v>0.10203019260801666</v>
      </c>
      <c r="BT28" s="12">
        <f t="shared" ref="BT28" si="30">BT27/BT26</f>
        <v>0.1075652528548124</v>
      </c>
      <c r="BU28" s="12">
        <f t="shared" ref="BU28" si="31">BU27/BU26</f>
        <v>0.10966850828729281</v>
      </c>
      <c r="BV28" s="12">
        <f t="shared" ref="BV28" si="32">BV27/BV26</f>
        <v>9.6717171717171715E-2</v>
      </c>
      <c r="BW28" s="12">
        <f t="shared" ref="BW28" si="33">BW27/BW26</f>
        <v>9.598781107160996E-2</v>
      </c>
      <c r="BX28" s="12">
        <f t="shared" ref="BX28" si="34">BX27/BX26</f>
        <v>9.061741241762053E-2</v>
      </c>
      <c r="BY28" s="12">
        <f t="shared" ref="BY28" si="35">BY27/BY26</f>
        <v>9.1868306227687421E-2</v>
      </c>
      <c r="BZ28" s="12" t="e">
        <f t="shared" ref="BZ28" si="36">BZ27/BZ26</f>
        <v>#DIV/0!</v>
      </c>
      <c r="CA28" s="12" t="e">
        <f t="shared" ref="CA28" si="37">CA27/CA26</f>
        <v>#DIV/0!</v>
      </c>
      <c r="CB28" s="12" t="e">
        <f t="shared" ref="CB28" si="38">CB27/CB26</f>
        <v>#DIV/0!</v>
      </c>
      <c r="CC28" s="12" t="e">
        <f t="shared" ref="CC28" si="39">CC27/CC26</f>
        <v>#DIV/0!</v>
      </c>
      <c r="CD28" s="12" t="e">
        <f t="shared" ref="CD28" si="40">CD27/CD26</f>
        <v>#DIV/0!</v>
      </c>
      <c r="CE28" s="12" t="e">
        <f t="shared" ref="CE28" si="41">CE27/CE26</f>
        <v>#DIV/0!</v>
      </c>
      <c r="CF28" s="12" t="e">
        <f t="shared" ref="CF28" si="42">CF27/CF26</f>
        <v>#DIV/0!</v>
      </c>
    </row>
    <row r="29" spans="2:84" s="15" customFormat="1" x14ac:dyDescent="0.35">
      <c r="B29" s="15" t="s">
        <v>1977</v>
      </c>
      <c r="Q29" s="31"/>
      <c r="U29" s="31"/>
      <c r="Y29" s="31"/>
      <c r="AC29" s="31"/>
      <c r="AG29" s="31"/>
      <c r="AK29" s="31"/>
      <c r="AO29" s="31"/>
      <c r="AS29" s="31"/>
      <c r="AW29" s="31"/>
      <c r="BL29" s="15">
        <v>17800</v>
      </c>
      <c r="BM29" s="15">
        <v>16000</v>
      </c>
      <c r="BN29" s="15">
        <v>18100</v>
      </c>
      <c r="BO29" s="15">
        <v>21400</v>
      </c>
      <c r="BP29" s="15">
        <v>20300</v>
      </c>
      <c r="BQ29" s="15">
        <v>17400</v>
      </c>
      <c r="BR29" s="15">
        <v>25226</v>
      </c>
      <c r="BS29" s="15">
        <v>22042</v>
      </c>
      <c r="BT29" s="15">
        <v>22184</v>
      </c>
      <c r="BU29" s="15">
        <v>28253</v>
      </c>
      <c r="BV29" s="15">
        <v>25148</v>
      </c>
      <c r="BW29" s="15">
        <v>25516</v>
      </c>
      <c r="BX29" s="15">
        <v>29684</v>
      </c>
      <c r="BY29" s="15">
        <v>30456</v>
      </c>
    </row>
    <row r="30" spans="2:84" s="42" customFormat="1" x14ac:dyDescent="0.35">
      <c r="B30" s="42" t="s">
        <v>1989</v>
      </c>
      <c r="E30" s="42">
        <f>E26+E21+E16+E11</f>
        <v>0</v>
      </c>
      <c r="F30" s="42">
        <f t="shared" ref="F30:N30" si="43">F26+F21+F16+F11</f>
        <v>0</v>
      </c>
      <c r="G30" s="42">
        <f t="shared" si="43"/>
        <v>0</v>
      </c>
      <c r="H30" s="42">
        <f t="shared" si="43"/>
        <v>0</v>
      </c>
      <c r="I30" s="42">
        <f t="shared" si="43"/>
        <v>0</v>
      </c>
      <c r="J30" s="42">
        <f t="shared" si="43"/>
        <v>0</v>
      </c>
      <c r="K30" s="42">
        <f t="shared" si="43"/>
        <v>0</v>
      </c>
      <c r="L30" s="42">
        <f t="shared" si="43"/>
        <v>0</v>
      </c>
      <c r="M30" s="42">
        <f t="shared" si="43"/>
        <v>0</v>
      </c>
      <c r="N30" s="42">
        <f t="shared" si="43"/>
        <v>0</v>
      </c>
      <c r="O30" s="42">
        <f>O26+O21+O16+O11</f>
        <v>0</v>
      </c>
      <c r="P30" s="42">
        <f t="shared" ref="P30:Y30" si="44">P26+P21+P16+P11</f>
        <v>0</v>
      </c>
      <c r="Q30" s="43">
        <f t="shared" si="44"/>
        <v>10368</v>
      </c>
      <c r="R30" s="42">
        <f t="shared" si="44"/>
        <v>11577</v>
      </c>
      <c r="S30" s="42">
        <f t="shared" si="44"/>
        <v>11551</v>
      </c>
      <c r="T30" s="42">
        <f t="shared" si="44"/>
        <v>13752</v>
      </c>
      <c r="U30" s="43">
        <f t="shared" si="44"/>
        <v>11212</v>
      </c>
      <c r="V30" s="42">
        <f t="shared" si="44"/>
        <v>12563</v>
      </c>
      <c r="W30" s="42">
        <f t="shared" si="44"/>
        <v>12341</v>
      </c>
      <c r="X30" s="42">
        <f t="shared" si="44"/>
        <v>13844</v>
      </c>
      <c r="Y30" s="43">
        <f t="shared" si="44"/>
        <v>11635</v>
      </c>
      <c r="Z30" s="42">
        <f>Z26+Z21+Z16+Z11</f>
        <v>13398</v>
      </c>
      <c r="AA30" s="42">
        <f t="shared" ref="AA30:AF30" si="45">AA26+AA21+AA16+AA11</f>
        <v>14318</v>
      </c>
      <c r="AB30" s="42">
        <f t="shared" si="45"/>
        <v>14411</v>
      </c>
      <c r="AC30" s="43">
        <f t="shared" si="45"/>
        <v>14336</v>
      </c>
      <c r="AD30" s="42">
        <f t="shared" si="45"/>
        <v>14427</v>
      </c>
      <c r="AE30" s="42">
        <f t="shared" si="45"/>
        <v>15171</v>
      </c>
      <c r="AF30" s="42">
        <f t="shared" si="45"/>
        <v>15878</v>
      </c>
      <c r="AG30" s="43">
        <f>AG26+AG21+AG16+AG11</f>
        <v>15651</v>
      </c>
      <c r="AH30" s="42">
        <f t="shared" ref="AH30:BA30" si="46">AH26+AH21+AH16+AH11</f>
        <v>16220</v>
      </c>
      <c r="AI30" s="42">
        <f t="shared" si="46"/>
        <v>16495</v>
      </c>
      <c r="AJ30" s="42">
        <f t="shared" si="46"/>
        <v>17032</v>
      </c>
      <c r="AK30" s="43">
        <f t="shared" si="46"/>
        <v>16258</v>
      </c>
      <c r="AL30" s="42">
        <f t="shared" si="46"/>
        <v>17029</v>
      </c>
      <c r="AM30" s="42">
        <f t="shared" si="46"/>
        <v>16028</v>
      </c>
      <c r="AN30" s="42">
        <f t="shared" si="46"/>
        <v>17729</v>
      </c>
      <c r="AO30" s="43">
        <f t="shared" si="46"/>
        <v>14964</v>
      </c>
      <c r="AP30" s="42">
        <f t="shared" si="46"/>
        <v>15446</v>
      </c>
      <c r="AQ30" s="42">
        <f t="shared" si="46"/>
        <v>16583</v>
      </c>
      <c r="AR30" s="42">
        <f t="shared" si="46"/>
        <v>18991</v>
      </c>
      <c r="AS30" s="43">
        <f t="shared" si="46"/>
        <v>15126</v>
      </c>
      <c r="AT30" s="42">
        <f t="shared" si="46"/>
        <v>16693</v>
      </c>
      <c r="AU30" s="42">
        <f t="shared" si="46"/>
        <v>16878</v>
      </c>
      <c r="AV30" s="42">
        <f t="shared" si="46"/>
        <v>18874</v>
      </c>
      <c r="AW30" s="43">
        <f t="shared" si="46"/>
        <v>0</v>
      </c>
      <c r="AX30" s="42">
        <f t="shared" si="46"/>
        <v>0</v>
      </c>
      <c r="AY30" s="42">
        <f t="shared" si="46"/>
        <v>0</v>
      </c>
      <c r="AZ30" s="42">
        <f t="shared" si="46"/>
        <v>0</v>
      </c>
      <c r="BA30" s="42">
        <f t="shared" si="46"/>
        <v>0</v>
      </c>
      <c r="BI30" s="42">
        <f t="shared" ref="BI30:CF30" si="47">BI26+BI21+BI16+BI11</f>
        <v>0</v>
      </c>
      <c r="BJ30" s="42">
        <f t="shared" si="47"/>
        <v>0</v>
      </c>
      <c r="BK30" s="42">
        <f t="shared" si="47"/>
        <v>0</v>
      </c>
      <c r="BL30" s="42" t="e">
        <f t="shared" si="47"/>
        <v>#VALUE!</v>
      </c>
      <c r="BM30" s="42">
        <f t="shared" si="47"/>
        <v>46499</v>
      </c>
      <c r="BN30" s="42">
        <f t="shared" si="47"/>
        <v>47182</v>
      </c>
      <c r="BO30" s="42">
        <f t="shared" si="47"/>
        <v>45358</v>
      </c>
      <c r="BP30" s="42">
        <f t="shared" si="47"/>
        <v>45600</v>
      </c>
      <c r="BQ30" s="42">
        <f t="shared" si="47"/>
        <v>40536</v>
      </c>
      <c r="BR30" s="42">
        <f t="shared" si="47"/>
        <v>47248</v>
      </c>
      <c r="BS30" s="42">
        <f t="shared" si="47"/>
        <v>49960</v>
      </c>
      <c r="BT30" s="42">
        <f t="shared" si="47"/>
        <v>53762</v>
      </c>
      <c r="BU30" s="42">
        <f t="shared" si="47"/>
        <v>59812</v>
      </c>
      <c r="BV30" s="42">
        <f t="shared" si="47"/>
        <v>65398</v>
      </c>
      <c r="BW30" s="42">
        <f t="shared" si="47"/>
        <v>67044</v>
      </c>
      <c r="BX30" s="42">
        <f t="shared" si="47"/>
        <v>65984</v>
      </c>
      <c r="BY30" s="42">
        <f t="shared" si="47"/>
        <v>67571</v>
      </c>
      <c r="BZ30" s="42">
        <f t="shared" si="47"/>
        <v>0</v>
      </c>
      <c r="CA30" s="42">
        <f t="shared" si="47"/>
        <v>0</v>
      </c>
      <c r="CB30" s="42">
        <f t="shared" si="47"/>
        <v>0</v>
      </c>
      <c r="CC30" s="42">
        <f t="shared" si="47"/>
        <v>0</v>
      </c>
      <c r="CD30" s="42">
        <f t="shared" si="47"/>
        <v>0</v>
      </c>
      <c r="CE30" s="42">
        <f t="shared" si="47"/>
        <v>0</v>
      </c>
      <c r="CF30" s="42">
        <f t="shared" si="47"/>
        <v>0</v>
      </c>
    </row>
    <row r="31" spans="2:84" s="20" customFormat="1" x14ac:dyDescent="0.35">
      <c r="B31" s="20" t="s">
        <v>2113</v>
      </c>
      <c r="Q31" s="32"/>
      <c r="U31" s="32"/>
      <c r="Y31" s="32"/>
      <c r="AC31" s="32"/>
      <c r="AG31" s="32"/>
      <c r="AK31" s="32"/>
      <c r="AO31" s="32"/>
      <c r="AS31" s="32"/>
      <c r="AW31" s="32"/>
      <c r="BL31" s="20" t="e">
        <f>BL29+BL24+BL19+BL14</f>
        <v>#VALUE!</v>
      </c>
      <c r="BM31" s="20">
        <f t="shared" ref="BM31:CF31" si="48">BM29+BM24+BM19+BM14</f>
        <v>80700</v>
      </c>
      <c r="BN31" s="20">
        <f t="shared" si="48"/>
        <v>82300</v>
      </c>
      <c r="BO31" s="20">
        <f t="shared" si="48"/>
        <v>82600</v>
      </c>
      <c r="BP31" s="20">
        <f t="shared" si="48"/>
        <v>80500</v>
      </c>
      <c r="BQ31" s="20">
        <f t="shared" si="48"/>
        <v>99600</v>
      </c>
      <c r="BR31" s="20">
        <f t="shared" si="48"/>
        <v>103458</v>
      </c>
      <c r="BS31" s="20">
        <f t="shared" si="48"/>
        <v>105493</v>
      </c>
      <c r="BT31" s="20">
        <f t="shared" si="48"/>
        <v>130468</v>
      </c>
      <c r="BU31" s="20">
        <f t="shared" si="48"/>
        <v>143981</v>
      </c>
      <c r="BV31" s="20">
        <f t="shared" si="48"/>
        <v>147131</v>
      </c>
      <c r="BW31" s="20">
        <f t="shared" si="48"/>
        <v>135355</v>
      </c>
      <c r="BX31" s="20">
        <f t="shared" si="48"/>
        <v>149998</v>
      </c>
      <c r="BY31" s="20">
        <f t="shared" si="48"/>
        <v>160567</v>
      </c>
      <c r="BZ31" s="20">
        <f t="shared" si="48"/>
        <v>0</v>
      </c>
      <c r="CA31" s="20">
        <f t="shared" si="48"/>
        <v>0</v>
      </c>
      <c r="CB31" s="20">
        <f t="shared" si="48"/>
        <v>0</v>
      </c>
      <c r="CC31" s="20">
        <f t="shared" si="48"/>
        <v>0</v>
      </c>
      <c r="CD31" s="20">
        <f t="shared" si="48"/>
        <v>0</v>
      </c>
      <c r="CE31" s="20">
        <f t="shared" si="48"/>
        <v>0</v>
      </c>
      <c r="CF31" s="20">
        <f t="shared" si="48"/>
        <v>0</v>
      </c>
    </row>
    <row r="32" spans="2:84" s="14" customFormat="1" x14ac:dyDescent="0.35">
      <c r="B32" s="14" t="s">
        <v>1997</v>
      </c>
      <c r="Q32" s="33"/>
      <c r="U32" s="33"/>
      <c r="Y32" s="33"/>
      <c r="AC32" s="33"/>
      <c r="AG32" s="33"/>
      <c r="AK32" s="33"/>
      <c r="AO32" s="33"/>
      <c r="AS32" s="33"/>
      <c r="AW32" s="33"/>
    </row>
    <row r="33" spans="2:84" s="8" customFormat="1" x14ac:dyDescent="0.35">
      <c r="B33" s="8" t="s">
        <v>1998</v>
      </c>
      <c r="Q33" s="29" t="s">
        <v>2048</v>
      </c>
      <c r="R33" s="8" t="s">
        <v>2048</v>
      </c>
      <c r="S33" s="8" t="s">
        <v>2048</v>
      </c>
      <c r="T33" s="8" t="s">
        <v>2048</v>
      </c>
      <c r="U33" s="29">
        <v>8203</v>
      </c>
      <c r="V33" s="8">
        <v>8967</v>
      </c>
      <c r="W33" s="8">
        <v>9026</v>
      </c>
      <c r="X33" s="8">
        <f>BS33-W33-V33-U33</f>
        <v>9430</v>
      </c>
      <c r="Y33" s="29">
        <v>8267</v>
      </c>
      <c r="Z33" s="8">
        <v>9855</v>
      </c>
      <c r="AA33" s="8">
        <v>10488</v>
      </c>
      <c r="AB33" s="8">
        <f>BT33-AA33-Z33-Y33</f>
        <v>9996</v>
      </c>
      <c r="AC33" s="29">
        <v>10181</v>
      </c>
      <c r="AD33" s="8">
        <v>10608</v>
      </c>
      <c r="AE33" s="8">
        <v>10821</v>
      </c>
      <c r="AF33" s="8">
        <f>BU33-AE33-AD33-AC33</f>
        <v>11671</v>
      </c>
      <c r="AG33" s="29">
        <v>11395</v>
      </c>
      <c r="AH33" s="8">
        <v>13048</v>
      </c>
      <c r="AI33" s="8">
        <v>11707</v>
      </c>
      <c r="AJ33" s="8">
        <f>BV33-AI33-AH33-AG33</f>
        <v>12862</v>
      </c>
      <c r="AK33" s="29">
        <v>11779</v>
      </c>
      <c r="AL33" s="8">
        <v>12416</v>
      </c>
      <c r="AM33" s="8">
        <v>11883</v>
      </c>
      <c r="AN33" s="8">
        <f>BW33-AM33-AL33-AK33</f>
        <v>12527</v>
      </c>
      <c r="AO33" s="29">
        <v>10957</v>
      </c>
      <c r="AP33" s="8">
        <v>11597</v>
      </c>
      <c r="AQ33" s="8">
        <v>12477</v>
      </c>
      <c r="AR33" s="8">
        <f>BX33-AQ33-AP33-AO33</f>
        <v>14022</v>
      </c>
      <c r="AS33" s="29">
        <v>11142</v>
      </c>
      <c r="AT33" s="8">
        <v>12567</v>
      </c>
      <c r="AU33" s="8">
        <v>12555</v>
      </c>
      <c r="AV33" s="8">
        <f>BY33-AU33-AT33-AS33</f>
        <v>13663</v>
      </c>
      <c r="AW33" s="29"/>
      <c r="BL33" s="8" t="s">
        <v>2048</v>
      </c>
      <c r="BM33" s="8" t="s">
        <v>2048</v>
      </c>
      <c r="BN33" s="8" t="s">
        <v>2048</v>
      </c>
      <c r="BO33" s="8" t="s">
        <v>2048</v>
      </c>
      <c r="BP33" s="8" t="s">
        <v>2048</v>
      </c>
      <c r="BQ33" s="8" t="s">
        <v>2048</v>
      </c>
      <c r="BR33" s="8">
        <v>34611</v>
      </c>
      <c r="BS33" s="8">
        <v>35626</v>
      </c>
      <c r="BT33" s="8">
        <v>38606</v>
      </c>
      <c r="BU33" s="8">
        <v>43281</v>
      </c>
      <c r="BV33" s="8">
        <v>49012</v>
      </c>
      <c r="BW33" s="8">
        <v>48605</v>
      </c>
      <c r="BX33" s="8">
        <v>49053</v>
      </c>
      <c r="BY33" s="8">
        <v>49927</v>
      </c>
    </row>
    <row r="34" spans="2:84" s="8" customFormat="1" x14ac:dyDescent="0.35">
      <c r="B34" s="8" t="s">
        <v>1999</v>
      </c>
      <c r="Q34" s="29" t="s">
        <v>2048</v>
      </c>
      <c r="R34" s="8" t="s">
        <v>2048</v>
      </c>
      <c r="S34" s="8" t="s">
        <v>2048</v>
      </c>
      <c r="T34" s="8" t="s">
        <v>2048</v>
      </c>
      <c r="U34" s="29">
        <v>901</v>
      </c>
      <c r="V34" s="8">
        <v>1187</v>
      </c>
      <c r="W34" s="8">
        <v>1140</v>
      </c>
      <c r="X34" s="8">
        <f>BS34-W34-V34-U34</f>
        <v>1547</v>
      </c>
      <c r="Y34" s="29">
        <v>1199</v>
      </c>
      <c r="Z34" s="8">
        <v>1243</v>
      </c>
      <c r="AA34" s="8">
        <v>1365</v>
      </c>
      <c r="AB34" s="8">
        <f>BT34-AA34-Z34-Y34</f>
        <v>1473</v>
      </c>
      <c r="AC34" s="29">
        <v>1366</v>
      </c>
      <c r="AD34" s="8">
        <v>1311</v>
      </c>
      <c r="AE34" s="8">
        <v>1487</v>
      </c>
      <c r="AF34" s="8">
        <f>BU34-AE34-AD34-AC34</f>
        <v>1662</v>
      </c>
      <c r="AG34" s="29">
        <v>1416</v>
      </c>
      <c r="AH34" s="8">
        <v>905</v>
      </c>
      <c r="AI34" s="8">
        <v>1573</v>
      </c>
      <c r="AJ34" s="8">
        <f>BV34-AI34-AH34-AG34</f>
        <v>2440</v>
      </c>
      <c r="AK34" s="29">
        <v>1692</v>
      </c>
      <c r="AL34" s="8">
        <v>1843</v>
      </c>
      <c r="AM34" s="8">
        <v>1381</v>
      </c>
      <c r="AN34" s="8">
        <f>BW34-AM34-AL34-AK34</f>
        <v>1844</v>
      </c>
      <c r="AO34" s="29">
        <v>1490</v>
      </c>
      <c r="AP34" s="8">
        <v>1305</v>
      </c>
      <c r="AQ34" s="8">
        <v>1632</v>
      </c>
      <c r="AR34" s="8">
        <f>BX34-AQ34-AP34-AO34</f>
        <v>1840</v>
      </c>
      <c r="AS34" s="29">
        <v>1589</v>
      </c>
      <c r="AT34" s="8">
        <v>1556</v>
      </c>
      <c r="AU34" s="8">
        <v>1657</v>
      </c>
      <c r="AV34" s="8">
        <f>BY34-AU34-AT34-AS34</f>
        <v>2209</v>
      </c>
      <c r="AW34" s="29"/>
      <c r="BL34" s="8" t="s">
        <v>2048</v>
      </c>
      <c r="BM34" s="8" t="s">
        <v>2048</v>
      </c>
      <c r="BN34" s="8" t="s">
        <v>2048</v>
      </c>
      <c r="BO34" s="8" t="s">
        <v>2048</v>
      </c>
      <c r="BP34" s="8" t="s">
        <v>2048</v>
      </c>
      <c r="BQ34" s="8" t="s">
        <v>2048</v>
      </c>
      <c r="BR34" s="8">
        <v>3710</v>
      </c>
      <c r="BS34" s="8">
        <v>4775</v>
      </c>
      <c r="BT34" s="8">
        <v>5280</v>
      </c>
      <c r="BU34" s="8">
        <v>5826</v>
      </c>
      <c r="BV34" s="8">
        <v>6334</v>
      </c>
      <c r="BW34" s="8">
        <v>6760</v>
      </c>
      <c r="BX34" s="8">
        <v>6267</v>
      </c>
      <c r="BY34" s="8">
        <v>7011</v>
      </c>
    </row>
    <row r="35" spans="2:84" s="8" customFormat="1" x14ac:dyDescent="0.35">
      <c r="B35" s="8" t="s">
        <v>2000</v>
      </c>
      <c r="Q35" s="29" t="s">
        <v>2048</v>
      </c>
      <c r="R35" s="8" t="s">
        <v>2048</v>
      </c>
      <c r="S35" s="8" t="s">
        <v>2048</v>
      </c>
      <c r="T35" s="8" t="s">
        <v>2048</v>
      </c>
      <c r="U35" s="29">
        <v>1114</v>
      </c>
      <c r="V35" s="8">
        <v>1214</v>
      </c>
      <c r="W35" s="8">
        <v>1149</v>
      </c>
      <c r="X35" s="8">
        <f>BS35-W35-V35-U35</f>
        <v>1356</v>
      </c>
      <c r="Y35" s="29">
        <v>1158</v>
      </c>
      <c r="Z35" s="8">
        <v>1280</v>
      </c>
      <c r="AA35" s="8">
        <v>1340</v>
      </c>
      <c r="AB35" s="8">
        <f>BT35-AA35-Z35-Y35</f>
        <v>1625</v>
      </c>
      <c r="AC35" s="29">
        <v>1499</v>
      </c>
      <c r="AD35" s="8">
        <v>1421</v>
      </c>
      <c r="AE35" s="8">
        <v>1738</v>
      </c>
      <c r="AF35" s="8">
        <f>BU35-AE35-AD35-AC35</f>
        <v>1270</v>
      </c>
      <c r="AG35" s="29">
        <v>1681</v>
      </c>
      <c r="AH35" s="8">
        <v>1160</v>
      </c>
      <c r="AI35" s="8">
        <v>1900</v>
      </c>
      <c r="AJ35" s="8">
        <f>BV35-AI35-AH35-AG35</f>
        <v>435</v>
      </c>
      <c r="AK35" s="29">
        <v>1596</v>
      </c>
      <c r="AL35" s="8">
        <v>1506</v>
      </c>
      <c r="AM35" s="8">
        <v>1366</v>
      </c>
      <c r="AN35" s="8">
        <f>BW35-AM35-AL35-AK35</f>
        <v>1640</v>
      </c>
      <c r="AO35" s="29">
        <v>1266</v>
      </c>
      <c r="AP35" s="8">
        <v>1371</v>
      </c>
      <c r="AQ35" s="8">
        <v>1335</v>
      </c>
      <c r="AR35" s="8">
        <f>BX35-AQ35-AP35-AO35</f>
        <v>1507</v>
      </c>
      <c r="AS35" s="29">
        <v>1237</v>
      </c>
      <c r="AT35" s="8">
        <v>1475</v>
      </c>
      <c r="AU35" s="8">
        <v>1471</v>
      </c>
      <c r="AV35" s="8">
        <f>BY35-AU35-AT35-AS35</f>
        <v>1668</v>
      </c>
      <c r="AW35" s="29"/>
      <c r="BL35" s="8" t="s">
        <v>2048</v>
      </c>
      <c r="BM35" s="8" t="s">
        <v>2048</v>
      </c>
      <c r="BN35" s="8" t="s">
        <v>2048</v>
      </c>
      <c r="BO35" s="8" t="s">
        <v>2048</v>
      </c>
      <c r="BP35" s="8" t="s">
        <v>2048</v>
      </c>
      <c r="BQ35" s="8" t="s">
        <v>2048</v>
      </c>
      <c r="BR35" s="8">
        <v>3777</v>
      </c>
      <c r="BS35" s="8">
        <v>4833</v>
      </c>
      <c r="BT35" s="8">
        <v>5403</v>
      </c>
      <c r="BU35" s="8">
        <v>5928</v>
      </c>
      <c r="BV35" s="8">
        <v>5176</v>
      </c>
      <c r="BW35" s="8">
        <v>6108</v>
      </c>
      <c r="BX35" s="8">
        <v>5479</v>
      </c>
      <c r="BY35" s="8">
        <v>5851</v>
      </c>
    </row>
    <row r="36" spans="2:84" s="8" customFormat="1" x14ac:dyDescent="0.35">
      <c r="B36" s="8" t="s">
        <v>2001</v>
      </c>
      <c r="Q36" s="29" t="s">
        <v>2048</v>
      </c>
      <c r="R36" s="8" t="s">
        <v>2048</v>
      </c>
      <c r="S36" s="8" t="s">
        <v>2048</v>
      </c>
      <c r="T36" s="8" t="s">
        <v>2048</v>
      </c>
      <c r="U36" s="29">
        <v>767</v>
      </c>
      <c r="V36" s="8">
        <v>909</v>
      </c>
      <c r="W36" s="8">
        <v>827</v>
      </c>
      <c r="X36" s="8">
        <f>BS36-W36-V36-U36</f>
        <v>1264</v>
      </c>
      <c r="Y36" s="29">
        <v>815</v>
      </c>
      <c r="Z36" s="8">
        <v>808</v>
      </c>
      <c r="AA36" s="8">
        <v>905</v>
      </c>
      <c r="AB36" s="8">
        <f>BT36-AA36-Z36-Y36</f>
        <v>1074</v>
      </c>
      <c r="AC36" s="29">
        <v>1041</v>
      </c>
      <c r="AD36" s="8">
        <v>863</v>
      </c>
      <c r="AE36" s="8">
        <v>979</v>
      </c>
      <c r="AF36" s="8">
        <f>BU36-AE36-AD36-AC36</f>
        <v>1061</v>
      </c>
      <c r="AG36" s="29">
        <v>936</v>
      </c>
      <c r="AH36" s="8">
        <v>868</v>
      </c>
      <c r="AI36" s="8">
        <v>1121</v>
      </c>
      <c r="AJ36" s="8">
        <f>BV36-AI36-AH36-AG36</f>
        <v>1015</v>
      </c>
      <c r="AK36" s="29">
        <v>912</v>
      </c>
      <c r="AL36" s="8">
        <v>956</v>
      </c>
      <c r="AM36" s="8">
        <v>1137</v>
      </c>
      <c r="AN36" s="8">
        <f>BW36-AM36-AL36-AK36</f>
        <v>1248</v>
      </c>
      <c r="AO36" s="29">
        <v>906</v>
      </c>
      <c r="AP36" s="8">
        <v>843</v>
      </c>
      <c r="AQ36" s="8">
        <v>813</v>
      </c>
      <c r="AR36" s="8">
        <f>BX36-AQ36-AP36-AO36</f>
        <v>1234</v>
      </c>
      <c r="AS36" s="29">
        <v>866</v>
      </c>
      <c r="AT36" s="8">
        <v>793</v>
      </c>
      <c r="AU36" s="8">
        <v>880</v>
      </c>
      <c r="AV36" s="8">
        <f>BY36-AU36-AT36-AS36</f>
        <v>1015</v>
      </c>
      <c r="AW36" s="29"/>
      <c r="BL36" s="8" t="s">
        <v>2048</v>
      </c>
      <c r="BM36" s="8" t="s">
        <v>2048</v>
      </c>
      <c r="BN36" s="8" t="s">
        <v>2048</v>
      </c>
      <c r="BO36" s="8" t="s">
        <v>2048</v>
      </c>
      <c r="BP36" s="8" t="s">
        <v>2048</v>
      </c>
      <c r="BQ36" s="8" t="s">
        <v>2048</v>
      </c>
      <c r="BR36" s="8">
        <v>3737</v>
      </c>
      <c r="BS36" s="8">
        <v>3767</v>
      </c>
      <c r="BT36" s="8">
        <v>3602</v>
      </c>
      <c r="BU36" s="8">
        <v>3944</v>
      </c>
      <c r="BV36" s="8">
        <v>3940</v>
      </c>
      <c r="BW36" s="8">
        <v>4253</v>
      </c>
      <c r="BX36" s="8">
        <v>3796</v>
      </c>
      <c r="BY36" s="8">
        <v>3554</v>
      </c>
    </row>
    <row r="37" spans="2:84" s="15" customFormat="1" x14ac:dyDescent="0.35">
      <c r="B37" s="15" t="s">
        <v>2002</v>
      </c>
      <c r="Q37" s="31" t="s">
        <v>2048</v>
      </c>
      <c r="R37" s="15" t="s">
        <v>2048</v>
      </c>
      <c r="S37" s="15" t="s">
        <v>2048</v>
      </c>
      <c r="T37" s="15" t="s">
        <v>2048</v>
      </c>
      <c r="U37" s="31">
        <v>227</v>
      </c>
      <c r="V37" s="15">
        <v>286</v>
      </c>
      <c r="W37" s="15">
        <v>199</v>
      </c>
      <c r="X37" s="8">
        <f>BS37-W37-V37-U37</f>
        <v>247</v>
      </c>
      <c r="Y37" s="31">
        <v>196</v>
      </c>
      <c r="Z37" s="15">
        <v>212</v>
      </c>
      <c r="AA37" s="15">
        <v>220</v>
      </c>
      <c r="AB37" s="8">
        <f>BT37-AA37-Z37-Y37</f>
        <v>243</v>
      </c>
      <c r="AC37" s="31">
        <v>249</v>
      </c>
      <c r="AD37" s="15">
        <v>224</v>
      </c>
      <c r="AE37" s="15">
        <v>146</v>
      </c>
      <c r="AF37" s="8">
        <f>BU37-AE37-AD37-AC37</f>
        <v>214</v>
      </c>
      <c r="AG37" s="31">
        <v>223</v>
      </c>
      <c r="AH37" s="15">
        <v>239</v>
      </c>
      <c r="AI37" s="15">
        <v>194</v>
      </c>
      <c r="AJ37" s="8">
        <f>BV37-AI37-AH37-AG37</f>
        <v>280</v>
      </c>
      <c r="AK37" s="31">
        <v>279</v>
      </c>
      <c r="AL37" s="15">
        <v>308</v>
      </c>
      <c r="AM37" s="15">
        <v>261</v>
      </c>
      <c r="AN37" s="8">
        <f>BW37-AM37-AL37-AK37</f>
        <v>470</v>
      </c>
      <c r="AO37" s="31">
        <v>345</v>
      </c>
      <c r="AP37" s="15">
        <v>330</v>
      </c>
      <c r="AQ37" s="15">
        <v>326</v>
      </c>
      <c r="AR37" s="8">
        <f>BX37-AQ37-AP37-AO37</f>
        <v>388</v>
      </c>
      <c r="AS37" s="31">
        <v>292</v>
      </c>
      <c r="AT37" s="15">
        <v>302</v>
      </c>
      <c r="AU37" s="15">
        <v>315</v>
      </c>
      <c r="AV37" s="8">
        <f>BY37-AU37-AT37-AS37</f>
        <v>319</v>
      </c>
      <c r="AW37" s="31"/>
      <c r="BL37" s="15" t="s">
        <v>2048</v>
      </c>
      <c r="BM37" s="15" t="s">
        <v>2048</v>
      </c>
      <c r="BN37" s="15" t="s">
        <v>2048</v>
      </c>
      <c r="BO37" s="15" t="s">
        <v>2048</v>
      </c>
      <c r="BP37" s="15" t="s">
        <v>2048</v>
      </c>
      <c r="BQ37" s="15" t="s">
        <v>2048</v>
      </c>
      <c r="BR37" s="15">
        <v>1455</v>
      </c>
      <c r="BS37" s="15">
        <v>959</v>
      </c>
      <c r="BT37" s="15">
        <v>871</v>
      </c>
      <c r="BU37" s="15">
        <v>833</v>
      </c>
      <c r="BV37" s="15">
        <v>936</v>
      </c>
      <c r="BW37" s="15">
        <v>1318</v>
      </c>
      <c r="BX37" s="15">
        <v>1389</v>
      </c>
      <c r="BY37" s="15">
        <v>1228</v>
      </c>
    </row>
    <row r="38" spans="2:84" s="20" customFormat="1" x14ac:dyDescent="0.35">
      <c r="B38" s="20" t="s">
        <v>1989</v>
      </c>
      <c r="E38" s="20">
        <f>SUM(E33:E37)</f>
        <v>0</v>
      </c>
      <c r="F38" s="20">
        <f t="shared" ref="F38:N38" si="49">SUM(F33:F37)</f>
        <v>0</v>
      </c>
      <c r="G38" s="20">
        <f t="shared" si="49"/>
        <v>0</v>
      </c>
      <c r="H38" s="20">
        <f t="shared" si="49"/>
        <v>0</v>
      </c>
      <c r="I38" s="20">
        <f t="shared" si="49"/>
        <v>0</v>
      </c>
      <c r="J38" s="20">
        <f t="shared" si="49"/>
        <v>0</v>
      </c>
      <c r="K38" s="20">
        <f t="shared" si="49"/>
        <v>0</v>
      </c>
      <c r="L38" s="20">
        <f t="shared" si="49"/>
        <v>0</v>
      </c>
      <c r="M38" s="20">
        <f t="shared" si="49"/>
        <v>0</v>
      </c>
      <c r="N38" s="20">
        <f t="shared" si="49"/>
        <v>0</v>
      </c>
      <c r="O38" s="20">
        <f>SUM(O33:O37)</f>
        <v>0</v>
      </c>
      <c r="P38" s="20">
        <f t="shared" ref="P38:Y38" si="50">SUM(P33:P37)</f>
        <v>0</v>
      </c>
      <c r="Q38" s="32">
        <f t="shared" si="50"/>
        <v>0</v>
      </c>
      <c r="R38" s="20">
        <f t="shared" si="50"/>
        <v>0</v>
      </c>
      <c r="S38" s="20">
        <f t="shared" si="50"/>
        <v>0</v>
      </c>
      <c r="T38" s="20">
        <f t="shared" si="50"/>
        <v>0</v>
      </c>
      <c r="U38" s="32">
        <f t="shared" si="50"/>
        <v>11212</v>
      </c>
      <c r="V38" s="20">
        <f t="shared" si="50"/>
        <v>12563</v>
      </c>
      <c r="W38" s="20">
        <f t="shared" si="50"/>
        <v>12341</v>
      </c>
      <c r="X38" s="20">
        <f t="shared" si="50"/>
        <v>13844</v>
      </c>
      <c r="Y38" s="32">
        <f t="shared" si="50"/>
        <v>11635</v>
      </c>
      <c r="Z38" s="20">
        <f>SUM(Z33:Z37)</f>
        <v>13398</v>
      </c>
      <c r="AA38" s="20">
        <f t="shared" ref="AA38:AF38" si="51">SUM(AA33:AA37)</f>
        <v>14318</v>
      </c>
      <c r="AB38" s="20">
        <f t="shared" si="51"/>
        <v>14411</v>
      </c>
      <c r="AC38" s="32">
        <f t="shared" si="51"/>
        <v>14336</v>
      </c>
      <c r="AD38" s="20">
        <f t="shared" si="51"/>
        <v>14427</v>
      </c>
      <c r="AE38" s="20">
        <f t="shared" si="51"/>
        <v>15171</v>
      </c>
      <c r="AF38" s="20">
        <f t="shared" si="51"/>
        <v>15878</v>
      </c>
      <c r="AG38" s="32">
        <f>SUM(AG33:AG37)</f>
        <v>15651</v>
      </c>
      <c r="AH38" s="20">
        <f t="shared" ref="AH38:BA38" si="52">SUM(AH33:AH37)</f>
        <v>16220</v>
      </c>
      <c r="AI38" s="20">
        <f t="shared" si="52"/>
        <v>16495</v>
      </c>
      <c r="AJ38" s="20">
        <f t="shared" si="52"/>
        <v>17032</v>
      </c>
      <c r="AK38" s="32">
        <f t="shared" si="52"/>
        <v>16258</v>
      </c>
      <c r="AL38" s="20">
        <f t="shared" si="52"/>
        <v>17029</v>
      </c>
      <c r="AM38" s="20">
        <f t="shared" si="52"/>
        <v>16028</v>
      </c>
      <c r="AN38" s="20">
        <f t="shared" si="52"/>
        <v>17729</v>
      </c>
      <c r="AO38" s="32">
        <f t="shared" si="52"/>
        <v>14964</v>
      </c>
      <c r="AP38" s="20">
        <f t="shared" si="52"/>
        <v>15446</v>
      </c>
      <c r="AQ38" s="20">
        <f t="shared" si="52"/>
        <v>16583</v>
      </c>
      <c r="AR38" s="20">
        <f t="shared" si="52"/>
        <v>18991</v>
      </c>
      <c r="AS38" s="32">
        <f t="shared" si="52"/>
        <v>15126</v>
      </c>
      <c r="AT38" s="20">
        <f t="shared" si="52"/>
        <v>16693</v>
      </c>
      <c r="AU38" s="20">
        <f t="shared" si="52"/>
        <v>16878</v>
      </c>
      <c r="AV38" s="20">
        <f t="shared" si="52"/>
        <v>18874</v>
      </c>
      <c r="AW38" s="32">
        <f t="shared" si="52"/>
        <v>0</v>
      </c>
      <c r="AX38" s="20">
        <f t="shared" si="52"/>
        <v>0</v>
      </c>
      <c r="AY38" s="20">
        <f t="shared" si="52"/>
        <v>0</v>
      </c>
      <c r="AZ38" s="20">
        <f t="shared" si="52"/>
        <v>0</v>
      </c>
      <c r="BA38" s="20">
        <f t="shared" si="52"/>
        <v>0</v>
      </c>
      <c r="BI38" s="20">
        <f>SUM(BI33:BI37)</f>
        <v>0</v>
      </c>
      <c r="BJ38" s="20">
        <f t="shared" ref="BJ38:CF38" si="53">SUM(BJ33:BJ37)</f>
        <v>0</v>
      </c>
      <c r="BK38" s="20">
        <f t="shared" si="53"/>
        <v>0</v>
      </c>
      <c r="BL38" s="20" t="s">
        <v>2048</v>
      </c>
      <c r="BM38" s="20" t="s">
        <v>2048</v>
      </c>
      <c r="BN38" s="20" t="s">
        <v>2048</v>
      </c>
      <c r="BO38" s="20" t="s">
        <v>2048</v>
      </c>
      <c r="BP38" s="20" t="s">
        <v>2048</v>
      </c>
      <c r="BQ38" s="20" t="s">
        <v>2048</v>
      </c>
      <c r="BR38" s="20">
        <f t="shared" si="53"/>
        <v>47290</v>
      </c>
      <c r="BS38" s="20">
        <f t="shared" si="53"/>
        <v>49960</v>
      </c>
      <c r="BT38" s="20">
        <f t="shared" si="53"/>
        <v>53762</v>
      </c>
      <c r="BU38" s="20">
        <f t="shared" si="53"/>
        <v>59812</v>
      </c>
      <c r="BV38" s="20">
        <f t="shared" si="53"/>
        <v>65398</v>
      </c>
      <c r="BW38" s="20">
        <f t="shared" si="53"/>
        <v>67044</v>
      </c>
      <c r="BX38" s="20">
        <f t="shared" si="53"/>
        <v>65984</v>
      </c>
      <c r="BY38" s="20">
        <f t="shared" si="53"/>
        <v>67571</v>
      </c>
      <c r="BZ38" s="20">
        <f t="shared" si="53"/>
        <v>0</v>
      </c>
      <c r="CA38" s="20">
        <f t="shared" si="53"/>
        <v>0</v>
      </c>
      <c r="CB38" s="20">
        <f t="shared" si="53"/>
        <v>0</v>
      </c>
      <c r="CC38" s="20">
        <f t="shared" si="53"/>
        <v>0</v>
      </c>
      <c r="CD38" s="20">
        <f t="shared" si="53"/>
        <v>0</v>
      </c>
      <c r="CE38" s="20">
        <f t="shared" si="53"/>
        <v>0</v>
      </c>
      <c r="CF38" s="20">
        <f t="shared" si="53"/>
        <v>0</v>
      </c>
    </row>
    <row r="39" spans="2:84" s="14" customFormat="1" x14ac:dyDescent="0.35">
      <c r="B39" s="14" t="s">
        <v>2059</v>
      </c>
      <c r="Q39" s="33"/>
      <c r="U39" s="33"/>
      <c r="Y39" s="33"/>
      <c r="AC39" s="33"/>
      <c r="AG39" s="33"/>
      <c r="AK39" s="33"/>
      <c r="AO39" s="33"/>
      <c r="AS39" s="33"/>
      <c r="AW39" s="33"/>
    </row>
    <row r="40" spans="2:84" s="8" customFormat="1" x14ac:dyDescent="0.35">
      <c r="B40" s="8" t="s">
        <v>2060</v>
      </c>
      <c r="Q40" s="29" t="s">
        <v>2048</v>
      </c>
      <c r="R40" s="8" t="s">
        <v>2048</v>
      </c>
      <c r="S40" s="8" t="s">
        <v>2048</v>
      </c>
      <c r="T40" s="8" t="s">
        <v>2048</v>
      </c>
      <c r="U40" s="29">
        <v>8067</v>
      </c>
      <c r="V40" s="8">
        <v>8776</v>
      </c>
      <c r="W40" s="8">
        <v>8833</v>
      </c>
      <c r="X40" s="8">
        <f>BS40-W40-V40-U40</f>
        <v>9203</v>
      </c>
      <c r="Y40" s="29">
        <v>8079</v>
      </c>
      <c r="Z40" s="8">
        <v>9624</v>
      </c>
      <c r="AA40" s="8">
        <v>10264</v>
      </c>
      <c r="AB40" s="8">
        <f>BT40-AA40-Z40-Y40</f>
        <v>9749</v>
      </c>
      <c r="AC40" s="29">
        <v>9979</v>
      </c>
      <c r="AD40" s="8">
        <v>10383</v>
      </c>
      <c r="AE40" s="8">
        <v>10599</v>
      </c>
      <c r="AF40" s="8">
        <f>BU40-AE40-AD40-AC40</f>
        <v>11464</v>
      </c>
      <c r="AG40" s="29">
        <v>11259</v>
      </c>
      <c r="AH40" s="8">
        <v>12909</v>
      </c>
      <c r="AI40" s="8">
        <v>11570</v>
      </c>
      <c r="AJ40" s="8">
        <f>BV40-AI40-AH40-AG40</f>
        <v>12730</v>
      </c>
      <c r="AK40" s="29">
        <v>11675</v>
      </c>
      <c r="AL40" s="8">
        <v>12325</v>
      </c>
      <c r="AM40" s="8">
        <v>11759</v>
      </c>
      <c r="AN40" s="8">
        <f>BW40-AM40-AL40-AK40</f>
        <v>12391</v>
      </c>
      <c r="AO40" s="29">
        <v>10835</v>
      </c>
      <c r="AP40" s="8">
        <v>11458</v>
      </c>
      <c r="AQ40" s="8">
        <v>12377</v>
      </c>
      <c r="AR40" s="8">
        <f>BX40-AQ40-AP40-AO40</f>
        <v>13845</v>
      </c>
      <c r="AS40" s="29">
        <v>11029</v>
      </c>
      <c r="AT40" s="8">
        <v>12407</v>
      </c>
      <c r="AU40" s="8">
        <v>12459</v>
      </c>
      <c r="AV40" s="8">
        <f>BY40-AU40-AT40-AS40</f>
        <v>13528</v>
      </c>
      <c r="AW40" s="29"/>
      <c r="BQ40" s="8">
        <v>31151</v>
      </c>
      <c r="BR40" s="8">
        <v>33470</v>
      </c>
      <c r="BS40" s="8">
        <v>34879</v>
      </c>
      <c r="BT40" s="8">
        <v>37716</v>
      </c>
      <c r="BU40" s="8">
        <v>42425</v>
      </c>
      <c r="BV40" s="8">
        <v>48468</v>
      </c>
      <c r="BW40" s="8">
        <v>48150</v>
      </c>
      <c r="BX40" s="8">
        <v>48515</v>
      </c>
      <c r="BY40" s="8">
        <v>49423</v>
      </c>
    </row>
    <row r="41" spans="2:84" s="8" customFormat="1" x14ac:dyDescent="0.35">
      <c r="B41" s="8" t="s">
        <v>2061</v>
      </c>
      <c r="Q41" s="29" t="s">
        <v>2048</v>
      </c>
      <c r="R41" s="8" t="s">
        <v>2048</v>
      </c>
      <c r="S41" s="8" t="s">
        <v>2048</v>
      </c>
      <c r="T41" s="8" t="s">
        <v>2048</v>
      </c>
      <c r="U41" s="29">
        <v>3009</v>
      </c>
      <c r="V41" s="8">
        <v>3596</v>
      </c>
      <c r="W41" s="8">
        <v>3315</v>
      </c>
      <c r="X41" s="8">
        <f>BS41-W41-V41-U41</f>
        <v>4414</v>
      </c>
      <c r="Y41" s="29">
        <v>3368</v>
      </c>
      <c r="Z41" s="8">
        <v>3543</v>
      </c>
      <c r="AA41" s="8">
        <v>3830</v>
      </c>
      <c r="AB41" s="8">
        <f>BT41-AA41-Z41-Y41</f>
        <v>4415</v>
      </c>
      <c r="AC41" s="29">
        <v>4155</v>
      </c>
      <c r="AD41" s="8">
        <v>3819</v>
      </c>
      <c r="AE41" s="8">
        <v>4350</v>
      </c>
      <c r="AF41" s="8">
        <f>BU41-AE41-AD41-AC41</f>
        <v>4207</v>
      </c>
      <c r="AG41" s="29">
        <v>4256</v>
      </c>
      <c r="AH41" s="8">
        <v>3172</v>
      </c>
      <c r="AI41" s="8">
        <v>4788</v>
      </c>
      <c r="AJ41" s="8">
        <f>BV41-AI41-AH41-AG41</f>
        <v>4170</v>
      </c>
      <c r="AK41" s="29">
        <v>4479</v>
      </c>
      <c r="AL41" s="8">
        <v>4613</v>
      </c>
      <c r="AM41" s="8">
        <v>4145</v>
      </c>
      <c r="AN41" s="8">
        <f>BW41-AM41-AL41-AK41</f>
        <v>5202</v>
      </c>
      <c r="AO41" s="29">
        <v>4007</v>
      </c>
      <c r="AP41" s="8">
        <v>3849</v>
      </c>
      <c r="AQ41" s="8">
        <v>4106</v>
      </c>
      <c r="AR41" s="8">
        <f>BX41-AQ41-AP41-AO41</f>
        <v>4969</v>
      </c>
      <c r="AS41" s="29">
        <v>3984</v>
      </c>
      <c r="AT41" s="8">
        <v>4126</v>
      </c>
      <c r="AU41" s="8">
        <v>4323</v>
      </c>
      <c r="AV41" s="8">
        <f>BY41-AU41-AT41-AS41</f>
        <v>5211</v>
      </c>
      <c r="AW41" s="29"/>
      <c r="BQ41" s="8">
        <v>9011</v>
      </c>
      <c r="BR41" s="8">
        <v>12703</v>
      </c>
      <c r="BS41" s="8">
        <v>14334</v>
      </c>
      <c r="BT41" s="8">
        <v>15156</v>
      </c>
      <c r="BU41" s="8">
        <v>16531</v>
      </c>
      <c r="BV41" s="8">
        <v>16386</v>
      </c>
      <c r="BW41" s="8">
        <v>18439</v>
      </c>
      <c r="BX41" s="8">
        <v>16931</v>
      </c>
      <c r="BY41" s="8">
        <v>17644</v>
      </c>
    </row>
    <row r="42" spans="2:84" s="15" customFormat="1" x14ac:dyDescent="0.35">
      <c r="B42" s="15" t="s">
        <v>2062</v>
      </c>
      <c r="Q42" s="31" t="s">
        <v>2048</v>
      </c>
      <c r="R42" s="15" t="s">
        <v>2048</v>
      </c>
      <c r="S42" s="15" t="s">
        <v>2048</v>
      </c>
      <c r="T42" s="15" t="s">
        <v>2048</v>
      </c>
      <c r="U42" s="31">
        <v>136</v>
      </c>
      <c r="V42" s="15">
        <v>191</v>
      </c>
      <c r="W42" s="15">
        <v>193</v>
      </c>
      <c r="X42" s="8">
        <f>BS42-W42-V42-U42</f>
        <v>227</v>
      </c>
      <c r="Y42" s="31">
        <v>188</v>
      </c>
      <c r="Z42" s="15">
        <v>231</v>
      </c>
      <c r="AA42" s="15">
        <v>224</v>
      </c>
      <c r="AB42" s="8">
        <f>BT42-AA42-Z42-Y42</f>
        <v>247</v>
      </c>
      <c r="AC42" s="31">
        <v>202</v>
      </c>
      <c r="AD42" s="15">
        <v>225</v>
      </c>
      <c r="AE42" s="15">
        <v>222</v>
      </c>
      <c r="AF42" s="8">
        <f>BU42-AE42-AD42-AC42</f>
        <v>207</v>
      </c>
      <c r="AG42" s="31">
        <v>136</v>
      </c>
      <c r="AH42" s="15">
        <v>139</v>
      </c>
      <c r="AI42" s="15">
        <v>137</v>
      </c>
      <c r="AJ42" s="8">
        <f>BV42-AI42-AH42-AG42</f>
        <v>132</v>
      </c>
      <c r="AK42" s="31">
        <v>104</v>
      </c>
      <c r="AL42" s="15">
        <v>91</v>
      </c>
      <c r="AM42" s="15">
        <v>124</v>
      </c>
      <c r="AN42" s="8">
        <f>BW42-AM42-AL42-AK42</f>
        <v>136</v>
      </c>
      <c r="AO42" s="31">
        <v>122</v>
      </c>
      <c r="AP42" s="15">
        <v>139</v>
      </c>
      <c r="AQ42" s="15">
        <v>100</v>
      </c>
      <c r="AR42" s="8">
        <f>BX42-AQ42-AP42-AO42</f>
        <v>177</v>
      </c>
      <c r="AS42" s="31">
        <v>113</v>
      </c>
      <c r="AT42" s="15">
        <v>160</v>
      </c>
      <c r="AU42" s="15">
        <v>96</v>
      </c>
      <c r="AV42" s="8">
        <f>BY42-AU42-AT42-AS42</f>
        <v>135</v>
      </c>
      <c r="AW42" s="31"/>
      <c r="BQ42" s="15">
        <v>374</v>
      </c>
      <c r="BR42" s="15">
        <v>1075</v>
      </c>
      <c r="BS42" s="15">
        <v>747</v>
      </c>
      <c r="BT42" s="15">
        <v>890</v>
      </c>
      <c r="BU42" s="15">
        <v>856</v>
      </c>
      <c r="BV42" s="15">
        <v>544</v>
      </c>
      <c r="BW42" s="15">
        <v>455</v>
      </c>
      <c r="BX42" s="15">
        <v>538</v>
      </c>
      <c r="BY42" s="15">
        <v>504</v>
      </c>
    </row>
    <row r="43" spans="2:84" s="20" customFormat="1" x14ac:dyDescent="0.35">
      <c r="B43" s="20" t="s">
        <v>1989</v>
      </c>
      <c r="E43" s="20">
        <f>SUM(E40:E42)</f>
        <v>0</v>
      </c>
      <c r="F43" s="20">
        <f t="shared" ref="F43:N43" si="54">SUM(F40:F42)</f>
        <v>0</v>
      </c>
      <c r="G43" s="20">
        <f t="shared" si="54"/>
        <v>0</v>
      </c>
      <c r="H43" s="20">
        <f t="shared" si="54"/>
        <v>0</v>
      </c>
      <c r="I43" s="20">
        <f t="shared" si="54"/>
        <v>0</v>
      </c>
      <c r="J43" s="20">
        <f t="shared" si="54"/>
        <v>0</v>
      </c>
      <c r="K43" s="20">
        <f t="shared" si="54"/>
        <v>0</v>
      </c>
      <c r="L43" s="20">
        <f t="shared" si="54"/>
        <v>0</v>
      </c>
      <c r="M43" s="20">
        <f t="shared" si="54"/>
        <v>0</v>
      </c>
      <c r="N43" s="20">
        <f t="shared" si="54"/>
        <v>0</v>
      </c>
      <c r="O43" s="20">
        <f>SUM(O40:O42)</f>
        <v>0</v>
      </c>
      <c r="P43" s="20">
        <f t="shared" ref="P43:Y43" si="55">SUM(P40:P42)</f>
        <v>0</v>
      </c>
      <c r="Q43" s="32">
        <f t="shared" si="55"/>
        <v>0</v>
      </c>
      <c r="R43" s="20">
        <f t="shared" si="55"/>
        <v>0</v>
      </c>
      <c r="S43" s="20">
        <f t="shared" si="55"/>
        <v>0</v>
      </c>
      <c r="T43" s="20">
        <f t="shared" si="55"/>
        <v>0</v>
      </c>
      <c r="U43" s="32">
        <f t="shared" si="55"/>
        <v>11212</v>
      </c>
      <c r="V43" s="20">
        <f t="shared" si="55"/>
        <v>12563</v>
      </c>
      <c r="W43" s="20">
        <f t="shared" si="55"/>
        <v>12341</v>
      </c>
      <c r="X43" s="20">
        <f t="shared" si="55"/>
        <v>13844</v>
      </c>
      <c r="Y43" s="32">
        <f t="shared" si="55"/>
        <v>11635</v>
      </c>
      <c r="Z43" s="20">
        <f>SUM(Z40:Z42)</f>
        <v>13398</v>
      </c>
      <c r="AA43" s="20">
        <f t="shared" ref="AA43:AF43" si="56">SUM(AA40:AA42)</f>
        <v>14318</v>
      </c>
      <c r="AB43" s="20">
        <f t="shared" si="56"/>
        <v>14411</v>
      </c>
      <c r="AC43" s="32">
        <f t="shared" si="56"/>
        <v>14336</v>
      </c>
      <c r="AD43" s="20">
        <f t="shared" si="56"/>
        <v>14427</v>
      </c>
      <c r="AE43" s="20">
        <f t="shared" si="56"/>
        <v>15171</v>
      </c>
      <c r="AF43" s="20">
        <f t="shared" si="56"/>
        <v>15878</v>
      </c>
      <c r="AG43" s="32">
        <f>SUM(AG40:AG42)</f>
        <v>15651</v>
      </c>
      <c r="AH43" s="20">
        <f t="shared" ref="AH43:BA43" si="57">SUM(AH40:AH42)</f>
        <v>16220</v>
      </c>
      <c r="AI43" s="20">
        <f t="shared" si="57"/>
        <v>16495</v>
      </c>
      <c r="AJ43" s="20">
        <f t="shared" si="57"/>
        <v>17032</v>
      </c>
      <c r="AK43" s="32">
        <f t="shared" si="57"/>
        <v>16258</v>
      </c>
      <c r="AL43" s="20">
        <f t="shared" si="57"/>
        <v>17029</v>
      </c>
      <c r="AM43" s="20">
        <f t="shared" si="57"/>
        <v>16028</v>
      </c>
      <c r="AN43" s="20">
        <f t="shared" si="57"/>
        <v>17729</v>
      </c>
      <c r="AO43" s="32">
        <f t="shared" si="57"/>
        <v>14964</v>
      </c>
      <c r="AP43" s="20">
        <f t="shared" si="57"/>
        <v>15446</v>
      </c>
      <c r="AQ43" s="20">
        <f t="shared" si="57"/>
        <v>16583</v>
      </c>
      <c r="AR43" s="20">
        <f t="shared" si="57"/>
        <v>18991</v>
      </c>
      <c r="AS43" s="32">
        <f t="shared" si="57"/>
        <v>15126</v>
      </c>
      <c r="AT43" s="20">
        <f t="shared" si="57"/>
        <v>16693</v>
      </c>
      <c r="AU43" s="20">
        <f t="shared" si="57"/>
        <v>16878</v>
      </c>
      <c r="AV43" s="20">
        <f t="shared" si="57"/>
        <v>18874</v>
      </c>
      <c r="AW43" s="32">
        <f t="shared" si="57"/>
        <v>0</v>
      </c>
      <c r="AX43" s="20">
        <f t="shared" si="57"/>
        <v>0</v>
      </c>
      <c r="AY43" s="20">
        <f t="shared" si="57"/>
        <v>0</v>
      </c>
      <c r="AZ43" s="20">
        <f t="shared" si="57"/>
        <v>0</v>
      </c>
      <c r="BA43" s="20">
        <f t="shared" si="57"/>
        <v>0</v>
      </c>
      <c r="BI43" s="20">
        <f>SUM(BI40:BI42)</f>
        <v>0</v>
      </c>
      <c r="BJ43" s="20">
        <f t="shared" ref="BJ43:CF43" si="58">SUM(BJ40:BJ42)</f>
        <v>0</v>
      </c>
      <c r="BK43" s="20">
        <f t="shared" si="58"/>
        <v>0</v>
      </c>
      <c r="BL43" s="20">
        <f t="shared" si="58"/>
        <v>0</v>
      </c>
      <c r="BM43" s="20">
        <f t="shared" si="58"/>
        <v>0</v>
      </c>
      <c r="BN43" s="20">
        <f t="shared" si="58"/>
        <v>0</v>
      </c>
      <c r="BO43" s="20">
        <f t="shared" si="58"/>
        <v>0</v>
      </c>
      <c r="BP43" s="20">
        <f t="shared" si="58"/>
        <v>0</v>
      </c>
      <c r="BQ43" s="20">
        <f t="shared" si="58"/>
        <v>40536</v>
      </c>
      <c r="BR43" s="20">
        <f t="shared" si="58"/>
        <v>47248</v>
      </c>
      <c r="BS43" s="20">
        <f t="shared" si="58"/>
        <v>49960</v>
      </c>
      <c r="BT43" s="20">
        <f t="shared" si="58"/>
        <v>53762</v>
      </c>
      <c r="BU43" s="20">
        <f t="shared" si="58"/>
        <v>59812</v>
      </c>
      <c r="BV43" s="20">
        <f t="shared" si="58"/>
        <v>65398</v>
      </c>
      <c r="BW43" s="20">
        <f t="shared" si="58"/>
        <v>67044</v>
      </c>
      <c r="BX43" s="20">
        <f t="shared" si="58"/>
        <v>65984</v>
      </c>
      <c r="BY43" s="20">
        <f t="shared" si="58"/>
        <v>67571</v>
      </c>
      <c r="BZ43" s="20">
        <f t="shared" si="58"/>
        <v>0</v>
      </c>
      <c r="CA43" s="20">
        <f t="shared" si="58"/>
        <v>0</v>
      </c>
      <c r="CB43" s="20">
        <f t="shared" si="58"/>
        <v>0</v>
      </c>
      <c r="CC43" s="20">
        <f t="shared" si="58"/>
        <v>0</v>
      </c>
      <c r="CD43" s="20">
        <f t="shared" si="58"/>
        <v>0</v>
      </c>
      <c r="CE43" s="20">
        <f t="shared" si="58"/>
        <v>0</v>
      </c>
      <c r="CF43" s="20">
        <f t="shared" si="58"/>
        <v>0</v>
      </c>
    </row>
    <row r="44" spans="2:84" s="9" customFormat="1" x14ac:dyDescent="0.35">
      <c r="B44" s="9" t="s">
        <v>1986</v>
      </c>
      <c r="Q44" s="27"/>
      <c r="U44" s="27"/>
      <c r="Y44" s="27"/>
      <c r="AC44" s="27"/>
      <c r="AG44" s="27"/>
      <c r="AK44" s="27"/>
      <c r="AO44" s="27"/>
      <c r="AS44" s="27"/>
      <c r="AW44" s="27"/>
    </row>
    <row r="45" spans="2:84" s="11" customFormat="1" x14ac:dyDescent="0.35">
      <c r="B45" s="11" t="s">
        <v>392</v>
      </c>
      <c r="Q45" s="28"/>
      <c r="U45" s="28"/>
      <c r="Y45" s="28"/>
      <c r="AC45" s="28"/>
      <c r="AG45" s="28"/>
      <c r="AK45" s="28"/>
      <c r="AO45" s="28"/>
      <c r="AS45" s="28"/>
      <c r="AW45" s="28"/>
    </row>
    <row r="46" spans="2:84" s="8" customFormat="1" x14ac:dyDescent="0.35">
      <c r="B46" s="8" t="s">
        <v>1987</v>
      </c>
      <c r="Q46" s="29">
        <v>8752</v>
      </c>
      <c r="R46" s="8">
        <v>9815</v>
      </c>
      <c r="S46" s="8">
        <v>10062</v>
      </c>
      <c r="T46" s="8">
        <f>BR46-S46-R46-Q46</f>
        <v>11736</v>
      </c>
      <c r="U46" s="29">
        <v>9613</v>
      </c>
      <c r="V46" s="8">
        <v>10622</v>
      </c>
      <c r="W46" s="8">
        <v>10628</v>
      </c>
      <c r="X46" s="8">
        <f>BS46-W46-V46-U46</f>
        <v>11639</v>
      </c>
      <c r="Y46" s="29">
        <v>9762</v>
      </c>
      <c r="Z46" s="8">
        <v>11150</v>
      </c>
      <c r="AA46" s="8">
        <v>11918</v>
      </c>
      <c r="AB46" s="8">
        <f>BT46-AA46-Z46-Y46</f>
        <v>12175</v>
      </c>
      <c r="AC46" s="29">
        <v>11970</v>
      </c>
      <c r="AD46" s="8">
        <v>12003</v>
      </c>
      <c r="AE46" s="8">
        <v>12728</v>
      </c>
      <c r="AF46" s="8">
        <f>BU46-AE46-AD46-AC46</f>
        <v>13352</v>
      </c>
      <c r="AG46" s="29">
        <v>13166</v>
      </c>
      <c r="AH46" s="8">
        <v>13572</v>
      </c>
      <c r="AI46" s="8">
        <v>13869</v>
      </c>
      <c r="AJ46" s="8">
        <f>BV46-AI46-AH46-AG46</f>
        <v>14321</v>
      </c>
      <c r="AK46" s="29">
        <v>13753</v>
      </c>
      <c r="AL46" s="8">
        <v>14258</v>
      </c>
      <c r="AM46" s="8">
        <v>13475</v>
      </c>
      <c r="AN46" s="8">
        <f>BW46-AM46-AL46-AK46</f>
        <v>14949</v>
      </c>
      <c r="AO46" s="29">
        <v>12494</v>
      </c>
      <c r="AP46" s="8">
        <v>12761</v>
      </c>
      <c r="AQ46" s="8">
        <v>14011</v>
      </c>
      <c r="AR46" s="8">
        <f>BX46-AQ46-AP46-AO46</f>
        <v>16200</v>
      </c>
      <c r="AS46" s="29">
        <v>12526</v>
      </c>
      <c r="AT46" s="8">
        <v>13758</v>
      </c>
      <c r="AU46" s="8">
        <v>14014</v>
      </c>
      <c r="AV46" s="8">
        <f>BY46-AU46-AT46-AS46</f>
        <v>15967</v>
      </c>
      <c r="AW46" s="29"/>
      <c r="BL46" s="8">
        <v>36380</v>
      </c>
      <c r="BM46" s="8">
        <v>36925</v>
      </c>
      <c r="BN46" s="8">
        <v>37817</v>
      </c>
      <c r="BO46" s="8">
        <v>35691</v>
      </c>
      <c r="BP46" s="8">
        <v>36093</v>
      </c>
      <c r="BQ46" s="8">
        <v>34868</v>
      </c>
      <c r="BR46" s="8">
        <v>40365</v>
      </c>
      <c r="BS46" s="8">
        <v>42502</v>
      </c>
      <c r="BT46" s="8">
        <v>45005</v>
      </c>
      <c r="BU46" s="8">
        <v>50053</v>
      </c>
      <c r="BV46" s="8">
        <v>54928</v>
      </c>
      <c r="BW46" s="8">
        <v>56435</v>
      </c>
      <c r="BX46" s="8">
        <v>55466</v>
      </c>
      <c r="BY46" s="8">
        <v>56265</v>
      </c>
    </row>
    <row r="47" spans="2:84" s="15" customFormat="1" x14ac:dyDescent="0.35">
      <c r="B47" s="15" t="s">
        <v>1988</v>
      </c>
      <c r="Q47" s="31">
        <v>1616</v>
      </c>
      <c r="R47" s="15">
        <v>1762</v>
      </c>
      <c r="S47" s="15">
        <v>1489</v>
      </c>
      <c r="T47" s="15">
        <f>BR47-S47-R47-Q47</f>
        <v>2016</v>
      </c>
      <c r="U47" s="31">
        <v>1599</v>
      </c>
      <c r="V47" s="15">
        <v>1941</v>
      </c>
      <c r="W47" s="15">
        <v>1713</v>
      </c>
      <c r="X47" s="15">
        <f>BS47-W47-V47-U47</f>
        <v>2205</v>
      </c>
      <c r="Y47" s="31">
        <v>1873</v>
      </c>
      <c r="Z47" s="15">
        <v>2248</v>
      </c>
      <c r="AA47" s="15">
        <v>2400</v>
      </c>
      <c r="AB47" s="15">
        <f>BT47-AA47-Z47-Y47</f>
        <v>2236</v>
      </c>
      <c r="AC47" s="31">
        <v>2366</v>
      </c>
      <c r="AD47" s="15">
        <v>2424</v>
      </c>
      <c r="AE47" s="15">
        <v>2443</v>
      </c>
      <c r="AF47" s="15">
        <f>BU47-AE47-AD47-AC47</f>
        <v>2526</v>
      </c>
      <c r="AG47" s="31">
        <v>2485</v>
      </c>
      <c r="AH47" s="15">
        <v>2648</v>
      </c>
      <c r="AI47" s="15">
        <v>2626</v>
      </c>
      <c r="AJ47" s="15">
        <f>BV47-AI47-AH47-AG47</f>
        <v>2711</v>
      </c>
      <c r="AK47" s="31">
        <v>2505</v>
      </c>
      <c r="AL47" s="15">
        <v>2771</v>
      </c>
      <c r="AM47" s="15">
        <v>2553</v>
      </c>
      <c r="AN47" s="15">
        <f>BW47-AM47-AL47-AK47</f>
        <v>2780</v>
      </c>
      <c r="AO47" s="31">
        <v>2470</v>
      </c>
      <c r="AP47" s="15">
        <v>2685</v>
      </c>
      <c r="AQ47" s="15">
        <v>2572</v>
      </c>
      <c r="AR47" s="15">
        <f>BX47-AQ47-AP47-AO47</f>
        <v>2791</v>
      </c>
      <c r="AS47" s="31">
        <v>2600</v>
      </c>
      <c r="AT47" s="15">
        <v>2935</v>
      </c>
      <c r="AU47" s="15">
        <v>2864</v>
      </c>
      <c r="AV47" s="15">
        <f>BY47-AU47-AT47-AS47</f>
        <v>2907</v>
      </c>
      <c r="AW47" s="31"/>
      <c r="BL47" s="15">
        <v>9291</v>
      </c>
      <c r="BM47" s="15">
        <v>9574</v>
      </c>
      <c r="BN47" s="15">
        <v>9365</v>
      </c>
      <c r="BO47" s="15">
        <v>9667</v>
      </c>
      <c r="BP47" s="15">
        <v>9507</v>
      </c>
      <c r="BQ47" s="15">
        <v>5668</v>
      </c>
      <c r="BR47" s="15">
        <v>6883</v>
      </c>
      <c r="BS47" s="15">
        <v>7458</v>
      </c>
      <c r="BT47" s="15">
        <v>8757</v>
      </c>
      <c r="BU47" s="15">
        <v>9759</v>
      </c>
      <c r="BV47" s="15">
        <v>10470</v>
      </c>
      <c r="BW47" s="15">
        <v>10609</v>
      </c>
      <c r="BX47" s="15">
        <v>10518</v>
      </c>
      <c r="BY47" s="15">
        <v>11306</v>
      </c>
    </row>
    <row r="48" spans="2:84" s="20" customFormat="1" x14ac:dyDescent="0.35">
      <c r="B48" s="20" t="s">
        <v>1989</v>
      </c>
      <c r="E48" s="20">
        <f>SUM(E46:E47)</f>
        <v>0</v>
      </c>
      <c r="F48" s="20">
        <f t="shared" ref="F48:N48" si="59">SUM(F46:F47)</f>
        <v>0</v>
      </c>
      <c r="G48" s="20">
        <f t="shared" si="59"/>
        <v>0</v>
      </c>
      <c r="H48" s="20">
        <f t="shared" si="59"/>
        <v>0</v>
      </c>
      <c r="I48" s="20">
        <f t="shared" si="59"/>
        <v>0</v>
      </c>
      <c r="J48" s="20">
        <f t="shared" si="59"/>
        <v>0</v>
      </c>
      <c r="K48" s="20">
        <f t="shared" si="59"/>
        <v>0</v>
      </c>
      <c r="L48" s="20">
        <f t="shared" si="59"/>
        <v>0</v>
      </c>
      <c r="M48" s="20">
        <f t="shared" si="59"/>
        <v>0</v>
      </c>
      <c r="N48" s="20">
        <f t="shared" si="59"/>
        <v>0</v>
      </c>
      <c r="O48" s="20">
        <f>SUM(O46:O47)</f>
        <v>0</v>
      </c>
      <c r="P48" s="20">
        <f t="shared" ref="P48:Y48" si="60">SUM(P46:P47)</f>
        <v>0</v>
      </c>
      <c r="Q48" s="32">
        <f t="shared" si="60"/>
        <v>10368</v>
      </c>
      <c r="R48" s="20">
        <f t="shared" si="60"/>
        <v>11577</v>
      </c>
      <c r="S48" s="20">
        <f t="shared" si="60"/>
        <v>11551</v>
      </c>
      <c r="T48" s="20">
        <f t="shared" si="60"/>
        <v>13752</v>
      </c>
      <c r="U48" s="32">
        <f t="shared" si="60"/>
        <v>11212</v>
      </c>
      <c r="V48" s="20">
        <f t="shared" si="60"/>
        <v>12563</v>
      </c>
      <c r="W48" s="20">
        <f t="shared" si="60"/>
        <v>12341</v>
      </c>
      <c r="X48" s="20">
        <f t="shared" si="60"/>
        <v>13844</v>
      </c>
      <c r="Y48" s="32">
        <f t="shared" si="60"/>
        <v>11635</v>
      </c>
      <c r="Z48" s="20">
        <f>SUM(Z46:Z47)</f>
        <v>13398</v>
      </c>
      <c r="AA48" s="20">
        <f t="shared" ref="AA48:AF48" si="61">SUM(AA46:AA47)</f>
        <v>14318</v>
      </c>
      <c r="AB48" s="20">
        <f t="shared" si="61"/>
        <v>14411</v>
      </c>
      <c r="AC48" s="32">
        <f t="shared" si="61"/>
        <v>14336</v>
      </c>
      <c r="AD48" s="20">
        <f t="shared" si="61"/>
        <v>14427</v>
      </c>
      <c r="AE48" s="20">
        <f t="shared" si="61"/>
        <v>15171</v>
      </c>
      <c r="AF48" s="20">
        <f t="shared" si="61"/>
        <v>15878</v>
      </c>
      <c r="AG48" s="32">
        <f>SUM(AG46:AG47)</f>
        <v>15651</v>
      </c>
      <c r="AH48" s="20">
        <f t="shared" ref="AH48:BA48" si="62">SUM(AH46:AH47)</f>
        <v>16220</v>
      </c>
      <c r="AI48" s="20">
        <f t="shared" si="62"/>
        <v>16495</v>
      </c>
      <c r="AJ48" s="20">
        <f t="shared" si="62"/>
        <v>17032</v>
      </c>
      <c r="AK48" s="32">
        <f t="shared" si="62"/>
        <v>16258</v>
      </c>
      <c r="AL48" s="20">
        <f t="shared" si="62"/>
        <v>17029</v>
      </c>
      <c r="AM48" s="20">
        <f t="shared" si="62"/>
        <v>16028</v>
      </c>
      <c r="AN48" s="20">
        <f t="shared" si="62"/>
        <v>17729</v>
      </c>
      <c r="AO48" s="32">
        <f t="shared" si="62"/>
        <v>14964</v>
      </c>
      <c r="AP48" s="20">
        <f t="shared" si="62"/>
        <v>15446</v>
      </c>
      <c r="AQ48" s="20">
        <f t="shared" si="62"/>
        <v>16583</v>
      </c>
      <c r="AR48" s="20">
        <f t="shared" si="62"/>
        <v>18991</v>
      </c>
      <c r="AS48" s="32">
        <f t="shared" si="62"/>
        <v>15126</v>
      </c>
      <c r="AT48" s="20">
        <f t="shared" si="62"/>
        <v>16693</v>
      </c>
      <c r="AU48" s="20">
        <f t="shared" si="62"/>
        <v>16878</v>
      </c>
      <c r="AV48" s="20">
        <f t="shared" si="62"/>
        <v>18874</v>
      </c>
      <c r="AW48" s="32">
        <f t="shared" si="62"/>
        <v>0</v>
      </c>
      <c r="AX48" s="20">
        <f t="shared" si="62"/>
        <v>0</v>
      </c>
      <c r="AY48" s="20">
        <f t="shared" si="62"/>
        <v>0</v>
      </c>
      <c r="AZ48" s="20">
        <f t="shared" si="62"/>
        <v>0</v>
      </c>
      <c r="BA48" s="20">
        <f t="shared" si="62"/>
        <v>0</v>
      </c>
      <c r="BI48" s="20">
        <f>SUM(BI46:BI47)</f>
        <v>0</v>
      </c>
      <c r="BJ48" s="20">
        <f t="shared" ref="BJ48:CF48" si="63">SUM(BJ46:BJ47)</f>
        <v>0</v>
      </c>
      <c r="BK48" s="20">
        <f t="shared" si="63"/>
        <v>0</v>
      </c>
      <c r="BL48" s="20">
        <f t="shared" si="63"/>
        <v>45671</v>
      </c>
      <c r="BM48" s="20">
        <f t="shared" si="63"/>
        <v>46499</v>
      </c>
      <c r="BN48" s="20">
        <f t="shared" si="63"/>
        <v>47182</v>
      </c>
      <c r="BO48" s="20">
        <f t="shared" si="63"/>
        <v>45358</v>
      </c>
      <c r="BP48" s="20">
        <f t="shared" si="63"/>
        <v>45600</v>
      </c>
      <c r="BQ48" s="20">
        <f t="shared" si="63"/>
        <v>40536</v>
      </c>
      <c r="BR48" s="20">
        <f t="shared" si="63"/>
        <v>47248</v>
      </c>
      <c r="BS48" s="20">
        <f t="shared" si="63"/>
        <v>49960</v>
      </c>
      <c r="BT48" s="20">
        <f t="shared" si="63"/>
        <v>53762</v>
      </c>
      <c r="BU48" s="20">
        <f t="shared" si="63"/>
        <v>59812</v>
      </c>
      <c r="BV48" s="20">
        <f t="shared" si="63"/>
        <v>65398</v>
      </c>
      <c r="BW48" s="20">
        <f t="shared" si="63"/>
        <v>67044</v>
      </c>
      <c r="BX48" s="20">
        <f t="shared" si="63"/>
        <v>65984</v>
      </c>
      <c r="BY48" s="20">
        <f t="shared" si="63"/>
        <v>67571</v>
      </c>
      <c r="BZ48" s="20">
        <f t="shared" si="63"/>
        <v>0</v>
      </c>
      <c r="CA48" s="20">
        <f t="shared" si="63"/>
        <v>0</v>
      </c>
      <c r="CB48" s="20">
        <f t="shared" si="63"/>
        <v>0</v>
      </c>
      <c r="CC48" s="20">
        <f t="shared" si="63"/>
        <v>0</v>
      </c>
      <c r="CD48" s="20">
        <f t="shared" si="63"/>
        <v>0</v>
      </c>
      <c r="CE48" s="20">
        <f t="shared" si="63"/>
        <v>0</v>
      </c>
      <c r="CF48" s="20">
        <f t="shared" si="63"/>
        <v>0</v>
      </c>
    </row>
    <row r="49" spans="2:84" s="16" customFormat="1" x14ac:dyDescent="0.35">
      <c r="B49" s="16" t="s">
        <v>1990</v>
      </c>
      <c r="Q49" s="34"/>
      <c r="U49" s="34"/>
      <c r="Y49" s="34"/>
      <c r="AC49" s="34"/>
      <c r="AG49" s="34"/>
      <c r="AK49" s="34"/>
      <c r="AO49" s="34"/>
      <c r="AS49" s="34"/>
      <c r="AW49" s="34"/>
    </row>
    <row r="50" spans="2:84" s="8" customFormat="1" x14ac:dyDescent="0.35">
      <c r="B50" s="8" t="s">
        <v>1987</v>
      </c>
      <c r="Q50" s="29">
        <v>-7887</v>
      </c>
      <c r="R50" s="8">
        <v>-8873</v>
      </c>
      <c r="S50" s="8">
        <v>-9027</v>
      </c>
      <c r="T50" s="8">
        <f>BR50-S50-R50-Q50</f>
        <v>-10829</v>
      </c>
      <c r="U50" s="29">
        <v>-8744</v>
      </c>
      <c r="V50" s="8">
        <v>-9562</v>
      </c>
      <c r="W50" s="8">
        <v>-9544</v>
      </c>
      <c r="X50" s="8">
        <f>BS50-W50-V50-U50</f>
        <v>-10567</v>
      </c>
      <c r="Y50" s="29">
        <v>-8697</v>
      </c>
      <c r="Z50" s="8">
        <v>-9993</v>
      </c>
      <c r="AA50" s="8">
        <v>-10701</v>
      </c>
      <c r="AB50" s="8">
        <f>BT50-AA50-Z50-Y50</f>
        <v>-10902</v>
      </c>
      <c r="AC50" s="29">
        <v>-10625</v>
      </c>
      <c r="AD50" s="8">
        <v>-10674</v>
      </c>
      <c r="AE50" s="8">
        <v>-11339</v>
      </c>
      <c r="AF50" s="8">
        <f>BU50-AE50-AD50-AC50</f>
        <v>-11951</v>
      </c>
      <c r="AG50" s="29">
        <v>-11742</v>
      </c>
      <c r="AH50" s="8">
        <v>-12092</v>
      </c>
      <c r="AI50" s="8">
        <v>-12370</v>
      </c>
      <c r="AJ50" s="8">
        <f>BV50-AI50-AH50-AG50</f>
        <v>-12792</v>
      </c>
      <c r="AK50" s="29">
        <v>-12281</v>
      </c>
      <c r="AL50" s="8">
        <v>-12866</v>
      </c>
      <c r="AM50" s="8">
        <v>-11838</v>
      </c>
      <c r="AN50" s="8">
        <f>BW50-AM50-AL50-AK50</f>
        <v>-13288</v>
      </c>
      <c r="AO50" s="29">
        <v>-11107</v>
      </c>
      <c r="AP50" s="8">
        <v>-11339</v>
      </c>
      <c r="AQ50" s="8">
        <v>-12493</v>
      </c>
      <c r="AR50" s="8">
        <f>BX50-AQ50-AP50-AO50</f>
        <v>-14638</v>
      </c>
      <c r="AS50" s="29">
        <v>-11151</v>
      </c>
      <c r="AT50" s="8">
        <v>-12238</v>
      </c>
      <c r="AU50" s="8">
        <v>-12571</v>
      </c>
      <c r="AV50" s="8">
        <f>BY50-AU50-AT50-AS50</f>
        <v>-14246</v>
      </c>
      <c r="AW50" s="29"/>
      <c r="BL50" s="8">
        <v>-32539</v>
      </c>
      <c r="BM50" s="8">
        <v>-32968</v>
      </c>
      <c r="BN50" s="8">
        <v>-33495</v>
      </c>
      <c r="BO50" s="8">
        <v>-31346</v>
      </c>
      <c r="BP50" s="8">
        <v>-31965</v>
      </c>
      <c r="BQ50" s="8">
        <v>-31091</v>
      </c>
      <c r="BR50" s="8">
        <v>-36616</v>
      </c>
      <c r="BS50" s="8">
        <v>-38417</v>
      </c>
      <c r="BT50" s="8">
        <v>-40293</v>
      </c>
      <c r="BU50" s="8">
        <v>-44589</v>
      </c>
      <c r="BV50" s="8">
        <v>-48996</v>
      </c>
      <c r="BW50" s="8">
        <v>-50273</v>
      </c>
      <c r="BX50" s="8">
        <v>-49577</v>
      </c>
      <c r="BY50" s="8">
        <v>-50206</v>
      </c>
    </row>
    <row r="51" spans="2:84" s="8" customFormat="1" x14ac:dyDescent="0.35">
      <c r="B51" s="8" t="s">
        <v>1988</v>
      </c>
      <c r="Q51" s="29">
        <v>-1437</v>
      </c>
      <c r="R51" s="8">
        <v>-1571</v>
      </c>
      <c r="S51" s="8">
        <v>-1313</v>
      </c>
      <c r="T51" s="8">
        <f>BR51-S51-R51-Q51</f>
        <v>-1719</v>
      </c>
      <c r="U51" s="29">
        <v>-1434</v>
      </c>
      <c r="V51" s="8">
        <v>-1706</v>
      </c>
      <c r="W51" s="8">
        <v>-1584</v>
      </c>
      <c r="X51" s="8">
        <f>BS51-W51-V51-U51</f>
        <v>-1949</v>
      </c>
      <c r="Y51" s="29">
        <v>-1689</v>
      </c>
      <c r="Z51" s="8">
        <v>-1967</v>
      </c>
      <c r="AA51" s="8">
        <v>-2070</v>
      </c>
      <c r="AB51" s="8">
        <f>BT51-AA51-Z51-Y51</f>
        <v>-2012</v>
      </c>
      <c r="AC51" s="29">
        <v>-2047</v>
      </c>
      <c r="AD51" s="8">
        <v>-2194</v>
      </c>
      <c r="AE51" s="8">
        <v>-2211</v>
      </c>
      <c r="AF51" s="8">
        <f>BU51-AE51-AD51-AC51</f>
        <v>-2279</v>
      </c>
      <c r="AG51" s="29">
        <v>-2213</v>
      </c>
      <c r="AH51" s="8">
        <v>-2339</v>
      </c>
      <c r="AI51" s="8">
        <v>-2363</v>
      </c>
      <c r="AJ51" s="8">
        <f>BV51-AI51-AH51-AG51</f>
        <v>-2456</v>
      </c>
      <c r="AK51" s="29">
        <v>-2230</v>
      </c>
      <c r="AL51" s="8">
        <v>-2438</v>
      </c>
      <c r="AM51" s="8">
        <v>-2332</v>
      </c>
      <c r="AN51" s="8">
        <f>BW51-AM51-AL51-AK51</f>
        <v>-2463</v>
      </c>
      <c r="AO51" s="29">
        <v>-2167</v>
      </c>
      <c r="AP51" s="8">
        <v>-2356</v>
      </c>
      <c r="AQ51" s="8">
        <v>-2235</v>
      </c>
      <c r="AR51" s="8">
        <f>BX51-AQ51-AP51-AO51</f>
        <v>-2522</v>
      </c>
      <c r="AS51" s="29">
        <v>-2284</v>
      </c>
      <c r="AT51" s="8">
        <v>-2642</v>
      </c>
      <c r="AU51" s="8">
        <v>-2510</v>
      </c>
      <c r="AV51" s="8">
        <f>BY51-AU51-AT51-AS51</f>
        <v>-2591</v>
      </c>
      <c r="AW51" s="29"/>
      <c r="BL51" s="8">
        <v>-8382</v>
      </c>
      <c r="BM51" s="8">
        <v>-8514</v>
      </c>
      <c r="BN51" s="8">
        <v>-8383</v>
      </c>
      <c r="BO51" s="8">
        <v>-8588</v>
      </c>
      <c r="BP51" s="8">
        <v>-8393</v>
      </c>
      <c r="BQ51" s="8">
        <v>-4824</v>
      </c>
      <c r="BR51" s="8">
        <v>-6040</v>
      </c>
      <c r="BS51" s="8">
        <v>-6673</v>
      </c>
      <c r="BT51" s="8">
        <v>-7738</v>
      </c>
      <c r="BU51" s="8">
        <v>-8731</v>
      </c>
      <c r="BV51" s="8">
        <v>-9371</v>
      </c>
      <c r="BW51" s="8">
        <v>-9463</v>
      </c>
      <c r="BX51" s="8">
        <v>-9280</v>
      </c>
      <c r="BY51" s="8">
        <v>-10027</v>
      </c>
    </row>
    <row r="52" spans="2:84" s="8" customFormat="1" x14ac:dyDescent="0.35">
      <c r="B52" s="8" t="s">
        <v>1991</v>
      </c>
      <c r="Q52" s="29">
        <v>-80</v>
      </c>
      <c r="R52" s="8">
        <v>0</v>
      </c>
      <c r="S52" s="8">
        <v>0</v>
      </c>
      <c r="T52" s="8">
        <f>BR52-S52-R52-Q52</f>
        <v>0</v>
      </c>
      <c r="U52" s="29">
        <v>0</v>
      </c>
      <c r="V52" s="8">
        <v>0</v>
      </c>
      <c r="W52" s="8">
        <v>0</v>
      </c>
      <c r="X52" s="8">
        <f>BS52-W52-V52-U52</f>
        <v>0</v>
      </c>
      <c r="Y52" s="29">
        <v>0</v>
      </c>
      <c r="Z52" s="8">
        <v>-96</v>
      </c>
      <c r="AA52" s="8">
        <v>0</v>
      </c>
      <c r="AB52" s="8">
        <f>BT52-AA52-Z52-Y52</f>
        <v>0</v>
      </c>
      <c r="AC52" s="29">
        <v>0</v>
      </c>
      <c r="AD52" s="8">
        <v>0</v>
      </c>
      <c r="AE52" s="8">
        <v>0</v>
      </c>
      <c r="AF52" s="8">
        <f>BU52-AE52-AD52-AC52</f>
        <v>0</v>
      </c>
      <c r="AG52" s="29">
        <v>0</v>
      </c>
      <c r="AH52" s="8">
        <v>0</v>
      </c>
      <c r="AI52" s="8">
        <v>0</v>
      </c>
      <c r="AJ52" s="8">
        <f>BV52-AI52-AH52-AG52</f>
        <v>-27</v>
      </c>
      <c r="AK52" s="29">
        <v>-36</v>
      </c>
      <c r="AL52" s="8">
        <v>0</v>
      </c>
      <c r="AM52" s="8">
        <v>0</v>
      </c>
      <c r="AN52" s="8">
        <f>BW52-AM52-AL52-AK52</f>
        <v>0</v>
      </c>
      <c r="AO52" s="29">
        <v>0</v>
      </c>
      <c r="AP52" s="8">
        <v>0</v>
      </c>
      <c r="AQ52" s="8">
        <v>0</v>
      </c>
      <c r="AR52" s="8">
        <f>BX52-AQ52-AP52-AO52</f>
        <v>-100</v>
      </c>
      <c r="AS52" s="29">
        <v>0</v>
      </c>
      <c r="AT52" s="8">
        <v>0</v>
      </c>
      <c r="AU52" s="8">
        <v>0</v>
      </c>
      <c r="AV52" s="8">
        <f>BY52-AU52-AT52-AS52</f>
        <v>-92</v>
      </c>
      <c r="AW52" s="29"/>
      <c r="BL52" s="8">
        <v>-220</v>
      </c>
      <c r="BM52" s="8">
        <v>-136</v>
      </c>
      <c r="BN52" s="8">
        <v>-48</v>
      </c>
      <c r="BO52" s="8">
        <v>-201</v>
      </c>
      <c r="BP52" s="8">
        <v>0</v>
      </c>
      <c r="BQ52" s="8">
        <v>-82</v>
      </c>
      <c r="BR52" s="8">
        <v>-80</v>
      </c>
      <c r="BS52" s="8">
        <v>0</v>
      </c>
      <c r="BT52" s="8">
        <v>-96</v>
      </c>
      <c r="BU52" s="8">
        <v>0</v>
      </c>
      <c r="BV52" s="8">
        <v>-27</v>
      </c>
      <c r="BW52" s="8">
        <v>-36</v>
      </c>
      <c r="BX52" s="8">
        <v>-100</v>
      </c>
      <c r="BY52" s="8">
        <v>-92</v>
      </c>
    </row>
    <row r="53" spans="2:84" s="15" customFormat="1" x14ac:dyDescent="0.35">
      <c r="B53" s="15" t="s">
        <v>1992</v>
      </c>
      <c r="Q53" s="31">
        <v>131</v>
      </c>
      <c r="R53" s="15">
        <v>97</v>
      </c>
      <c r="S53" s="15">
        <v>173</v>
      </c>
      <c r="T53" s="8">
        <f>BR53-S53-R53-Q53</f>
        <v>149</v>
      </c>
      <c r="U53" s="31">
        <v>372</v>
      </c>
      <c r="V53" s="15">
        <v>361</v>
      </c>
      <c r="W53" s="15">
        <v>387</v>
      </c>
      <c r="X53" s="8">
        <f>BS53-W53-V53-U53</f>
        <v>381</v>
      </c>
      <c r="Y53" s="31">
        <v>409</v>
      </c>
      <c r="Z53" s="15">
        <v>411</v>
      </c>
      <c r="AA53" s="15">
        <v>374</v>
      </c>
      <c r="AB53" s="8">
        <f>BT53-AA53-Z53-Y53</f>
        <v>445</v>
      </c>
      <c r="AC53" s="31">
        <v>524</v>
      </c>
      <c r="AD53" s="15">
        <v>434</v>
      </c>
      <c r="AE53" s="15">
        <v>442</v>
      </c>
      <c r="AF53" s="8">
        <f>BU53-AE53-AD53-AC53</f>
        <v>475</v>
      </c>
      <c r="AG53" s="31">
        <v>395</v>
      </c>
      <c r="AH53" s="15">
        <v>424</v>
      </c>
      <c r="AI53" s="15">
        <v>374</v>
      </c>
      <c r="AJ53" s="8">
        <f>BV53-AI53-AH53-AG53</f>
        <v>457</v>
      </c>
      <c r="AK53" s="31">
        <v>475</v>
      </c>
      <c r="AL53" s="15">
        <v>426</v>
      </c>
      <c r="AM53" s="15">
        <v>444</v>
      </c>
      <c r="AN53" s="8">
        <f>BW53-AM53-AL53-AK53</f>
        <v>444</v>
      </c>
      <c r="AO53" s="31">
        <v>219</v>
      </c>
      <c r="AP53" s="15">
        <v>205</v>
      </c>
      <c r="AQ53" s="15">
        <v>265</v>
      </c>
      <c r="AR53" s="8">
        <f>BX53-AQ53-AP53-AO53</f>
        <v>571</v>
      </c>
      <c r="AS53" s="31">
        <v>355</v>
      </c>
      <c r="AT53" s="15">
        <v>277</v>
      </c>
      <c r="AU53" s="15">
        <v>251</v>
      </c>
      <c r="AV53" s="8">
        <f>BY53-AU53-AT53-AS53</f>
        <v>350</v>
      </c>
      <c r="AW53" s="31"/>
      <c r="BL53" s="15">
        <v>-742</v>
      </c>
      <c r="BM53" s="15">
        <v>-1137</v>
      </c>
      <c r="BN53" s="15">
        <v>-1060</v>
      </c>
      <c r="BO53" s="15">
        <f>-841-195</f>
        <v>-1036</v>
      </c>
      <c r="BP53" s="15">
        <f>132-119</f>
        <v>13</v>
      </c>
      <c r="BQ53" s="15">
        <v>-47</v>
      </c>
      <c r="BR53" s="15">
        <v>550</v>
      </c>
      <c r="BS53" s="15">
        <v>1501</v>
      </c>
      <c r="BT53" s="15">
        <v>1639</v>
      </c>
      <c r="BU53" s="15">
        <v>1875</v>
      </c>
      <c r="BV53" s="15">
        <v>1650</v>
      </c>
      <c r="BW53" s="15">
        <v>1789</v>
      </c>
      <c r="BX53" s="15">
        <v>1260</v>
      </c>
      <c r="BY53" s="15">
        <v>1233</v>
      </c>
    </row>
    <row r="54" spans="2:84" s="17" customFormat="1" x14ac:dyDescent="0.35">
      <c r="B54" s="17" t="s">
        <v>1993</v>
      </c>
      <c r="E54" s="17">
        <f>SUM(E50:E53)</f>
        <v>0</v>
      </c>
      <c r="F54" s="17">
        <f t="shared" ref="F54:N54" si="64">SUM(F50:F53)</f>
        <v>0</v>
      </c>
      <c r="G54" s="17">
        <f t="shared" si="64"/>
        <v>0</v>
      </c>
      <c r="H54" s="17">
        <f t="shared" si="64"/>
        <v>0</v>
      </c>
      <c r="I54" s="17">
        <f t="shared" si="64"/>
        <v>0</v>
      </c>
      <c r="J54" s="17">
        <f t="shared" si="64"/>
        <v>0</v>
      </c>
      <c r="K54" s="17">
        <f t="shared" si="64"/>
        <v>0</v>
      </c>
      <c r="L54" s="17">
        <f t="shared" si="64"/>
        <v>0</v>
      </c>
      <c r="M54" s="17">
        <f t="shared" si="64"/>
        <v>0</v>
      </c>
      <c r="N54" s="17">
        <f t="shared" si="64"/>
        <v>0</v>
      </c>
      <c r="O54" s="17">
        <f>SUM(O50:O53)</f>
        <v>0</v>
      </c>
      <c r="P54" s="17">
        <f t="shared" ref="P54:Y54" si="65">SUM(P50:P53)</f>
        <v>0</v>
      </c>
      <c r="Q54" s="35">
        <f t="shared" si="65"/>
        <v>-9273</v>
      </c>
      <c r="R54" s="17">
        <f t="shared" si="65"/>
        <v>-10347</v>
      </c>
      <c r="S54" s="17">
        <f t="shared" si="65"/>
        <v>-10167</v>
      </c>
      <c r="T54" s="17">
        <f t="shared" si="65"/>
        <v>-12399</v>
      </c>
      <c r="U54" s="35">
        <f t="shared" si="65"/>
        <v>-9806</v>
      </c>
      <c r="V54" s="17">
        <f t="shared" si="65"/>
        <v>-10907</v>
      </c>
      <c r="W54" s="17">
        <f t="shared" si="65"/>
        <v>-10741</v>
      </c>
      <c r="X54" s="17">
        <f t="shared" si="65"/>
        <v>-12135</v>
      </c>
      <c r="Y54" s="35">
        <f t="shared" si="65"/>
        <v>-9977</v>
      </c>
      <c r="Z54" s="17">
        <f>SUM(Z50:Z53)</f>
        <v>-11645</v>
      </c>
      <c r="AA54" s="17">
        <f t="shared" ref="AA54:AF54" si="66">SUM(AA50:AA53)</f>
        <v>-12397</v>
      </c>
      <c r="AB54" s="17">
        <f t="shared" si="66"/>
        <v>-12469</v>
      </c>
      <c r="AC54" s="35">
        <f t="shared" si="66"/>
        <v>-12148</v>
      </c>
      <c r="AD54" s="17">
        <f t="shared" si="66"/>
        <v>-12434</v>
      </c>
      <c r="AE54" s="17">
        <f t="shared" si="66"/>
        <v>-13108</v>
      </c>
      <c r="AF54" s="17">
        <f t="shared" si="66"/>
        <v>-13755</v>
      </c>
      <c r="AG54" s="35">
        <f>SUM(AG50:AG53)</f>
        <v>-13560</v>
      </c>
      <c r="AH54" s="17">
        <f t="shared" ref="AH54:BA54" si="67">SUM(AH50:AH53)</f>
        <v>-14007</v>
      </c>
      <c r="AI54" s="17">
        <f t="shared" si="67"/>
        <v>-14359</v>
      </c>
      <c r="AJ54" s="17">
        <f t="shared" si="67"/>
        <v>-14818</v>
      </c>
      <c r="AK54" s="35">
        <f t="shared" si="67"/>
        <v>-14072</v>
      </c>
      <c r="AL54" s="17">
        <f t="shared" si="67"/>
        <v>-14878</v>
      </c>
      <c r="AM54" s="17">
        <f t="shared" si="67"/>
        <v>-13726</v>
      </c>
      <c r="AN54" s="17">
        <f t="shared" si="67"/>
        <v>-15307</v>
      </c>
      <c r="AO54" s="35">
        <f t="shared" si="67"/>
        <v>-13055</v>
      </c>
      <c r="AP54" s="17">
        <f t="shared" si="67"/>
        <v>-13490</v>
      </c>
      <c r="AQ54" s="17">
        <f t="shared" si="67"/>
        <v>-14463</v>
      </c>
      <c r="AR54" s="17">
        <f t="shared" si="67"/>
        <v>-16689</v>
      </c>
      <c r="AS54" s="35">
        <f t="shared" si="67"/>
        <v>-13080</v>
      </c>
      <c r="AT54" s="17">
        <f t="shared" si="67"/>
        <v>-14603</v>
      </c>
      <c r="AU54" s="17">
        <f t="shared" si="67"/>
        <v>-14830</v>
      </c>
      <c r="AV54" s="17">
        <f t="shared" si="67"/>
        <v>-16579</v>
      </c>
      <c r="AW54" s="35">
        <f t="shared" si="67"/>
        <v>0</v>
      </c>
      <c r="AX54" s="17">
        <f t="shared" si="67"/>
        <v>0</v>
      </c>
      <c r="AY54" s="17">
        <f t="shared" si="67"/>
        <v>0</v>
      </c>
      <c r="AZ54" s="17">
        <f t="shared" si="67"/>
        <v>0</v>
      </c>
      <c r="BA54" s="17">
        <f t="shared" si="67"/>
        <v>0</v>
      </c>
      <c r="BI54" s="17">
        <f>SUM(BI50:BI53)</f>
        <v>0</v>
      </c>
      <c r="BJ54" s="17">
        <f t="shared" ref="BJ54:CF54" si="68">SUM(BJ50:BJ53)</f>
        <v>0</v>
      </c>
      <c r="BK54" s="17">
        <f t="shared" si="68"/>
        <v>0</v>
      </c>
      <c r="BL54" s="17">
        <f t="shared" si="68"/>
        <v>-41883</v>
      </c>
      <c r="BM54" s="17">
        <f t="shared" si="68"/>
        <v>-42755</v>
      </c>
      <c r="BN54" s="17">
        <f t="shared" si="68"/>
        <v>-42986</v>
      </c>
      <c r="BO54" s="17">
        <f t="shared" si="68"/>
        <v>-41171</v>
      </c>
      <c r="BP54" s="17">
        <f t="shared" si="68"/>
        <v>-40345</v>
      </c>
      <c r="BQ54" s="17">
        <f t="shared" si="68"/>
        <v>-36044</v>
      </c>
      <c r="BR54" s="17">
        <f t="shared" si="68"/>
        <v>-42186</v>
      </c>
      <c r="BS54" s="17">
        <f t="shared" si="68"/>
        <v>-43589</v>
      </c>
      <c r="BT54" s="17">
        <f t="shared" si="68"/>
        <v>-46488</v>
      </c>
      <c r="BU54" s="17">
        <f t="shared" si="68"/>
        <v>-51445</v>
      </c>
      <c r="BV54" s="17">
        <f t="shared" si="68"/>
        <v>-56744</v>
      </c>
      <c r="BW54" s="17">
        <f t="shared" si="68"/>
        <v>-57983</v>
      </c>
      <c r="BX54" s="17">
        <f t="shared" si="68"/>
        <v>-57697</v>
      </c>
      <c r="BY54" s="17">
        <f t="shared" si="68"/>
        <v>-59092</v>
      </c>
      <c r="BZ54" s="17">
        <f t="shared" si="68"/>
        <v>0</v>
      </c>
      <c r="CA54" s="17">
        <f t="shared" si="68"/>
        <v>0</v>
      </c>
      <c r="CB54" s="17">
        <f t="shared" si="68"/>
        <v>0</v>
      </c>
      <c r="CC54" s="17">
        <f t="shared" si="68"/>
        <v>0</v>
      </c>
      <c r="CD54" s="17">
        <f t="shared" si="68"/>
        <v>0</v>
      </c>
      <c r="CE54" s="17">
        <f t="shared" si="68"/>
        <v>0</v>
      </c>
      <c r="CF54" s="17">
        <f t="shared" si="68"/>
        <v>0</v>
      </c>
    </row>
    <row r="55" spans="2:84" s="8" customFormat="1" x14ac:dyDescent="0.35">
      <c r="B55" s="8" t="s">
        <v>438</v>
      </c>
      <c r="E55" s="8">
        <f>E48+E54</f>
        <v>0</v>
      </c>
      <c r="F55" s="8">
        <f t="shared" ref="F55:N55" si="69">F48+F54</f>
        <v>0</v>
      </c>
      <c r="G55" s="8">
        <f t="shared" si="69"/>
        <v>0</v>
      </c>
      <c r="H55" s="8">
        <f t="shared" si="69"/>
        <v>0</v>
      </c>
      <c r="I55" s="8">
        <f t="shared" si="69"/>
        <v>0</v>
      </c>
      <c r="J55" s="8">
        <f t="shared" si="69"/>
        <v>0</v>
      </c>
      <c r="K55" s="8">
        <f t="shared" si="69"/>
        <v>0</v>
      </c>
      <c r="L55" s="8">
        <f t="shared" si="69"/>
        <v>0</v>
      </c>
      <c r="M55" s="8">
        <f t="shared" si="69"/>
        <v>0</v>
      </c>
      <c r="N55" s="8">
        <f t="shared" si="69"/>
        <v>0</v>
      </c>
      <c r="O55" s="8">
        <f>O48+O54</f>
        <v>0</v>
      </c>
      <c r="P55" s="8">
        <f t="shared" ref="P55:Y55" si="70">P48+P54</f>
        <v>0</v>
      </c>
      <c r="Q55" s="29">
        <f t="shared" si="70"/>
        <v>1095</v>
      </c>
      <c r="R55" s="8">
        <f t="shared" si="70"/>
        <v>1230</v>
      </c>
      <c r="S55" s="8">
        <f t="shared" si="70"/>
        <v>1384</v>
      </c>
      <c r="T55" s="8">
        <f t="shared" si="70"/>
        <v>1353</v>
      </c>
      <c r="U55" s="29">
        <f t="shared" si="70"/>
        <v>1406</v>
      </c>
      <c r="V55" s="8">
        <f t="shared" si="70"/>
        <v>1656</v>
      </c>
      <c r="W55" s="8">
        <f t="shared" si="70"/>
        <v>1600</v>
      </c>
      <c r="X55" s="8">
        <f t="shared" si="70"/>
        <v>1709</v>
      </c>
      <c r="Y55" s="29">
        <f t="shared" si="70"/>
        <v>1658</v>
      </c>
      <c r="Z55" s="8">
        <f>Z48+Z54</f>
        <v>1753</v>
      </c>
      <c r="AA55" s="8">
        <f t="shared" ref="AA55:AF55" si="71">AA48+AA54</f>
        <v>1921</v>
      </c>
      <c r="AB55" s="8">
        <f t="shared" si="71"/>
        <v>1942</v>
      </c>
      <c r="AC55" s="29">
        <f t="shared" si="71"/>
        <v>2188</v>
      </c>
      <c r="AD55" s="8">
        <f t="shared" si="71"/>
        <v>1993</v>
      </c>
      <c r="AE55" s="8">
        <f t="shared" si="71"/>
        <v>2063</v>
      </c>
      <c r="AF55" s="8">
        <f t="shared" si="71"/>
        <v>2123</v>
      </c>
      <c r="AG55" s="29">
        <f>AG48+AG54</f>
        <v>2091</v>
      </c>
      <c r="AH55" s="8">
        <f t="shared" ref="AH55:BA55" si="72">AH48+AH54</f>
        <v>2213</v>
      </c>
      <c r="AI55" s="8">
        <f t="shared" si="72"/>
        <v>2136</v>
      </c>
      <c r="AJ55" s="8">
        <f t="shared" si="72"/>
        <v>2214</v>
      </c>
      <c r="AK55" s="29">
        <f t="shared" si="72"/>
        <v>2186</v>
      </c>
      <c r="AL55" s="8">
        <f t="shared" si="72"/>
        <v>2151</v>
      </c>
      <c r="AM55" s="8">
        <f t="shared" si="72"/>
        <v>2302</v>
      </c>
      <c r="AN55" s="8">
        <f t="shared" si="72"/>
        <v>2422</v>
      </c>
      <c r="AO55" s="29">
        <f t="shared" si="72"/>
        <v>1909</v>
      </c>
      <c r="AP55" s="8">
        <f t="shared" si="72"/>
        <v>1956</v>
      </c>
      <c r="AQ55" s="8">
        <f t="shared" si="72"/>
        <v>2120</v>
      </c>
      <c r="AR55" s="8">
        <f t="shared" si="72"/>
        <v>2302</v>
      </c>
      <c r="AS55" s="29">
        <f t="shared" si="72"/>
        <v>2046</v>
      </c>
      <c r="AT55" s="8">
        <f t="shared" si="72"/>
        <v>2090</v>
      </c>
      <c r="AU55" s="8">
        <f t="shared" si="72"/>
        <v>2048</v>
      </c>
      <c r="AV55" s="8">
        <f t="shared" si="72"/>
        <v>2295</v>
      </c>
      <c r="AW55" s="29">
        <f t="shared" si="72"/>
        <v>0</v>
      </c>
      <c r="AX55" s="8">
        <f t="shared" si="72"/>
        <v>0</v>
      </c>
      <c r="AY55" s="8">
        <f t="shared" si="72"/>
        <v>0</v>
      </c>
      <c r="AZ55" s="8">
        <f t="shared" si="72"/>
        <v>0</v>
      </c>
      <c r="BA55" s="8">
        <f t="shared" si="72"/>
        <v>0</v>
      </c>
      <c r="BI55" s="8">
        <f>BI48+BI54</f>
        <v>0</v>
      </c>
      <c r="BJ55" s="8">
        <f t="shared" ref="BJ55:CF55" si="73">BJ48+BJ54</f>
        <v>0</v>
      </c>
      <c r="BK55" s="8">
        <f t="shared" si="73"/>
        <v>0</v>
      </c>
      <c r="BL55" s="8">
        <f t="shared" si="73"/>
        <v>3788</v>
      </c>
      <c r="BM55" s="8">
        <f t="shared" si="73"/>
        <v>3744</v>
      </c>
      <c r="BN55" s="8">
        <f t="shared" si="73"/>
        <v>4196</v>
      </c>
      <c r="BO55" s="8">
        <f t="shared" si="73"/>
        <v>4187</v>
      </c>
      <c r="BP55" s="8">
        <f t="shared" si="73"/>
        <v>5255</v>
      </c>
      <c r="BQ55" s="8">
        <f t="shared" si="73"/>
        <v>4492</v>
      </c>
      <c r="BR55" s="8">
        <f t="shared" si="73"/>
        <v>5062</v>
      </c>
      <c r="BS55" s="8">
        <f t="shared" si="73"/>
        <v>6371</v>
      </c>
      <c r="BT55" s="8">
        <f t="shared" si="73"/>
        <v>7274</v>
      </c>
      <c r="BU55" s="8">
        <f t="shared" si="73"/>
        <v>8367</v>
      </c>
      <c r="BV55" s="8">
        <f t="shared" si="73"/>
        <v>8654</v>
      </c>
      <c r="BW55" s="8">
        <f t="shared" si="73"/>
        <v>9061</v>
      </c>
      <c r="BX55" s="8">
        <f t="shared" si="73"/>
        <v>8287</v>
      </c>
      <c r="BY55" s="8">
        <f t="shared" si="73"/>
        <v>8479</v>
      </c>
      <c r="BZ55" s="8">
        <f t="shared" si="73"/>
        <v>0</v>
      </c>
      <c r="CA55" s="8">
        <f t="shared" si="73"/>
        <v>0</v>
      </c>
      <c r="CB55" s="8">
        <f t="shared" si="73"/>
        <v>0</v>
      </c>
      <c r="CC55" s="8">
        <f t="shared" si="73"/>
        <v>0</v>
      </c>
      <c r="CD55" s="8">
        <f t="shared" si="73"/>
        <v>0</v>
      </c>
      <c r="CE55" s="8">
        <f t="shared" si="73"/>
        <v>0</v>
      </c>
      <c r="CF55" s="8">
        <f t="shared" si="73"/>
        <v>0</v>
      </c>
    </row>
    <row r="56" spans="2:84" s="12" customFormat="1" x14ac:dyDescent="0.35">
      <c r="B56" s="12" t="s">
        <v>769</v>
      </c>
      <c r="E56" s="12" t="e">
        <f>E55/E48</f>
        <v>#DIV/0!</v>
      </c>
      <c r="F56" s="12" t="e">
        <f t="shared" ref="F56:N56" si="74">F55/F48</f>
        <v>#DIV/0!</v>
      </c>
      <c r="G56" s="12" t="e">
        <f t="shared" si="74"/>
        <v>#DIV/0!</v>
      </c>
      <c r="H56" s="12" t="e">
        <f t="shared" si="74"/>
        <v>#DIV/0!</v>
      </c>
      <c r="I56" s="12" t="e">
        <f t="shared" si="74"/>
        <v>#DIV/0!</v>
      </c>
      <c r="J56" s="12" t="e">
        <f t="shared" si="74"/>
        <v>#DIV/0!</v>
      </c>
      <c r="K56" s="12" t="e">
        <f t="shared" si="74"/>
        <v>#DIV/0!</v>
      </c>
      <c r="L56" s="12" t="e">
        <f t="shared" si="74"/>
        <v>#DIV/0!</v>
      </c>
      <c r="M56" s="12" t="e">
        <f t="shared" si="74"/>
        <v>#DIV/0!</v>
      </c>
      <c r="N56" s="12" t="e">
        <f t="shared" si="74"/>
        <v>#DIV/0!</v>
      </c>
      <c r="O56" s="12" t="e">
        <f>O55/O48</f>
        <v>#DIV/0!</v>
      </c>
      <c r="P56" s="12" t="e">
        <f t="shared" ref="P56:Y56" si="75">P55/P48</f>
        <v>#DIV/0!</v>
      </c>
      <c r="Q56" s="30">
        <f t="shared" si="75"/>
        <v>0.10561342592592593</v>
      </c>
      <c r="R56" s="12">
        <f t="shared" si="75"/>
        <v>0.10624514122829749</v>
      </c>
      <c r="S56" s="12">
        <f t="shared" si="75"/>
        <v>0.11981646610683058</v>
      </c>
      <c r="T56" s="12">
        <f t="shared" si="75"/>
        <v>9.8385689354275746E-2</v>
      </c>
      <c r="U56" s="30">
        <f t="shared" si="75"/>
        <v>0.12540135569033178</v>
      </c>
      <c r="V56" s="12">
        <f t="shared" si="75"/>
        <v>0.13181564912839289</v>
      </c>
      <c r="W56" s="12">
        <f t="shared" si="75"/>
        <v>0.12964913702293168</v>
      </c>
      <c r="X56" s="12">
        <f t="shared" si="75"/>
        <v>0.12344698064143311</v>
      </c>
      <c r="Y56" s="30">
        <f t="shared" si="75"/>
        <v>0.14250107434464976</v>
      </c>
      <c r="Z56" s="12">
        <f>Z55/Z48</f>
        <v>0.13084042394387221</v>
      </c>
      <c r="AA56" s="12">
        <f t="shared" ref="AA56:AF56" si="76">AA55/AA48</f>
        <v>0.1341667830702612</v>
      </c>
      <c r="AB56" s="12">
        <f t="shared" si="76"/>
        <v>0.13475817084171812</v>
      </c>
      <c r="AC56" s="30">
        <f t="shared" si="76"/>
        <v>0.15262276785714285</v>
      </c>
      <c r="AD56" s="12">
        <f t="shared" si="76"/>
        <v>0.13814375823109448</v>
      </c>
      <c r="AE56" s="12">
        <f t="shared" si="76"/>
        <v>0.13598312570034934</v>
      </c>
      <c r="AF56" s="12">
        <f t="shared" si="76"/>
        <v>0.13370701599697696</v>
      </c>
      <c r="AG56" s="30">
        <f>AG55/AG48</f>
        <v>0.13360168679317616</v>
      </c>
      <c r="AH56" s="12">
        <f t="shared" ref="AH56:BA56" si="77">AH55/AH48</f>
        <v>0.13643649815043157</v>
      </c>
      <c r="AI56" s="12">
        <f t="shared" si="77"/>
        <v>0.12949378599575628</v>
      </c>
      <c r="AJ56" s="12">
        <f t="shared" si="77"/>
        <v>0.1299906059182715</v>
      </c>
      <c r="AK56" s="30">
        <f t="shared" si="77"/>
        <v>0.13445688276540779</v>
      </c>
      <c r="AL56" s="12">
        <f t="shared" si="77"/>
        <v>0.12631393505197017</v>
      </c>
      <c r="AM56" s="12">
        <f t="shared" si="77"/>
        <v>0.14362365859745446</v>
      </c>
      <c r="AN56" s="12">
        <f t="shared" si="77"/>
        <v>0.13661233008065882</v>
      </c>
      <c r="AO56" s="30">
        <f t="shared" si="77"/>
        <v>0.12757284148623363</v>
      </c>
      <c r="AP56" s="12">
        <f t="shared" si="77"/>
        <v>0.12663472743752427</v>
      </c>
      <c r="AQ56" s="12">
        <f t="shared" si="77"/>
        <v>0.12784176566363142</v>
      </c>
      <c r="AR56" s="12">
        <f t="shared" si="77"/>
        <v>0.12121531251645516</v>
      </c>
      <c r="AS56" s="30">
        <f t="shared" si="77"/>
        <v>0.13526378421261404</v>
      </c>
      <c r="AT56" s="12">
        <f t="shared" si="77"/>
        <v>0.12520218055472354</v>
      </c>
      <c r="AU56" s="12">
        <f t="shared" si="77"/>
        <v>0.12134139116009006</v>
      </c>
      <c r="AV56" s="12">
        <f t="shared" si="77"/>
        <v>0.12159584613754371</v>
      </c>
      <c r="AW56" s="30" t="e">
        <f t="shared" si="77"/>
        <v>#DIV/0!</v>
      </c>
      <c r="AX56" s="12" t="e">
        <f t="shared" si="77"/>
        <v>#DIV/0!</v>
      </c>
      <c r="AY56" s="12" t="e">
        <f t="shared" si="77"/>
        <v>#DIV/0!</v>
      </c>
      <c r="AZ56" s="12" t="e">
        <f t="shared" si="77"/>
        <v>#DIV/0!</v>
      </c>
      <c r="BA56" s="12" t="e">
        <f t="shared" si="77"/>
        <v>#DIV/0!</v>
      </c>
      <c r="BI56" s="12" t="e">
        <f>BI55/BI48</f>
        <v>#DIV/0!</v>
      </c>
      <c r="BJ56" s="12" t="e">
        <f t="shared" ref="BJ56:CF56" si="78">BJ55/BJ48</f>
        <v>#DIV/0!</v>
      </c>
      <c r="BK56" s="12" t="e">
        <f t="shared" si="78"/>
        <v>#DIV/0!</v>
      </c>
      <c r="BL56" s="12">
        <f t="shared" si="78"/>
        <v>8.2941034792318971E-2</v>
      </c>
      <c r="BM56" s="12">
        <f t="shared" si="78"/>
        <v>8.0517860599152669E-2</v>
      </c>
      <c r="BN56" s="12">
        <f t="shared" si="78"/>
        <v>8.8932219914374125E-2</v>
      </c>
      <c r="BO56" s="12">
        <f t="shared" si="78"/>
        <v>9.2310066581418937E-2</v>
      </c>
      <c r="BP56" s="12">
        <f t="shared" si="78"/>
        <v>0.11524122807017544</v>
      </c>
      <c r="BQ56" s="12">
        <f t="shared" si="78"/>
        <v>0.11081507795539768</v>
      </c>
      <c r="BR56" s="12">
        <f t="shared" si="78"/>
        <v>0.1071368100237047</v>
      </c>
      <c r="BS56" s="12">
        <f t="shared" si="78"/>
        <v>0.12752201761409127</v>
      </c>
      <c r="BT56" s="12">
        <f t="shared" si="78"/>
        <v>0.13530002604069788</v>
      </c>
      <c r="BU56" s="12">
        <f t="shared" si="78"/>
        <v>0.13988831672574065</v>
      </c>
      <c r="BV56" s="12">
        <f t="shared" si="78"/>
        <v>0.1323282057555277</v>
      </c>
      <c r="BW56" s="12">
        <f t="shared" si="78"/>
        <v>0.13515005071296463</v>
      </c>
      <c r="BX56" s="12">
        <f t="shared" si="78"/>
        <v>0.12559105237633367</v>
      </c>
      <c r="BY56" s="12">
        <f t="shared" si="78"/>
        <v>0.125482825472466</v>
      </c>
      <c r="BZ56" s="12" t="e">
        <f t="shared" si="78"/>
        <v>#DIV/0!</v>
      </c>
      <c r="CA56" s="12" t="e">
        <f t="shared" si="78"/>
        <v>#DIV/0!</v>
      </c>
      <c r="CB56" s="12" t="e">
        <f t="shared" si="78"/>
        <v>#DIV/0!</v>
      </c>
      <c r="CC56" s="12" t="e">
        <f t="shared" si="78"/>
        <v>#DIV/0!</v>
      </c>
      <c r="CD56" s="12" t="e">
        <f t="shared" si="78"/>
        <v>#DIV/0!</v>
      </c>
      <c r="CE56" s="12" t="e">
        <f t="shared" si="78"/>
        <v>#DIV/0!</v>
      </c>
      <c r="CF56" s="12" t="e">
        <f t="shared" si="78"/>
        <v>#DIV/0!</v>
      </c>
    </row>
    <row r="57" spans="2:84" s="16" customFormat="1" x14ac:dyDescent="0.35">
      <c r="B57" s="16" t="s">
        <v>468</v>
      </c>
      <c r="Q57" s="34"/>
      <c r="U57" s="34"/>
      <c r="Y57" s="34"/>
      <c r="AC57" s="34"/>
      <c r="AG57" s="34"/>
      <c r="AK57" s="34"/>
      <c r="AO57" s="34"/>
      <c r="AS57" s="34"/>
      <c r="AW57" s="34"/>
    </row>
    <row r="58" spans="2:84" s="15" customFormat="1" x14ac:dyDescent="0.35">
      <c r="B58" s="15" t="s">
        <v>1994</v>
      </c>
      <c r="Q58" s="31">
        <v>63</v>
      </c>
      <c r="R58" s="15">
        <v>145</v>
      </c>
      <c r="S58" s="15">
        <v>204</v>
      </c>
      <c r="T58" s="15">
        <f>BR58-S58-R58-Q58</f>
        <v>75</v>
      </c>
      <c r="U58" s="31">
        <v>-4</v>
      </c>
      <c r="V58" s="15">
        <v>60</v>
      </c>
      <c r="W58" s="15">
        <v>77</v>
      </c>
      <c r="X58" s="15">
        <f>BS58-W58-V58-U58</f>
        <v>240</v>
      </c>
      <c r="Y58" s="31">
        <v>67</v>
      </c>
      <c r="Z58" s="15">
        <v>42</v>
      </c>
      <c r="AA58" s="15">
        <v>42</v>
      </c>
      <c r="AB58" s="15">
        <f>BT58-AA58-Z58-Y58</f>
        <v>-91</v>
      </c>
      <c r="AC58" s="31">
        <v>95</v>
      </c>
      <c r="AD58" s="15">
        <v>15</v>
      </c>
      <c r="AE58" s="15">
        <v>42</v>
      </c>
      <c r="AF58" s="15">
        <f>BU58-AE58-AD58-AC58</f>
        <v>26</v>
      </c>
      <c r="AG58" s="31">
        <v>31</v>
      </c>
      <c r="AH58" s="15">
        <v>-127</v>
      </c>
      <c r="AI58" s="15">
        <v>11</v>
      </c>
      <c r="AJ58" s="15">
        <f>BV58-AI58-AH58-AG58</f>
        <v>75</v>
      </c>
      <c r="AK58" s="31">
        <v>-4</v>
      </c>
      <c r="AL58" s="15">
        <v>41</v>
      </c>
      <c r="AM58" s="15">
        <v>-8</v>
      </c>
      <c r="AN58" s="15">
        <f>BW58-AM58-AL58-AK58</f>
        <v>33</v>
      </c>
      <c r="AO58" s="31">
        <v>24</v>
      </c>
      <c r="AP58" s="15">
        <v>7</v>
      </c>
      <c r="AQ58" s="15">
        <v>39</v>
      </c>
      <c r="AR58" s="15">
        <f>BX58-AQ58-AP58-AO58</f>
        <v>-9</v>
      </c>
      <c r="AS58" s="31">
        <v>-9</v>
      </c>
      <c r="AT58" s="15">
        <v>45</v>
      </c>
      <c r="AU58" s="15">
        <v>-6</v>
      </c>
      <c r="AV58" s="15">
        <f>BY58-AU58-AT58-AS58</f>
        <v>-2</v>
      </c>
      <c r="AW58" s="31"/>
      <c r="BL58" s="15">
        <v>261</v>
      </c>
      <c r="BM58" s="15">
        <v>276</v>
      </c>
      <c r="BN58" s="15">
        <v>238</v>
      </c>
      <c r="BO58" s="15">
        <v>318</v>
      </c>
      <c r="BP58" s="15">
        <v>337</v>
      </c>
      <c r="BQ58" s="15">
        <v>220</v>
      </c>
      <c r="BR58" s="15">
        <v>487</v>
      </c>
      <c r="BS58" s="15">
        <v>373</v>
      </c>
      <c r="BT58" s="15">
        <v>60</v>
      </c>
      <c r="BU58" s="15">
        <v>178</v>
      </c>
      <c r="BV58" s="15">
        <v>-10</v>
      </c>
      <c r="BW58" s="15">
        <v>62</v>
      </c>
      <c r="BX58" s="15">
        <v>61</v>
      </c>
      <c r="BY58" s="15">
        <v>28</v>
      </c>
    </row>
    <row r="59" spans="2:84" s="8" customFormat="1" x14ac:dyDescent="0.35">
      <c r="B59" s="8" t="s">
        <v>569</v>
      </c>
      <c r="E59" s="8">
        <f>E55+E58</f>
        <v>0</v>
      </c>
      <c r="F59" s="8">
        <f t="shared" ref="F59:N59" si="79">F55+F58</f>
        <v>0</v>
      </c>
      <c r="G59" s="8">
        <f t="shared" si="79"/>
        <v>0</v>
      </c>
      <c r="H59" s="8">
        <f t="shared" si="79"/>
        <v>0</v>
      </c>
      <c r="I59" s="8">
        <f t="shared" si="79"/>
        <v>0</v>
      </c>
      <c r="J59" s="8">
        <f t="shared" si="79"/>
        <v>0</v>
      </c>
      <c r="K59" s="8">
        <f t="shared" si="79"/>
        <v>0</v>
      </c>
      <c r="L59" s="8">
        <f t="shared" si="79"/>
        <v>0</v>
      </c>
      <c r="M59" s="8">
        <f t="shared" si="79"/>
        <v>0</v>
      </c>
      <c r="N59" s="8">
        <f t="shared" si="79"/>
        <v>0</v>
      </c>
      <c r="O59" s="8">
        <f>O55+O58</f>
        <v>0</v>
      </c>
      <c r="P59" s="8">
        <f t="shared" ref="P59:Y59" si="80">P55+P58</f>
        <v>0</v>
      </c>
      <c r="Q59" s="29">
        <f t="shared" si="80"/>
        <v>1158</v>
      </c>
      <c r="R59" s="8">
        <f t="shared" si="80"/>
        <v>1375</v>
      </c>
      <c r="S59" s="8">
        <f t="shared" si="80"/>
        <v>1588</v>
      </c>
      <c r="T59" s="8">
        <f t="shared" si="80"/>
        <v>1428</v>
      </c>
      <c r="U59" s="29">
        <f t="shared" si="80"/>
        <v>1402</v>
      </c>
      <c r="V59" s="8">
        <f t="shared" si="80"/>
        <v>1716</v>
      </c>
      <c r="W59" s="8">
        <f t="shared" si="80"/>
        <v>1677</v>
      </c>
      <c r="X59" s="8">
        <f t="shared" si="80"/>
        <v>1949</v>
      </c>
      <c r="Y59" s="29">
        <f t="shared" si="80"/>
        <v>1725</v>
      </c>
      <c r="Z59" s="8">
        <f>Z55+Z58</f>
        <v>1795</v>
      </c>
      <c r="AA59" s="8">
        <f t="shared" ref="AA59:AF59" si="81">AA55+AA58</f>
        <v>1963</v>
      </c>
      <c r="AB59" s="8">
        <f t="shared" si="81"/>
        <v>1851</v>
      </c>
      <c r="AC59" s="29">
        <f t="shared" si="81"/>
        <v>2283</v>
      </c>
      <c r="AD59" s="8">
        <f t="shared" si="81"/>
        <v>2008</v>
      </c>
      <c r="AE59" s="8">
        <f t="shared" si="81"/>
        <v>2105</v>
      </c>
      <c r="AF59" s="8">
        <f t="shared" si="81"/>
        <v>2149</v>
      </c>
      <c r="AG59" s="29">
        <f>AG55+AG58</f>
        <v>2122</v>
      </c>
      <c r="AH59" s="8">
        <f t="shared" ref="AH59:BA59" si="82">AH55+AH58</f>
        <v>2086</v>
      </c>
      <c r="AI59" s="8">
        <f t="shared" si="82"/>
        <v>2147</v>
      </c>
      <c r="AJ59" s="8">
        <f t="shared" si="82"/>
        <v>2289</v>
      </c>
      <c r="AK59" s="29">
        <f t="shared" si="82"/>
        <v>2182</v>
      </c>
      <c r="AL59" s="8">
        <f t="shared" si="82"/>
        <v>2192</v>
      </c>
      <c r="AM59" s="8">
        <f t="shared" si="82"/>
        <v>2294</v>
      </c>
      <c r="AN59" s="8">
        <f t="shared" si="82"/>
        <v>2455</v>
      </c>
      <c r="AO59" s="29">
        <f t="shared" si="82"/>
        <v>1933</v>
      </c>
      <c r="AP59" s="8">
        <f t="shared" si="82"/>
        <v>1963</v>
      </c>
      <c r="AQ59" s="8">
        <f t="shared" si="82"/>
        <v>2159</v>
      </c>
      <c r="AR59" s="8">
        <f t="shared" si="82"/>
        <v>2293</v>
      </c>
      <c r="AS59" s="29">
        <f t="shared" si="82"/>
        <v>2037</v>
      </c>
      <c r="AT59" s="8">
        <f t="shared" si="82"/>
        <v>2135</v>
      </c>
      <c r="AU59" s="8">
        <f t="shared" si="82"/>
        <v>2042</v>
      </c>
      <c r="AV59" s="8">
        <f t="shared" si="82"/>
        <v>2293</v>
      </c>
      <c r="AW59" s="29">
        <f t="shared" si="82"/>
        <v>0</v>
      </c>
      <c r="AX59" s="8">
        <f t="shared" si="82"/>
        <v>0</v>
      </c>
      <c r="AY59" s="8">
        <f t="shared" si="82"/>
        <v>0</v>
      </c>
      <c r="AZ59" s="8">
        <f t="shared" si="82"/>
        <v>0</v>
      </c>
      <c r="BA59" s="8">
        <f t="shared" si="82"/>
        <v>0</v>
      </c>
      <c r="BI59" s="8">
        <f>BI55+BI58</f>
        <v>0</v>
      </c>
      <c r="BJ59" s="8">
        <f t="shared" ref="BJ59:CF59" si="83">BJ55+BJ58</f>
        <v>0</v>
      </c>
      <c r="BK59" s="8">
        <f t="shared" si="83"/>
        <v>0</v>
      </c>
      <c r="BL59" s="8">
        <f t="shared" si="83"/>
        <v>4049</v>
      </c>
      <c r="BM59" s="8">
        <f t="shared" si="83"/>
        <v>4020</v>
      </c>
      <c r="BN59" s="8">
        <f t="shared" si="83"/>
        <v>4434</v>
      </c>
      <c r="BO59" s="8">
        <f t="shared" si="83"/>
        <v>4505</v>
      </c>
      <c r="BP59" s="8">
        <f t="shared" si="83"/>
        <v>5592</v>
      </c>
      <c r="BQ59" s="8">
        <f t="shared" si="83"/>
        <v>4712</v>
      </c>
      <c r="BR59" s="8">
        <f t="shared" si="83"/>
        <v>5549</v>
      </c>
      <c r="BS59" s="8">
        <f t="shared" si="83"/>
        <v>6744</v>
      </c>
      <c r="BT59" s="8">
        <f t="shared" si="83"/>
        <v>7334</v>
      </c>
      <c r="BU59" s="8">
        <f t="shared" si="83"/>
        <v>8545</v>
      </c>
      <c r="BV59" s="8">
        <f t="shared" si="83"/>
        <v>8644</v>
      </c>
      <c r="BW59" s="8">
        <f t="shared" si="83"/>
        <v>9123</v>
      </c>
      <c r="BX59" s="8">
        <f t="shared" si="83"/>
        <v>8348</v>
      </c>
      <c r="BY59" s="8">
        <f t="shared" si="83"/>
        <v>8507</v>
      </c>
      <c r="BZ59" s="8">
        <f t="shared" si="83"/>
        <v>0</v>
      </c>
      <c r="CA59" s="8">
        <f t="shared" si="83"/>
        <v>0</v>
      </c>
      <c r="CB59" s="8">
        <f t="shared" si="83"/>
        <v>0</v>
      </c>
      <c r="CC59" s="8">
        <f t="shared" si="83"/>
        <v>0</v>
      </c>
      <c r="CD59" s="8">
        <f t="shared" si="83"/>
        <v>0</v>
      </c>
      <c r="CE59" s="8">
        <f t="shared" si="83"/>
        <v>0</v>
      </c>
      <c r="CF59" s="8">
        <f t="shared" si="83"/>
        <v>0</v>
      </c>
    </row>
    <row r="60" spans="2:84" s="12" customFormat="1" x14ac:dyDescent="0.35">
      <c r="B60" s="12" t="s">
        <v>1996</v>
      </c>
      <c r="E60" s="12" t="e">
        <f>E59/E48</f>
        <v>#DIV/0!</v>
      </c>
      <c r="F60" s="12" t="e">
        <f t="shared" ref="F60:N60" si="84">F59/F48</f>
        <v>#DIV/0!</v>
      </c>
      <c r="G60" s="12" t="e">
        <f t="shared" si="84"/>
        <v>#DIV/0!</v>
      </c>
      <c r="H60" s="12" t="e">
        <f t="shared" si="84"/>
        <v>#DIV/0!</v>
      </c>
      <c r="I60" s="12" t="e">
        <f t="shared" si="84"/>
        <v>#DIV/0!</v>
      </c>
      <c r="J60" s="12" t="e">
        <f t="shared" si="84"/>
        <v>#DIV/0!</v>
      </c>
      <c r="K60" s="12" t="e">
        <f t="shared" si="84"/>
        <v>#DIV/0!</v>
      </c>
      <c r="L60" s="12" t="e">
        <f t="shared" si="84"/>
        <v>#DIV/0!</v>
      </c>
      <c r="M60" s="12" t="e">
        <f t="shared" si="84"/>
        <v>#DIV/0!</v>
      </c>
      <c r="N60" s="12" t="e">
        <f t="shared" si="84"/>
        <v>#DIV/0!</v>
      </c>
      <c r="O60" s="12" t="e">
        <f>O59/O48</f>
        <v>#DIV/0!</v>
      </c>
      <c r="P60" s="12" t="e">
        <f t="shared" ref="P60:Y60" si="85">P59/P48</f>
        <v>#DIV/0!</v>
      </c>
      <c r="Q60" s="30">
        <f t="shared" si="85"/>
        <v>0.11168981481481481</v>
      </c>
      <c r="R60" s="12">
        <f t="shared" si="85"/>
        <v>0.11876997495033255</v>
      </c>
      <c r="S60" s="12">
        <f t="shared" si="85"/>
        <v>0.13747727469483162</v>
      </c>
      <c r="T60" s="12">
        <f t="shared" si="85"/>
        <v>0.10383944153577661</v>
      </c>
      <c r="U60" s="30">
        <f t="shared" si="85"/>
        <v>0.12504459507670354</v>
      </c>
      <c r="V60" s="12">
        <f t="shared" si="85"/>
        <v>0.13659157844463901</v>
      </c>
      <c r="W60" s="12">
        <f t="shared" si="85"/>
        <v>0.13588850174216027</v>
      </c>
      <c r="X60" s="12">
        <f t="shared" si="85"/>
        <v>0.14078301069055185</v>
      </c>
      <c r="Y60" s="30">
        <f t="shared" si="85"/>
        <v>0.14825956166738288</v>
      </c>
      <c r="Z60" s="12">
        <f>Z59/Z48</f>
        <v>0.13397522018211674</v>
      </c>
      <c r="AA60" s="12">
        <f t="shared" ref="AA60:AF60" si="86">AA59/AA48</f>
        <v>0.13710015365274481</v>
      </c>
      <c r="AB60" s="12">
        <f t="shared" si="86"/>
        <v>0.12844355006592187</v>
      </c>
      <c r="AC60" s="30">
        <f t="shared" si="86"/>
        <v>0.15924944196428573</v>
      </c>
      <c r="AD60" s="12">
        <f t="shared" si="86"/>
        <v>0.1391834754280169</v>
      </c>
      <c r="AE60" s="12">
        <f t="shared" si="86"/>
        <v>0.138751565486784</v>
      </c>
      <c r="AF60" s="12">
        <f t="shared" si="86"/>
        <v>0.13534450182642649</v>
      </c>
      <c r="AG60" s="30">
        <f>AG59/AG48</f>
        <v>0.13558239090153984</v>
      </c>
      <c r="AH60" s="12">
        <f t="shared" ref="AH60:BA60" si="87">AH59/AH48</f>
        <v>0.12860665844636252</v>
      </c>
      <c r="AI60" s="12">
        <f t="shared" si="87"/>
        <v>0.13016065474386176</v>
      </c>
      <c r="AJ60" s="12">
        <f t="shared" si="87"/>
        <v>0.13439408172851103</v>
      </c>
      <c r="AK60" s="30">
        <f t="shared" si="87"/>
        <v>0.13421085004305572</v>
      </c>
      <c r="AL60" s="12">
        <f t="shared" si="87"/>
        <v>0.12872159257736801</v>
      </c>
      <c r="AM60" s="12">
        <f t="shared" si="87"/>
        <v>0.14312453206887946</v>
      </c>
      <c r="AN60" s="12">
        <f t="shared" si="87"/>
        <v>0.13847368717919792</v>
      </c>
      <c r="AO60" s="30">
        <f t="shared" si="87"/>
        <v>0.12917669072440524</v>
      </c>
      <c r="AP60" s="12">
        <f t="shared" si="87"/>
        <v>0.12708791920238249</v>
      </c>
      <c r="AQ60" s="12">
        <f t="shared" si="87"/>
        <v>0.13019357173008503</v>
      </c>
      <c r="AR60" s="12">
        <f t="shared" si="87"/>
        <v>0.12074140382286346</v>
      </c>
      <c r="AS60" s="30">
        <f t="shared" si="87"/>
        <v>0.13466878222927409</v>
      </c>
      <c r="AT60" s="12">
        <f t="shared" si="87"/>
        <v>0.12789792128437069</v>
      </c>
      <c r="AU60" s="12">
        <f t="shared" si="87"/>
        <v>0.12098589880317573</v>
      </c>
      <c r="AV60" s="12">
        <f t="shared" si="87"/>
        <v>0.12148988025855674</v>
      </c>
      <c r="AW60" s="30" t="e">
        <f t="shared" si="87"/>
        <v>#DIV/0!</v>
      </c>
      <c r="AX60" s="12" t="e">
        <f t="shared" si="87"/>
        <v>#DIV/0!</v>
      </c>
      <c r="AY60" s="12" t="e">
        <f t="shared" si="87"/>
        <v>#DIV/0!</v>
      </c>
      <c r="AZ60" s="12" t="e">
        <f t="shared" si="87"/>
        <v>#DIV/0!</v>
      </c>
      <c r="BA60" s="12" t="e">
        <f t="shared" si="87"/>
        <v>#DIV/0!</v>
      </c>
      <c r="BI60" s="12" t="e">
        <f>BI59/BI48</f>
        <v>#DIV/0!</v>
      </c>
      <c r="BJ60" s="12" t="e">
        <f t="shared" ref="BJ60:CF60" si="88">BJ59/BJ48</f>
        <v>#DIV/0!</v>
      </c>
      <c r="BK60" s="12" t="e">
        <f t="shared" si="88"/>
        <v>#DIV/0!</v>
      </c>
      <c r="BL60" s="12">
        <f t="shared" si="88"/>
        <v>8.8655820980490907E-2</v>
      </c>
      <c r="BM60" s="12">
        <f t="shared" si="88"/>
        <v>8.6453472117679953E-2</v>
      </c>
      <c r="BN60" s="12">
        <f t="shared" si="88"/>
        <v>9.397651646814463E-2</v>
      </c>
      <c r="BO60" s="12">
        <f t="shared" si="88"/>
        <v>9.9320957714184935E-2</v>
      </c>
      <c r="BP60" s="12">
        <f t="shared" si="88"/>
        <v>0.12263157894736842</v>
      </c>
      <c r="BQ60" s="12">
        <f t="shared" si="88"/>
        <v>0.11624235247681074</v>
      </c>
      <c r="BR60" s="12">
        <f t="shared" si="88"/>
        <v>0.11744412461903149</v>
      </c>
      <c r="BS60" s="12">
        <f t="shared" si="88"/>
        <v>0.13498799039231385</v>
      </c>
      <c r="BT60" s="12">
        <f t="shared" si="88"/>
        <v>0.13641605595029946</v>
      </c>
      <c r="BU60" s="12">
        <f t="shared" si="88"/>
        <v>0.14286430816558551</v>
      </c>
      <c r="BV60" s="12">
        <f t="shared" si="88"/>
        <v>0.13217529588060797</v>
      </c>
      <c r="BW60" s="12">
        <f t="shared" si="88"/>
        <v>0.13607481653839271</v>
      </c>
      <c r="BX60" s="12">
        <f t="shared" si="88"/>
        <v>0.12651551891367604</v>
      </c>
      <c r="BY60" s="12">
        <f t="shared" si="88"/>
        <v>0.12589720442201535</v>
      </c>
      <c r="BZ60" s="12" t="e">
        <f t="shared" si="88"/>
        <v>#DIV/0!</v>
      </c>
      <c r="CA60" s="12" t="e">
        <f t="shared" si="88"/>
        <v>#DIV/0!</v>
      </c>
      <c r="CB60" s="12" t="e">
        <f t="shared" si="88"/>
        <v>#DIV/0!</v>
      </c>
      <c r="CC60" s="12" t="e">
        <f t="shared" si="88"/>
        <v>#DIV/0!</v>
      </c>
      <c r="CD60" s="12" t="e">
        <f t="shared" si="88"/>
        <v>#DIV/0!</v>
      </c>
      <c r="CE60" s="12" t="e">
        <f t="shared" si="88"/>
        <v>#DIV/0!</v>
      </c>
      <c r="CF60" s="12" t="e">
        <f t="shared" si="88"/>
        <v>#DIV/0!</v>
      </c>
    </row>
    <row r="61" spans="2:84" s="16" customFormat="1" x14ac:dyDescent="0.35">
      <c r="B61" s="16" t="s">
        <v>2003</v>
      </c>
      <c r="Q61" s="34"/>
      <c r="U61" s="34"/>
      <c r="Y61" s="34"/>
      <c r="AC61" s="34"/>
      <c r="AG61" s="34"/>
      <c r="AK61" s="34"/>
      <c r="AO61" s="34"/>
      <c r="AS61" s="34"/>
      <c r="AW61" s="34"/>
    </row>
    <row r="62" spans="2:84" s="8" customFormat="1" x14ac:dyDescent="0.35">
      <c r="B62" s="8" t="s">
        <v>2004</v>
      </c>
      <c r="Q62" s="29">
        <v>-165</v>
      </c>
      <c r="R62" s="8">
        <v>-165</v>
      </c>
      <c r="S62" s="8">
        <v>-162</v>
      </c>
      <c r="T62" s="8">
        <f>BR62-S62-R62-Q62</f>
        <v>-171</v>
      </c>
      <c r="U62" s="29">
        <v>-155</v>
      </c>
      <c r="V62" s="8">
        <v>-160</v>
      </c>
      <c r="W62" s="8">
        <v>-162</v>
      </c>
      <c r="X62" s="8">
        <f>BS62-W62-V62-U62</f>
        <v>-174</v>
      </c>
      <c r="Y62" s="29">
        <v>-155</v>
      </c>
      <c r="Z62" s="8">
        <v>-165</v>
      </c>
      <c r="AA62" s="8">
        <v>-177</v>
      </c>
      <c r="AB62" s="8">
        <f>BT62-AA62-Z62-Y62</f>
        <v>-171</v>
      </c>
      <c r="AC62" s="29">
        <v>-171</v>
      </c>
      <c r="AD62" s="8">
        <v>-163</v>
      </c>
      <c r="AE62" s="8">
        <v>-162</v>
      </c>
      <c r="AF62" s="8">
        <f>BU62-AE62-AD62-AC62</f>
        <v>-157</v>
      </c>
      <c r="AG62" s="29">
        <v>-148</v>
      </c>
      <c r="AH62" s="8">
        <v>-149</v>
      </c>
      <c r="AI62" s="8">
        <v>-145</v>
      </c>
      <c r="AJ62" s="8">
        <f>BV62-AI62-AH62-AG62</f>
        <v>-149</v>
      </c>
      <c r="AK62" s="29">
        <v>-140</v>
      </c>
      <c r="AL62" s="8">
        <v>-142</v>
      </c>
      <c r="AM62" s="8">
        <v>-141</v>
      </c>
      <c r="AN62" s="8">
        <f>BW62-AM62-AL62-AK62</f>
        <v>-146</v>
      </c>
      <c r="AO62" s="29">
        <v>-135</v>
      </c>
      <c r="AP62" s="8">
        <v>-141</v>
      </c>
      <c r="AQ62" s="8">
        <v>-145</v>
      </c>
      <c r="AR62" s="8">
        <f>BX62-AQ62-AP62-AO62</f>
        <v>-202</v>
      </c>
      <c r="AS62" s="29">
        <v>-202</v>
      </c>
      <c r="AT62" s="8">
        <v>-223</v>
      </c>
      <c r="AU62" s="8">
        <v>-237</v>
      </c>
      <c r="AV62" s="8">
        <f>BY62-AU62-AT62-AS62</f>
        <v>-254</v>
      </c>
      <c r="AW62" s="29"/>
      <c r="BL62" s="8">
        <v>-345</v>
      </c>
      <c r="BM62" s="8">
        <v>-354</v>
      </c>
      <c r="BN62" s="8">
        <v>-383</v>
      </c>
      <c r="BO62" s="8">
        <v>-350</v>
      </c>
      <c r="BP62" s="8">
        <v>-340</v>
      </c>
      <c r="BQ62" s="8">
        <v>-443</v>
      </c>
      <c r="BR62" s="8">
        <v>-663</v>
      </c>
      <c r="BS62" s="8">
        <v>-651</v>
      </c>
      <c r="BT62" s="8">
        <v>-668</v>
      </c>
      <c r="BU62" s="8">
        <v>-653</v>
      </c>
      <c r="BV62" s="8">
        <v>-591</v>
      </c>
      <c r="BW62" s="8">
        <v>-569</v>
      </c>
      <c r="BX62" s="8">
        <v>-623</v>
      </c>
      <c r="BY62" s="8">
        <v>-916</v>
      </c>
    </row>
    <row r="63" spans="2:84" s="8" customFormat="1" x14ac:dyDescent="0.35">
      <c r="B63" s="8" t="s">
        <v>2005</v>
      </c>
      <c r="Q63" s="29">
        <v>0</v>
      </c>
      <c r="R63" s="8">
        <v>0</v>
      </c>
      <c r="S63" s="8">
        <v>0</v>
      </c>
      <c r="T63" s="8">
        <f>BR63-S63-R63-Q63</f>
        <v>0</v>
      </c>
      <c r="U63" s="29">
        <v>0</v>
      </c>
      <c r="V63" s="8">
        <v>0</v>
      </c>
      <c r="W63" s="8">
        <v>0</v>
      </c>
      <c r="X63" s="8">
        <f>BS63-W63-V63-U63</f>
        <v>0</v>
      </c>
      <c r="Y63" s="29">
        <v>0</v>
      </c>
      <c r="Z63" s="8">
        <v>0</v>
      </c>
      <c r="AA63" s="8">
        <v>0</v>
      </c>
      <c r="AB63" s="8">
        <f>BT63-AA63-Z63-Y63</f>
        <v>0</v>
      </c>
      <c r="AC63" s="29">
        <v>0</v>
      </c>
      <c r="AD63" s="8">
        <v>0</v>
      </c>
      <c r="AE63" s="8">
        <v>0</v>
      </c>
      <c r="AF63" s="8">
        <f>BU63-AE63-AD63-AC63</f>
        <v>0</v>
      </c>
      <c r="AG63" s="29">
        <v>0</v>
      </c>
      <c r="AH63" s="8">
        <v>0</v>
      </c>
      <c r="AI63" s="8">
        <v>0</v>
      </c>
      <c r="AJ63" s="8">
        <f>BV63-AI63-AH63-AG63</f>
        <v>219</v>
      </c>
      <c r="AK63" s="29">
        <v>93</v>
      </c>
      <c r="AL63" s="8">
        <v>94</v>
      </c>
      <c r="AM63" s="8">
        <v>-1572</v>
      </c>
      <c r="AN63" s="8">
        <f>BW63-AM63-AL63-AK63</f>
        <v>93</v>
      </c>
      <c r="AO63" s="29">
        <v>140</v>
      </c>
      <c r="AP63" s="8">
        <v>-1331</v>
      </c>
      <c r="AQ63" s="8">
        <v>111</v>
      </c>
      <c r="AR63" s="8">
        <f>BX63-AQ63-AP63-AO63</f>
        <v>109</v>
      </c>
      <c r="AS63" s="29">
        <v>110</v>
      </c>
      <c r="AT63" s="8">
        <v>111</v>
      </c>
      <c r="AU63" s="8">
        <v>111</v>
      </c>
      <c r="AV63" s="8">
        <f>BY63-AU63-AT63-AS63</f>
        <v>111</v>
      </c>
      <c r="AW63" s="29"/>
      <c r="BL63" s="8">
        <v>0</v>
      </c>
      <c r="BM63" s="8">
        <v>0</v>
      </c>
      <c r="BN63" s="8">
        <v>0</v>
      </c>
      <c r="BO63" s="8">
        <v>0</v>
      </c>
      <c r="BP63" s="8">
        <v>0</v>
      </c>
      <c r="BQ63" s="8">
        <v>0</v>
      </c>
      <c r="BR63" s="8">
        <v>0</v>
      </c>
      <c r="BS63" s="8">
        <v>0</v>
      </c>
      <c r="BT63" s="8">
        <v>0</v>
      </c>
      <c r="BU63" s="8">
        <v>0</v>
      </c>
      <c r="BV63" s="8">
        <v>219</v>
      </c>
      <c r="BW63" s="8">
        <v>-1292</v>
      </c>
      <c r="BX63" s="8">
        <v>-971</v>
      </c>
      <c r="BY63" s="8">
        <v>443</v>
      </c>
    </row>
    <row r="64" spans="2:84" s="15" customFormat="1" x14ac:dyDescent="0.35">
      <c r="B64" s="15" t="s">
        <v>2006</v>
      </c>
      <c r="Q64" s="31">
        <v>1</v>
      </c>
      <c r="R64" s="15">
        <v>0</v>
      </c>
      <c r="S64" s="15">
        <v>1</v>
      </c>
      <c r="T64" s="15">
        <f>BR64-S64-R64-Q64</f>
        <v>-2</v>
      </c>
      <c r="U64" s="31">
        <v>-212</v>
      </c>
      <c r="V64" s="15">
        <v>-214</v>
      </c>
      <c r="W64" s="15">
        <v>-218</v>
      </c>
      <c r="X64" s="15">
        <f>BS64-W64-V64-U64</f>
        <v>-203</v>
      </c>
      <c r="Y64" s="31">
        <v>-210</v>
      </c>
      <c r="Z64" s="15">
        <v>-210</v>
      </c>
      <c r="AA64" s="15">
        <v>-211</v>
      </c>
      <c r="AB64" s="15">
        <f>BT64-AA64-Z64-Y64</f>
        <v>-197</v>
      </c>
      <c r="AC64" s="31">
        <v>-167</v>
      </c>
      <c r="AD64" s="15">
        <v>-162</v>
      </c>
      <c r="AE64" s="15">
        <v>-162</v>
      </c>
      <c r="AF64" s="15">
        <f>BU64-AE64-AD64-AC64</f>
        <v>-160</v>
      </c>
      <c r="AG64" s="31">
        <v>56</v>
      </c>
      <c r="AH64" s="15">
        <v>25</v>
      </c>
      <c r="AI64" s="15">
        <v>54</v>
      </c>
      <c r="AJ64" s="15">
        <f>BV64-AI64-AH64-AG64</f>
        <v>-172</v>
      </c>
      <c r="AK64" s="31">
        <v>76</v>
      </c>
      <c r="AL64" s="15">
        <v>26</v>
      </c>
      <c r="AM64" s="15">
        <v>98</v>
      </c>
      <c r="AN64" s="15">
        <f>BW64-AM64-AL64-AK64</f>
        <v>88</v>
      </c>
      <c r="AO64" s="31">
        <v>123</v>
      </c>
      <c r="AP64" s="15">
        <v>-161</v>
      </c>
      <c r="AQ64" s="15">
        <v>-26</v>
      </c>
      <c r="AR64" s="15">
        <f>BX64-AQ64-AP64-AO64</f>
        <v>-10</v>
      </c>
      <c r="AS64" s="31">
        <v>49</v>
      </c>
      <c r="AT64" s="15">
        <v>-17</v>
      </c>
      <c r="AU64" s="15">
        <v>37</v>
      </c>
      <c r="AV64" s="15">
        <f>BY64-AU64-AT64-AS64</f>
        <v>-5</v>
      </c>
      <c r="AW64" s="31"/>
      <c r="BL64" s="15">
        <v>74</v>
      </c>
      <c r="BM64" s="15">
        <v>-35</v>
      </c>
      <c r="BN64" s="15">
        <v>21</v>
      </c>
      <c r="BO64" s="15">
        <v>0</v>
      </c>
      <c r="BP64" s="15">
        <v>6</v>
      </c>
      <c r="BQ64" s="15">
        <v>30</v>
      </c>
      <c r="BR64" s="15">
        <v>0</v>
      </c>
      <c r="BS64" s="15">
        <v>-847</v>
      </c>
      <c r="BT64" s="15">
        <v>-828</v>
      </c>
      <c r="BU64" s="15">
        <v>-651</v>
      </c>
      <c r="BV64" s="15">
        <v>-37</v>
      </c>
      <c r="BW64" s="15">
        <v>288</v>
      </c>
      <c r="BX64" s="15">
        <v>-74</v>
      </c>
      <c r="BY64" s="15">
        <v>64</v>
      </c>
    </row>
    <row r="65" spans="2:84" s="8" customFormat="1" x14ac:dyDescent="0.35">
      <c r="B65" s="8" t="s">
        <v>2007</v>
      </c>
      <c r="E65" s="8">
        <f>E59+SUM(E62:E64)</f>
        <v>0</v>
      </c>
      <c r="F65" s="8">
        <f t="shared" ref="F65:N65" si="89">F59+SUM(F62:F64)</f>
        <v>0</v>
      </c>
      <c r="G65" s="8">
        <f t="shared" si="89"/>
        <v>0</v>
      </c>
      <c r="H65" s="8">
        <f t="shared" si="89"/>
        <v>0</v>
      </c>
      <c r="I65" s="8">
        <f t="shared" si="89"/>
        <v>0</v>
      </c>
      <c r="J65" s="8">
        <f t="shared" si="89"/>
        <v>0</v>
      </c>
      <c r="K65" s="8">
        <f t="shared" si="89"/>
        <v>0</v>
      </c>
      <c r="L65" s="8">
        <f t="shared" si="89"/>
        <v>0</v>
      </c>
      <c r="M65" s="8">
        <f t="shared" si="89"/>
        <v>0</v>
      </c>
      <c r="N65" s="8">
        <f t="shared" si="89"/>
        <v>0</v>
      </c>
      <c r="O65" s="8">
        <f>O59+SUM(O62:O64)</f>
        <v>0</v>
      </c>
      <c r="P65" s="8">
        <f t="shared" ref="P65:Y65" si="90">P59+SUM(P62:P64)</f>
        <v>0</v>
      </c>
      <c r="Q65" s="29">
        <f t="shared" si="90"/>
        <v>994</v>
      </c>
      <c r="R65" s="8">
        <f t="shared" si="90"/>
        <v>1210</v>
      </c>
      <c r="S65" s="8">
        <f t="shared" si="90"/>
        <v>1427</v>
      </c>
      <c r="T65" s="8">
        <f t="shared" si="90"/>
        <v>1255</v>
      </c>
      <c r="U65" s="29">
        <f t="shared" si="90"/>
        <v>1035</v>
      </c>
      <c r="V65" s="8">
        <f t="shared" si="90"/>
        <v>1342</v>
      </c>
      <c r="W65" s="8">
        <f t="shared" si="90"/>
        <v>1297</v>
      </c>
      <c r="X65" s="8">
        <f t="shared" si="90"/>
        <v>1572</v>
      </c>
      <c r="Y65" s="29">
        <f t="shared" si="90"/>
        <v>1360</v>
      </c>
      <c r="Z65" s="8">
        <f>Z59+SUM(Z62:Z64)</f>
        <v>1420</v>
      </c>
      <c r="AA65" s="8">
        <f t="shared" ref="AA65:AF65" si="91">AA59+SUM(AA62:AA64)</f>
        <v>1575</v>
      </c>
      <c r="AB65" s="8">
        <f t="shared" si="91"/>
        <v>1483</v>
      </c>
      <c r="AC65" s="29">
        <f t="shared" si="91"/>
        <v>1945</v>
      </c>
      <c r="AD65" s="8">
        <f t="shared" si="91"/>
        <v>1683</v>
      </c>
      <c r="AE65" s="8">
        <f t="shared" si="91"/>
        <v>1781</v>
      </c>
      <c r="AF65" s="8">
        <f t="shared" si="91"/>
        <v>1832</v>
      </c>
      <c r="AG65" s="29">
        <f>AG59+SUM(AG62:AG64)</f>
        <v>2030</v>
      </c>
      <c r="AH65" s="8">
        <f t="shared" ref="AH65:BA65" si="92">AH59+SUM(AH62:AH64)</f>
        <v>1962</v>
      </c>
      <c r="AI65" s="8">
        <f t="shared" si="92"/>
        <v>2056</v>
      </c>
      <c r="AJ65" s="8">
        <f t="shared" si="92"/>
        <v>2187</v>
      </c>
      <c r="AK65" s="29">
        <f t="shared" si="92"/>
        <v>2211</v>
      </c>
      <c r="AL65" s="8">
        <f t="shared" si="92"/>
        <v>2170</v>
      </c>
      <c r="AM65" s="8">
        <f t="shared" si="92"/>
        <v>679</v>
      </c>
      <c r="AN65" s="8">
        <f t="shared" si="92"/>
        <v>2490</v>
      </c>
      <c r="AO65" s="29">
        <f t="shared" si="92"/>
        <v>2061</v>
      </c>
      <c r="AP65" s="8">
        <f t="shared" si="92"/>
        <v>330</v>
      </c>
      <c r="AQ65" s="8">
        <f t="shared" si="92"/>
        <v>2099</v>
      </c>
      <c r="AR65" s="8">
        <f t="shared" si="92"/>
        <v>2190</v>
      </c>
      <c r="AS65" s="29">
        <f t="shared" si="92"/>
        <v>1994</v>
      </c>
      <c r="AT65" s="8">
        <f t="shared" si="92"/>
        <v>2006</v>
      </c>
      <c r="AU65" s="8">
        <f t="shared" si="92"/>
        <v>1953</v>
      </c>
      <c r="AV65" s="8">
        <f t="shared" si="92"/>
        <v>2145</v>
      </c>
      <c r="AW65" s="29">
        <f t="shared" si="92"/>
        <v>0</v>
      </c>
      <c r="AX65" s="8">
        <f t="shared" si="92"/>
        <v>0</v>
      </c>
      <c r="AY65" s="8">
        <f t="shared" si="92"/>
        <v>0</v>
      </c>
      <c r="AZ65" s="8">
        <f t="shared" si="92"/>
        <v>0</v>
      </c>
      <c r="BA65" s="8">
        <f t="shared" si="92"/>
        <v>0</v>
      </c>
      <c r="BI65" s="8">
        <f>BI59+SUM(BI62:BI64)</f>
        <v>0</v>
      </c>
      <c r="BJ65" s="8">
        <f t="shared" ref="BJ65:CF65" si="93">BJ59+SUM(BJ62:BJ64)</f>
        <v>0</v>
      </c>
      <c r="BK65" s="8">
        <f t="shared" si="93"/>
        <v>0</v>
      </c>
      <c r="BL65" s="8">
        <f t="shared" si="93"/>
        <v>3778</v>
      </c>
      <c r="BM65" s="8">
        <f t="shared" si="93"/>
        <v>3631</v>
      </c>
      <c r="BN65" s="8">
        <f t="shared" si="93"/>
        <v>4072</v>
      </c>
      <c r="BO65" s="8">
        <f t="shared" si="93"/>
        <v>4155</v>
      </c>
      <c r="BP65" s="8">
        <f t="shared" si="93"/>
        <v>5258</v>
      </c>
      <c r="BQ65" s="8">
        <f t="shared" si="93"/>
        <v>4299</v>
      </c>
      <c r="BR65" s="8">
        <f t="shared" si="93"/>
        <v>4886</v>
      </c>
      <c r="BS65" s="8">
        <f t="shared" si="93"/>
        <v>5246</v>
      </c>
      <c r="BT65" s="8">
        <f t="shared" si="93"/>
        <v>5838</v>
      </c>
      <c r="BU65" s="8">
        <f t="shared" si="93"/>
        <v>7241</v>
      </c>
      <c r="BV65" s="8">
        <f t="shared" si="93"/>
        <v>8235</v>
      </c>
      <c r="BW65" s="8">
        <f t="shared" si="93"/>
        <v>7550</v>
      </c>
      <c r="BX65" s="8">
        <f t="shared" si="93"/>
        <v>6680</v>
      </c>
      <c r="BY65" s="8">
        <f t="shared" si="93"/>
        <v>8098</v>
      </c>
      <c r="BZ65" s="8">
        <f t="shared" si="93"/>
        <v>0</v>
      </c>
      <c r="CA65" s="8">
        <f t="shared" si="93"/>
        <v>0</v>
      </c>
      <c r="CB65" s="8">
        <f t="shared" si="93"/>
        <v>0</v>
      </c>
      <c r="CC65" s="8">
        <f t="shared" si="93"/>
        <v>0</v>
      </c>
      <c r="CD65" s="8">
        <f t="shared" si="93"/>
        <v>0</v>
      </c>
      <c r="CE65" s="8">
        <f t="shared" si="93"/>
        <v>0</v>
      </c>
      <c r="CF65" s="8">
        <f t="shared" si="93"/>
        <v>0</v>
      </c>
    </row>
    <row r="66" spans="2:84" s="15" customFormat="1" x14ac:dyDescent="0.35">
      <c r="B66" s="15" t="s">
        <v>2008</v>
      </c>
      <c r="Q66" s="31">
        <v>-188</v>
      </c>
      <c r="R66" s="15">
        <v>-311</v>
      </c>
      <c r="S66" s="15">
        <v>-338</v>
      </c>
      <c r="T66" s="15">
        <f>BR66-S66-R66-Q66</f>
        <v>-296</v>
      </c>
      <c r="U66" s="31">
        <v>-246</v>
      </c>
      <c r="V66" s="15">
        <v>-387</v>
      </c>
      <c r="W66" s="15">
        <v>-334</v>
      </c>
      <c r="X66" s="15">
        <f>BS66-W66-V66-U66</f>
        <v>-2389</v>
      </c>
      <c r="Y66" s="31">
        <v>-203</v>
      </c>
      <c r="Z66" s="15">
        <v>-257</v>
      </c>
      <c r="AA66" s="15">
        <v>-102</v>
      </c>
      <c r="AB66" s="15">
        <f>BT66-AA66-Z66-Y66</f>
        <v>-230</v>
      </c>
      <c r="AC66" s="31">
        <v>-241</v>
      </c>
      <c r="AD66" s="15">
        <v>-263</v>
      </c>
      <c r="AE66" s="15">
        <v>-173</v>
      </c>
      <c r="AF66" s="15">
        <f>BU66-AE66-AD66-AC66</f>
        <v>-334</v>
      </c>
      <c r="AG66" s="31">
        <v>-313</v>
      </c>
      <c r="AH66" s="15">
        <v>-336</v>
      </c>
      <c r="AI66" s="15">
        <v>-303</v>
      </c>
      <c r="AJ66" s="8">
        <f>BV66-AI66-AH66-AG66</f>
        <v>-395</v>
      </c>
      <c r="AK66" s="31">
        <v>-374</v>
      </c>
      <c r="AL66" s="15">
        <v>-355</v>
      </c>
      <c r="AM66" s="15">
        <v>-65</v>
      </c>
      <c r="AN66" s="15">
        <f>BW66-AM66-AL66-AK66</f>
        <v>-441</v>
      </c>
      <c r="AO66" s="31">
        <v>-328</v>
      </c>
      <c r="AP66" s="15">
        <v>-21</v>
      </c>
      <c r="AQ66" s="15">
        <v>-321</v>
      </c>
      <c r="AR66" s="15">
        <f>BX66-AQ66-AP66-AO66</f>
        <v>-278</v>
      </c>
      <c r="AS66" s="31">
        <v>-305</v>
      </c>
      <c r="AT66" s="15">
        <v>-325</v>
      </c>
      <c r="AU66" s="15">
        <v>-269</v>
      </c>
      <c r="AV66" s="15">
        <f>BY66-AU66-AT66-AS66</f>
        <v>-279</v>
      </c>
      <c r="AW66" s="31"/>
      <c r="BL66" s="15">
        <v>-1164</v>
      </c>
      <c r="BM66" s="15">
        <v>-964</v>
      </c>
      <c r="BN66" s="15">
        <v>-1327</v>
      </c>
      <c r="BO66" s="15">
        <v>-1205</v>
      </c>
      <c r="BP66" s="15">
        <v>-1644</v>
      </c>
      <c r="BQ66" s="15">
        <v>-1173</v>
      </c>
      <c r="BR66" s="15">
        <v>-1133</v>
      </c>
      <c r="BS66" s="15">
        <v>-3356</v>
      </c>
      <c r="BT66" s="15">
        <v>-792</v>
      </c>
      <c r="BU66" s="15">
        <v>-1011</v>
      </c>
      <c r="BV66" s="15">
        <v>-1347</v>
      </c>
      <c r="BW66" s="15">
        <v>-1235</v>
      </c>
      <c r="BX66" s="15">
        <v>-948</v>
      </c>
      <c r="BY66" s="15">
        <v>-1178</v>
      </c>
    </row>
    <row r="67" spans="2:84" s="8" customFormat="1" x14ac:dyDescent="0.35">
      <c r="B67" s="8" t="s">
        <v>2009</v>
      </c>
      <c r="E67" s="8">
        <f>SUM(E65:E66)</f>
        <v>0</v>
      </c>
      <c r="F67" s="8">
        <f t="shared" ref="F67:N67" si="94">SUM(F65:F66)</f>
        <v>0</v>
      </c>
      <c r="G67" s="8">
        <f t="shared" si="94"/>
        <v>0</v>
      </c>
      <c r="H67" s="8">
        <f t="shared" si="94"/>
        <v>0</v>
      </c>
      <c r="I67" s="8">
        <f t="shared" si="94"/>
        <v>0</v>
      </c>
      <c r="J67" s="8">
        <f t="shared" si="94"/>
        <v>0</v>
      </c>
      <c r="K67" s="8">
        <f t="shared" si="94"/>
        <v>0</v>
      </c>
      <c r="L67" s="8">
        <f t="shared" si="94"/>
        <v>0</v>
      </c>
      <c r="M67" s="8">
        <f t="shared" si="94"/>
        <v>0</v>
      </c>
      <c r="N67" s="8">
        <f t="shared" si="94"/>
        <v>0</v>
      </c>
      <c r="O67" s="8">
        <f>SUM(O65:O66)</f>
        <v>0</v>
      </c>
      <c r="P67" s="8">
        <f t="shared" ref="P67:Y67" si="95">SUM(P65:P66)</f>
        <v>0</v>
      </c>
      <c r="Q67" s="29">
        <f t="shared" si="95"/>
        <v>806</v>
      </c>
      <c r="R67" s="8">
        <f t="shared" si="95"/>
        <v>899</v>
      </c>
      <c r="S67" s="8">
        <f t="shared" si="95"/>
        <v>1089</v>
      </c>
      <c r="T67" s="8">
        <f t="shared" si="95"/>
        <v>959</v>
      </c>
      <c r="U67" s="29">
        <f t="shared" si="95"/>
        <v>789</v>
      </c>
      <c r="V67" s="8">
        <f t="shared" si="95"/>
        <v>955</v>
      </c>
      <c r="W67" s="8">
        <f t="shared" si="95"/>
        <v>963</v>
      </c>
      <c r="X67" s="8">
        <f t="shared" si="95"/>
        <v>-817</v>
      </c>
      <c r="Y67" s="29">
        <f t="shared" si="95"/>
        <v>1157</v>
      </c>
      <c r="Z67" s="8">
        <f>SUM(Z65:Z66)</f>
        <v>1163</v>
      </c>
      <c r="AA67" s="8">
        <f t="shared" ref="AA67:AF67" si="96">SUM(AA65:AA66)</f>
        <v>1473</v>
      </c>
      <c r="AB67" s="8">
        <f t="shared" si="96"/>
        <v>1253</v>
      </c>
      <c r="AC67" s="29">
        <f t="shared" si="96"/>
        <v>1704</v>
      </c>
      <c r="AD67" s="8">
        <f t="shared" si="96"/>
        <v>1420</v>
      </c>
      <c r="AE67" s="8">
        <f t="shared" si="96"/>
        <v>1608</v>
      </c>
      <c r="AF67" s="8">
        <f t="shared" si="96"/>
        <v>1498</v>
      </c>
      <c r="AG67" s="29">
        <f>SUM(AG65:AG66)</f>
        <v>1717</v>
      </c>
      <c r="AH67" s="8">
        <f t="shared" ref="AH67:BA67" si="97">SUM(AH65:AH66)</f>
        <v>1626</v>
      </c>
      <c r="AI67" s="8">
        <f t="shared" si="97"/>
        <v>1753</v>
      </c>
      <c r="AJ67" s="8">
        <f t="shared" si="97"/>
        <v>1792</v>
      </c>
      <c r="AK67" s="29">
        <f t="shared" si="97"/>
        <v>1837</v>
      </c>
      <c r="AL67" s="8">
        <f t="shared" si="97"/>
        <v>1815</v>
      </c>
      <c r="AM67" s="8">
        <f t="shared" si="97"/>
        <v>614</v>
      </c>
      <c r="AN67" s="8">
        <f t="shared" si="97"/>
        <v>2049</v>
      </c>
      <c r="AO67" s="29">
        <f t="shared" si="97"/>
        <v>1733</v>
      </c>
      <c r="AP67" s="8">
        <f t="shared" si="97"/>
        <v>309</v>
      </c>
      <c r="AQ67" s="8">
        <f t="shared" si="97"/>
        <v>1778</v>
      </c>
      <c r="AR67" s="8">
        <f t="shared" si="97"/>
        <v>1912</v>
      </c>
      <c r="AS67" s="29">
        <f t="shared" si="97"/>
        <v>1689</v>
      </c>
      <c r="AT67" s="8">
        <f t="shared" si="97"/>
        <v>1681</v>
      </c>
      <c r="AU67" s="8">
        <f t="shared" si="97"/>
        <v>1684</v>
      </c>
      <c r="AV67" s="8">
        <f t="shared" si="97"/>
        <v>1866</v>
      </c>
      <c r="AW67" s="29">
        <f t="shared" si="97"/>
        <v>0</v>
      </c>
      <c r="AX67" s="8">
        <f t="shared" si="97"/>
        <v>0</v>
      </c>
      <c r="AY67" s="8">
        <f t="shared" si="97"/>
        <v>0</v>
      </c>
      <c r="AZ67" s="8">
        <f t="shared" si="97"/>
        <v>0</v>
      </c>
      <c r="BA67" s="8">
        <f t="shared" si="97"/>
        <v>0</v>
      </c>
      <c r="BI67" s="8">
        <f>SUM(BI65:BI66)</f>
        <v>0</v>
      </c>
      <c r="BJ67" s="8">
        <f t="shared" ref="BJ67:CF67" si="98">SUM(BJ65:BJ66)</f>
        <v>0</v>
      </c>
      <c r="BK67" s="8">
        <f t="shared" si="98"/>
        <v>0</v>
      </c>
      <c r="BL67" s="8">
        <f t="shared" si="98"/>
        <v>2614</v>
      </c>
      <c r="BM67" s="8">
        <f t="shared" si="98"/>
        <v>2667</v>
      </c>
      <c r="BN67" s="8">
        <f t="shared" si="98"/>
        <v>2745</v>
      </c>
      <c r="BO67" s="8">
        <f t="shared" si="98"/>
        <v>2950</v>
      </c>
      <c r="BP67" s="8">
        <f t="shared" si="98"/>
        <v>3614</v>
      </c>
      <c r="BQ67" s="8">
        <f t="shared" si="98"/>
        <v>3126</v>
      </c>
      <c r="BR67" s="8">
        <f t="shared" si="98"/>
        <v>3753</v>
      </c>
      <c r="BS67" s="8">
        <f t="shared" si="98"/>
        <v>1890</v>
      </c>
      <c r="BT67" s="8">
        <f t="shared" si="98"/>
        <v>5046</v>
      </c>
      <c r="BU67" s="8">
        <f t="shared" si="98"/>
        <v>6230</v>
      </c>
      <c r="BV67" s="8">
        <f t="shared" si="98"/>
        <v>6888</v>
      </c>
      <c r="BW67" s="8">
        <f t="shared" si="98"/>
        <v>6315</v>
      </c>
      <c r="BX67" s="8">
        <f t="shared" si="98"/>
        <v>5732</v>
      </c>
      <c r="BY67" s="8">
        <f t="shared" si="98"/>
        <v>6920</v>
      </c>
      <c r="BZ67" s="8">
        <f t="shared" si="98"/>
        <v>0</v>
      </c>
      <c r="CA67" s="8">
        <f t="shared" si="98"/>
        <v>0</v>
      </c>
      <c r="CB67" s="8">
        <f t="shared" si="98"/>
        <v>0</v>
      </c>
      <c r="CC67" s="8">
        <f t="shared" si="98"/>
        <v>0</v>
      </c>
      <c r="CD67" s="8">
        <f t="shared" si="98"/>
        <v>0</v>
      </c>
      <c r="CE67" s="8">
        <f t="shared" si="98"/>
        <v>0</v>
      </c>
      <c r="CF67" s="8">
        <f t="shared" si="98"/>
        <v>0</v>
      </c>
    </row>
    <row r="68" spans="2:84" s="15" customFormat="1" x14ac:dyDescent="0.35">
      <c r="B68" s="15" t="s">
        <v>2010</v>
      </c>
      <c r="Q68" s="31">
        <v>92</v>
      </c>
      <c r="R68" s="15">
        <v>122</v>
      </c>
      <c r="S68" s="15">
        <v>1306</v>
      </c>
      <c r="T68" s="15">
        <f>BR68-S68-R68-Q68</f>
        <v>29</v>
      </c>
      <c r="U68" s="31">
        <v>0</v>
      </c>
      <c r="V68" s="15">
        <v>0</v>
      </c>
      <c r="W68" s="15">
        <v>0</v>
      </c>
      <c r="X68" s="15">
        <f>BS68-W68-V68-U68</f>
        <v>73</v>
      </c>
      <c r="Y68" s="31">
        <v>0</v>
      </c>
      <c r="Z68" s="15">
        <v>0</v>
      </c>
      <c r="AA68" s="15">
        <v>0</v>
      </c>
      <c r="AB68" s="15">
        <f>BT68-AA68-Z68-Y68</f>
        <v>0</v>
      </c>
      <c r="AC68" s="31">
        <v>0</v>
      </c>
      <c r="AD68" s="15">
        <v>0</v>
      </c>
      <c r="AE68" s="15">
        <v>0</v>
      </c>
      <c r="AF68" s="15">
        <f>BU68-AE68-AD68-AC68</f>
        <v>0</v>
      </c>
      <c r="AG68" s="31">
        <v>0</v>
      </c>
      <c r="AH68" s="15">
        <v>0</v>
      </c>
      <c r="AI68" s="15">
        <v>-55</v>
      </c>
      <c r="AJ68" s="15">
        <f>BV68-AI68-AH68-AG68</f>
        <v>0</v>
      </c>
      <c r="AK68" s="31">
        <v>0</v>
      </c>
      <c r="AL68" s="15">
        <v>0</v>
      </c>
      <c r="AM68" s="15">
        <v>0</v>
      </c>
      <c r="AN68" s="15">
        <f>BW68-AM68-AL68-AK68</f>
        <v>0</v>
      </c>
      <c r="AO68" s="31">
        <v>0</v>
      </c>
      <c r="AP68" s="15">
        <v>0</v>
      </c>
      <c r="AQ68" s="15">
        <v>0</v>
      </c>
      <c r="AR68" s="15">
        <f>BX68-AQ68-AP68-AO68</f>
        <v>0</v>
      </c>
      <c r="AS68" s="31">
        <v>0</v>
      </c>
      <c r="AT68" s="15">
        <v>0</v>
      </c>
      <c r="AU68" s="15">
        <v>0</v>
      </c>
      <c r="AV68" s="15">
        <f>BY68-AU68-AT68-AS68</f>
        <v>0</v>
      </c>
      <c r="AW68" s="31"/>
      <c r="BL68" s="15">
        <v>264</v>
      </c>
      <c r="BM68" s="15">
        <v>-12</v>
      </c>
      <c r="BN68" s="15">
        <v>0</v>
      </c>
      <c r="BO68" s="15">
        <v>31</v>
      </c>
      <c r="BP68" s="15">
        <v>0</v>
      </c>
      <c r="BQ68" s="15">
        <v>479</v>
      </c>
      <c r="BR68" s="15">
        <v>1549</v>
      </c>
      <c r="BS68" s="15">
        <v>73</v>
      </c>
      <c r="BT68" s="15">
        <v>0</v>
      </c>
      <c r="BU68" s="15">
        <v>0</v>
      </c>
      <c r="BV68" s="15">
        <v>-55</v>
      </c>
      <c r="BW68" s="15">
        <v>0</v>
      </c>
      <c r="BX68" s="15">
        <v>0</v>
      </c>
      <c r="BY68" s="15">
        <v>0</v>
      </c>
    </row>
    <row r="69" spans="2:84" s="8" customFormat="1" x14ac:dyDescent="0.35">
      <c r="B69" s="8" t="s">
        <v>683</v>
      </c>
      <c r="E69" s="8">
        <f>SUM(E67:E68)</f>
        <v>0</v>
      </c>
      <c r="F69" s="8">
        <f t="shared" ref="F69:N69" si="99">SUM(F67:F68)</f>
        <v>0</v>
      </c>
      <c r="G69" s="8">
        <f t="shared" si="99"/>
        <v>0</v>
      </c>
      <c r="H69" s="8">
        <f t="shared" si="99"/>
        <v>0</v>
      </c>
      <c r="I69" s="8">
        <f t="shared" si="99"/>
        <v>0</v>
      </c>
      <c r="J69" s="8">
        <f t="shared" si="99"/>
        <v>0</v>
      </c>
      <c r="K69" s="8">
        <f t="shared" si="99"/>
        <v>0</v>
      </c>
      <c r="L69" s="8">
        <f t="shared" si="99"/>
        <v>0</v>
      </c>
      <c r="M69" s="8">
        <f t="shared" si="99"/>
        <v>0</v>
      </c>
      <c r="N69" s="8">
        <f t="shared" si="99"/>
        <v>0</v>
      </c>
      <c r="O69" s="8">
        <f>SUM(O67:O68)</f>
        <v>0</v>
      </c>
      <c r="P69" s="8">
        <f t="shared" ref="P69:Y69" si="100">SUM(P67:P68)</f>
        <v>0</v>
      </c>
      <c r="Q69" s="29">
        <f t="shared" si="100"/>
        <v>898</v>
      </c>
      <c r="R69" s="8">
        <f t="shared" si="100"/>
        <v>1021</v>
      </c>
      <c r="S69" s="8">
        <f t="shared" si="100"/>
        <v>2395</v>
      </c>
      <c r="T69" s="8">
        <f t="shared" si="100"/>
        <v>988</v>
      </c>
      <c r="U69" s="29">
        <f t="shared" si="100"/>
        <v>789</v>
      </c>
      <c r="V69" s="8">
        <f t="shared" si="100"/>
        <v>955</v>
      </c>
      <c r="W69" s="8">
        <f t="shared" si="100"/>
        <v>963</v>
      </c>
      <c r="X69" s="8">
        <f t="shared" si="100"/>
        <v>-744</v>
      </c>
      <c r="Y69" s="29">
        <f t="shared" si="100"/>
        <v>1157</v>
      </c>
      <c r="Z69" s="8">
        <f>SUM(Z67:Z68)</f>
        <v>1163</v>
      </c>
      <c r="AA69" s="8">
        <f t="shared" ref="AA69:AF69" si="101">SUM(AA67:AA68)</f>
        <v>1473</v>
      </c>
      <c r="AB69" s="8">
        <f t="shared" si="101"/>
        <v>1253</v>
      </c>
      <c r="AC69" s="29">
        <f t="shared" si="101"/>
        <v>1704</v>
      </c>
      <c r="AD69" s="8">
        <f t="shared" si="101"/>
        <v>1420</v>
      </c>
      <c r="AE69" s="8">
        <f t="shared" si="101"/>
        <v>1608</v>
      </c>
      <c r="AF69" s="8">
        <f t="shared" si="101"/>
        <v>1498</v>
      </c>
      <c r="AG69" s="29">
        <f>SUM(AG67:AG68)</f>
        <v>1717</v>
      </c>
      <c r="AH69" s="8">
        <f t="shared" ref="AH69:BA69" si="102">SUM(AH67:AH68)</f>
        <v>1626</v>
      </c>
      <c r="AI69" s="8">
        <f t="shared" si="102"/>
        <v>1698</v>
      </c>
      <c r="AJ69" s="8">
        <f t="shared" si="102"/>
        <v>1792</v>
      </c>
      <c r="AK69" s="29">
        <f t="shared" si="102"/>
        <v>1837</v>
      </c>
      <c r="AL69" s="8">
        <f t="shared" si="102"/>
        <v>1815</v>
      </c>
      <c r="AM69" s="8">
        <f t="shared" si="102"/>
        <v>614</v>
      </c>
      <c r="AN69" s="8">
        <f t="shared" si="102"/>
        <v>2049</v>
      </c>
      <c r="AO69" s="29">
        <f t="shared" si="102"/>
        <v>1733</v>
      </c>
      <c r="AP69" s="8">
        <f t="shared" si="102"/>
        <v>309</v>
      </c>
      <c r="AQ69" s="8">
        <f t="shared" si="102"/>
        <v>1778</v>
      </c>
      <c r="AR69" s="8">
        <f t="shared" si="102"/>
        <v>1912</v>
      </c>
      <c r="AS69" s="29">
        <f t="shared" si="102"/>
        <v>1689</v>
      </c>
      <c r="AT69" s="8">
        <f t="shared" si="102"/>
        <v>1681</v>
      </c>
      <c r="AU69" s="8">
        <f t="shared" si="102"/>
        <v>1684</v>
      </c>
      <c r="AV69" s="8">
        <f t="shared" si="102"/>
        <v>1866</v>
      </c>
      <c r="AW69" s="29">
        <f t="shared" si="102"/>
        <v>0</v>
      </c>
      <c r="AX69" s="8">
        <f t="shared" si="102"/>
        <v>0</v>
      </c>
      <c r="AY69" s="8">
        <f t="shared" si="102"/>
        <v>0</v>
      </c>
      <c r="AZ69" s="8">
        <f t="shared" si="102"/>
        <v>0</v>
      </c>
      <c r="BA69" s="8">
        <f t="shared" si="102"/>
        <v>0</v>
      </c>
      <c r="BI69" s="8">
        <f>SUM(BI67:BI68)</f>
        <v>0</v>
      </c>
      <c r="BJ69" s="8">
        <f t="shared" ref="BJ69:CF69" si="103">SUM(BJ67:BJ68)</f>
        <v>0</v>
      </c>
      <c r="BK69" s="8">
        <f t="shared" si="103"/>
        <v>0</v>
      </c>
      <c r="BL69" s="8">
        <f t="shared" si="103"/>
        <v>2878</v>
      </c>
      <c r="BM69" s="8">
        <f t="shared" si="103"/>
        <v>2655</v>
      </c>
      <c r="BN69" s="8">
        <f t="shared" si="103"/>
        <v>2745</v>
      </c>
      <c r="BO69" s="8">
        <f t="shared" si="103"/>
        <v>2981</v>
      </c>
      <c r="BP69" s="8">
        <f t="shared" si="103"/>
        <v>3614</v>
      </c>
      <c r="BQ69" s="8">
        <f t="shared" si="103"/>
        <v>3605</v>
      </c>
      <c r="BR69" s="8">
        <f>SUM(BR67:BR68)</f>
        <v>5302</v>
      </c>
      <c r="BS69" s="8">
        <f t="shared" si="103"/>
        <v>1963</v>
      </c>
      <c r="BT69" s="8">
        <f t="shared" si="103"/>
        <v>5046</v>
      </c>
      <c r="BU69" s="8">
        <f t="shared" si="103"/>
        <v>6230</v>
      </c>
      <c r="BV69" s="8">
        <f t="shared" si="103"/>
        <v>6833</v>
      </c>
      <c r="BW69" s="8">
        <f t="shared" si="103"/>
        <v>6315</v>
      </c>
      <c r="BX69" s="8">
        <f t="shared" si="103"/>
        <v>5732</v>
      </c>
      <c r="BY69" s="8">
        <f t="shared" si="103"/>
        <v>6920</v>
      </c>
      <c r="BZ69" s="8">
        <f t="shared" si="103"/>
        <v>0</v>
      </c>
      <c r="CA69" s="8">
        <f t="shared" si="103"/>
        <v>0</v>
      </c>
      <c r="CB69" s="8">
        <f t="shared" si="103"/>
        <v>0</v>
      </c>
      <c r="CC69" s="8">
        <f t="shared" si="103"/>
        <v>0</v>
      </c>
      <c r="CD69" s="8">
        <f t="shared" si="103"/>
        <v>0</v>
      </c>
      <c r="CE69" s="8">
        <f t="shared" si="103"/>
        <v>0</v>
      </c>
      <c r="CF69" s="8">
        <f t="shared" si="103"/>
        <v>0</v>
      </c>
    </row>
    <row r="70" spans="2:84" s="8" customFormat="1" x14ac:dyDescent="0.35">
      <c r="Q70" s="29"/>
      <c r="U70" s="29"/>
      <c r="Y70" s="29"/>
      <c r="AC70" s="29"/>
      <c r="AG70" s="29"/>
      <c r="AK70" s="29"/>
      <c r="AO70" s="29"/>
      <c r="AS70" s="29"/>
      <c r="AW70" s="29"/>
    </row>
    <row r="71" spans="2:84" s="21" customFormat="1" x14ac:dyDescent="0.35">
      <c r="B71" s="21" t="s">
        <v>2011</v>
      </c>
      <c r="E71" s="21" t="e">
        <f>E69/E72</f>
        <v>#DIV/0!</v>
      </c>
      <c r="F71" s="21" t="e">
        <f t="shared" ref="F71:N71" si="104">F69/F72</f>
        <v>#DIV/0!</v>
      </c>
      <c r="G71" s="21" t="e">
        <f t="shared" si="104"/>
        <v>#DIV/0!</v>
      </c>
      <c r="H71" s="21" t="e">
        <f t="shared" si="104"/>
        <v>#DIV/0!</v>
      </c>
      <c r="I71" s="21" t="e">
        <f t="shared" si="104"/>
        <v>#DIV/0!</v>
      </c>
      <c r="J71" s="21" t="e">
        <f t="shared" si="104"/>
        <v>#DIV/0!</v>
      </c>
      <c r="K71" s="21" t="e">
        <f t="shared" si="104"/>
        <v>#DIV/0!</v>
      </c>
      <c r="L71" s="21" t="e">
        <f t="shared" si="104"/>
        <v>#DIV/0!</v>
      </c>
      <c r="M71" s="21" t="e">
        <f t="shared" si="104"/>
        <v>#DIV/0!</v>
      </c>
      <c r="N71" s="21" t="e">
        <f t="shared" si="104"/>
        <v>#DIV/0!</v>
      </c>
      <c r="O71" s="21" t="e">
        <f>O69/O72</f>
        <v>#DIV/0!</v>
      </c>
      <c r="P71" s="21" t="e">
        <f t="shared" ref="P71:Y71" si="105">P69/P72</f>
        <v>#DIV/0!</v>
      </c>
      <c r="Q71" s="36">
        <f t="shared" si="105"/>
        <v>2.9495521476221289</v>
      </c>
      <c r="R71" s="21">
        <f t="shared" si="105"/>
        <v>3.3706937818788072</v>
      </c>
      <c r="S71" s="21">
        <f t="shared" si="105"/>
        <v>8.1747031336930895</v>
      </c>
      <c r="T71" s="21">
        <f t="shared" si="105"/>
        <v>3.403199972443725</v>
      </c>
      <c r="U71" s="36">
        <f t="shared" si="105"/>
        <v>2.725925311719406</v>
      </c>
      <c r="V71" s="21">
        <f t="shared" si="105"/>
        <v>3.3160873641445883</v>
      </c>
      <c r="W71" s="21">
        <f t="shared" si="105"/>
        <v>3.3585134654418383</v>
      </c>
      <c r="X71" s="21">
        <f t="shared" si="105"/>
        <v>-2.6053156844206327</v>
      </c>
      <c r="Y71" s="36">
        <f t="shared" si="105"/>
        <v>4.052127804881466</v>
      </c>
      <c r="Z71" s="21">
        <f>Z69/Z72</f>
        <v>4.0838398629122024</v>
      </c>
      <c r="AA71" s="21">
        <f t="shared" ref="AA71:AF71" si="106">AA69/AA72</f>
        <v>5.178869649292432</v>
      </c>
      <c r="AB71" s="21">
        <f t="shared" si="106"/>
        <v>4.4344250111479955</v>
      </c>
      <c r="AC71" s="36">
        <f t="shared" si="106"/>
        <v>6.0310471511796644</v>
      </c>
      <c r="AD71" s="21">
        <f t="shared" si="106"/>
        <v>5.0283820295541384</v>
      </c>
      <c r="AE71" s="21">
        <f t="shared" si="106"/>
        <v>5.7006923788691495</v>
      </c>
      <c r="AF71" s="21">
        <f t="shared" si="106"/>
        <v>5.3132437388494589</v>
      </c>
      <c r="AG71" s="36">
        <f>AG69/AG72</f>
        <v>6.1226309126892149</v>
      </c>
      <c r="AH71" s="21">
        <f t="shared" ref="AH71:BA71" si="107">AH69/AH72</f>
        <v>5.8166572464960549</v>
      </c>
      <c r="AI71" s="21">
        <f t="shared" si="107"/>
        <v>6.0689891809009122</v>
      </c>
      <c r="AJ71" s="21">
        <f t="shared" si="107"/>
        <v>6.3976465800080682</v>
      </c>
      <c r="AK71" s="36">
        <f t="shared" si="107"/>
        <v>6.6095066077076128</v>
      </c>
      <c r="AL71" s="21">
        <f t="shared" si="107"/>
        <v>6.5543341663175836</v>
      </c>
      <c r="AM71" s="21">
        <f t="shared" si="107"/>
        <v>2.2263639198508987</v>
      </c>
      <c r="AN71" s="21">
        <f t="shared" si="107"/>
        <v>7.5240704156048261</v>
      </c>
      <c r="AO71" s="36">
        <f t="shared" si="107"/>
        <v>6.5124424101673775</v>
      </c>
      <c r="AP71" s="21">
        <f t="shared" si="107"/>
        <v>1.1653692976104273</v>
      </c>
      <c r="AQ71" s="21">
        <f t="shared" si="107"/>
        <v>6.7843692406314275</v>
      </c>
      <c r="AR71" s="21">
        <f t="shared" si="107"/>
        <v>7.4893163648613186</v>
      </c>
      <c r="AS71" s="36">
        <f t="shared" si="107"/>
        <v>6.6692464422788369</v>
      </c>
      <c r="AT71" s="21">
        <f t="shared" si="107"/>
        <v>6.6751114834948835</v>
      </c>
      <c r="AU71" s="21">
        <f t="shared" si="107"/>
        <v>6.7876403679191286</v>
      </c>
      <c r="AV71" s="21">
        <f t="shared" si="107"/>
        <v>7.722135547067368</v>
      </c>
      <c r="AW71" s="36" t="e">
        <f t="shared" si="107"/>
        <v>#DIV/0!</v>
      </c>
      <c r="AX71" s="21" t="e">
        <f t="shared" si="107"/>
        <v>#DIV/0!</v>
      </c>
      <c r="AY71" s="21" t="e">
        <f t="shared" si="107"/>
        <v>#DIV/0!</v>
      </c>
      <c r="AZ71" s="21" t="e">
        <f t="shared" si="107"/>
        <v>#DIV/0!</v>
      </c>
      <c r="BA71" s="21" t="e">
        <f t="shared" si="107"/>
        <v>#DIV/0!</v>
      </c>
      <c r="BI71" s="21" t="e">
        <f>BI69/BI72</f>
        <v>#DIV/0!</v>
      </c>
      <c r="BJ71" s="21" t="e">
        <f t="shared" ref="BJ71:CF71" si="108">BJ69/BJ72</f>
        <v>#DIV/0!</v>
      </c>
      <c r="BK71" s="21" t="e">
        <f t="shared" si="108"/>
        <v>#DIV/0!</v>
      </c>
      <c r="BL71" s="21">
        <f t="shared" si="108"/>
        <v>8.2262651669977558</v>
      </c>
      <c r="BM71" s="21">
        <f t="shared" si="108"/>
        <v>8.1665923317082161</v>
      </c>
      <c r="BN71" s="21">
        <f t="shared" si="108"/>
        <v>8.5094378811034677</v>
      </c>
      <c r="BO71" s="21">
        <f t="shared" si="108"/>
        <v>9.274181003639983</v>
      </c>
      <c r="BP71" s="21">
        <f t="shared" si="108"/>
        <v>11.451820915575299</v>
      </c>
      <c r="BQ71" s="21">
        <f t="shared" si="108"/>
        <v>11.800829495199467</v>
      </c>
      <c r="BR71" s="21">
        <f t="shared" si="108"/>
        <v>18.262921309611972</v>
      </c>
      <c r="BS71" s="21">
        <f t="shared" si="108"/>
        <v>6.873971355534545</v>
      </c>
      <c r="BT71" s="21">
        <f t="shared" si="108"/>
        <v>17.858027618717308</v>
      </c>
      <c r="BU71" s="21">
        <f t="shared" si="108"/>
        <v>22.097135175588871</v>
      </c>
      <c r="BV71" s="21">
        <f t="shared" si="108"/>
        <v>24.394597701559782</v>
      </c>
      <c r="BW71" s="21">
        <f t="shared" si="108"/>
        <v>23.189118923642983</v>
      </c>
      <c r="BX71" s="21">
        <f t="shared" si="108"/>
        <v>22.452281068716044</v>
      </c>
      <c r="BY71" s="21">
        <f t="shared" si="108"/>
        <v>28.637287237784665</v>
      </c>
      <c r="BZ71" s="21" t="e">
        <f t="shared" si="108"/>
        <v>#DIV/0!</v>
      </c>
      <c r="CA71" s="21" t="e">
        <f t="shared" si="108"/>
        <v>#DIV/0!</v>
      </c>
      <c r="CB71" s="21" t="e">
        <f t="shared" si="108"/>
        <v>#DIV/0!</v>
      </c>
      <c r="CC71" s="21" t="e">
        <f t="shared" si="108"/>
        <v>#DIV/0!</v>
      </c>
      <c r="CD71" s="21" t="e">
        <f t="shared" si="108"/>
        <v>#DIV/0!</v>
      </c>
      <c r="CE71" s="21" t="e">
        <f t="shared" si="108"/>
        <v>#DIV/0!</v>
      </c>
      <c r="CF71" s="21" t="e">
        <f t="shared" si="108"/>
        <v>#DIV/0!</v>
      </c>
    </row>
    <row r="72" spans="2:84" s="21" customFormat="1" x14ac:dyDescent="0.35">
      <c r="B72" s="21" t="s">
        <v>2012</v>
      </c>
      <c r="Q72" s="36">
        <v>304.45299999999997</v>
      </c>
      <c r="R72" s="21">
        <v>302.90499999999997</v>
      </c>
      <c r="S72" s="21">
        <v>292.97699999999998</v>
      </c>
      <c r="T72" s="8">
        <f>BR72</f>
        <v>290.315</v>
      </c>
      <c r="U72" s="36">
        <v>289.44299999999998</v>
      </c>
      <c r="V72" s="21">
        <v>287.99</v>
      </c>
      <c r="W72" s="21">
        <v>286.73399999999998</v>
      </c>
      <c r="X72" s="8">
        <f>BS72</f>
        <v>285.57</v>
      </c>
      <c r="Y72" s="36">
        <v>285.529</v>
      </c>
      <c r="Z72" s="21">
        <v>284.78100000000001</v>
      </c>
      <c r="AA72" s="21">
        <v>284.42500000000001</v>
      </c>
      <c r="AB72" s="8">
        <f>BT72</f>
        <v>282.56200000000001</v>
      </c>
      <c r="AC72" s="36">
        <v>282.53800000000001</v>
      </c>
      <c r="AD72" s="21">
        <v>282.39699999999999</v>
      </c>
      <c r="AE72" s="21">
        <v>282.07100000000003</v>
      </c>
      <c r="AF72" s="8">
        <f>BU72</f>
        <v>281.93700000000001</v>
      </c>
      <c r="AG72" s="36">
        <v>280.435</v>
      </c>
      <c r="AH72" s="21">
        <v>279.54199999999997</v>
      </c>
      <c r="AI72" s="21">
        <v>279.78300000000002</v>
      </c>
      <c r="AJ72" s="8">
        <f>BV72</f>
        <v>280.10300000000001</v>
      </c>
      <c r="AK72" s="36">
        <v>277.93299999999999</v>
      </c>
      <c r="AL72" s="21">
        <v>276.916</v>
      </c>
      <c r="AM72" s="21">
        <v>275.786</v>
      </c>
      <c r="AN72" s="8">
        <f>BW72</f>
        <v>272.32600000000002</v>
      </c>
      <c r="AO72" s="36">
        <v>266.10599999999999</v>
      </c>
      <c r="AP72" s="21">
        <v>265.15199999999999</v>
      </c>
      <c r="AQ72" s="21">
        <v>262.07299999999998</v>
      </c>
      <c r="AR72" s="8">
        <f>BX72</f>
        <v>255.297</v>
      </c>
      <c r="AS72" s="36">
        <v>253.25200000000001</v>
      </c>
      <c r="AT72" s="21">
        <v>251.83099999999999</v>
      </c>
      <c r="AU72" s="21">
        <v>248.09800000000001</v>
      </c>
      <c r="AV72" s="8">
        <f>BY72</f>
        <v>241.643</v>
      </c>
      <c r="AW72" s="36"/>
      <c r="BL72" s="21">
        <v>349.85500000000002</v>
      </c>
      <c r="BM72" s="21">
        <v>325.10500000000002</v>
      </c>
      <c r="BN72" s="21">
        <v>322.58300000000003</v>
      </c>
      <c r="BO72" s="21">
        <v>321.43</v>
      </c>
      <c r="BP72" s="21">
        <v>315.58300000000003</v>
      </c>
      <c r="BQ72" s="21">
        <v>305.48700000000002</v>
      </c>
      <c r="BR72" s="21">
        <v>290.315</v>
      </c>
      <c r="BS72" s="21">
        <v>285.57</v>
      </c>
      <c r="BT72" s="21">
        <v>282.56200000000001</v>
      </c>
      <c r="BU72" s="21">
        <v>281.93700000000001</v>
      </c>
      <c r="BV72" s="21">
        <v>280.10300000000001</v>
      </c>
      <c r="BW72" s="21">
        <v>272.32600000000002</v>
      </c>
      <c r="BX72" s="21">
        <v>255.297</v>
      </c>
      <c r="BY72" s="21">
        <v>241.643</v>
      </c>
    </row>
    <row r="73" spans="2:84" s="8" customFormat="1" x14ac:dyDescent="0.35">
      <c r="Q73" s="29"/>
      <c r="U73" s="29"/>
      <c r="Y73" s="29"/>
      <c r="AC73" s="29"/>
      <c r="AG73" s="29"/>
      <c r="AK73" s="29"/>
      <c r="AO73" s="29"/>
      <c r="AS73" s="29"/>
      <c r="AW73" s="29"/>
    </row>
    <row r="74" spans="2:84" s="8" customFormat="1" x14ac:dyDescent="0.35">
      <c r="Q74" s="29"/>
      <c r="U74" s="29"/>
      <c r="Y74" s="29"/>
      <c r="AC74" s="29"/>
      <c r="AG74" s="29"/>
      <c r="AK74" s="29"/>
      <c r="AO74" s="29"/>
      <c r="AS74" s="29"/>
      <c r="AW74" s="29"/>
    </row>
    <row r="75" spans="2:84" s="14" customFormat="1" x14ac:dyDescent="0.35">
      <c r="B75" s="14" t="s">
        <v>1995</v>
      </c>
      <c r="Q75" s="33"/>
      <c r="U75" s="33"/>
      <c r="Y75" s="33"/>
      <c r="AC75" s="33"/>
      <c r="AG75" s="33"/>
      <c r="AK75" s="33"/>
      <c r="AO75" s="33"/>
      <c r="AS75" s="33"/>
      <c r="AW75" s="33"/>
    </row>
    <row r="76" spans="2:84" s="18" customFormat="1" x14ac:dyDescent="0.35">
      <c r="B76" s="18" t="s">
        <v>1968</v>
      </c>
      <c r="Q76" s="37"/>
      <c r="U76" s="37"/>
      <c r="Y76" s="37"/>
      <c r="AC76" s="37"/>
      <c r="AG76" s="37"/>
      <c r="AK76" s="37"/>
      <c r="AO76" s="37"/>
      <c r="AS76" s="37"/>
      <c r="AW76" s="37"/>
    </row>
    <row r="77" spans="2:84" s="8" customFormat="1" x14ac:dyDescent="0.35">
      <c r="B77" s="8" t="s">
        <v>2013</v>
      </c>
      <c r="Q77" s="29">
        <v>1452</v>
      </c>
      <c r="R77" s="8">
        <v>1269</v>
      </c>
      <c r="S77" s="8">
        <v>2895</v>
      </c>
      <c r="T77" s="8">
        <f>BR77</f>
        <v>1837</v>
      </c>
      <c r="U77" s="29">
        <v>2216</v>
      </c>
      <c r="V77" s="8">
        <v>2452</v>
      </c>
      <c r="W77" s="8">
        <v>2941</v>
      </c>
      <c r="X77" s="8">
        <f>BS77</f>
        <v>2861</v>
      </c>
      <c r="Y77" s="29">
        <v>2393</v>
      </c>
      <c r="Z77" s="8">
        <v>1181</v>
      </c>
      <c r="AA77" s="8">
        <v>897</v>
      </c>
      <c r="AB77" s="8">
        <f>BT77</f>
        <v>772</v>
      </c>
      <c r="AC77" s="29">
        <v>991</v>
      </c>
      <c r="AD77" s="8">
        <v>1167</v>
      </c>
      <c r="AE77" s="8">
        <v>2539</v>
      </c>
      <c r="AF77" s="8">
        <f>BU77</f>
        <v>1514</v>
      </c>
      <c r="AG77" s="29">
        <v>1988</v>
      </c>
      <c r="AH77" s="8">
        <v>2855</v>
      </c>
      <c r="AI77" s="8">
        <v>3585</v>
      </c>
      <c r="AJ77" s="8">
        <f>BV77</f>
        <v>3160</v>
      </c>
      <c r="AK77" s="29">
        <v>2933</v>
      </c>
      <c r="AL77" s="8">
        <v>2745</v>
      </c>
      <c r="AM77" s="8">
        <v>2727</v>
      </c>
      <c r="AN77" s="8">
        <f>BX77</f>
        <v>2547</v>
      </c>
      <c r="AO77" s="29">
        <v>1883</v>
      </c>
      <c r="AP77" s="8">
        <v>1775</v>
      </c>
      <c r="AQ77" s="8">
        <v>2430</v>
      </c>
      <c r="AR77" s="8">
        <f>BY77</f>
        <v>1442</v>
      </c>
      <c r="AS77" s="29">
        <v>2440</v>
      </c>
      <c r="AT77" s="8">
        <v>3673</v>
      </c>
      <c r="AU77" s="8">
        <v>3551</v>
      </c>
      <c r="AV77" s="8">
        <f>BY77</f>
        <v>1442</v>
      </c>
      <c r="AW77" s="29"/>
      <c r="BL77" s="8">
        <f>2261+516</f>
        <v>2777</v>
      </c>
      <c r="BM77" s="8">
        <f>3582+3</f>
        <v>3585</v>
      </c>
      <c r="BN77" s="8">
        <v>1898</v>
      </c>
      <c r="BO77" s="8">
        <v>2617</v>
      </c>
      <c r="BP77" s="8">
        <v>1446</v>
      </c>
      <c r="BQ77" s="8">
        <v>1090</v>
      </c>
      <c r="BR77" s="8">
        <v>1837</v>
      </c>
      <c r="BS77" s="8">
        <v>2861</v>
      </c>
      <c r="BT77" s="8">
        <v>772</v>
      </c>
      <c r="BU77" s="8">
        <v>1514</v>
      </c>
      <c r="BV77" s="8">
        <v>3160</v>
      </c>
      <c r="BW77" s="8">
        <v>3604</v>
      </c>
      <c r="BX77" s="8">
        <v>2547</v>
      </c>
      <c r="BY77" s="8">
        <v>1442</v>
      </c>
    </row>
    <row r="78" spans="2:84" s="8" customFormat="1" x14ac:dyDescent="0.35">
      <c r="B78" s="8" t="s">
        <v>2014</v>
      </c>
      <c r="Q78" s="29">
        <v>8620</v>
      </c>
      <c r="R78" s="8">
        <v>9275</v>
      </c>
      <c r="S78" s="8">
        <v>8955</v>
      </c>
      <c r="T78" s="8">
        <f>BR78</f>
        <v>8202</v>
      </c>
      <c r="U78" s="29">
        <v>8869</v>
      </c>
      <c r="V78" s="8">
        <v>8762</v>
      </c>
      <c r="W78" s="8">
        <v>9021</v>
      </c>
      <c r="X78" s="8">
        <f>BS78</f>
        <v>8603</v>
      </c>
      <c r="Y78" s="29">
        <v>2373</v>
      </c>
      <c r="Z78" s="8">
        <v>2482</v>
      </c>
      <c r="AA78" s="8">
        <v>2416</v>
      </c>
      <c r="AB78" s="8">
        <f>BT78</f>
        <v>2444</v>
      </c>
      <c r="AC78" s="29">
        <v>2833</v>
      </c>
      <c r="AD78" s="8">
        <v>2546</v>
      </c>
      <c r="AE78" s="8">
        <v>2384</v>
      </c>
      <c r="AF78" s="8">
        <f>BU78</f>
        <v>2337</v>
      </c>
      <c r="AG78" s="29">
        <v>2892</v>
      </c>
      <c r="AH78" s="8">
        <v>2835</v>
      </c>
      <c r="AI78" s="8">
        <v>2480</v>
      </c>
      <c r="AJ78" s="8">
        <f>BV78</f>
        <v>1978</v>
      </c>
      <c r="AK78" s="29">
        <v>2214</v>
      </c>
      <c r="AL78" s="8">
        <v>2611</v>
      </c>
      <c r="AM78" s="8">
        <v>2267</v>
      </c>
      <c r="AN78" s="8">
        <f>BX78</f>
        <v>2505</v>
      </c>
      <c r="AO78" s="29">
        <v>2527</v>
      </c>
      <c r="AP78" s="8">
        <v>3401</v>
      </c>
      <c r="AQ78" s="8">
        <v>2484</v>
      </c>
      <c r="AR78" s="8">
        <f>BY78</f>
        <v>2132</v>
      </c>
      <c r="AS78" s="29">
        <v>2583</v>
      </c>
      <c r="AT78" s="8">
        <v>3427</v>
      </c>
      <c r="AU78" s="8">
        <v>2405</v>
      </c>
      <c r="AV78" s="8">
        <f>BY78</f>
        <v>2132</v>
      </c>
      <c r="AW78" s="29"/>
      <c r="BL78" s="8">
        <v>5692</v>
      </c>
      <c r="BM78" s="8">
        <v>6064</v>
      </c>
      <c r="BN78" s="8">
        <v>6563</v>
      </c>
      <c r="BO78" s="8">
        <v>5834</v>
      </c>
      <c r="BP78" s="8">
        <v>5877</v>
      </c>
      <c r="BQ78" s="8">
        <v>8061</v>
      </c>
      <c r="BR78" s="8">
        <v>8202</v>
      </c>
      <c r="BS78" s="8">
        <v>8603</v>
      </c>
      <c r="BT78" s="8">
        <v>2444</v>
      </c>
      <c r="BU78" s="8">
        <v>2337</v>
      </c>
      <c r="BV78" s="8">
        <v>1978</v>
      </c>
      <c r="BW78" s="8">
        <v>1963</v>
      </c>
      <c r="BX78" s="8">
        <v>2505</v>
      </c>
      <c r="BY78" s="8">
        <v>2132</v>
      </c>
    </row>
    <row r="79" spans="2:84" s="8" customFormat="1" x14ac:dyDescent="0.35">
      <c r="B79" s="8" t="s">
        <v>2015</v>
      </c>
      <c r="Q79" s="29">
        <v>0</v>
      </c>
      <c r="R79" s="8">
        <v>0</v>
      </c>
      <c r="S79" s="8">
        <v>0</v>
      </c>
      <c r="T79" s="8">
        <f>BR79</f>
        <v>0</v>
      </c>
      <c r="U79" s="29">
        <v>0</v>
      </c>
      <c r="V79" s="8">
        <v>0</v>
      </c>
      <c r="W79" s="8">
        <v>0</v>
      </c>
      <c r="X79" s="8">
        <f>BS79</f>
        <v>0</v>
      </c>
      <c r="Y79" s="29">
        <v>9405</v>
      </c>
      <c r="Z79" s="8">
        <v>9281</v>
      </c>
      <c r="AA79" s="8">
        <v>9769</v>
      </c>
      <c r="AB79" s="8">
        <f>BT79</f>
        <v>9472</v>
      </c>
      <c r="AC79" s="29">
        <v>10497</v>
      </c>
      <c r="AD79" s="8">
        <v>10388</v>
      </c>
      <c r="AE79" s="8">
        <v>11004</v>
      </c>
      <c r="AF79" s="8">
        <f>BU79</f>
        <v>9094</v>
      </c>
      <c r="AG79" s="29">
        <v>10189</v>
      </c>
      <c r="AH79" s="8">
        <v>9821</v>
      </c>
      <c r="AI79" s="8">
        <v>10388</v>
      </c>
      <c r="AJ79" s="8">
        <f>BV79</f>
        <v>9545</v>
      </c>
      <c r="AK79" s="29">
        <v>10908</v>
      </c>
      <c r="AL79" s="8">
        <v>11425</v>
      </c>
      <c r="AM79" s="8">
        <v>12697</v>
      </c>
      <c r="AN79" s="8">
        <f>BX79</f>
        <v>12318</v>
      </c>
      <c r="AO79" s="29">
        <v>12130</v>
      </c>
      <c r="AP79" s="8">
        <v>11753</v>
      </c>
      <c r="AQ79" s="8">
        <v>12333</v>
      </c>
      <c r="AR79" s="8">
        <f>BY79</f>
        <v>13183</v>
      </c>
      <c r="AS79" s="29">
        <v>13189</v>
      </c>
      <c r="AT79" s="8">
        <v>13008</v>
      </c>
      <c r="AU79" s="8">
        <v>13605</v>
      </c>
      <c r="AV79" s="8">
        <f>BY79</f>
        <v>13183</v>
      </c>
      <c r="AW79" s="29"/>
      <c r="BL79" s="8">
        <v>0</v>
      </c>
      <c r="BM79" s="8">
        <v>0</v>
      </c>
      <c r="BN79" s="8">
        <v>0</v>
      </c>
      <c r="BO79" s="8">
        <v>0</v>
      </c>
      <c r="BP79" s="8">
        <v>0</v>
      </c>
      <c r="BQ79" s="8">
        <v>0</v>
      </c>
      <c r="BR79" s="8">
        <v>0</v>
      </c>
      <c r="BS79" s="8">
        <v>0</v>
      </c>
      <c r="BT79" s="8">
        <v>9472</v>
      </c>
      <c r="BU79" s="8">
        <v>9094</v>
      </c>
      <c r="BV79" s="8">
        <v>9545</v>
      </c>
      <c r="BW79" s="8">
        <v>10579</v>
      </c>
      <c r="BX79" s="8">
        <v>12318</v>
      </c>
      <c r="BY79" s="8">
        <v>13183</v>
      </c>
    </row>
    <row r="80" spans="2:84" s="8" customFormat="1" x14ac:dyDescent="0.35">
      <c r="B80" s="8" t="s">
        <v>2016</v>
      </c>
      <c r="Q80" s="29">
        <v>5223</v>
      </c>
      <c r="R80" s="8">
        <v>5136</v>
      </c>
      <c r="S80" s="8">
        <v>4852</v>
      </c>
      <c r="T80" s="8">
        <f>BR80</f>
        <v>4670</v>
      </c>
      <c r="U80" s="29">
        <v>5074</v>
      </c>
      <c r="V80" s="8">
        <v>4941</v>
      </c>
      <c r="W80" s="8">
        <v>4803</v>
      </c>
      <c r="X80" s="8">
        <f>BS80</f>
        <v>4487</v>
      </c>
      <c r="Y80" s="29">
        <v>3196</v>
      </c>
      <c r="Z80" s="8">
        <v>3038</v>
      </c>
      <c r="AA80" s="8">
        <v>3050</v>
      </c>
      <c r="AB80" s="8">
        <f>BT80</f>
        <v>2997</v>
      </c>
      <c r="AC80" s="29">
        <v>3285</v>
      </c>
      <c r="AD80" s="8">
        <v>3599</v>
      </c>
      <c r="AE80" s="8">
        <v>3474</v>
      </c>
      <c r="AF80" s="8">
        <f>BU80</f>
        <v>3619</v>
      </c>
      <c r="AG80" s="29">
        <v>3539</v>
      </c>
      <c r="AH80" s="8">
        <v>3521</v>
      </c>
      <c r="AI80" s="8">
        <v>3293</v>
      </c>
      <c r="AJ80" s="8">
        <f>BV80</f>
        <v>3545</v>
      </c>
      <c r="AK80" s="29">
        <v>3256</v>
      </c>
      <c r="AL80" s="8">
        <v>3119</v>
      </c>
      <c r="AM80" s="8">
        <v>2903</v>
      </c>
      <c r="AN80" s="8">
        <f>BX80</f>
        <v>3088</v>
      </c>
      <c r="AO80" s="29">
        <v>3144</v>
      </c>
      <c r="AP80" s="8">
        <v>3431</v>
      </c>
      <c r="AQ80" s="8">
        <v>3113</v>
      </c>
      <c r="AR80" s="8">
        <f>BY80</f>
        <v>3132</v>
      </c>
      <c r="AS80" s="29">
        <v>3471</v>
      </c>
      <c r="AT80" s="8">
        <v>3498</v>
      </c>
      <c r="AU80" s="8">
        <v>3312</v>
      </c>
      <c r="AV80" s="8">
        <f>BY80</f>
        <v>3132</v>
      </c>
      <c r="AW80" s="29"/>
      <c r="BL80" s="8">
        <v>2363</v>
      </c>
      <c r="BM80" s="8">
        <v>2481</v>
      </c>
      <c r="BN80" s="8">
        <v>2937</v>
      </c>
      <c r="BO80" s="8">
        <v>2977</v>
      </c>
      <c r="BP80" s="8">
        <v>2804</v>
      </c>
      <c r="BQ80" s="8">
        <v>4962</v>
      </c>
      <c r="BR80" s="8">
        <v>4670</v>
      </c>
      <c r="BS80" s="8">
        <v>4487</v>
      </c>
      <c r="BT80" s="8">
        <v>2997</v>
      </c>
      <c r="BU80" s="8">
        <v>3619</v>
      </c>
      <c r="BV80" s="8">
        <v>3545</v>
      </c>
      <c r="BW80" s="8">
        <v>2981</v>
      </c>
      <c r="BX80" s="8">
        <v>3088</v>
      </c>
      <c r="BY80" s="8">
        <v>3132</v>
      </c>
    </row>
    <row r="81" spans="2:84" s="15" customFormat="1" x14ac:dyDescent="0.35">
      <c r="B81" s="15" t="s">
        <v>2017</v>
      </c>
      <c r="Q81" s="31">
        <v>472</v>
      </c>
      <c r="R81" s="15">
        <v>393</v>
      </c>
      <c r="S81" s="15">
        <v>408</v>
      </c>
      <c r="T81" s="8">
        <f>BR81</f>
        <v>399</v>
      </c>
      <c r="U81" s="31">
        <v>427</v>
      </c>
      <c r="V81" s="15">
        <v>411</v>
      </c>
      <c r="W81" s="15">
        <v>443</v>
      </c>
      <c r="X81" s="8">
        <f>BS81</f>
        <v>1510</v>
      </c>
      <c r="Y81" s="31">
        <v>449</v>
      </c>
      <c r="Z81" s="15">
        <v>522</v>
      </c>
      <c r="AA81" s="15">
        <v>727</v>
      </c>
      <c r="AB81" s="8">
        <f>BT81</f>
        <v>418</v>
      </c>
      <c r="AC81" s="31">
        <v>425</v>
      </c>
      <c r="AD81" s="15">
        <v>400</v>
      </c>
      <c r="AE81" s="15">
        <v>402</v>
      </c>
      <c r="AF81" s="8">
        <f>BU81</f>
        <v>531</v>
      </c>
      <c r="AG81" s="31">
        <v>614</v>
      </c>
      <c r="AH81" s="15">
        <v>538</v>
      </c>
      <c r="AI81" s="15">
        <v>544</v>
      </c>
      <c r="AJ81" s="8">
        <f>BV81</f>
        <v>1150</v>
      </c>
      <c r="AK81" s="31">
        <v>941</v>
      </c>
      <c r="AL81" s="15">
        <v>774</v>
      </c>
      <c r="AM81" s="15">
        <v>763</v>
      </c>
      <c r="AN81" s="8">
        <f>BX81</f>
        <v>533</v>
      </c>
      <c r="AO81" s="31">
        <v>706</v>
      </c>
      <c r="AP81" s="15">
        <v>613</v>
      </c>
      <c r="AQ81" s="15">
        <v>600</v>
      </c>
      <c r="AR81" s="8">
        <f>BY81</f>
        <v>632</v>
      </c>
      <c r="AS81" s="31">
        <v>461</v>
      </c>
      <c r="AT81" s="15">
        <v>481</v>
      </c>
      <c r="AU81" s="15">
        <v>449</v>
      </c>
      <c r="AV81" s="8">
        <f>BY81</f>
        <v>632</v>
      </c>
      <c r="AW81" s="31"/>
      <c r="BL81" s="15">
        <f>1147+518+396</f>
        <v>2061</v>
      </c>
      <c r="BM81" s="15">
        <f>625+1339</f>
        <v>1964</v>
      </c>
      <c r="BN81" s="15">
        <f>1269+1188</f>
        <v>2457</v>
      </c>
      <c r="BO81" s="15">
        <f>1088+813</f>
        <v>1901</v>
      </c>
      <c r="BP81" s="15">
        <f>1451+744</f>
        <v>2195</v>
      </c>
      <c r="BQ81" s="15">
        <f>622+1463</f>
        <v>2085</v>
      </c>
      <c r="BR81" s="15">
        <v>399</v>
      </c>
      <c r="BS81" s="15">
        <v>1510</v>
      </c>
      <c r="BT81" s="15">
        <v>418</v>
      </c>
      <c r="BU81" s="15">
        <v>531</v>
      </c>
      <c r="BV81" s="15">
        <v>1150</v>
      </c>
      <c r="BW81" s="15">
        <v>688</v>
      </c>
      <c r="BX81" s="15">
        <v>533</v>
      </c>
      <c r="BY81" s="15">
        <v>632</v>
      </c>
    </row>
    <row r="82" spans="2:84" s="8" customFormat="1" x14ac:dyDescent="0.35">
      <c r="B82" s="8" t="s">
        <v>893</v>
      </c>
      <c r="E82" s="8">
        <f>SUM(E77:E81)</f>
        <v>0</v>
      </c>
      <c r="F82" s="8">
        <f t="shared" ref="F82:N82" si="109">SUM(F77:F81)</f>
        <v>0</v>
      </c>
      <c r="G82" s="8">
        <f t="shared" si="109"/>
        <v>0</v>
      </c>
      <c r="H82" s="8">
        <f t="shared" si="109"/>
        <v>0</v>
      </c>
      <c r="I82" s="8">
        <f t="shared" si="109"/>
        <v>0</v>
      </c>
      <c r="J82" s="8">
        <f t="shared" si="109"/>
        <v>0</v>
      </c>
      <c r="K82" s="8">
        <f t="shared" si="109"/>
        <v>0</v>
      </c>
      <c r="L82" s="8">
        <f t="shared" si="109"/>
        <v>0</v>
      </c>
      <c r="M82" s="8">
        <f t="shared" si="109"/>
        <v>0</v>
      </c>
      <c r="N82" s="8">
        <f t="shared" si="109"/>
        <v>0</v>
      </c>
      <c r="O82" s="8">
        <f>SUM(O77:O81)</f>
        <v>0</v>
      </c>
      <c r="P82" s="8">
        <f t="shared" ref="P82:Y82" si="110">SUM(P77:P81)</f>
        <v>0</v>
      </c>
      <c r="Q82" s="29">
        <f t="shared" si="110"/>
        <v>15767</v>
      </c>
      <c r="R82" s="8">
        <f t="shared" si="110"/>
        <v>16073</v>
      </c>
      <c r="S82" s="8">
        <f t="shared" si="110"/>
        <v>17110</v>
      </c>
      <c r="T82" s="8">
        <f t="shared" si="110"/>
        <v>15108</v>
      </c>
      <c r="U82" s="29">
        <f t="shared" si="110"/>
        <v>16586</v>
      </c>
      <c r="V82" s="8">
        <f t="shared" si="110"/>
        <v>16566</v>
      </c>
      <c r="W82" s="8">
        <f t="shared" si="110"/>
        <v>17208</v>
      </c>
      <c r="X82" s="8">
        <f t="shared" si="110"/>
        <v>17461</v>
      </c>
      <c r="Y82" s="29">
        <f t="shared" si="110"/>
        <v>17816</v>
      </c>
      <c r="Z82" s="8">
        <f>SUM(Z77:Z81)</f>
        <v>16504</v>
      </c>
      <c r="AA82" s="8">
        <f t="shared" ref="AA82:AF82" si="111">SUM(AA77:AA81)</f>
        <v>16859</v>
      </c>
      <c r="AB82" s="8">
        <f t="shared" si="111"/>
        <v>16103</v>
      </c>
      <c r="AC82" s="29">
        <f t="shared" si="111"/>
        <v>18031</v>
      </c>
      <c r="AD82" s="8">
        <f t="shared" si="111"/>
        <v>18100</v>
      </c>
      <c r="AE82" s="8">
        <f t="shared" si="111"/>
        <v>19803</v>
      </c>
      <c r="AF82" s="8">
        <f t="shared" si="111"/>
        <v>17095</v>
      </c>
      <c r="AG82" s="29">
        <f>SUM(AG77:AG81)</f>
        <v>19222</v>
      </c>
      <c r="AH82" s="8">
        <f t="shared" ref="AH82:BA82" si="112">SUM(AH77:AH81)</f>
        <v>19570</v>
      </c>
      <c r="AI82" s="8">
        <f t="shared" si="112"/>
        <v>20290</v>
      </c>
      <c r="AJ82" s="8">
        <f t="shared" si="112"/>
        <v>19378</v>
      </c>
      <c r="AK82" s="29">
        <f t="shared" si="112"/>
        <v>20252</v>
      </c>
      <c r="AL82" s="8">
        <f t="shared" si="112"/>
        <v>20674</v>
      </c>
      <c r="AM82" s="8">
        <f t="shared" si="112"/>
        <v>21357</v>
      </c>
      <c r="AN82" s="8">
        <f t="shared" si="112"/>
        <v>20991</v>
      </c>
      <c r="AO82" s="29">
        <f t="shared" si="112"/>
        <v>20390</v>
      </c>
      <c r="AP82" s="8">
        <f t="shared" si="112"/>
        <v>20973</v>
      </c>
      <c r="AQ82" s="8">
        <f t="shared" si="112"/>
        <v>20960</v>
      </c>
      <c r="AR82" s="8">
        <f t="shared" si="112"/>
        <v>20521</v>
      </c>
      <c r="AS82" s="29">
        <f t="shared" si="112"/>
        <v>22144</v>
      </c>
      <c r="AT82" s="8">
        <f t="shared" si="112"/>
        <v>24087</v>
      </c>
      <c r="AU82" s="8">
        <f t="shared" si="112"/>
        <v>23322</v>
      </c>
      <c r="AV82" s="8">
        <f t="shared" si="112"/>
        <v>20521</v>
      </c>
      <c r="AW82" s="29">
        <f t="shared" si="112"/>
        <v>0</v>
      </c>
      <c r="AX82" s="8">
        <f t="shared" si="112"/>
        <v>0</v>
      </c>
      <c r="AY82" s="8">
        <f t="shared" si="112"/>
        <v>0</v>
      </c>
      <c r="AZ82" s="8">
        <f t="shared" si="112"/>
        <v>0</v>
      </c>
      <c r="BA82" s="8">
        <f t="shared" si="112"/>
        <v>0</v>
      </c>
      <c r="BI82" s="8">
        <f>SUM(BI77:BI81)</f>
        <v>0</v>
      </c>
      <c r="BJ82" s="8">
        <f t="shared" ref="BJ82:CF82" si="113">SUM(BJ77:BJ81)</f>
        <v>0</v>
      </c>
      <c r="BK82" s="8">
        <f t="shared" si="113"/>
        <v>0</v>
      </c>
      <c r="BL82" s="8">
        <f t="shared" si="113"/>
        <v>12893</v>
      </c>
      <c r="BM82" s="8">
        <f t="shared" si="113"/>
        <v>14094</v>
      </c>
      <c r="BN82" s="8">
        <f t="shared" si="113"/>
        <v>13855</v>
      </c>
      <c r="BO82" s="8">
        <f t="shared" si="113"/>
        <v>13329</v>
      </c>
      <c r="BP82" s="8">
        <f t="shared" si="113"/>
        <v>12322</v>
      </c>
      <c r="BQ82" s="8">
        <f t="shared" si="113"/>
        <v>16198</v>
      </c>
      <c r="BR82" s="8">
        <f t="shared" si="113"/>
        <v>15108</v>
      </c>
      <c r="BS82" s="8">
        <f t="shared" si="113"/>
        <v>17461</v>
      </c>
      <c r="BT82" s="8">
        <f t="shared" si="113"/>
        <v>16103</v>
      </c>
      <c r="BU82" s="8">
        <f t="shared" si="113"/>
        <v>17095</v>
      </c>
      <c r="BV82" s="8">
        <f t="shared" si="113"/>
        <v>19378</v>
      </c>
      <c r="BW82" s="8">
        <f t="shared" si="113"/>
        <v>19815</v>
      </c>
      <c r="BX82" s="8">
        <f t="shared" si="113"/>
        <v>20991</v>
      </c>
      <c r="BY82" s="8">
        <f t="shared" si="113"/>
        <v>20521</v>
      </c>
      <c r="BZ82" s="8">
        <f t="shared" si="113"/>
        <v>0</v>
      </c>
      <c r="CA82" s="8">
        <f t="shared" si="113"/>
        <v>0</v>
      </c>
      <c r="CB82" s="8">
        <f t="shared" si="113"/>
        <v>0</v>
      </c>
      <c r="CC82" s="8">
        <f t="shared" si="113"/>
        <v>0</v>
      </c>
      <c r="CD82" s="8">
        <f t="shared" si="113"/>
        <v>0</v>
      </c>
      <c r="CE82" s="8">
        <f t="shared" si="113"/>
        <v>0</v>
      </c>
      <c r="CF82" s="8">
        <f t="shared" si="113"/>
        <v>0</v>
      </c>
    </row>
    <row r="83" spans="2:84" s="18" customFormat="1" x14ac:dyDescent="0.35">
      <c r="B83" s="18" t="s">
        <v>1969</v>
      </c>
      <c r="Q83" s="37"/>
      <c r="U83" s="37"/>
      <c r="Y83" s="37"/>
      <c r="AC83" s="37"/>
      <c r="AG83" s="37"/>
      <c r="AK83" s="37"/>
      <c r="AO83" s="37"/>
      <c r="AS83" s="37"/>
      <c r="AW83" s="37"/>
    </row>
    <row r="84" spans="2:84" s="8" customFormat="1" x14ac:dyDescent="0.35">
      <c r="B84" s="8" t="s">
        <v>2018</v>
      </c>
      <c r="Q84" s="29">
        <v>5417</v>
      </c>
      <c r="R84" s="8">
        <v>5438</v>
      </c>
      <c r="S84" s="8">
        <v>5369</v>
      </c>
      <c r="T84" s="8">
        <f>BR84</f>
        <v>5549</v>
      </c>
      <c r="U84" s="29">
        <v>5481</v>
      </c>
      <c r="V84" s="8">
        <v>5532</v>
      </c>
      <c r="W84" s="8">
        <v>5511</v>
      </c>
      <c r="X84" s="8">
        <f>BS84</f>
        <v>5775</v>
      </c>
      <c r="Y84" s="29">
        <v>5749</v>
      </c>
      <c r="Z84" s="8">
        <v>5786</v>
      </c>
      <c r="AA84" s="8">
        <v>5902</v>
      </c>
      <c r="AB84" s="8">
        <f t="shared" ref="AB84:AB89" si="114">BT84</f>
        <v>6124</v>
      </c>
      <c r="AC84" s="29">
        <v>6140</v>
      </c>
      <c r="AD84" s="8">
        <v>6170</v>
      </c>
      <c r="AE84" s="8">
        <v>6240</v>
      </c>
      <c r="AF84" s="8">
        <f>BU84</f>
        <v>6591</v>
      </c>
      <c r="AG84" s="29">
        <v>6605</v>
      </c>
      <c r="AH84" s="8">
        <v>6663</v>
      </c>
      <c r="AI84" s="8">
        <v>6803</v>
      </c>
      <c r="AJ84" s="8">
        <f>BV84</f>
        <v>7213</v>
      </c>
      <c r="AK84" s="29">
        <v>7213</v>
      </c>
      <c r="AL84" s="8">
        <v>7290</v>
      </c>
      <c r="AM84" s="8">
        <v>7332</v>
      </c>
      <c r="AN84" s="8">
        <f>BX84</f>
        <v>7975</v>
      </c>
      <c r="AO84" s="29">
        <v>7561</v>
      </c>
      <c r="AP84" s="8">
        <v>7569</v>
      </c>
      <c r="AQ84" s="8">
        <v>7629</v>
      </c>
      <c r="AR84" s="8">
        <f>BY84</f>
        <v>8370</v>
      </c>
      <c r="AS84" s="29">
        <v>7938</v>
      </c>
      <c r="AT84" s="8">
        <v>7966</v>
      </c>
      <c r="AU84" s="8">
        <v>8046</v>
      </c>
      <c r="AV84" s="8">
        <f>BY84</f>
        <v>8370</v>
      </c>
      <c r="AW84" s="29"/>
      <c r="BL84" s="8">
        <v>4554</v>
      </c>
      <c r="BM84" s="8">
        <v>4611</v>
      </c>
      <c r="BN84" s="8">
        <v>4675</v>
      </c>
      <c r="BO84" s="8">
        <v>4706</v>
      </c>
      <c r="BP84" s="8">
        <v>4751</v>
      </c>
      <c r="BQ84" s="8">
        <v>5490</v>
      </c>
      <c r="BR84" s="8">
        <v>5549</v>
      </c>
      <c r="BS84" s="8">
        <v>5775</v>
      </c>
      <c r="BT84" s="8">
        <v>6124</v>
      </c>
      <c r="BU84" s="8">
        <v>6591</v>
      </c>
      <c r="BV84" s="8">
        <v>7213</v>
      </c>
      <c r="BW84" s="8">
        <v>7597</v>
      </c>
      <c r="BX84" s="8">
        <v>7975</v>
      </c>
      <c r="BY84" s="8">
        <v>8370</v>
      </c>
    </row>
    <row r="85" spans="2:84" s="8" customFormat="1" x14ac:dyDescent="0.35">
      <c r="B85" s="8" t="s">
        <v>948</v>
      </c>
      <c r="Q85" s="29">
        <v>13583</v>
      </c>
      <c r="R85" s="8">
        <v>13621</v>
      </c>
      <c r="S85" s="8">
        <v>10791</v>
      </c>
      <c r="T85" s="8">
        <f>BR85</f>
        <v>10764</v>
      </c>
      <c r="U85" s="29">
        <v>10773</v>
      </c>
      <c r="V85" s="8">
        <v>10780</v>
      </c>
      <c r="W85" s="8">
        <v>10812</v>
      </c>
      <c r="X85" s="8">
        <f>BS85</f>
        <v>10807</v>
      </c>
      <c r="Y85" s="29">
        <v>10806</v>
      </c>
      <c r="Z85" s="8">
        <v>10781</v>
      </c>
      <c r="AA85" s="8">
        <v>10788</v>
      </c>
      <c r="AB85" s="8">
        <f t="shared" si="114"/>
        <v>10769</v>
      </c>
      <c r="AC85" s="29">
        <v>10769</v>
      </c>
      <c r="AD85" s="8">
        <v>10775</v>
      </c>
      <c r="AE85" s="8">
        <v>10762</v>
      </c>
      <c r="AF85" s="8">
        <f>BU85</f>
        <v>10604</v>
      </c>
      <c r="AG85" s="29">
        <v>10565</v>
      </c>
      <c r="AH85" s="8">
        <v>10579</v>
      </c>
      <c r="AI85" s="8">
        <v>10589</v>
      </c>
      <c r="AJ85" s="8">
        <f>BV85</f>
        <v>10806</v>
      </c>
      <c r="AK85" s="29">
        <v>10799</v>
      </c>
      <c r="AL85" s="8">
        <v>10810</v>
      </c>
      <c r="AM85" s="8">
        <v>10815</v>
      </c>
      <c r="AN85" s="8">
        <f>BX85</f>
        <v>10780</v>
      </c>
      <c r="AO85" s="29">
        <v>10811</v>
      </c>
      <c r="AP85" s="8">
        <v>10794</v>
      </c>
      <c r="AQ85" s="8">
        <v>10764</v>
      </c>
      <c r="AR85" s="8">
        <f>BY85</f>
        <v>10799</v>
      </c>
      <c r="AS85" s="29">
        <v>10776</v>
      </c>
      <c r="AT85" s="8">
        <v>10795</v>
      </c>
      <c r="AU85" s="8">
        <v>10782</v>
      </c>
      <c r="AV85" s="8">
        <f>BY85</f>
        <v>10799</v>
      </c>
      <c r="AW85" s="29"/>
      <c r="BL85" s="8">
        <v>9605</v>
      </c>
      <c r="BM85" s="8">
        <v>10148</v>
      </c>
      <c r="BN85" s="8">
        <v>10370</v>
      </c>
      <c r="BO85" s="8">
        <v>10348</v>
      </c>
      <c r="BP85" s="8">
        <v>10862</v>
      </c>
      <c r="BQ85" s="8">
        <v>13576</v>
      </c>
      <c r="BR85" s="8">
        <v>10764</v>
      </c>
      <c r="BS85" s="8">
        <v>10807</v>
      </c>
      <c r="BT85" s="8">
        <v>10769</v>
      </c>
      <c r="BU85" s="8">
        <v>10604</v>
      </c>
      <c r="BV85" s="8">
        <v>10806</v>
      </c>
      <c r="BW85" s="8">
        <v>10813</v>
      </c>
      <c r="BX85" s="8">
        <v>10780</v>
      </c>
      <c r="BY85" s="8">
        <v>10799</v>
      </c>
    </row>
    <row r="86" spans="2:84" s="8" customFormat="1" x14ac:dyDescent="0.35">
      <c r="B86" s="8" t="s">
        <v>2019</v>
      </c>
      <c r="Q86" s="29">
        <v>4121</v>
      </c>
      <c r="R86" s="8">
        <v>4051</v>
      </c>
      <c r="S86" s="8">
        <v>4205</v>
      </c>
      <c r="T86" s="8">
        <f>BR86</f>
        <v>4093</v>
      </c>
      <c r="U86" s="29">
        <v>4019</v>
      </c>
      <c r="V86" s="8">
        <v>3944</v>
      </c>
      <c r="W86" s="8">
        <v>3877</v>
      </c>
      <c r="X86" s="8">
        <f>BS86</f>
        <v>3797</v>
      </c>
      <c r="Y86" s="29">
        <v>3730</v>
      </c>
      <c r="Z86" s="8">
        <v>3646</v>
      </c>
      <c r="AA86" s="8">
        <v>3570</v>
      </c>
      <c r="AB86" s="8">
        <f t="shared" si="114"/>
        <v>3494</v>
      </c>
      <c r="AC86" s="29">
        <v>3425</v>
      </c>
      <c r="AD86" s="8">
        <v>3351</v>
      </c>
      <c r="AE86" s="8">
        <v>3278</v>
      </c>
      <c r="AF86" s="8">
        <f>BU86</f>
        <v>3213</v>
      </c>
      <c r="AG86" s="29">
        <v>3142</v>
      </c>
      <c r="AH86" s="8">
        <v>3077</v>
      </c>
      <c r="AI86" s="8">
        <v>3013</v>
      </c>
      <c r="AJ86" s="8">
        <f>BV86</f>
        <v>3012</v>
      </c>
      <c r="AK86" s="29">
        <v>2930</v>
      </c>
      <c r="AL86" s="8">
        <v>2849</v>
      </c>
      <c r="AM86" s="8">
        <v>2768</v>
      </c>
      <c r="AN86" s="8">
        <f>BX86</f>
        <v>2459</v>
      </c>
      <c r="AO86" s="29">
        <v>2644</v>
      </c>
      <c r="AP86" s="8">
        <v>2584</v>
      </c>
      <c r="AQ86" s="8">
        <v>2521</v>
      </c>
      <c r="AR86" s="8">
        <f>BY86</f>
        <v>2212</v>
      </c>
      <c r="AS86" s="29">
        <v>2397</v>
      </c>
      <c r="AT86" s="8">
        <v>2336</v>
      </c>
      <c r="AU86" s="8">
        <v>2274</v>
      </c>
      <c r="AV86" s="8">
        <f>BY86</f>
        <v>2212</v>
      </c>
      <c r="AW86" s="29"/>
      <c r="BL86" s="8">
        <v>0</v>
      </c>
      <c r="BM86" s="8">
        <v>0</v>
      </c>
      <c r="BN86" s="8">
        <v>0</v>
      </c>
      <c r="BO86" s="8">
        <v>0</v>
      </c>
      <c r="BP86" s="8">
        <v>324</v>
      </c>
      <c r="BQ86" s="8">
        <v>4147</v>
      </c>
      <c r="BR86" s="8">
        <v>4093</v>
      </c>
      <c r="BS86" s="8">
        <v>3797</v>
      </c>
      <c r="BT86" s="8">
        <v>3494</v>
      </c>
      <c r="BU86" s="8">
        <v>3213</v>
      </c>
      <c r="BV86" s="8">
        <v>3012</v>
      </c>
      <c r="BW86" s="8">
        <v>2706</v>
      </c>
      <c r="BX86" s="8">
        <v>2459</v>
      </c>
      <c r="BY86" s="8">
        <v>2212</v>
      </c>
    </row>
    <row r="87" spans="2:84" s="8" customFormat="1" x14ac:dyDescent="0.35">
      <c r="B87" s="8" t="s">
        <v>2020</v>
      </c>
      <c r="Q87" s="29">
        <v>5893</v>
      </c>
      <c r="R87" s="8">
        <v>5830</v>
      </c>
      <c r="S87" s="8">
        <v>5850</v>
      </c>
      <c r="T87" s="8">
        <f>BR87</f>
        <v>6625</v>
      </c>
      <c r="U87" s="29">
        <v>6489</v>
      </c>
      <c r="V87" s="8">
        <v>6332</v>
      </c>
      <c r="W87" s="8">
        <v>5970</v>
      </c>
      <c r="X87" s="8">
        <f>BS87</f>
        <v>3111</v>
      </c>
      <c r="Y87" s="29">
        <v>3084</v>
      </c>
      <c r="Z87" s="8">
        <v>3051</v>
      </c>
      <c r="AA87" s="8">
        <v>3036</v>
      </c>
      <c r="AB87" s="8">
        <f t="shared" si="114"/>
        <v>3208</v>
      </c>
      <c r="AC87" s="29">
        <v>3169</v>
      </c>
      <c r="AD87" s="8">
        <v>3163</v>
      </c>
      <c r="AE87" s="8">
        <v>2912</v>
      </c>
      <c r="AF87" s="8">
        <f>BU87</f>
        <v>3319</v>
      </c>
      <c r="AG87" s="29">
        <v>3164</v>
      </c>
      <c r="AH87" s="8">
        <v>3127</v>
      </c>
      <c r="AI87" s="8">
        <v>3198</v>
      </c>
      <c r="AJ87" s="8">
        <f>BV87</f>
        <v>3475</v>
      </c>
      <c r="AK87" s="29">
        <v>3375</v>
      </c>
      <c r="AL87" s="8">
        <v>3377</v>
      </c>
      <c r="AM87" s="8">
        <v>2664</v>
      </c>
      <c r="AN87" s="8">
        <f>BX87</f>
        <v>3744</v>
      </c>
      <c r="AO87" s="29">
        <v>2688</v>
      </c>
      <c r="AP87" s="8">
        <v>2680</v>
      </c>
      <c r="AQ87" s="8">
        <v>3116</v>
      </c>
      <c r="AR87" s="8">
        <f>BY87</f>
        <v>2953</v>
      </c>
      <c r="AS87" s="29">
        <v>4175</v>
      </c>
      <c r="AT87" s="8">
        <v>4518</v>
      </c>
      <c r="AU87" s="8">
        <v>7873</v>
      </c>
      <c r="AV87" s="8">
        <f>BY87</f>
        <v>2953</v>
      </c>
      <c r="AW87" s="29"/>
      <c r="BL87" s="8">
        <v>3485</v>
      </c>
      <c r="BM87" s="8">
        <v>4388</v>
      </c>
      <c r="BN87" s="8">
        <v>4809</v>
      </c>
      <c r="BO87" s="8">
        <v>2850</v>
      </c>
      <c r="BP87" s="8">
        <v>4013</v>
      </c>
      <c r="BQ87" s="8">
        <v>4470</v>
      </c>
      <c r="BR87" s="8">
        <v>6625</v>
      </c>
      <c r="BS87" s="8">
        <v>3111</v>
      </c>
      <c r="BT87" s="8">
        <v>3208</v>
      </c>
      <c r="BU87" s="8">
        <v>3319</v>
      </c>
      <c r="BV87" s="8">
        <v>3475</v>
      </c>
      <c r="BW87" s="8">
        <v>2290</v>
      </c>
      <c r="BX87" s="8">
        <v>3744</v>
      </c>
      <c r="BY87" s="8">
        <v>2953</v>
      </c>
    </row>
    <row r="88" spans="2:84" s="15" customFormat="1" x14ac:dyDescent="0.35">
      <c r="B88" s="15" t="s">
        <v>2021</v>
      </c>
      <c r="Q88" s="31">
        <v>5377</v>
      </c>
      <c r="R88" s="15">
        <v>5395</v>
      </c>
      <c r="S88" s="15">
        <v>5414</v>
      </c>
      <c r="T88" s="8">
        <f>BR88</f>
        <v>5667</v>
      </c>
      <c r="U88" s="31">
        <v>5488</v>
      </c>
      <c r="V88" s="15">
        <v>5557</v>
      </c>
      <c r="W88" s="15">
        <v>5568</v>
      </c>
      <c r="X88" s="8">
        <f>BS88</f>
        <v>5570</v>
      </c>
      <c r="Y88" s="31">
        <v>5449</v>
      </c>
      <c r="Z88" s="15">
        <v>5357</v>
      </c>
      <c r="AA88" s="15">
        <v>5340</v>
      </c>
      <c r="AB88" s="8">
        <f t="shared" si="114"/>
        <v>5178</v>
      </c>
      <c r="AC88" s="31">
        <v>6150</v>
      </c>
      <c r="AD88" s="15">
        <v>6281</v>
      </c>
      <c r="AE88" s="15">
        <v>6280</v>
      </c>
      <c r="AF88" s="8">
        <f>BU88</f>
        <v>6706</v>
      </c>
      <c r="AG88" s="31">
        <v>6550</v>
      </c>
      <c r="AH88" s="15">
        <v>6587</v>
      </c>
      <c r="AI88" s="15">
        <v>6880</v>
      </c>
      <c r="AJ88" s="8">
        <f>BV88</f>
        <v>6826</v>
      </c>
      <c r="AK88" s="31">
        <v>6868</v>
      </c>
      <c r="AL88" s="15">
        <v>7099</v>
      </c>
      <c r="AM88" s="15">
        <v>6907</v>
      </c>
      <c r="AN88" s="8">
        <f>BX88</f>
        <v>6931</v>
      </c>
      <c r="AO88" s="31">
        <v>7416</v>
      </c>
      <c r="AP88" s="15">
        <v>7158</v>
      </c>
      <c r="AQ88" s="15">
        <v>7040</v>
      </c>
      <c r="AR88" s="8">
        <f>BY88</f>
        <v>7601</v>
      </c>
      <c r="AS88" s="31">
        <v>7192</v>
      </c>
      <c r="AT88" s="15">
        <v>7276</v>
      </c>
      <c r="AU88" s="15">
        <v>7369</v>
      </c>
      <c r="AV88" s="8">
        <f>BY88</f>
        <v>7601</v>
      </c>
      <c r="AW88" s="31"/>
      <c r="BL88" s="15">
        <v>4576</v>
      </c>
      <c r="BM88" s="15">
        <v>4667</v>
      </c>
      <c r="BN88" s="15">
        <v>4948</v>
      </c>
      <c r="BO88" s="15">
        <v>4955</v>
      </c>
      <c r="BP88" s="15">
        <v>4774</v>
      </c>
      <c r="BQ88" s="15">
        <v>5247</v>
      </c>
      <c r="BR88" s="15">
        <v>5667</v>
      </c>
      <c r="BS88" s="15">
        <v>5570</v>
      </c>
      <c r="BT88" s="15">
        <v>5178</v>
      </c>
      <c r="BU88" s="15">
        <v>6706</v>
      </c>
      <c r="BV88" s="15">
        <v>6826</v>
      </c>
      <c r="BW88" s="15">
        <v>7652</v>
      </c>
      <c r="BX88" s="15">
        <v>6931</v>
      </c>
      <c r="BY88" s="15">
        <v>7601</v>
      </c>
    </row>
    <row r="89" spans="2:84" s="15" customFormat="1" x14ac:dyDescent="0.35">
      <c r="B89" s="15" t="s">
        <v>2022</v>
      </c>
      <c r="E89" s="15">
        <f>SUM(E84:E88)</f>
        <v>0</v>
      </c>
      <c r="F89" s="15">
        <f t="shared" ref="F89:N89" si="115">SUM(F84:F88)</f>
        <v>0</v>
      </c>
      <c r="G89" s="15">
        <f t="shared" si="115"/>
        <v>0</v>
      </c>
      <c r="H89" s="15">
        <f t="shared" si="115"/>
        <v>0</v>
      </c>
      <c r="I89" s="15">
        <f t="shared" si="115"/>
        <v>0</v>
      </c>
      <c r="J89" s="15">
        <f t="shared" si="115"/>
        <v>0</v>
      </c>
      <c r="K89" s="15">
        <f t="shared" si="115"/>
        <v>0</v>
      </c>
      <c r="L89" s="15">
        <f t="shared" si="115"/>
        <v>0</v>
      </c>
      <c r="M89" s="15">
        <f t="shared" si="115"/>
        <v>0</v>
      </c>
      <c r="N89" s="15">
        <f t="shared" si="115"/>
        <v>0</v>
      </c>
      <c r="O89" s="15">
        <f>SUM(O84:O88)</f>
        <v>0</v>
      </c>
      <c r="P89" s="15">
        <f t="shared" ref="P89:Y89" si="116">SUM(P84:P88)</f>
        <v>0</v>
      </c>
      <c r="Q89" s="31">
        <f t="shared" si="116"/>
        <v>34391</v>
      </c>
      <c r="R89" s="15">
        <f t="shared" si="116"/>
        <v>34335</v>
      </c>
      <c r="S89" s="15">
        <f t="shared" si="116"/>
        <v>31629</v>
      </c>
      <c r="T89" s="15">
        <f t="shared" si="116"/>
        <v>32698</v>
      </c>
      <c r="U89" s="31">
        <f t="shared" si="116"/>
        <v>32250</v>
      </c>
      <c r="V89" s="15">
        <f t="shared" si="116"/>
        <v>32145</v>
      </c>
      <c r="W89" s="15">
        <f t="shared" si="116"/>
        <v>31738</v>
      </c>
      <c r="X89" s="15">
        <f t="shared" si="116"/>
        <v>29060</v>
      </c>
      <c r="Y89" s="31">
        <f t="shared" si="116"/>
        <v>28818</v>
      </c>
      <c r="Z89" s="15">
        <f>SUM(Z84:Z88)</f>
        <v>28621</v>
      </c>
      <c r="AA89" s="15">
        <f t="shared" ref="AA89:AF89" si="117">SUM(AA84:AA88)</f>
        <v>28636</v>
      </c>
      <c r="AB89" s="8">
        <f t="shared" si="114"/>
        <v>28773</v>
      </c>
      <c r="AC89" s="31">
        <f t="shared" si="117"/>
        <v>29653</v>
      </c>
      <c r="AD89" s="15">
        <f t="shared" si="117"/>
        <v>29740</v>
      </c>
      <c r="AE89" s="15">
        <f t="shared" si="117"/>
        <v>29472</v>
      </c>
      <c r="AF89" s="15">
        <f t="shared" si="117"/>
        <v>30433</v>
      </c>
      <c r="AG89" s="31">
        <f>SUM(AG84:AG88)</f>
        <v>30026</v>
      </c>
      <c r="AH89" s="15">
        <f t="shared" ref="AH89:BA89" si="118">SUM(AH84:AH88)</f>
        <v>30033</v>
      </c>
      <c r="AI89" s="15">
        <f t="shared" si="118"/>
        <v>30483</v>
      </c>
      <c r="AJ89" s="15">
        <f t="shared" si="118"/>
        <v>31332</v>
      </c>
      <c r="AK89" s="31">
        <f t="shared" si="118"/>
        <v>31185</v>
      </c>
      <c r="AL89" s="15">
        <f t="shared" si="118"/>
        <v>31425</v>
      </c>
      <c r="AM89" s="15">
        <f t="shared" si="118"/>
        <v>30486</v>
      </c>
      <c r="AN89" s="15">
        <f t="shared" si="118"/>
        <v>31889</v>
      </c>
      <c r="AO89" s="31">
        <f t="shared" si="118"/>
        <v>31120</v>
      </c>
      <c r="AP89" s="15">
        <f t="shared" si="118"/>
        <v>30785</v>
      </c>
      <c r="AQ89" s="15">
        <f t="shared" si="118"/>
        <v>31070</v>
      </c>
      <c r="AR89" s="15">
        <f t="shared" si="118"/>
        <v>31935</v>
      </c>
      <c r="AS89" s="31">
        <f t="shared" si="118"/>
        <v>32478</v>
      </c>
      <c r="AT89" s="15">
        <f t="shared" si="118"/>
        <v>32891</v>
      </c>
      <c r="AU89" s="15">
        <f t="shared" si="118"/>
        <v>36344</v>
      </c>
      <c r="AV89" s="15">
        <f t="shared" si="118"/>
        <v>31935</v>
      </c>
      <c r="AW89" s="31">
        <f t="shared" si="118"/>
        <v>0</v>
      </c>
      <c r="AX89" s="15">
        <f t="shared" si="118"/>
        <v>0</v>
      </c>
      <c r="AY89" s="15">
        <f t="shared" si="118"/>
        <v>0</v>
      </c>
      <c r="AZ89" s="15">
        <f t="shared" si="118"/>
        <v>0</v>
      </c>
      <c r="BA89" s="15">
        <f t="shared" si="118"/>
        <v>0</v>
      </c>
      <c r="BI89" s="15">
        <f>SUM(BI84:BI88)</f>
        <v>0</v>
      </c>
      <c r="BJ89" s="15">
        <f t="shared" ref="BJ89:CF89" si="119">SUM(BJ84:BJ88)</f>
        <v>0</v>
      </c>
      <c r="BK89" s="15">
        <f t="shared" si="119"/>
        <v>0</v>
      </c>
      <c r="BL89" s="15">
        <f t="shared" si="119"/>
        <v>22220</v>
      </c>
      <c r="BM89" s="15">
        <f t="shared" si="119"/>
        <v>23814</v>
      </c>
      <c r="BN89" s="15">
        <f t="shared" si="119"/>
        <v>24802</v>
      </c>
      <c r="BO89" s="15">
        <f t="shared" si="119"/>
        <v>22859</v>
      </c>
      <c r="BP89" s="15">
        <f t="shared" si="119"/>
        <v>24724</v>
      </c>
      <c r="BQ89" s="15">
        <f t="shared" si="119"/>
        <v>32930</v>
      </c>
      <c r="BR89" s="15">
        <f t="shared" si="119"/>
        <v>32698</v>
      </c>
      <c r="BS89" s="15">
        <f t="shared" si="119"/>
        <v>29060</v>
      </c>
      <c r="BT89" s="15">
        <f t="shared" si="119"/>
        <v>28773</v>
      </c>
      <c r="BU89" s="15">
        <f t="shared" si="119"/>
        <v>30433</v>
      </c>
      <c r="BV89" s="15">
        <f t="shared" si="119"/>
        <v>31332</v>
      </c>
      <c r="BW89" s="15">
        <f t="shared" si="119"/>
        <v>31058</v>
      </c>
      <c r="BX89" s="15">
        <f t="shared" si="119"/>
        <v>31889</v>
      </c>
      <c r="BY89" s="15">
        <f t="shared" si="119"/>
        <v>31935</v>
      </c>
      <c r="BZ89" s="15">
        <f t="shared" si="119"/>
        <v>0</v>
      </c>
      <c r="CA89" s="15">
        <f t="shared" si="119"/>
        <v>0</v>
      </c>
      <c r="CB89" s="15">
        <f t="shared" si="119"/>
        <v>0</v>
      </c>
      <c r="CC89" s="15">
        <f t="shared" si="119"/>
        <v>0</v>
      </c>
      <c r="CD89" s="15">
        <f t="shared" si="119"/>
        <v>0</v>
      </c>
      <c r="CE89" s="15">
        <f t="shared" si="119"/>
        <v>0</v>
      </c>
      <c r="CF89" s="15">
        <f t="shared" si="119"/>
        <v>0</v>
      </c>
    </row>
    <row r="90" spans="2:84" s="20" customFormat="1" x14ac:dyDescent="0.35">
      <c r="B90" s="20" t="s">
        <v>1096</v>
      </c>
      <c r="E90" s="20">
        <f>E89+E82</f>
        <v>0</v>
      </c>
      <c r="F90" s="20">
        <f t="shared" ref="F90:N90" si="120">F89+F82</f>
        <v>0</v>
      </c>
      <c r="G90" s="20">
        <f t="shared" si="120"/>
        <v>0</v>
      </c>
      <c r="H90" s="20">
        <f t="shared" si="120"/>
        <v>0</v>
      </c>
      <c r="I90" s="20">
        <f t="shared" si="120"/>
        <v>0</v>
      </c>
      <c r="J90" s="20">
        <f t="shared" si="120"/>
        <v>0</v>
      </c>
      <c r="K90" s="20">
        <f t="shared" si="120"/>
        <v>0</v>
      </c>
      <c r="L90" s="20">
        <f t="shared" si="120"/>
        <v>0</v>
      </c>
      <c r="M90" s="20">
        <f t="shared" si="120"/>
        <v>0</v>
      </c>
      <c r="N90" s="20">
        <f t="shared" si="120"/>
        <v>0</v>
      </c>
      <c r="O90" s="20">
        <f>O89+O82</f>
        <v>0</v>
      </c>
      <c r="P90" s="20">
        <f t="shared" ref="P90:Y90" si="121">P89+P82</f>
        <v>0</v>
      </c>
      <c r="Q90" s="32">
        <f t="shared" si="121"/>
        <v>50158</v>
      </c>
      <c r="R90" s="20">
        <f t="shared" si="121"/>
        <v>50408</v>
      </c>
      <c r="S90" s="20">
        <f t="shared" si="121"/>
        <v>48739</v>
      </c>
      <c r="T90" s="20">
        <f t="shared" si="121"/>
        <v>47806</v>
      </c>
      <c r="U90" s="32">
        <f t="shared" si="121"/>
        <v>48836</v>
      </c>
      <c r="V90" s="20">
        <f t="shared" si="121"/>
        <v>48711</v>
      </c>
      <c r="W90" s="20">
        <f t="shared" si="121"/>
        <v>48946</v>
      </c>
      <c r="X90" s="20">
        <f t="shared" si="121"/>
        <v>46521</v>
      </c>
      <c r="Y90" s="32">
        <f t="shared" si="121"/>
        <v>46634</v>
      </c>
      <c r="Z90" s="20">
        <f>Z89+Z82</f>
        <v>45125</v>
      </c>
      <c r="AA90" s="20">
        <f t="shared" ref="AA90:AF90" si="122">AA89+AA82</f>
        <v>45495</v>
      </c>
      <c r="AB90" s="20">
        <f t="shared" si="122"/>
        <v>44876</v>
      </c>
      <c r="AC90" s="32">
        <f t="shared" si="122"/>
        <v>47684</v>
      </c>
      <c r="AD90" s="20">
        <f t="shared" si="122"/>
        <v>47840</v>
      </c>
      <c r="AE90" s="20">
        <f t="shared" si="122"/>
        <v>49275</v>
      </c>
      <c r="AF90" s="20">
        <f t="shared" si="122"/>
        <v>47528</v>
      </c>
      <c r="AG90" s="32">
        <f>AG89+AG82</f>
        <v>49248</v>
      </c>
      <c r="AH90" s="20">
        <f t="shared" ref="AH90:BA90" si="123">AH89+AH82</f>
        <v>49603</v>
      </c>
      <c r="AI90" s="20">
        <f t="shared" si="123"/>
        <v>50773</v>
      </c>
      <c r="AJ90" s="20">
        <f t="shared" si="123"/>
        <v>50710</v>
      </c>
      <c r="AK90" s="32">
        <f t="shared" si="123"/>
        <v>51437</v>
      </c>
      <c r="AL90" s="20">
        <f t="shared" si="123"/>
        <v>52099</v>
      </c>
      <c r="AM90" s="20">
        <f t="shared" si="123"/>
        <v>51843</v>
      </c>
      <c r="AN90" s="20">
        <f t="shared" si="123"/>
        <v>52880</v>
      </c>
      <c r="AO90" s="32">
        <f t="shared" si="123"/>
        <v>51510</v>
      </c>
      <c r="AP90" s="20">
        <f t="shared" si="123"/>
        <v>51758</v>
      </c>
      <c r="AQ90" s="20">
        <f t="shared" si="123"/>
        <v>52030</v>
      </c>
      <c r="AR90" s="20">
        <f t="shared" si="123"/>
        <v>52456</v>
      </c>
      <c r="AS90" s="32">
        <f t="shared" si="123"/>
        <v>54622</v>
      </c>
      <c r="AT90" s="20">
        <f t="shared" si="123"/>
        <v>56978</v>
      </c>
      <c r="AU90" s="20">
        <f t="shared" si="123"/>
        <v>59666</v>
      </c>
      <c r="AV90" s="20">
        <f t="shared" si="123"/>
        <v>52456</v>
      </c>
      <c r="AW90" s="32">
        <f t="shared" si="123"/>
        <v>0</v>
      </c>
      <c r="AX90" s="20">
        <f t="shared" si="123"/>
        <v>0</v>
      </c>
      <c r="AY90" s="20">
        <f t="shared" si="123"/>
        <v>0</v>
      </c>
      <c r="AZ90" s="20">
        <f t="shared" si="123"/>
        <v>0</v>
      </c>
      <c r="BA90" s="20">
        <f t="shared" si="123"/>
        <v>0</v>
      </c>
      <c r="BI90" s="20">
        <f>BI89+BI82</f>
        <v>0</v>
      </c>
      <c r="BJ90" s="20">
        <f t="shared" ref="BJ90:CF90" si="124">BJ89+BJ82</f>
        <v>0</v>
      </c>
      <c r="BK90" s="20">
        <f t="shared" si="124"/>
        <v>0</v>
      </c>
      <c r="BL90" s="20">
        <f t="shared" si="124"/>
        <v>35113</v>
      </c>
      <c r="BM90" s="20">
        <f t="shared" si="124"/>
        <v>37908</v>
      </c>
      <c r="BN90" s="20">
        <f t="shared" si="124"/>
        <v>38657</v>
      </c>
      <c r="BO90" s="20">
        <f t="shared" si="124"/>
        <v>36188</v>
      </c>
      <c r="BP90" s="20">
        <f t="shared" si="124"/>
        <v>37046</v>
      </c>
      <c r="BQ90" s="20">
        <f t="shared" si="124"/>
        <v>49128</v>
      </c>
      <c r="BR90" s="20">
        <f t="shared" si="124"/>
        <v>47806</v>
      </c>
      <c r="BS90" s="20">
        <f t="shared" si="124"/>
        <v>46521</v>
      </c>
      <c r="BT90" s="20">
        <f t="shared" si="124"/>
        <v>44876</v>
      </c>
      <c r="BU90" s="20">
        <f t="shared" si="124"/>
        <v>47528</v>
      </c>
      <c r="BV90" s="20">
        <f t="shared" si="124"/>
        <v>50710</v>
      </c>
      <c r="BW90" s="20">
        <f t="shared" si="124"/>
        <v>50873</v>
      </c>
      <c r="BX90" s="20">
        <f t="shared" si="124"/>
        <v>52880</v>
      </c>
      <c r="BY90" s="20">
        <f t="shared" si="124"/>
        <v>52456</v>
      </c>
      <c r="BZ90" s="20">
        <f t="shared" si="124"/>
        <v>0</v>
      </c>
      <c r="CA90" s="20">
        <f t="shared" si="124"/>
        <v>0</v>
      </c>
      <c r="CB90" s="20">
        <f t="shared" si="124"/>
        <v>0</v>
      </c>
      <c r="CC90" s="20">
        <f t="shared" si="124"/>
        <v>0</v>
      </c>
      <c r="CD90" s="20">
        <f t="shared" si="124"/>
        <v>0</v>
      </c>
      <c r="CE90" s="20">
        <f t="shared" si="124"/>
        <v>0</v>
      </c>
      <c r="CF90" s="20">
        <f t="shared" si="124"/>
        <v>0</v>
      </c>
    </row>
    <row r="91" spans="2:84" s="18" customFormat="1" x14ac:dyDescent="0.35">
      <c r="B91" s="18" t="s">
        <v>1970</v>
      </c>
      <c r="Q91" s="37"/>
      <c r="U91" s="37"/>
      <c r="Y91" s="37"/>
      <c r="AC91" s="37"/>
      <c r="AG91" s="37"/>
      <c r="AK91" s="37"/>
      <c r="AO91" s="37"/>
      <c r="AS91" s="37"/>
      <c r="AW91" s="37"/>
    </row>
    <row r="92" spans="2:84" s="8" customFormat="1" x14ac:dyDescent="0.35">
      <c r="B92" s="8" t="s">
        <v>2023</v>
      </c>
      <c r="Q92" s="29">
        <v>2715</v>
      </c>
      <c r="R92" s="8">
        <v>2778</v>
      </c>
      <c r="S92" s="8">
        <v>2840</v>
      </c>
      <c r="T92" s="8">
        <f>BR92</f>
        <v>1653</v>
      </c>
      <c r="U92" s="29">
        <v>2718</v>
      </c>
      <c r="V92" s="8">
        <v>2554</v>
      </c>
      <c r="W92" s="8">
        <v>2848</v>
      </c>
      <c r="X92" s="8">
        <f>BS92</f>
        <v>1467</v>
      </c>
      <c r="Y92" s="29">
        <v>2715</v>
      </c>
      <c r="Z92" s="8">
        <v>2675</v>
      </c>
      <c r="AA92" s="8">
        <v>2691</v>
      </c>
      <c r="AB92" s="8">
        <f>BT92</f>
        <v>2402</v>
      </c>
      <c r="AC92" s="29">
        <v>3097</v>
      </c>
      <c r="AD92" s="8">
        <v>2611</v>
      </c>
      <c r="AE92" s="8">
        <v>2904</v>
      </c>
      <c r="AF92" s="8">
        <f>BU92</f>
        <v>1281</v>
      </c>
      <c r="AG92" s="29">
        <v>3166</v>
      </c>
      <c r="AH92" s="8">
        <v>1453</v>
      </c>
      <c r="AI92" s="8">
        <v>1491</v>
      </c>
      <c r="AJ92" s="8">
        <f>BV92</f>
        <v>880</v>
      </c>
      <c r="AK92" s="29">
        <v>1889</v>
      </c>
      <c r="AL92" s="8">
        <v>1608</v>
      </c>
      <c r="AM92" s="8">
        <v>1520</v>
      </c>
      <c r="AN92" s="8">
        <f>BX92</f>
        <v>2117</v>
      </c>
      <c r="AO92" s="29">
        <v>2599</v>
      </c>
      <c r="AP92" s="8">
        <v>2309</v>
      </c>
      <c r="AQ92" s="8">
        <v>2622</v>
      </c>
      <c r="AR92" s="8">
        <f>BY92</f>
        <v>2312</v>
      </c>
      <c r="AS92" s="29">
        <v>3271</v>
      </c>
      <c r="AT92" s="8">
        <v>3466</v>
      </c>
      <c r="AU92" s="8">
        <v>3817</v>
      </c>
      <c r="AV92" s="8">
        <f>BY92</f>
        <v>2312</v>
      </c>
      <c r="AW92" s="29"/>
      <c r="BL92" s="8">
        <v>1627</v>
      </c>
      <c r="BM92" s="8">
        <v>2269</v>
      </c>
      <c r="BN92" s="8">
        <v>2038</v>
      </c>
      <c r="BO92" s="8">
        <v>1397</v>
      </c>
      <c r="BP92" s="8">
        <v>1562</v>
      </c>
      <c r="BQ92" s="8">
        <v>1974</v>
      </c>
      <c r="BR92" s="8">
        <v>1653</v>
      </c>
      <c r="BS92" s="8">
        <v>1467</v>
      </c>
      <c r="BT92" s="8">
        <v>2402</v>
      </c>
      <c r="BU92" s="8">
        <v>1281</v>
      </c>
      <c r="BV92" s="8">
        <v>880</v>
      </c>
      <c r="BW92" s="8">
        <v>780</v>
      </c>
      <c r="BX92" s="8">
        <v>2117</v>
      </c>
      <c r="BY92" s="8">
        <v>2312</v>
      </c>
    </row>
    <row r="93" spans="2:84" s="8" customFormat="1" x14ac:dyDescent="0.35">
      <c r="B93" s="8" t="s">
        <v>2024</v>
      </c>
      <c r="Q93" s="29">
        <v>6856</v>
      </c>
      <c r="R93" s="8">
        <v>2012</v>
      </c>
      <c r="S93" s="8">
        <v>1856</v>
      </c>
      <c r="T93" s="8">
        <f>BR93</f>
        <v>1764</v>
      </c>
      <c r="U93" s="29">
        <v>6572</v>
      </c>
      <c r="V93" s="8">
        <v>1796</v>
      </c>
      <c r="W93" s="8">
        <v>1895</v>
      </c>
      <c r="X93" s="8">
        <f>BS93</f>
        <v>1785</v>
      </c>
      <c r="Y93" s="29">
        <v>6550</v>
      </c>
      <c r="Z93" s="8">
        <v>6413</v>
      </c>
      <c r="AA93" s="8">
        <v>6489</v>
      </c>
      <c r="AB93" s="8">
        <f>BT93</f>
        <v>2122</v>
      </c>
      <c r="AC93" s="29">
        <v>6796</v>
      </c>
      <c r="AD93" s="8">
        <v>6766</v>
      </c>
      <c r="AE93" s="8">
        <v>6777</v>
      </c>
      <c r="AF93" s="8">
        <f>BU93</f>
        <v>2466</v>
      </c>
      <c r="AG93" s="29">
        <v>7205</v>
      </c>
      <c r="AH93" s="8">
        <v>7481</v>
      </c>
      <c r="AI93" s="8">
        <v>7354</v>
      </c>
      <c r="AJ93" s="8">
        <f>BV93</f>
        <v>3163</v>
      </c>
      <c r="AK93" s="29">
        <v>7255</v>
      </c>
      <c r="AL93" s="8">
        <v>7379</v>
      </c>
      <c r="AM93" s="8">
        <v>7515</v>
      </c>
      <c r="AN93" s="8">
        <f>BX93</f>
        <v>3075</v>
      </c>
      <c r="AO93" s="29">
        <v>2671</v>
      </c>
      <c r="AP93" s="8">
        <v>2935</v>
      </c>
      <c r="AQ93" s="8">
        <v>3151</v>
      </c>
      <c r="AR93" s="8">
        <f>BY93</f>
        <v>3133</v>
      </c>
      <c r="AS93" s="29">
        <v>2634</v>
      </c>
      <c r="AT93" s="8">
        <v>2896</v>
      </c>
      <c r="AU93" s="8">
        <v>3139</v>
      </c>
      <c r="AV93" s="8">
        <f>BY93</f>
        <v>3133</v>
      </c>
      <c r="AW93" s="29"/>
      <c r="BL93" s="8">
        <v>1870</v>
      </c>
      <c r="BM93" s="8">
        <v>1664</v>
      </c>
      <c r="BN93" s="8">
        <v>1649</v>
      </c>
      <c r="BO93" s="8">
        <v>1809</v>
      </c>
      <c r="BP93" s="8">
        <v>1824</v>
      </c>
      <c r="BQ93" s="8">
        <v>1916</v>
      </c>
      <c r="BR93" s="8">
        <v>1764</v>
      </c>
      <c r="BS93" s="8">
        <v>1785</v>
      </c>
      <c r="BT93" s="8">
        <v>2122</v>
      </c>
      <c r="BU93" s="8">
        <v>2466</v>
      </c>
      <c r="BV93" s="8">
        <v>3163</v>
      </c>
      <c r="BW93" s="8">
        <v>3108</v>
      </c>
      <c r="BX93" s="8">
        <v>3075</v>
      </c>
      <c r="BY93" s="8">
        <v>3133</v>
      </c>
    </row>
    <row r="94" spans="2:84" s="8" customFormat="1" x14ac:dyDescent="0.35">
      <c r="B94" s="8" t="s">
        <v>2025</v>
      </c>
      <c r="Q94" s="29">
        <v>1963</v>
      </c>
      <c r="R94" s="8">
        <v>7236</v>
      </c>
      <c r="S94" s="8">
        <v>6830</v>
      </c>
      <c r="T94" s="8">
        <f>BR94</f>
        <v>6776</v>
      </c>
      <c r="U94" s="29">
        <v>1647</v>
      </c>
      <c r="V94" s="8">
        <v>6460</v>
      </c>
      <c r="W94" s="8">
        <v>6195</v>
      </c>
      <c r="X94" s="8">
        <f>BS94</f>
        <v>6752</v>
      </c>
      <c r="Y94" s="29">
        <v>1771</v>
      </c>
      <c r="Z94" s="8">
        <v>2051</v>
      </c>
      <c r="AA94" s="8">
        <v>2465</v>
      </c>
      <c r="AB94" s="8">
        <f>BT94</f>
        <v>6491</v>
      </c>
      <c r="AC94" s="29">
        <v>1861</v>
      </c>
      <c r="AD94" s="8">
        <v>2077</v>
      </c>
      <c r="AE94" s="8">
        <v>2308</v>
      </c>
      <c r="AF94" s="8">
        <f>BU94</f>
        <v>7054</v>
      </c>
      <c r="AG94" s="29">
        <v>2022</v>
      </c>
      <c r="AH94" s="8">
        <v>2488</v>
      </c>
      <c r="AI94" s="8">
        <v>2818</v>
      </c>
      <c r="AJ94" s="8">
        <f>BV94</f>
        <v>7545</v>
      </c>
      <c r="AK94" s="29">
        <v>2794</v>
      </c>
      <c r="AL94" s="8">
        <v>3029</v>
      </c>
      <c r="AM94" s="8">
        <v>3122</v>
      </c>
      <c r="AN94" s="8">
        <f>BX94</f>
        <v>8488</v>
      </c>
      <c r="AO94" s="29">
        <v>7902</v>
      </c>
      <c r="AP94" s="8">
        <v>8077</v>
      </c>
      <c r="AQ94" s="8">
        <v>8059</v>
      </c>
      <c r="AR94" s="8">
        <f>BY94</f>
        <v>9190</v>
      </c>
      <c r="AS94" s="29">
        <v>8336</v>
      </c>
      <c r="AT94" s="8">
        <v>8184</v>
      </c>
      <c r="AU94" s="8">
        <v>7936</v>
      </c>
      <c r="AV94" s="8">
        <f>BY94</f>
        <v>9190</v>
      </c>
      <c r="AW94" s="29"/>
      <c r="BL94" s="8">
        <v>5890</v>
      </c>
      <c r="BM94" s="8">
        <v>6399</v>
      </c>
      <c r="BN94" s="8">
        <v>6503</v>
      </c>
      <c r="BO94" s="8">
        <v>6349</v>
      </c>
      <c r="BP94" s="8">
        <v>5775</v>
      </c>
      <c r="BQ94" s="8">
        <v>6988</v>
      </c>
      <c r="BR94" s="8">
        <v>6776</v>
      </c>
      <c r="BS94" s="8">
        <v>6752</v>
      </c>
      <c r="BT94" s="8">
        <v>6491</v>
      </c>
      <c r="BU94" s="8">
        <v>7054</v>
      </c>
      <c r="BV94" s="8">
        <v>7545</v>
      </c>
      <c r="BW94" s="8">
        <v>8107</v>
      </c>
      <c r="BX94" s="8">
        <v>8488</v>
      </c>
      <c r="BY94" s="8">
        <v>9190</v>
      </c>
    </row>
    <row r="95" spans="2:84" s="8" customFormat="1" x14ac:dyDescent="0.35">
      <c r="B95" s="8" t="s">
        <v>2045</v>
      </c>
      <c r="Q95" s="29">
        <v>956</v>
      </c>
      <c r="R95" s="8">
        <v>502</v>
      </c>
      <c r="S95" s="8">
        <v>0</v>
      </c>
      <c r="T95" s="8">
        <f>BR95</f>
        <v>0</v>
      </c>
      <c r="U95" s="29">
        <v>0</v>
      </c>
      <c r="V95" s="8">
        <v>0</v>
      </c>
      <c r="W95" s="8">
        <v>0</v>
      </c>
      <c r="X95" s="8">
        <f>BS95</f>
        <v>750</v>
      </c>
      <c r="Y95" s="29">
        <v>750</v>
      </c>
      <c r="Z95" s="8">
        <v>750</v>
      </c>
      <c r="AA95" s="8">
        <v>1240</v>
      </c>
      <c r="AB95" s="8">
        <f>BT95</f>
        <v>1500</v>
      </c>
      <c r="AC95" s="29">
        <v>1300</v>
      </c>
      <c r="AD95" s="8">
        <v>900</v>
      </c>
      <c r="AE95" s="8">
        <v>900</v>
      </c>
      <c r="AF95" s="8">
        <f>BU95</f>
        <v>1250</v>
      </c>
      <c r="AG95" s="29">
        <v>1250</v>
      </c>
      <c r="AH95" s="8">
        <v>500</v>
      </c>
      <c r="AI95" s="8">
        <v>1000</v>
      </c>
      <c r="AJ95" s="8">
        <f>BV95</f>
        <v>500</v>
      </c>
      <c r="AK95" s="29">
        <v>506</v>
      </c>
      <c r="AL95" s="8">
        <v>506</v>
      </c>
      <c r="AM95" s="8">
        <v>6</v>
      </c>
      <c r="AN95" s="8">
        <f>BX95</f>
        <v>0</v>
      </c>
      <c r="AO95" s="29">
        <v>500</v>
      </c>
      <c r="AP95" s="8">
        <v>0</v>
      </c>
      <c r="AQ95" s="8">
        <v>0</v>
      </c>
      <c r="AR95" s="8">
        <f>BY95</f>
        <v>168</v>
      </c>
      <c r="AS95" s="29">
        <v>115</v>
      </c>
      <c r="AT95" s="8">
        <v>283</v>
      </c>
      <c r="AU95" s="8">
        <v>168</v>
      </c>
      <c r="AV95" s="8">
        <f>BY95</f>
        <v>168</v>
      </c>
      <c r="AW95" s="29"/>
      <c r="BL95" s="8">
        <v>0</v>
      </c>
      <c r="BM95" s="8">
        <v>0</v>
      </c>
      <c r="BN95" s="8">
        <v>150</v>
      </c>
      <c r="BO95" s="8">
        <v>0</v>
      </c>
      <c r="BP95" s="8">
        <v>0</v>
      </c>
      <c r="BQ95" s="8">
        <v>956</v>
      </c>
      <c r="BR95" s="8">
        <v>0</v>
      </c>
      <c r="BS95" s="8">
        <v>750</v>
      </c>
      <c r="BT95" s="8">
        <v>1500</v>
      </c>
      <c r="BU95" s="8">
        <v>1250</v>
      </c>
      <c r="BV95" s="8">
        <v>500</v>
      </c>
      <c r="BW95" s="8">
        <v>0</v>
      </c>
      <c r="BX95" s="8">
        <v>0</v>
      </c>
      <c r="BY95" s="8">
        <v>168</v>
      </c>
    </row>
    <row r="96" spans="2:84" s="15" customFormat="1" x14ac:dyDescent="0.35">
      <c r="B96" s="15" t="s">
        <v>2026</v>
      </c>
      <c r="Q96" s="31">
        <v>2422</v>
      </c>
      <c r="R96" s="15">
        <v>3067</v>
      </c>
      <c r="S96" s="15">
        <v>2899</v>
      </c>
      <c r="T96" s="8">
        <f>BR96</f>
        <v>2349</v>
      </c>
      <c r="U96" s="31">
        <v>2660</v>
      </c>
      <c r="V96" s="15">
        <v>2831</v>
      </c>
      <c r="W96" s="15">
        <v>2146</v>
      </c>
      <c r="X96" s="8">
        <f>BS96</f>
        <v>1883</v>
      </c>
      <c r="Y96" s="31">
        <v>2188</v>
      </c>
      <c r="Z96" s="15">
        <v>1992</v>
      </c>
      <c r="AA96" s="15">
        <v>2619</v>
      </c>
      <c r="AB96" s="8">
        <f>BT96</f>
        <v>1883</v>
      </c>
      <c r="AC96" s="31">
        <v>2349</v>
      </c>
      <c r="AD96" s="15">
        <v>2778</v>
      </c>
      <c r="AE96" s="15">
        <v>2626</v>
      </c>
      <c r="AF96" s="8">
        <f>BU96</f>
        <v>1921</v>
      </c>
      <c r="AG96" s="31">
        <v>2009</v>
      </c>
      <c r="AH96" s="15">
        <v>2966</v>
      </c>
      <c r="AI96" s="15">
        <v>2538</v>
      </c>
      <c r="AJ96" s="8">
        <f>BV96</f>
        <v>1845</v>
      </c>
      <c r="AK96" s="31">
        <v>2273</v>
      </c>
      <c r="AL96" s="15">
        <v>2720</v>
      </c>
      <c r="AM96" s="15">
        <v>2863</v>
      </c>
      <c r="AN96" s="8">
        <f>BX96</f>
        <v>2207</v>
      </c>
      <c r="AO96" s="31">
        <v>2375</v>
      </c>
      <c r="AP96" s="15">
        <v>3158</v>
      </c>
      <c r="AQ96" s="15">
        <v>2515</v>
      </c>
      <c r="AR96" s="8">
        <f>BY96</f>
        <v>2134</v>
      </c>
      <c r="AS96" s="31">
        <v>2626</v>
      </c>
      <c r="AT96" s="15">
        <v>2875</v>
      </c>
      <c r="AU96" s="15">
        <v>2133</v>
      </c>
      <c r="AV96" s="8">
        <f>BY96</f>
        <v>2134</v>
      </c>
      <c r="AW96" s="31"/>
      <c r="BL96" s="15">
        <f>1810+204</f>
        <v>2014</v>
      </c>
      <c r="BM96" s="15">
        <v>1798</v>
      </c>
      <c r="BN96" s="15">
        <v>1815</v>
      </c>
      <c r="BO96" s="15">
        <v>1565</v>
      </c>
      <c r="BP96" s="15">
        <v>1951</v>
      </c>
      <c r="BQ96" s="15">
        <v>2223</v>
      </c>
      <c r="BR96" s="15">
        <v>2349</v>
      </c>
      <c r="BS96" s="15">
        <v>1883</v>
      </c>
      <c r="BT96" s="15">
        <v>1883</v>
      </c>
      <c r="BU96" s="15">
        <v>1921</v>
      </c>
      <c r="BV96" s="15">
        <v>1845</v>
      </c>
      <c r="BW96" s="15">
        <v>2002</v>
      </c>
      <c r="BX96" s="15">
        <v>2207</v>
      </c>
      <c r="BY96" s="15">
        <v>2134</v>
      </c>
    </row>
    <row r="97" spans="2:84" s="8" customFormat="1" x14ac:dyDescent="0.35">
      <c r="B97" s="8" t="s">
        <v>1210</v>
      </c>
      <c r="E97" s="8">
        <f>SUM(E92:E96)</f>
        <v>0</v>
      </c>
      <c r="F97" s="8">
        <f t="shared" ref="F97:N97" si="125">SUM(F92:F96)</f>
        <v>0</v>
      </c>
      <c r="G97" s="8">
        <f t="shared" si="125"/>
        <v>0</v>
      </c>
      <c r="H97" s="8">
        <f t="shared" si="125"/>
        <v>0</v>
      </c>
      <c r="I97" s="8">
        <f t="shared" si="125"/>
        <v>0</v>
      </c>
      <c r="J97" s="8">
        <f t="shared" si="125"/>
        <v>0</v>
      </c>
      <c r="K97" s="8">
        <f t="shared" si="125"/>
        <v>0</v>
      </c>
      <c r="L97" s="8">
        <f t="shared" si="125"/>
        <v>0</v>
      </c>
      <c r="M97" s="8">
        <f t="shared" si="125"/>
        <v>0</v>
      </c>
      <c r="N97" s="8">
        <f t="shared" si="125"/>
        <v>0</v>
      </c>
      <c r="O97" s="8">
        <f>SUM(O92:O96)</f>
        <v>0</v>
      </c>
      <c r="P97" s="8">
        <f t="shared" ref="P97:Y97" si="126">SUM(P92:P96)</f>
        <v>0</v>
      </c>
      <c r="Q97" s="29">
        <f t="shared" si="126"/>
        <v>14912</v>
      </c>
      <c r="R97" s="8">
        <f t="shared" si="126"/>
        <v>15595</v>
      </c>
      <c r="S97" s="8">
        <f t="shared" si="126"/>
        <v>14425</v>
      </c>
      <c r="T97" s="8">
        <f t="shared" si="126"/>
        <v>12542</v>
      </c>
      <c r="U97" s="29">
        <f t="shared" si="126"/>
        <v>13597</v>
      </c>
      <c r="V97" s="8">
        <f t="shared" si="126"/>
        <v>13641</v>
      </c>
      <c r="W97" s="8">
        <f t="shared" si="126"/>
        <v>13084</v>
      </c>
      <c r="X97" s="8">
        <f t="shared" si="126"/>
        <v>12637</v>
      </c>
      <c r="Y97" s="29">
        <f t="shared" si="126"/>
        <v>13974</v>
      </c>
      <c r="Z97" s="8">
        <f>SUM(Z92:Z96)</f>
        <v>13881</v>
      </c>
      <c r="AA97" s="8">
        <f t="shared" ref="AA97:AF97" si="127">SUM(AA92:AA96)</f>
        <v>15504</v>
      </c>
      <c r="AB97" s="8">
        <f t="shared" si="127"/>
        <v>14398</v>
      </c>
      <c r="AC97" s="29">
        <f t="shared" si="127"/>
        <v>15403</v>
      </c>
      <c r="AD97" s="8">
        <f t="shared" si="127"/>
        <v>15132</v>
      </c>
      <c r="AE97" s="8">
        <f t="shared" si="127"/>
        <v>15515</v>
      </c>
      <c r="AF97" s="8">
        <f t="shared" si="127"/>
        <v>13972</v>
      </c>
      <c r="AG97" s="29">
        <f>SUM(AG92:AG96)</f>
        <v>15652</v>
      </c>
      <c r="AH97" s="8">
        <f t="shared" ref="AH97:BA97" si="128">SUM(AH92:AH96)</f>
        <v>14888</v>
      </c>
      <c r="AI97" s="8">
        <f t="shared" si="128"/>
        <v>15201</v>
      </c>
      <c r="AJ97" s="8">
        <f t="shared" si="128"/>
        <v>13933</v>
      </c>
      <c r="AK97" s="29">
        <f t="shared" si="128"/>
        <v>14717</v>
      </c>
      <c r="AL97" s="8">
        <f t="shared" si="128"/>
        <v>15242</v>
      </c>
      <c r="AM97" s="8">
        <f t="shared" si="128"/>
        <v>15026</v>
      </c>
      <c r="AN97" s="8">
        <f t="shared" si="128"/>
        <v>15887</v>
      </c>
      <c r="AO97" s="29">
        <f t="shared" si="128"/>
        <v>16047</v>
      </c>
      <c r="AP97" s="8">
        <f t="shared" si="128"/>
        <v>16479</v>
      </c>
      <c r="AQ97" s="8">
        <f t="shared" si="128"/>
        <v>16347</v>
      </c>
      <c r="AR97" s="8">
        <f t="shared" si="128"/>
        <v>16937</v>
      </c>
      <c r="AS97" s="29">
        <f t="shared" si="128"/>
        <v>16982</v>
      </c>
      <c r="AT97" s="8">
        <f t="shared" si="128"/>
        <v>17704</v>
      </c>
      <c r="AU97" s="8">
        <f t="shared" si="128"/>
        <v>17193</v>
      </c>
      <c r="AV97" s="8">
        <f t="shared" si="128"/>
        <v>16937</v>
      </c>
      <c r="AW97" s="29">
        <f t="shared" si="128"/>
        <v>0</v>
      </c>
      <c r="AX97" s="8">
        <f t="shared" si="128"/>
        <v>0</v>
      </c>
      <c r="AY97" s="8">
        <f t="shared" si="128"/>
        <v>0</v>
      </c>
      <c r="AZ97" s="8">
        <f t="shared" si="128"/>
        <v>0</v>
      </c>
      <c r="BA97" s="8">
        <f t="shared" si="128"/>
        <v>0</v>
      </c>
      <c r="BI97" s="8">
        <f>SUM(BI92:BI96)</f>
        <v>0</v>
      </c>
      <c r="BJ97" s="8">
        <f t="shared" ref="BJ97:CF97" si="129">SUM(BJ92:BJ96)</f>
        <v>0</v>
      </c>
      <c r="BK97" s="8">
        <f t="shared" si="129"/>
        <v>0</v>
      </c>
      <c r="BL97" s="8">
        <f t="shared" si="129"/>
        <v>11401</v>
      </c>
      <c r="BM97" s="8">
        <f t="shared" si="129"/>
        <v>12130</v>
      </c>
      <c r="BN97" s="8">
        <f t="shared" si="129"/>
        <v>12155</v>
      </c>
      <c r="BO97" s="8">
        <f t="shared" si="129"/>
        <v>11120</v>
      </c>
      <c r="BP97" s="8">
        <f t="shared" si="129"/>
        <v>11112</v>
      </c>
      <c r="BQ97" s="8">
        <f t="shared" si="129"/>
        <v>14057</v>
      </c>
      <c r="BR97" s="8">
        <f t="shared" si="129"/>
        <v>12542</v>
      </c>
      <c r="BS97" s="8">
        <f t="shared" si="129"/>
        <v>12637</v>
      </c>
      <c r="BT97" s="8">
        <f t="shared" si="129"/>
        <v>14398</v>
      </c>
      <c r="BU97" s="8">
        <f t="shared" si="129"/>
        <v>13972</v>
      </c>
      <c r="BV97" s="8">
        <f t="shared" si="129"/>
        <v>13933</v>
      </c>
      <c r="BW97" s="8">
        <f t="shared" si="129"/>
        <v>13997</v>
      </c>
      <c r="BX97" s="8">
        <f t="shared" si="129"/>
        <v>15887</v>
      </c>
      <c r="BY97" s="8">
        <f t="shared" si="129"/>
        <v>16937</v>
      </c>
      <c r="BZ97" s="8">
        <f t="shared" si="129"/>
        <v>0</v>
      </c>
      <c r="CA97" s="8">
        <f t="shared" si="129"/>
        <v>0</v>
      </c>
      <c r="CB97" s="8">
        <f t="shared" si="129"/>
        <v>0</v>
      </c>
      <c r="CC97" s="8">
        <f t="shared" si="129"/>
        <v>0</v>
      </c>
      <c r="CD97" s="8">
        <f t="shared" si="129"/>
        <v>0</v>
      </c>
      <c r="CE97" s="8">
        <f t="shared" si="129"/>
        <v>0</v>
      </c>
      <c r="CF97" s="8">
        <f t="shared" si="129"/>
        <v>0</v>
      </c>
    </row>
    <row r="98" spans="2:84" s="18" customFormat="1" x14ac:dyDescent="0.35">
      <c r="B98" s="18" t="s">
        <v>1971</v>
      </c>
      <c r="Q98" s="37"/>
      <c r="U98" s="37"/>
      <c r="Y98" s="37"/>
      <c r="AC98" s="37"/>
      <c r="AG98" s="37"/>
      <c r="AK98" s="37"/>
      <c r="AO98" s="37"/>
      <c r="AS98" s="37"/>
      <c r="AW98" s="37"/>
    </row>
    <row r="99" spans="2:84" s="8" customFormat="1" x14ac:dyDescent="0.35">
      <c r="B99" s="8" t="s">
        <v>2027</v>
      </c>
      <c r="Q99" s="29">
        <v>14320</v>
      </c>
      <c r="R99" s="8">
        <v>14307</v>
      </c>
      <c r="S99" s="8">
        <v>14304</v>
      </c>
      <c r="T99" s="8">
        <f>BR99</f>
        <v>14282</v>
      </c>
      <c r="U99" s="29">
        <v>14276</v>
      </c>
      <c r="V99" s="8">
        <v>14283</v>
      </c>
      <c r="W99" s="8">
        <v>14268</v>
      </c>
      <c r="X99" s="8">
        <f>BS99</f>
        <v>13513</v>
      </c>
      <c r="Y99" s="29">
        <v>13473</v>
      </c>
      <c r="Z99" s="8">
        <v>13479</v>
      </c>
      <c r="AA99" s="8">
        <v>13486</v>
      </c>
      <c r="AB99" s="8">
        <f>BT99</f>
        <v>12604</v>
      </c>
      <c r="AC99" s="29">
        <v>12621</v>
      </c>
      <c r="AD99" s="8">
        <v>12637</v>
      </c>
      <c r="AE99" s="8">
        <v>12652</v>
      </c>
      <c r="AF99" s="8">
        <f>BU99</f>
        <v>11404</v>
      </c>
      <c r="AG99" s="29">
        <v>11439</v>
      </c>
      <c r="AH99" s="8">
        <v>12174</v>
      </c>
      <c r="AI99" s="8">
        <v>11675</v>
      </c>
      <c r="AJ99" s="8">
        <f>BV99</f>
        <v>11669</v>
      </c>
      <c r="AK99" s="29">
        <v>11657</v>
      </c>
      <c r="AL99" s="8">
        <v>11665</v>
      </c>
      <c r="AM99" s="8">
        <v>11668</v>
      </c>
      <c r="AN99" s="8">
        <f>BX99</f>
        <v>15429</v>
      </c>
      <c r="AO99" s="29">
        <v>11145</v>
      </c>
      <c r="AP99" s="8">
        <v>11644</v>
      </c>
      <c r="AQ99" s="8">
        <v>11480</v>
      </c>
      <c r="AR99" s="8">
        <f>BY99</f>
        <v>17291</v>
      </c>
      <c r="AS99" s="29">
        <v>15485</v>
      </c>
      <c r="AT99" s="8">
        <v>17262</v>
      </c>
      <c r="AU99" s="8">
        <v>17221</v>
      </c>
      <c r="AV99" s="8">
        <f>BY99</f>
        <v>17291</v>
      </c>
      <c r="AW99" s="29"/>
      <c r="BL99" s="8">
        <v>5019</v>
      </c>
      <c r="BM99" s="8">
        <v>6460</v>
      </c>
      <c r="BN99" s="8">
        <v>6158</v>
      </c>
      <c r="BO99" s="8">
        <v>6152</v>
      </c>
      <c r="BP99" s="8">
        <v>6142</v>
      </c>
      <c r="BQ99" s="8">
        <v>14305</v>
      </c>
      <c r="BR99" s="8">
        <v>14282</v>
      </c>
      <c r="BS99" s="8">
        <v>13513</v>
      </c>
      <c r="BT99" s="8">
        <v>12604</v>
      </c>
      <c r="BU99" s="8">
        <v>11404</v>
      </c>
      <c r="BV99" s="8">
        <v>11669</v>
      </c>
      <c r="BW99" s="8">
        <v>11670</v>
      </c>
      <c r="BX99" s="8">
        <v>15429</v>
      </c>
      <c r="BY99" s="8">
        <v>17291</v>
      </c>
    </row>
    <row r="100" spans="2:84" s="8" customFormat="1" x14ac:dyDescent="0.35">
      <c r="B100" s="8" t="s">
        <v>2028</v>
      </c>
      <c r="Q100" s="29">
        <v>11800</v>
      </c>
      <c r="R100" s="8">
        <v>11816</v>
      </c>
      <c r="S100" s="8">
        <v>11589</v>
      </c>
      <c r="T100" s="8">
        <f>BR100</f>
        <v>13855</v>
      </c>
      <c r="U100" s="29">
        <v>13908</v>
      </c>
      <c r="V100" s="8">
        <v>13960</v>
      </c>
      <c r="W100" s="8">
        <v>13998</v>
      </c>
      <c r="X100" s="8">
        <f>BS100</f>
        <v>15703</v>
      </c>
      <c r="Y100" s="29">
        <v>14199</v>
      </c>
      <c r="Z100" s="8">
        <v>12196</v>
      </c>
      <c r="AA100" s="8">
        <v>10692</v>
      </c>
      <c r="AB100" s="8">
        <f>BT100</f>
        <v>11410</v>
      </c>
      <c r="AC100" s="29">
        <v>11418</v>
      </c>
      <c r="AD100" s="8">
        <v>11426</v>
      </c>
      <c r="AE100" s="8">
        <v>11436</v>
      </c>
      <c r="AF100" s="8">
        <f>BU100</f>
        <v>13234</v>
      </c>
      <c r="AG100" s="29">
        <v>13078</v>
      </c>
      <c r="AH100" s="8">
        <v>12921</v>
      </c>
      <c r="AI100" s="8">
        <v>12765</v>
      </c>
      <c r="AJ100" s="8">
        <f>BV100</f>
        <v>12874</v>
      </c>
      <c r="AK100" s="29">
        <v>12643</v>
      </c>
      <c r="AL100" s="8">
        <v>12412</v>
      </c>
      <c r="AM100" s="8">
        <v>9351</v>
      </c>
      <c r="AN100" s="8">
        <f>BX100</f>
        <v>5472</v>
      </c>
      <c r="AO100" s="29">
        <v>8143</v>
      </c>
      <c r="AP100" s="8">
        <v>5808</v>
      </c>
      <c r="AQ100" s="8">
        <v>5745</v>
      </c>
      <c r="AR100" s="8">
        <f>BY100</f>
        <v>6162</v>
      </c>
      <c r="AS100" s="29">
        <v>5422</v>
      </c>
      <c r="AT100" s="8">
        <v>5373</v>
      </c>
      <c r="AU100" s="8">
        <v>5323</v>
      </c>
      <c r="AV100" s="8">
        <f>BY100</f>
        <v>6162</v>
      </c>
      <c r="AW100" s="29"/>
      <c r="BL100" s="8">
        <v>10607</v>
      </c>
      <c r="BM100" s="8">
        <v>13502</v>
      </c>
      <c r="BN100" s="8">
        <v>15278</v>
      </c>
      <c r="BO100" s="8">
        <v>9361</v>
      </c>
      <c r="BP100" s="8">
        <v>11413</v>
      </c>
      <c r="BQ100" s="8">
        <v>11807</v>
      </c>
      <c r="BR100" s="8">
        <v>13855</v>
      </c>
      <c r="BS100" s="8">
        <v>15703</v>
      </c>
      <c r="BT100" s="8">
        <v>11410</v>
      </c>
      <c r="BU100" s="8">
        <v>13234</v>
      </c>
      <c r="BV100" s="8">
        <v>12874</v>
      </c>
      <c r="BW100" s="8">
        <v>8319</v>
      </c>
      <c r="BX100" s="8">
        <v>5472</v>
      </c>
      <c r="BY100" s="8">
        <v>6162</v>
      </c>
    </row>
    <row r="101" spans="2:84" s="15" customFormat="1" x14ac:dyDescent="0.35">
      <c r="B101" s="15" t="s">
        <v>2029</v>
      </c>
      <c r="Q101" s="31">
        <f>1072+4877</f>
        <v>5949</v>
      </c>
      <c r="R101" s="15">
        <f>1073+4620</f>
        <v>5693</v>
      </c>
      <c r="S101" s="15">
        <f>1083+4638</f>
        <v>5721</v>
      </c>
      <c r="T101" s="8">
        <f>BR101</f>
        <v>5521</v>
      </c>
      <c r="U101" s="31">
        <f>861+4609</f>
        <v>5470</v>
      </c>
      <c r="V101" s="15">
        <f>859+4619</f>
        <v>5478</v>
      </c>
      <c r="W101" s="15">
        <f>858+4563</f>
        <v>5421</v>
      </c>
      <c r="X101" s="8">
        <f>BS101</f>
        <v>5277</v>
      </c>
      <c r="Y101" s="31">
        <f>713+4386</f>
        <v>5099</v>
      </c>
      <c r="Z101" s="15">
        <f>706+4384</f>
        <v>5090</v>
      </c>
      <c r="AA101" s="15">
        <f>700+4411</f>
        <v>5111</v>
      </c>
      <c r="AB101" s="8">
        <f>BT101</f>
        <v>5015</v>
      </c>
      <c r="AC101" s="31">
        <f>698+5022</f>
        <v>5720</v>
      </c>
      <c r="AD101" s="15">
        <f>688+5061</f>
        <v>5749</v>
      </c>
      <c r="AE101" s="15">
        <f>677+5058</f>
        <v>5735</v>
      </c>
      <c r="AF101" s="8">
        <f>BU101</f>
        <v>5747</v>
      </c>
      <c r="AG101" s="31">
        <v>5592</v>
      </c>
      <c r="AH101" s="15">
        <v>5834</v>
      </c>
      <c r="AI101" s="15">
        <v>6146</v>
      </c>
      <c r="AJ101" s="8">
        <f>BV101</f>
        <v>6196</v>
      </c>
      <c r="AK101" s="31">
        <v>6087</v>
      </c>
      <c r="AL101" s="15">
        <v>6250</v>
      </c>
      <c r="AM101" s="15">
        <v>6167</v>
      </c>
      <c r="AN101" s="8">
        <f>BX101</f>
        <v>6826</v>
      </c>
      <c r="AO101" s="31">
        <v>6173</v>
      </c>
      <c r="AP101" s="15">
        <v>6395</v>
      </c>
      <c r="AQ101" s="15">
        <v>6492</v>
      </c>
      <c r="AR101" s="8">
        <f>BY101</f>
        <v>5231</v>
      </c>
      <c r="AS101" s="31">
        <v>7087</v>
      </c>
      <c r="AT101" s="15">
        <v>7399</v>
      </c>
      <c r="AU101" s="15">
        <v>7655</v>
      </c>
      <c r="AV101" s="8">
        <f>BY101</f>
        <v>5231</v>
      </c>
      <c r="AW101" s="31"/>
      <c r="BL101" s="15">
        <f>1213+3376</f>
        <v>4589</v>
      </c>
      <c r="BM101" s="15">
        <f>1274+3541</f>
        <v>4815</v>
      </c>
      <c r="BN101" s="15">
        <f>3807+1220</f>
        <v>5027</v>
      </c>
      <c r="BO101" s="15">
        <f>3735+902</f>
        <v>4637</v>
      </c>
      <c r="BP101" s="15">
        <f>3877+1102</f>
        <v>4979</v>
      </c>
      <c r="BQ101" s="15">
        <f>1070+4792</f>
        <v>5862</v>
      </c>
      <c r="BR101" s="15">
        <f>862+4659</f>
        <v>5521</v>
      </c>
      <c r="BS101" s="15">
        <f>719+4558</f>
        <v>5277</v>
      </c>
      <c r="BT101" s="15">
        <f>704+4311</f>
        <v>5015</v>
      </c>
      <c r="BU101" s="15">
        <v>5747</v>
      </c>
      <c r="BV101" s="15">
        <v>6196</v>
      </c>
      <c r="BW101" s="15">
        <v>5928</v>
      </c>
      <c r="BX101" s="15">
        <v>6826</v>
      </c>
      <c r="BY101" s="15">
        <v>5231</v>
      </c>
    </row>
    <row r="102" spans="2:84" s="15" customFormat="1" x14ac:dyDescent="0.35">
      <c r="B102" s="15" t="s">
        <v>2030</v>
      </c>
      <c r="E102" s="15">
        <f>SUM(E99:E101)</f>
        <v>0</v>
      </c>
      <c r="F102" s="15">
        <f t="shared" ref="F102:N102" si="130">SUM(F99:F101)</f>
        <v>0</v>
      </c>
      <c r="G102" s="15">
        <f t="shared" si="130"/>
        <v>0</v>
      </c>
      <c r="H102" s="15">
        <f t="shared" si="130"/>
        <v>0</v>
      </c>
      <c r="I102" s="15">
        <f t="shared" si="130"/>
        <v>0</v>
      </c>
      <c r="J102" s="15">
        <f t="shared" si="130"/>
        <v>0</v>
      </c>
      <c r="K102" s="15">
        <f t="shared" si="130"/>
        <v>0</v>
      </c>
      <c r="L102" s="15">
        <f t="shared" si="130"/>
        <v>0</v>
      </c>
      <c r="M102" s="15">
        <f t="shared" si="130"/>
        <v>0</v>
      </c>
      <c r="N102" s="15">
        <f t="shared" si="130"/>
        <v>0</v>
      </c>
      <c r="O102" s="15">
        <f>SUM(O99:O101)</f>
        <v>0</v>
      </c>
      <c r="P102" s="15">
        <f t="shared" ref="P102:Y102" si="131">SUM(P99:P101)</f>
        <v>0</v>
      </c>
      <c r="Q102" s="31">
        <f t="shared" si="131"/>
        <v>32069</v>
      </c>
      <c r="R102" s="15">
        <f t="shared" si="131"/>
        <v>31816</v>
      </c>
      <c r="S102" s="15">
        <f t="shared" si="131"/>
        <v>31614</v>
      </c>
      <c r="T102" s="15">
        <f t="shared" si="131"/>
        <v>33658</v>
      </c>
      <c r="U102" s="31">
        <f t="shared" si="131"/>
        <v>33654</v>
      </c>
      <c r="V102" s="15">
        <f t="shared" si="131"/>
        <v>33721</v>
      </c>
      <c r="W102" s="15">
        <f t="shared" si="131"/>
        <v>33687</v>
      </c>
      <c r="X102" s="15">
        <f t="shared" si="131"/>
        <v>34493</v>
      </c>
      <c r="Y102" s="31">
        <f t="shared" si="131"/>
        <v>32771</v>
      </c>
      <c r="Z102" s="15">
        <f>SUM(Z99:Z101)</f>
        <v>30765</v>
      </c>
      <c r="AA102" s="15">
        <f t="shared" ref="AA102:AF102" si="132">SUM(AA99:AA101)</f>
        <v>29289</v>
      </c>
      <c r="AB102" s="15">
        <f t="shared" si="132"/>
        <v>29029</v>
      </c>
      <c r="AC102" s="31">
        <f t="shared" si="132"/>
        <v>29759</v>
      </c>
      <c r="AD102" s="15">
        <f t="shared" si="132"/>
        <v>29812</v>
      </c>
      <c r="AE102" s="15">
        <f t="shared" si="132"/>
        <v>29823</v>
      </c>
      <c r="AF102" s="15">
        <f t="shared" si="132"/>
        <v>30385</v>
      </c>
      <c r="AG102" s="31">
        <f>SUM(AG99:AG101)</f>
        <v>30109</v>
      </c>
      <c r="AH102" s="15">
        <f t="shared" ref="AH102:BA102" si="133">SUM(AH99:AH101)</f>
        <v>30929</v>
      </c>
      <c r="AI102" s="15">
        <f t="shared" si="133"/>
        <v>30586</v>
      </c>
      <c r="AJ102" s="15">
        <f t="shared" si="133"/>
        <v>30739</v>
      </c>
      <c r="AK102" s="31">
        <f t="shared" si="133"/>
        <v>30387</v>
      </c>
      <c r="AL102" s="15">
        <f t="shared" si="133"/>
        <v>30327</v>
      </c>
      <c r="AM102" s="15">
        <f t="shared" si="133"/>
        <v>27186</v>
      </c>
      <c r="AN102" s="15">
        <f t="shared" si="133"/>
        <v>27727</v>
      </c>
      <c r="AO102" s="31">
        <f t="shared" si="133"/>
        <v>25461</v>
      </c>
      <c r="AP102" s="15">
        <f t="shared" si="133"/>
        <v>23847</v>
      </c>
      <c r="AQ102" s="15">
        <f t="shared" si="133"/>
        <v>23717</v>
      </c>
      <c r="AR102" s="15">
        <f t="shared" si="133"/>
        <v>28684</v>
      </c>
      <c r="AS102" s="31">
        <f t="shared" si="133"/>
        <v>27994</v>
      </c>
      <c r="AT102" s="15">
        <f t="shared" si="133"/>
        <v>30034</v>
      </c>
      <c r="AU102" s="15">
        <f t="shared" si="133"/>
        <v>30199</v>
      </c>
      <c r="AV102" s="15">
        <f t="shared" si="133"/>
        <v>28684</v>
      </c>
      <c r="AW102" s="31">
        <f t="shared" si="133"/>
        <v>0</v>
      </c>
      <c r="AX102" s="15">
        <f t="shared" si="133"/>
        <v>0</v>
      </c>
      <c r="AY102" s="15">
        <f t="shared" si="133"/>
        <v>0</v>
      </c>
      <c r="AZ102" s="15">
        <f t="shared" si="133"/>
        <v>0</v>
      </c>
      <c r="BA102" s="15">
        <f t="shared" si="133"/>
        <v>0</v>
      </c>
      <c r="BI102" s="15">
        <f>SUM(BI99:BI101)</f>
        <v>0</v>
      </c>
      <c r="BJ102" s="15">
        <f t="shared" ref="BJ102:CF102" si="134">SUM(BJ99:BJ101)</f>
        <v>0</v>
      </c>
      <c r="BK102" s="15">
        <f t="shared" si="134"/>
        <v>0</v>
      </c>
      <c r="BL102" s="15">
        <f t="shared" si="134"/>
        <v>20215</v>
      </c>
      <c r="BM102" s="15">
        <f t="shared" si="134"/>
        <v>24777</v>
      </c>
      <c r="BN102" s="15">
        <f t="shared" si="134"/>
        <v>26463</v>
      </c>
      <c r="BO102" s="15">
        <f t="shared" si="134"/>
        <v>20150</v>
      </c>
      <c r="BP102" s="15">
        <f t="shared" si="134"/>
        <v>22534</v>
      </c>
      <c r="BQ102" s="15">
        <f t="shared" si="134"/>
        <v>31974</v>
      </c>
      <c r="BR102" s="15">
        <f t="shared" si="134"/>
        <v>33658</v>
      </c>
      <c r="BS102" s="15">
        <f t="shared" si="134"/>
        <v>34493</v>
      </c>
      <c r="BT102" s="15">
        <f t="shared" si="134"/>
        <v>29029</v>
      </c>
      <c r="BU102" s="15">
        <f t="shared" si="134"/>
        <v>30385</v>
      </c>
      <c r="BV102" s="15">
        <f t="shared" si="134"/>
        <v>30739</v>
      </c>
      <c r="BW102" s="15">
        <f t="shared" si="134"/>
        <v>25917</v>
      </c>
      <c r="BX102" s="15">
        <f t="shared" si="134"/>
        <v>27727</v>
      </c>
      <c r="BY102" s="15">
        <f t="shared" si="134"/>
        <v>28684</v>
      </c>
      <c r="BZ102" s="15">
        <f t="shared" si="134"/>
        <v>0</v>
      </c>
      <c r="CA102" s="15">
        <f t="shared" si="134"/>
        <v>0</v>
      </c>
      <c r="CB102" s="15">
        <f t="shared" si="134"/>
        <v>0</v>
      </c>
      <c r="CC102" s="15">
        <f t="shared" si="134"/>
        <v>0</v>
      </c>
      <c r="CD102" s="15">
        <f t="shared" si="134"/>
        <v>0</v>
      </c>
      <c r="CE102" s="15">
        <f t="shared" si="134"/>
        <v>0</v>
      </c>
      <c r="CF102" s="15">
        <f t="shared" si="134"/>
        <v>0</v>
      </c>
    </row>
    <row r="103" spans="2:84" s="20" customFormat="1" x14ac:dyDescent="0.35">
      <c r="B103" s="20" t="s">
        <v>1306</v>
      </c>
      <c r="E103" s="20">
        <f>E102+E97</f>
        <v>0</v>
      </c>
      <c r="F103" s="20">
        <f t="shared" ref="F103:N103" si="135">F102+F97</f>
        <v>0</v>
      </c>
      <c r="G103" s="20">
        <f t="shared" si="135"/>
        <v>0</v>
      </c>
      <c r="H103" s="20">
        <f t="shared" si="135"/>
        <v>0</v>
      </c>
      <c r="I103" s="20">
        <f t="shared" si="135"/>
        <v>0</v>
      </c>
      <c r="J103" s="20">
        <f t="shared" si="135"/>
        <v>0</v>
      </c>
      <c r="K103" s="20">
        <f t="shared" si="135"/>
        <v>0</v>
      </c>
      <c r="L103" s="20">
        <f t="shared" si="135"/>
        <v>0</v>
      </c>
      <c r="M103" s="20">
        <f t="shared" si="135"/>
        <v>0</v>
      </c>
      <c r="N103" s="20">
        <f t="shared" si="135"/>
        <v>0</v>
      </c>
      <c r="O103" s="20">
        <f>O102+O97</f>
        <v>0</v>
      </c>
      <c r="P103" s="20">
        <f t="shared" ref="P103:Y103" si="136">P102+P97</f>
        <v>0</v>
      </c>
      <c r="Q103" s="32">
        <f t="shared" si="136"/>
        <v>46981</v>
      </c>
      <c r="R103" s="20">
        <f t="shared" si="136"/>
        <v>47411</v>
      </c>
      <c r="S103" s="20">
        <f t="shared" si="136"/>
        <v>46039</v>
      </c>
      <c r="T103" s="20">
        <f t="shared" si="136"/>
        <v>46200</v>
      </c>
      <c r="U103" s="32">
        <f t="shared" si="136"/>
        <v>47251</v>
      </c>
      <c r="V103" s="20">
        <f t="shared" si="136"/>
        <v>47362</v>
      </c>
      <c r="W103" s="20">
        <f t="shared" si="136"/>
        <v>46771</v>
      </c>
      <c r="X103" s="20">
        <f t="shared" si="136"/>
        <v>47130</v>
      </c>
      <c r="Y103" s="32">
        <f t="shared" si="136"/>
        <v>46745</v>
      </c>
      <c r="Z103" s="20">
        <f>Z102+Z97</f>
        <v>44646</v>
      </c>
      <c r="AA103" s="20">
        <f t="shared" ref="AA103:AF103" si="137">AA102+AA97</f>
        <v>44793</v>
      </c>
      <c r="AB103" s="20">
        <f t="shared" si="137"/>
        <v>43427</v>
      </c>
      <c r="AC103" s="32">
        <f t="shared" si="137"/>
        <v>45162</v>
      </c>
      <c r="AD103" s="20">
        <f t="shared" si="137"/>
        <v>44944</v>
      </c>
      <c r="AE103" s="20">
        <f t="shared" si="137"/>
        <v>45338</v>
      </c>
      <c r="AF103" s="20">
        <f t="shared" si="137"/>
        <v>44357</v>
      </c>
      <c r="AG103" s="32">
        <f>AG102+AG97</f>
        <v>45761</v>
      </c>
      <c r="AH103" s="20">
        <f t="shared" ref="AH103:BA103" si="138">AH102+AH97</f>
        <v>45817</v>
      </c>
      <c r="AI103" s="20">
        <f t="shared" si="138"/>
        <v>45787</v>
      </c>
      <c r="AJ103" s="20">
        <f t="shared" si="138"/>
        <v>44672</v>
      </c>
      <c r="AK103" s="32">
        <f t="shared" si="138"/>
        <v>45104</v>
      </c>
      <c r="AL103" s="20">
        <f t="shared" si="138"/>
        <v>45569</v>
      </c>
      <c r="AM103" s="20">
        <f t="shared" si="138"/>
        <v>42212</v>
      </c>
      <c r="AN103" s="20">
        <f t="shared" si="138"/>
        <v>43614</v>
      </c>
      <c r="AO103" s="32">
        <f t="shared" si="138"/>
        <v>41508</v>
      </c>
      <c r="AP103" s="20">
        <f t="shared" si="138"/>
        <v>40326</v>
      </c>
      <c r="AQ103" s="20">
        <f t="shared" si="138"/>
        <v>40064</v>
      </c>
      <c r="AR103" s="20">
        <f t="shared" si="138"/>
        <v>45621</v>
      </c>
      <c r="AS103" s="32">
        <f t="shared" si="138"/>
        <v>44976</v>
      </c>
      <c r="AT103" s="20">
        <f t="shared" si="138"/>
        <v>47738</v>
      </c>
      <c r="AU103" s="20">
        <f t="shared" si="138"/>
        <v>47392</v>
      </c>
      <c r="AV103" s="20">
        <f t="shared" si="138"/>
        <v>45621</v>
      </c>
      <c r="AW103" s="32">
        <f t="shared" si="138"/>
        <v>0</v>
      </c>
      <c r="AX103" s="20">
        <f t="shared" si="138"/>
        <v>0</v>
      </c>
      <c r="AY103" s="20">
        <f t="shared" si="138"/>
        <v>0</v>
      </c>
      <c r="AZ103" s="20">
        <f t="shared" si="138"/>
        <v>0</v>
      </c>
      <c r="BA103" s="20">
        <f t="shared" si="138"/>
        <v>0</v>
      </c>
      <c r="BI103" s="20">
        <f>BI102+BI97</f>
        <v>0</v>
      </c>
      <c r="BJ103" s="20">
        <f t="shared" ref="BJ103:CF103" si="139">BJ102+BJ97</f>
        <v>0</v>
      </c>
      <c r="BK103" s="20">
        <f t="shared" si="139"/>
        <v>0</v>
      </c>
      <c r="BL103" s="20">
        <f t="shared" si="139"/>
        <v>31616</v>
      </c>
      <c r="BM103" s="20">
        <f t="shared" si="139"/>
        <v>36907</v>
      </c>
      <c r="BN103" s="20">
        <f t="shared" si="139"/>
        <v>38618</v>
      </c>
      <c r="BO103" s="20">
        <f t="shared" si="139"/>
        <v>31270</v>
      </c>
      <c r="BP103" s="20">
        <f t="shared" si="139"/>
        <v>33646</v>
      </c>
      <c r="BQ103" s="20">
        <f t="shared" si="139"/>
        <v>46031</v>
      </c>
      <c r="BR103" s="20">
        <f t="shared" si="139"/>
        <v>46200</v>
      </c>
      <c r="BS103" s="20">
        <f t="shared" si="139"/>
        <v>47130</v>
      </c>
      <c r="BT103" s="20">
        <f t="shared" si="139"/>
        <v>43427</v>
      </c>
      <c r="BU103" s="20">
        <f t="shared" si="139"/>
        <v>44357</v>
      </c>
      <c r="BV103" s="20">
        <f t="shared" si="139"/>
        <v>44672</v>
      </c>
      <c r="BW103" s="20">
        <f t="shared" si="139"/>
        <v>39914</v>
      </c>
      <c r="BX103" s="20">
        <f t="shared" si="139"/>
        <v>43614</v>
      </c>
      <c r="BY103" s="20">
        <f t="shared" si="139"/>
        <v>45621</v>
      </c>
      <c r="BZ103" s="20">
        <f t="shared" si="139"/>
        <v>0</v>
      </c>
      <c r="CA103" s="20">
        <f t="shared" si="139"/>
        <v>0</v>
      </c>
      <c r="CB103" s="20">
        <f t="shared" si="139"/>
        <v>0</v>
      </c>
      <c r="CC103" s="20">
        <f t="shared" si="139"/>
        <v>0</v>
      </c>
      <c r="CD103" s="20">
        <f t="shared" si="139"/>
        <v>0</v>
      </c>
      <c r="CE103" s="20">
        <f t="shared" si="139"/>
        <v>0</v>
      </c>
      <c r="CF103" s="20">
        <f t="shared" si="139"/>
        <v>0</v>
      </c>
    </row>
    <row r="104" spans="2:84" s="18" customFormat="1" x14ac:dyDescent="0.35">
      <c r="B104" s="18" t="s">
        <v>1972</v>
      </c>
      <c r="Q104" s="37"/>
      <c r="U104" s="37"/>
      <c r="Y104" s="37"/>
      <c r="AC104" s="37"/>
      <c r="AG104" s="37"/>
      <c r="AK104" s="37"/>
      <c r="AO104" s="37"/>
      <c r="AS104" s="37"/>
      <c r="AW104" s="37"/>
    </row>
    <row r="105" spans="2:84" s="8" customFormat="1" x14ac:dyDescent="0.35">
      <c r="B105" s="8" t="s">
        <v>2031</v>
      </c>
      <c r="Q105" s="29">
        <v>303</v>
      </c>
      <c r="R105" s="8">
        <v>301</v>
      </c>
      <c r="S105" s="8">
        <v>291</v>
      </c>
      <c r="T105" s="8">
        <f>BR105</f>
        <v>289</v>
      </c>
      <c r="U105" s="29">
        <v>288</v>
      </c>
      <c r="V105" s="8">
        <v>286</v>
      </c>
      <c r="W105" s="8">
        <v>285</v>
      </c>
      <c r="X105" s="8">
        <f>BS105</f>
        <v>284</v>
      </c>
      <c r="Y105" s="29">
        <v>284</v>
      </c>
      <c r="Z105" s="8">
        <v>283</v>
      </c>
      <c r="AA105" s="8">
        <v>283</v>
      </c>
      <c r="AB105" s="8">
        <f>BT105</f>
        <v>281</v>
      </c>
      <c r="AC105" s="29">
        <v>281</v>
      </c>
      <c r="AD105" s="8">
        <v>281</v>
      </c>
      <c r="AE105" s="8">
        <v>281</v>
      </c>
      <c r="AF105" s="8">
        <f>BU105</f>
        <v>280</v>
      </c>
      <c r="AG105" s="29">
        <v>279</v>
      </c>
      <c r="AH105" s="8">
        <v>278</v>
      </c>
      <c r="AI105" s="8">
        <v>278</v>
      </c>
      <c r="AJ105" s="8">
        <f>BV105</f>
        <v>279</v>
      </c>
      <c r="AK105" s="29">
        <v>278</v>
      </c>
      <c r="AL105" s="8">
        <v>276</v>
      </c>
      <c r="AM105" s="8">
        <v>274</v>
      </c>
      <c r="AN105" s="8">
        <f>BX105</f>
        <v>254</v>
      </c>
      <c r="AO105" s="29">
        <v>265</v>
      </c>
      <c r="AP105" s="8">
        <v>264</v>
      </c>
      <c r="AQ105" s="8">
        <v>261</v>
      </c>
      <c r="AR105" s="8">
        <f>BY105</f>
        <v>240</v>
      </c>
      <c r="AS105" s="29">
        <v>254</v>
      </c>
      <c r="AT105" s="8">
        <v>251</v>
      </c>
      <c r="AU105" s="8">
        <v>247</v>
      </c>
      <c r="AV105" s="8">
        <f>BY105</f>
        <v>240</v>
      </c>
      <c r="AW105" s="29"/>
      <c r="BL105" s="8">
        <v>346</v>
      </c>
      <c r="BM105" s="8">
        <v>321</v>
      </c>
      <c r="BN105" s="8">
        <v>321</v>
      </c>
      <c r="BO105" s="8">
        <v>319</v>
      </c>
      <c r="BP105" s="8">
        <v>314</v>
      </c>
      <c r="BQ105" s="8">
        <v>303</v>
      </c>
      <c r="BR105" s="8">
        <v>289</v>
      </c>
      <c r="BS105" s="8">
        <v>284</v>
      </c>
      <c r="BT105" s="8">
        <v>281</v>
      </c>
      <c r="BU105" s="8">
        <v>280</v>
      </c>
      <c r="BV105" s="8">
        <v>279</v>
      </c>
      <c r="BW105" s="8">
        <v>271</v>
      </c>
      <c r="BX105" s="8">
        <v>254</v>
      </c>
      <c r="BY105" s="8">
        <v>240</v>
      </c>
    </row>
    <row r="106" spans="2:84" s="8" customFormat="1" x14ac:dyDescent="0.35">
      <c r="B106" s="8" t="s">
        <v>2032</v>
      </c>
      <c r="Q106" s="29">
        <v>0</v>
      </c>
      <c r="R106" s="8">
        <v>0</v>
      </c>
      <c r="S106" s="8">
        <v>0</v>
      </c>
      <c r="T106" s="8">
        <f>BR106</f>
        <v>0</v>
      </c>
      <c r="U106" s="29">
        <v>0</v>
      </c>
      <c r="V106" s="8">
        <v>0</v>
      </c>
      <c r="W106" s="8">
        <v>0</v>
      </c>
      <c r="X106" s="8">
        <f>BS106</f>
        <v>0</v>
      </c>
      <c r="Y106" s="29">
        <v>0</v>
      </c>
      <c r="Z106" s="8">
        <v>0</v>
      </c>
      <c r="AA106" s="8">
        <v>0</v>
      </c>
      <c r="AB106" s="8">
        <f>BT106</f>
        <v>0</v>
      </c>
      <c r="AC106" s="29">
        <v>0</v>
      </c>
      <c r="AD106" s="8">
        <v>0</v>
      </c>
      <c r="AE106" s="8">
        <v>0</v>
      </c>
      <c r="AF106" s="8">
        <f>BU106</f>
        <v>0</v>
      </c>
      <c r="AG106" s="29">
        <v>0</v>
      </c>
      <c r="AH106" s="8">
        <v>0</v>
      </c>
      <c r="AI106" s="8">
        <v>90</v>
      </c>
      <c r="AJ106" s="8">
        <f>BV106</f>
        <v>221</v>
      </c>
      <c r="AK106" s="29">
        <v>65</v>
      </c>
      <c r="AL106" s="8">
        <v>122</v>
      </c>
      <c r="AM106" s="8">
        <v>98</v>
      </c>
      <c r="AN106" s="8">
        <f>BX106</f>
        <v>92</v>
      </c>
      <c r="AO106" s="29">
        <v>0</v>
      </c>
      <c r="AP106" s="8">
        <v>0</v>
      </c>
      <c r="AQ106" s="8">
        <v>0</v>
      </c>
      <c r="AR106" s="8">
        <f>BY106</f>
        <v>0</v>
      </c>
      <c r="AS106" s="29">
        <v>0</v>
      </c>
      <c r="AT106" s="8">
        <v>0</v>
      </c>
      <c r="AU106" s="8">
        <v>107</v>
      </c>
      <c r="AV106" s="8">
        <f>BY106</f>
        <v>0</v>
      </c>
      <c r="AW106" s="29"/>
      <c r="BL106" s="8">
        <v>0</v>
      </c>
      <c r="BM106" s="8">
        <v>0</v>
      </c>
      <c r="BN106" s="8">
        <v>0</v>
      </c>
      <c r="BO106" s="8">
        <v>0</v>
      </c>
      <c r="BP106" s="8">
        <v>0</v>
      </c>
      <c r="BQ106" s="8">
        <v>0</v>
      </c>
      <c r="BR106" s="8">
        <v>0</v>
      </c>
      <c r="BS106" s="8">
        <v>0</v>
      </c>
      <c r="BT106" s="8">
        <v>0</v>
      </c>
      <c r="BU106" s="8">
        <v>0</v>
      </c>
      <c r="BV106" s="8">
        <v>221</v>
      </c>
      <c r="BW106" s="8">
        <v>94</v>
      </c>
      <c r="BX106" s="8">
        <v>92</v>
      </c>
      <c r="BY106" s="8">
        <v>0</v>
      </c>
    </row>
    <row r="107" spans="2:84" s="8" customFormat="1" x14ac:dyDescent="0.35">
      <c r="B107" s="8" t="s">
        <v>2033</v>
      </c>
      <c r="Q107" s="29">
        <v>14128</v>
      </c>
      <c r="R107" s="8">
        <v>13800</v>
      </c>
      <c r="S107" s="8">
        <v>13023</v>
      </c>
      <c r="T107" s="8">
        <f>BR107</f>
        <v>13324</v>
      </c>
      <c r="U107" s="29">
        <v>13087</v>
      </c>
      <c r="V107" s="8">
        <v>12616</v>
      </c>
      <c r="W107" s="8">
        <v>13173</v>
      </c>
      <c r="X107" s="8">
        <f>BS107</f>
        <v>11573</v>
      </c>
      <c r="Y107" s="29">
        <v>14123</v>
      </c>
      <c r="Z107" s="8">
        <v>14528</v>
      </c>
      <c r="AA107" s="8">
        <v>14737</v>
      </c>
      <c r="AB107" s="8">
        <f>BT107</f>
        <v>15434</v>
      </c>
      <c r="AC107" s="29">
        <v>16278</v>
      </c>
      <c r="AD107" s="8">
        <v>16408</v>
      </c>
      <c r="AE107" s="8">
        <v>17265</v>
      </c>
      <c r="AF107" s="8">
        <f>BU107</f>
        <v>18401</v>
      </c>
      <c r="AG107" s="29">
        <v>18708</v>
      </c>
      <c r="AH107" s="8">
        <v>18876</v>
      </c>
      <c r="AI107" s="8">
        <v>19844</v>
      </c>
      <c r="AJ107" s="8">
        <f>BV107</f>
        <v>21636</v>
      </c>
      <c r="AK107" s="29">
        <v>21977</v>
      </c>
      <c r="AL107" s="8">
        <v>21961</v>
      </c>
      <c r="AM107" s="8">
        <v>21476</v>
      </c>
      <c r="AN107" s="8">
        <f>BX107</f>
        <v>16943</v>
      </c>
      <c r="AO107" s="29">
        <v>20716</v>
      </c>
      <c r="AP107" s="8">
        <v>19336</v>
      </c>
      <c r="AQ107" s="8">
        <v>19839</v>
      </c>
      <c r="AR107" s="8">
        <f>BY107</f>
        <v>15398</v>
      </c>
      <c r="AS107" s="29">
        <v>17478</v>
      </c>
      <c r="AT107" s="8">
        <v>17068</v>
      </c>
      <c r="AU107" s="8">
        <v>17066</v>
      </c>
      <c r="AV107" s="8">
        <f>BY107</f>
        <v>15398</v>
      </c>
      <c r="AW107" s="29"/>
      <c r="BL107" s="8">
        <v>12161</v>
      </c>
      <c r="BM107" s="8">
        <v>11937</v>
      </c>
      <c r="BN107" s="8">
        <v>13211</v>
      </c>
      <c r="BO107" s="8">
        <v>14200</v>
      </c>
      <c r="BP107" s="8">
        <v>14956</v>
      </c>
      <c r="BQ107" s="8">
        <v>14238</v>
      </c>
      <c r="BR107" s="8">
        <v>13324</v>
      </c>
      <c r="BS107" s="8">
        <v>11573</v>
      </c>
      <c r="BT107" s="8">
        <v>15434</v>
      </c>
      <c r="BU107" s="8">
        <v>18401</v>
      </c>
      <c r="BV107" s="8">
        <v>21636</v>
      </c>
      <c r="BW107" s="8">
        <v>21600</v>
      </c>
      <c r="BX107" s="8">
        <v>16943</v>
      </c>
      <c r="BY107" s="8">
        <v>15398</v>
      </c>
    </row>
    <row r="108" spans="2:84" s="8" customFormat="1" x14ac:dyDescent="0.35">
      <c r="B108" s="8" t="s">
        <v>2034</v>
      </c>
      <c r="Q108" s="29">
        <v>-11254</v>
      </c>
      <c r="R108" s="8">
        <v>-11104</v>
      </c>
      <c r="S108" s="8">
        <v>-10991</v>
      </c>
      <c r="T108" s="8">
        <f>BR108</f>
        <v>-12102</v>
      </c>
      <c r="U108" s="29">
        <v>-11892</v>
      </c>
      <c r="V108" s="8">
        <v>-11637</v>
      </c>
      <c r="W108" s="8">
        <v>-11360</v>
      </c>
      <c r="X108" s="8">
        <f>BS108</f>
        <v>-12540</v>
      </c>
      <c r="Y108" s="29">
        <v>-14589</v>
      </c>
      <c r="Z108" s="8">
        <v>-14395</v>
      </c>
      <c r="AA108" s="8">
        <v>-14077</v>
      </c>
      <c r="AB108" s="8">
        <f>BT108</f>
        <v>-14321</v>
      </c>
      <c r="AC108" s="29">
        <v>-14094</v>
      </c>
      <c r="AD108" s="8">
        <v>-13839</v>
      </c>
      <c r="AE108" s="8">
        <v>-13653</v>
      </c>
      <c r="AF108" s="8">
        <f>BU108</f>
        <v>-15554</v>
      </c>
      <c r="AG108" s="29">
        <v>-15541</v>
      </c>
      <c r="AH108" s="8">
        <v>-15403</v>
      </c>
      <c r="AI108" s="8">
        <v>-15259</v>
      </c>
      <c r="AJ108" s="8">
        <f>BV108</f>
        <v>-16121</v>
      </c>
      <c r="AK108" s="29">
        <v>-16008</v>
      </c>
      <c r="AL108" s="8">
        <v>-15837</v>
      </c>
      <c r="AM108" s="8">
        <v>-12217</v>
      </c>
      <c r="AN108" s="8">
        <f>BX108</f>
        <v>-8023</v>
      </c>
      <c r="AO108" s="29">
        <v>-10979</v>
      </c>
      <c r="AP108" s="8">
        <v>-8168</v>
      </c>
      <c r="AQ108" s="8">
        <v>-8134</v>
      </c>
      <c r="AR108" s="8">
        <f>BY108</f>
        <v>-8803</v>
      </c>
      <c r="AS108" s="29">
        <v>-8086</v>
      </c>
      <c r="AT108" s="8">
        <v>-8079</v>
      </c>
      <c r="AU108" s="8">
        <v>-8146</v>
      </c>
      <c r="AV108" s="8">
        <f>BY108</f>
        <v>-8803</v>
      </c>
      <c r="AW108" s="29"/>
      <c r="BL108" s="8">
        <v>-9010</v>
      </c>
      <c r="BM108" s="8">
        <v>-11257</v>
      </c>
      <c r="BN108" s="8">
        <v>-13493</v>
      </c>
      <c r="BO108" s="8">
        <v>-9601</v>
      </c>
      <c r="BP108" s="8">
        <v>-11870</v>
      </c>
      <c r="BQ108" s="8">
        <v>-11444</v>
      </c>
      <c r="BR108" s="8">
        <v>-12102</v>
      </c>
      <c r="BS108" s="8">
        <v>-12540</v>
      </c>
      <c r="BT108" s="8">
        <v>-14321</v>
      </c>
      <c r="BU108" s="8">
        <v>-15554</v>
      </c>
      <c r="BV108" s="8">
        <v>-16121</v>
      </c>
      <c r="BW108" s="8">
        <v>-11006</v>
      </c>
      <c r="BX108" s="8">
        <v>-8023</v>
      </c>
      <c r="BY108" s="8">
        <v>-8803</v>
      </c>
    </row>
    <row r="109" spans="2:84" s="15" customFormat="1" x14ac:dyDescent="0.35">
      <c r="B109" s="15" t="s">
        <v>2046</v>
      </c>
      <c r="Q109" s="31">
        <v>0</v>
      </c>
      <c r="R109" s="15">
        <v>0</v>
      </c>
      <c r="S109" s="15">
        <v>107</v>
      </c>
      <c r="T109" s="15">
        <f>BR109</f>
        <v>95</v>
      </c>
      <c r="U109" s="31">
        <v>102</v>
      </c>
      <c r="V109" s="15">
        <v>84</v>
      </c>
      <c r="W109" s="15">
        <v>77</v>
      </c>
      <c r="X109" s="15">
        <f>BS109</f>
        <v>74</v>
      </c>
      <c r="Y109" s="31">
        <v>71</v>
      </c>
      <c r="Z109" s="15">
        <v>63</v>
      </c>
      <c r="AA109" s="15">
        <v>59</v>
      </c>
      <c r="AB109" s="15">
        <f>BT109</f>
        <v>55</v>
      </c>
      <c r="AC109" s="31">
        <v>57</v>
      </c>
      <c r="AD109" s="15">
        <v>46</v>
      </c>
      <c r="AE109" s="15">
        <v>44</v>
      </c>
      <c r="AF109" s="15">
        <f>BU109</f>
        <v>44</v>
      </c>
      <c r="AG109" s="31">
        <v>41</v>
      </c>
      <c r="AH109" s="15">
        <v>0</v>
      </c>
      <c r="AI109" s="15">
        <v>33</v>
      </c>
      <c r="AJ109" s="15">
        <f>BV109</f>
        <v>23</v>
      </c>
      <c r="AK109" s="31">
        <v>21</v>
      </c>
      <c r="AL109" s="15">
        <v>0</v>
      </c>
      <c r="AM109" s="15">
        <v>0</v>
      </c>
      <c r="AN109" s="15">
        <f>BX109</f>
        <v>0</v>
      </c>
      <c r="AO109" s="31">
        <v>0</v>
      </c>
      <c r="AP109" s="15">
        <v>0</v>
      </c>
      <c r="AQ109" s="15">
        <v>0</v>
      </c>
      <c r="AR109" s="15">
        <f>BY109</f>
        <v>0</v>
      </c>
      <c r="AS109" s="31">
        <v>0</v>
      </c>
      <c r="AT109" s="15">
        <v>0</v>
      </c>
      <c r="AU109" s="15">
        <v>0</v>
      </c>
      <c r="AV109" s="15">
        <f>BY109</f>
        <v>0</v>
      </c>
      <c r="AW109" s="31"/>
      <c r="BL109" s="15">
        <v>0</v>
      </c>
      <c r="BM109" s="15">
        <v>0</v>
      </c>
      <c r="BN109" s="15">
        <v>0</v>
      </c>
      <c r="BO109" s="15">
        <v>0</v>
      </c>
      <c r="BP109" s="15">
        <v>0</v>
      </c>
      <c r="BQ109" s="15">
        <v>0</v>
      </c>
      <c r="BR109" s="15">
        <v>95</v>
      </c>
      <c r="BS109" s="15">
        <v>74</v>
      </c>
      <c r="BT109" s="15">
        <v>55</v>
      </c>
      <c r="BU109" s="15">
        <v>44</v>
      </c>
      <c r="BV109" s="15">
        <v>23</v>
      </c>
      <c r="BW109" s="15">
        <v>0</v>
      </c>
      <c r="BX109" s="15">
        <v>0</v>
      </c>
      <c r="BY109" s="15">
        <v>0</v>
      </c>
    </row>
    <row r="110" spans="2:84" s="19" customFormat="1" x14ac:dyDescent="0.35">
      <c r="B110" s="19" t="s">
        <v>2035</v>
      </c>
      <c r="E110" s="19">
        <f>SUM(E105:E109)</f>
        <v>0</v>
      </c>
      <c r="F110" s="19">
        <f t="shared" ref="F110:N110" si="140">SUM(F105:F109)</f>
        <v>0</v>
      </c>
      <c r="G110" s="19">
        <f t="shared" si="140"/>
        <v>0</v>
      </c>
      <c r="H110" s="19">
        <f t="shared" si="140"/>
        <v>0</v>
      </c>
      <c r="I110" s="19">
        <f t="shared" si="140"/>
        <v>0</v>
      </c>
      <c r="J110" s="19">
        <f t="shared" si="140"/>
        <v>0</v>
      </c>
      <c r="K110" s="19">
        <f t="shared" si="140"/>
        <v>0</v>
      </c>
      <c r="L110" s="19">
        <f t="shared" si="140"/>
        <v>0</v>
      </c>
      <c r="M110" s="19">
        <f t="shared" si="140"/>
        <v>0</v>
      </c>
      <c r="N110" s="19">
        <f t="shared" si="140"/>
        <v>0</v>
      </c>
      <c r="O110" s="19">
        <f>SUM(O105:O109)</f>
        <v>0</v>
      </c>
      <c r="P110" s="19">
        <f t="shared" ref="P110:Y110" si="141">SUM(P105:P109)</f>
        <v>0</v>
      </c>
      <c r="Q110" s="38">
        <f t="shared" si="141"/>
        <v>3177</v>
      </c>
      <c r="R110" s="19">
        <f t="shared" si="141"/>
        <v>2997</v>
      </c>
      <c r="S110" s="19">
        <f t="shared" si="141"/>
        <v>2430</v>
      </c>
      <c r="T110" s="19">
        <f t="shared" si="141"/>
        <v>1606</v>
      </c>
      <c r="U110" s="38">
        <f t="shared" si="141"/>
        <v>1585</v>
      </c>
      <c r="V110" s="19">
        <f t="shared" si="141"/>
        <v>1349</v>
      </c>
      <c r="W110" s="19">
        <f t="shared" si="141"/>
        <v>2175</v>
      </c>
      <c r="X110" s="19">
        <f t="shared" si="141"/>
        <v>-609</v>
      </c>
      <c r="Y110" s="38">
        <f t="shared" si="141"/>
        <v>-111</v>
      </c>
      <c r="Z110" s="19">
        <f>SUM(Z105:Z109)</f>
        <v>479</v>
      </c>
      <c r="AA110" s="19">
        <f t="shared" ref="AA110:BA110" si="142">SUM(AA105:AA109)</f>
        <v>1002</v>
      </c>
      <c r="AB110" s="19">
        <f t="shared" si="142"/>
        <v>1449</v>
      </c>
      <c r="AC110" s="38">
        <f t="shared" si="142"/>
        <v>2522</v>
      </c>
      <c r="AD110" s="19">
        <f t="shared" si="142"/>
        <v>2896</v>
      </c>
      <c r="AE110" s="19">
        <f t="shared" si="142"/>
        <v>3937</v>
      </c>
      <c r="AF110" s="19">
        <f t="shared" si="142"/>
        <v>3171</v>
      </c>
      <c r="AG110" s="38">
        <f t="shared" si="142"/>
        <v>3487</v>
      </c>
      <c r="AH110" s="19">
        <f t="shared" si="142"/>
        <v>3751</v>
      </c>
      <c r="AI110" s="19">
        <f t="shared" si="142"/>
        <v>4986</v>
      </c>
      <c r="AJ110" s="19">
        <f t="shared" si="142"/>
        <v>6038</v>
      </c>
      <c r="AK110" s="38">
        <f t="shared" si="142"/>
        <v>6333</v>
      </c>
      <c r="AL110" s="19">
        <f t="shared" si="142"/>
        <v>6522</v>
      </c>
      <c r="AM110" s="19">
        <f t="shared" si="142"/>
        <v>9631</v>
      </c>
      <c r="AN110" s="19">
        <f t="shared" si="142"/>
        <v>9266</v>
      </c>
      <c r="AO110" s="38">
        <f t="shared" si="142"/>
        <v>10002</v>
      </c>
      <c r="AP110" s="19">
        <f t="shared" si="142"/>
        <v>11432</v>
      </c>
      <c r="AQ110" s="19">
        <f t="shared" si="142"/>
        <v>11966</v>
      </c>
      <c r="AR110" s="19">
        <f t="shared" si="142"/>
        <v>6835</v>
      </c>
      <c r="AS110" s="38">
        <f t="shared" si="142"/>
        <v>9646</v>
      </c>
      <c r="AT110" s="19">
        <f t="shared" si="142"/>
        <v>9240</v>
      </c>
      <c r="AU110" s="19">
        <f t="shared" si="142"/>
        <v>9274</v>
      </c>
      <c r="AV110" s="19">
        <f t="shared" si="142"/>
        <v>6835</v>
      </c>
      <c r="AW110" s="38">
        <f t="shared" si="142"/>
        <v>0</v>
      </c>
      <c r="AX110" s="19">
        <f t="shared" si="142"/>
        <v>0</v>
      </c>
      <c r="AY110" s="19">
        <f t="shared" si="142"/>
        <v>0</v>
      </c>
      <c r="AZ110" s="19">
        <f t="shared" si="142"/>
        <v>0</v>
      </c>
      <c r="BA110" s="19">
        <f t="shared" si="142"/>
        <v>0</v>
      </c>
      <c r="BI110" s="19">
        <f>SUM(BI105:BI108)</f>
        <v>0</v>
      </c>
      <c r="BJ110" s="19">
        <f t="shared" ref="BJ110:CF110" si="143">SUM(BJ105:BJ108)</f>
        <v>0</v>
      </c>
      <c r="BK110" s="19">
        <f t="shared" si="143"/>
        <v>0</v>
      </c>
      <c r="BL110" s="19">
        <f t="shared" ref="BL110:BX110" si="144">SUM(BL105:BL109)</f>
        <v>3497</v>
      </c>
      <c r="BM110" s="19">
        <f t="shared" si="144"/>
        <v>1001</v>
      </c>
      <c r="BN110" s="19">
        <f t="shared" si="144"/>
        <v>39</v>
      </c>
      <c r="BO110" s="19">
        <f t="shared" si="144"/>
        <v>4918</v>
      </c>
      <c r="BP110" s="19">
        <f t="shared" si="144"/>
        <v>3400</v>
      </c>
      <c r="BQ110" s="19">
        <f t="shared" si="144"/>
        <v>3097</v>
      </c>
      <c r="BR110" s="19">
        <f t="shared" si="144"/>
        <v>1606</v>
      </c>
      <c r="BS110" s="19">
        <f t="shared" si="144"/>
        <v>-609</v>
      </c>
      <c r="BT110" s="19">
        <f t="shared" si="144"/>
        <v>1449</v>
      </c>
      <c r="BU110" s="19">
        <f t="shared" si="144"/>
        <v>3171</v>
      </c>
      <c r="BV110" s="19">
        <f t="shared" si="144"/>
        <v>6038</v>
      </c>
      <c r="BW110" s="19">
        <f t="shared" si="144"/>
        <v>10959</v>
      </c>
      <c r="BX110" s="19">
        <f t="shared" si="144"/>
        <v>9266</v>
      </c>
      <c r="BY110" s="19">
        <f>SUM(BY105:BY109)</f>
        <v>6835</v>
      </c>
      <c r="BZ110" s="19">
        <f t="shared" si="143"/>
        <v>0</v>
      </c>
      <c r="CA110" s="19">
        <f t="shared" si="143"/>
        <v>0</v>
      </c>
      <c r="CB110" s="19">
        <f t="shared" si="143"/>
        <v>0</v>
      </c>
      <c r="CC110" s="19">
        <f t="shared" si="143"/>
        <v>0</v>
      </c>
      <c r="CD110" s="19">
        <f t="shared" si="143"/>
        <v>0</v>
      </c>
      <c r="CE110" s="19">
        <f t="shared" si="143"/>
        <v>0</v>
      </c>
      <c r="CF110" s="19">
        <f t="shared" si="143"/>
        <v>0</v>
      </c>
    </row>
    <row r="111" spans="2:84" s="20" customFormat="1" x14ac:dyDescent="0.35">
      <c r="B111" s="20" t="s">
        <v>2036</v>
      </c>
      <c r="E111" s="20">
        <f>E110+E103</f>
        <v>0</v>
      </c>
      <c r="F111" s="20">
        <f t="shared" ref="F111:N111" si="145">F110+F103</f>
        <v>0</v>
      </c>
      <c r="G111" s="20">
        <f t="shared" si="145"/>
        <v>0</v>
      </c>
      <c r="H111" s="20">
        <f t="shared" si="145"/>
        <v>0</v>
      </c>
      <c r="I111" s="20">
        <f t="shared" si="145"/>
        <v>0</v>
      </c>
      <c r="J111" s="20">
        <f t="shared" si="145"/>
        <v>0</v>
      </c>
      <c r="K111" s="20">
        <f t="shared" si="145"/>
        <v>0</v>
      </c>
      <c r="L111" s="20">
        <f t="shared" si="145"/>
        <v>0</v>
      </c>
      <c r="M111" s="20">
        <f t="shared" si="145"/>
        <v>0</v>
      </c>
      <c r="N111" s="20">
        <f t="shared" si="145"/>
        <v>0</v>
      </c>
      <c r="O111" s="20">
        <f>O110+O103</f>
        <v>0</v>
      </c>
      <c r="P111" s="20">
        <f t="shared" ref="P111:Y111" si="146">P110+P103</f>
        <v>0</v>
      </c>
      <c r="Q111" s="32">
        <f t="shared" si="146"/>
        <v>50158</v>
      </c>
      <c r="R111" s="20">
        <f t="shared" si="146"/>
        <v>50408</v>
      </c>
      <c r="S111" s="20">
        <f t="shared" si="146"/>
        <v>48469</v>
      </c>
      <c r="T111" s="20">
        <f t="shared" si="146"/>
        <v>47806</v>
      </c>
      <c r="U111" s="32">
        <f t="shared" si="146"/>
        <v>48836</v>
      </c>
      <c r="V111" s="20">
        <f t="shared" si="146"/>
        <v>48711</v>
      </c>
      <c r="W111" s="20">
        <f t="shared" si="146"/>
        <v>48946</v>
      </c>
      <c r="X111" s="20">
        <f t="shared" si="146"/>
        <v>46521</v>
      </c>
      <c r="Y111" s="32">
        <f t="shared" si="146"/>
        <v>46634</v>
      </c>
      <c r="Z111" s="20">
        <f>Z110+Z103</f>
        <v>45125</v>
      </c>
      <c r="AA111" s="20">
        <f t="shared" ref="AA111:AF111" si="147">AA110+AA103</f>
        <v>45795</v>
      </c>
      <c r="AB111" s="20">
        <f t="shared" si="147"/>
        <v>44876</v>
      </c>
      <c r="AC111" s="32">
        <f t="shared" si="147"/>
        <v>47684</v>
      </c>
      <c r="AD111" s="20">
        <f t="shared" si="147"/>
        <v>47840</v>
      </c>
      <c r="AE111" s="20">
        <f t="shared" si="147"/>
        <v>49275</v>
      </c>
      <c r="AF111" s="20">
        <f t="shared" si="147"/>
        <v>47528</v>
      </c>
      <c r="AG111" s="32">
        <f>AG110+AG103</f>
        <v>49248</v>
      </c>
      <c r="AH111" s="20">
        <f t="shared" ref="AH111:BA111" si="148">AH110+AH103</f>
        <v>49568</v>
      </c>
      <c r="AI111" s="20">
        <f t="shared" si="148"/>
        <v>50773</v>
      </c>
      <c r="AJ111" s="20">
        <f t="shared" si="148"/>
        <v>50710</v>
      </c>
      <c r="AK111" s="32">
        <f t="shared" si="148"/>
        <v>51437</v>
      </c>
      <c r="AL111" s="20">
        <f t="shared" si="148"/>
        <v>52091</v>
      </c>
      <c r="AM111" s="20">
        <f t="shared" si="148"/>
        <v>51843</v>
      </c>
      <c r="AN111" s="20">
        <f t="shared" si="148"/>
        <v>52880</v>
      </c>
      <c r="AO111" s="32">
        <f t="shared" si="148"/>
        <v>51510</v>
      </c>
      <c r="AP111" s="20">
        <f t="shared" si="148"/>
        <v>51758</v>
      </c>
      <c r="AQ111" s="20">
        <f t="shared" si="148"/>
        <v>52030</v>
      </c>
      <c r="AR111" s="20">
        <f t="shared" si="148"/>
        <v>52456</v>
      </c>
      <c r="AS111" s="32">
        <f t="shared" si="148"/>
        <v>54622</v>
      </c>
      <c r="AT111" s="20">
        <f t="shared" si="148"/>
        <v>56978</v>
      </c>
      <c r="AU111" s="20">
        <f t="shared" si="148"/>
        <v>56666</v>
      </c>
      <c r="AV111" s="20">
        <f t="shared" si="148"/>
        <v>52456</v>
      </c>
      <c r="AW111" s="32">
        <f t="shared" si="148"/>
        <v>0</v>
      </c>
      <c r="AX111" s="20">
        <f t="shared" si="148"/>
        <v>0</v>
      </c>
      <c r="AY111" s="20">
        <f t="shared" si="148"/>
        <v>0</v>
      </c>
      <c r="AZ111" s="20">
        <f t="shared" si="148"/>
        <v>0</v>
      </c>
      <c r="BA111" s="20">
        <f t="shared" si="148"/>
        <v>0</v>
      </c>
      <c r="BI111" s="20">
        <f>BI110+BI103</f>
        <v>0</v>
      </c>
      <c r="BJ111" s="20">
        <f t="shared" ref="BJ111:CF111" si="149">BJ110+BJ103</f>
        <v>0</v>
      </c>
      <c r="BK111" s="20">
        <f t="shared" si="149"/>
        <v>0</v>
      </c>
      <c r="BL111" s="20">
        <f t="shared" si="149"/>
        <v>35113</v>
      </c>
      <c r="BM111" s="20">
        <f t="shared" si="149"/>
        <v>37908</v>
      </c>
      <c r="BN111" s="20">
        <f t="shared" si="149"/>
        <v>38657</v>
      </c>
      <c r="BO111" s="20">
        <f t="shared" si="149"/>
        <v>36188</v>
      </c>
      <c r="BP111" s="20">
        <f t="shared" si="149"/>
        <v>37046</v>
      </c>
      <c r="BQ111" s="20">
        <f t="shared" si="149"/>
        <v>49128</v>
      </c>
      <c r="BR111" s="20">
        <f t="shared" si="149"/>
        <v>47806</v>
      </c>
      <c r="BS111" s="20">
        <f t="shared" si="149"/>
        <v>46521</v>
      </c>
      <c r="BT111" s="20">
        <f t="shared" si="149"/>
        <v>44876</v>
      </c>
      <c r="BU111" s="20">
        <f t="shared" si="149"/>
        <v>47528</v>
      </c>
      <c r="BV111" s="20">
        <f t="shared" si="149"/>
        <v>50710</v>
      </c>
      <c r="BW111" s="20">
        <f t="shared" si="149"/>
        <v>50873</v>
      </c>
      <c r="BX111" s="20">
        <f t="shared" si="149"/>
        <v>52880</v>
      </c>
      <c r="BY111" s="20">
        <f t="shared" si="149"/>
        <v>52456</v>
      </c>
      <c r="BZ111" s="20">
        <f t="shared" si="149"/>
        <v>0</v>
      </c>
      <c r="CA111" s="20">
        <f t="shared" si="149"/>
        <v>0</v>
      </c>
      <c r="CB111" s="20">
        <f t="shared" si="149"/>
        <v>0</v>
      </c>
      <c r="CC111" s="20">
        <f t="shared" si="149"/>
        <v>0</v>
      </c>
      <c r="CD111" s="20">
        <f t="shared" si="149"/>
        <v>0</v>
      </c>
      <c r="CE111" s="20">
        <f t="shared" si="149"/>
        <v>0</v>
      </c>
      <c r="CF111" s="20">
        <f t="shared" si="149"/>
        <v>0</v>
      </c>
    </row>
    <row r="112" spans="2:84" s="20" customFormat="1" x14ac:dyDescent="0.35">
      <c r="Q112" s="32"/>
      <c r="U112" s="32"/>
      <c r="Y112" s="32"/>
      <c r="AC112" s="32"/>
      <c r="AG112" s="32"/>
      <c r="AK112" s="32"/>
      <c r="AO112" s="32"/>
      <c r="AR112" s="8"/>
      <c r="AS112" s="32"/>
      <c r="AW112" s="32"/>
    </row>
    <row r="113" spans="2:84" s="20" customFormat="1" x14ac:dyDescent="0.35">
      <c r="Q113" s="32"/>
      <c r="U113" s="32"/>
      <c r="Y113" s="32"/>
      <c r="AC113" s="32"/>
      <c r="AG113" s="32"/>
      <c r="AK113" s="32"/>
      <c r="AO113" s="32"/>
      <c r="AR113" s="8"/>
      <c r="AS113" s="32"/>
      <c r="AW113" s="32"/>
    </row>
    <row r="114" spans="2:84" s="20" customFormat="1" x14ac:dyDescent="0.35">
      <c r="Q114" s="32"/>
      <c r="U114" s="32"/>
      <c r="Y114" s="32"/>
      <c r="AC114" s="32"/>
      <c r="AG114" s="32"/>
      <c r="AK114" s="32"/>
      <c r="AO114" s="32"/>
      <c r="AS114" s="32"/>
      <c r="AW114" s="32"/>
    </row>
    <row r="115" spans="2:84" s="14" customFormat="1" x14ac:dyDescent="0.35">
      <c r="B115" s="14" t="s">
        <v>2037</v>
      </c>
      <c r="Q115" s="33"/>
      <c r="U115" s="33"/>
      <c r="Y115" s="33"/>
      <c r="AC115" s="33"/>
      <c r="AG115" s="33"/>
      <c r="AK115" s="33"/>
      <c r="AO115" s="33"/>
      <c r="AS115" s="33"/>
      <c r="AW115" s="33"/>
    </row>
    <row r="116" spans="2:84" s="8" customFormat="1" x14ac:dyDescent="0.35">
      <c r="B116" s="8" t="s">
        <v>2038</v>
      </c>
      <c r="Q116" s="29">
        <v>1667</v>
      </c>
      <c r="R116" s="8">
        <v>3140</v>
      </c>
      <c r="S116" s="8">
        <v>4460</v>
      </c>
      <c r="T116" s="8">
        <f>BR116</f>
        <v>5189</v>
      </c>
      <c r="U116" s="29">
        <v>1666</v>
      </c>
      <c r="V116" s="8">
        <v>3210</v>
      </c>
      <c r="W116" s="8">
        <v>4964</v>
      </c>
      <c r="X116" s="8">
        <f>BS116</f>
        <v>6476</v>
      </c>
      <c r="Y116" s="29">
        <v>632</v>
      </c>
      <c r="Z116" s="8">
        <v>560</v>
      </c>
      <c r="AA116" s="8">
        <v>921</v>
      </c>
      <c r="AB116" s="8">
        <f>BT116</f>
        <v>3138</v>
      </c>
      <c r="AC116" s="29">
        <v>1663</v>
      </c>
      <c r="AD116" s="8">
        <v>3331</v>
      </c>
      <c r="AE116" s="8">
        <v>5821</v>
      </c>
      <c r="AF116" s="8">
        <f>BU116</f>
        <v>7311</v>
      </c>
      <c r="AG116" s="29">
        <v>2314</v>
      </c>
      <c r="AH116" s="8">
        <v>4496</v>
      </c>
      <c r="AI116" s="8">
        <v>6376</v>
      </c>
      <c r="AJ116" s="8">
        <f>BV116</f>
        <v>8183</v>
      </c>
      <c r="AK116" s="29">
        <v>1748</v>
      </c>
      <c r="AL116" s="8">
        <v>3016</v>
      </c>
      <c r="AM116" s="8">
        <v>4953</v>
      </c>
      <c r="AN116" s="8">
        <f>BX116</f>
        <v>7802</v>
      </c>
      <c r="AO116" s="29">
        <v>1410</v>
      </c>
      <c r="AP116" s="8">
        <v>2741</v>
      </c>
      <c r="AQ116" s="8">
        <v>5874</v>
      </c>
      <c r="AR116" s="8">
        <f>BY116</f>
        <v>7920</v>
      </c>
      <c r="AS116" s="29">
        <v>1564</v>
      </c>
      <c r="AT116" s="8">
        <v>2664</v>
      </c>
      <c r="AU116" s="8">
        <v>5555</v>
      </c>
      <c r="AV116" s="8">
        <f>BY116</f>
        <v>7920</v>
      </c>
      <c r="AW116" s="29"/>
      <c r="BL116" s="8">
        <v>3801</v>
      </c>
      <c r="BM116" s="8">
        <v>4253</v>
      </c>
      <c r="BN116" s="8">
        <v>1561</v>
      </c>
      <c r="BO116" s="8">
        <v>4546</v>
      </c>
      <c r="BP116" s="8">
        <v>3866</v>
      </c>
      <c r="BQ116" s="8">
        <v>5101</v>
      </c>
      <c r="BR116" s="8">
        <v>5189</v>
      </c>
      <c r="BS116" s="8">
        <v>6476</v>
      </c>
      <c r="BT116" s="8">
        <v>3138</v>
      </c>
      <c r="BU116" s="8">
        <v>7311</v>
      </c>
      <c r="BV116" s="8">
        <v>8183</v>
      </c>
      <c r="BW116" s="8">
        <v>9221</v>
      </c>
      <c r="BX116" s="8">
        <v>7802</v>
      </c>
      <c r="BY116" s="8">
        <v>7920</v>
      </c>
    </row>
    <row r="117" spans="2:84" s="15" customFormat="1" x14ac:dyDescent="0.35">
      <c r="B117" s="15" t="s">
        <v>2039</v>
      </c>
      <c r="Q117" s="31">
        <v>-151</v>
      </c>
      <c r="R117" s="15">
        <v>-386</v>
      </c>
      <c r="S117" s="15">
        <v>-627</v>
      </c>
      <c r="T117" s="15">
        <f>BR117</f>
        <v>-1063</v>
      </c>
      <c r="U117" s="31">
        <v>-170</v>
      </c>
      <c r="V117" s="15">
        <v>-448</v>
      </c>
      <c r="W117" s="15">
        <v>-670</v>
      </c>
      <c r="X117" s="15">
        <f>BS117</f>
        <v>-1177</v>
      </c>
      <c r="Y117" s="31">
        <v>-216</v>
      </c>
      <c r="Z117" s="15">
        <v>-480</v>
      </c>
      <c r="AA117" s="15">
        <v>-819</v>
      </c>
      <c r="AB117" s="15">
        <f>BT117</f>
        <v>-1278</v>
      </c>
      <c r="AC117" s="31">
        <v>-284</v>
      </c>
      <c r="AD117" s="15">
        <v>-533</v>
      </c>
      <c r="AE117" s="15">
        <v>-841</v>
      </c>
      <c r="AF117" s="15">
        <f>BU117</f>
        <v>-1484</v>
      </c>
      <c r="AG117" s="31">
        <v>-293</v>
      </c>
      <c r="AH117" s="15">
        <v>-636</v>
      </c>
      <c r="AI117" s="15">
        <v>-1044</v>
      </c>
      <c r="AJ117" s="15">
        <f>BV117</f>
        <v>-1766</v>
      </c>
      <c r="AK117" s="31">
        <v>-281</v>
      </c>
      <c r="AL117" s="15">
        <v>-599</v>
      </c>
      <c r="AM117" s="15">
        <v>-915</v>
      </c>
      <c r="AN117" s="15">
        <f>BX117</f>
        <v>-1670</v>
      </c>
      <c r="AO117" s="31">
        <v>-268</v>
      </c>
      <c r="AP117" s="15">
        <v>-572</v>
      </c>
      <c r="AQ117" s="15">
        <v>-977</v>
      </c>
      <c r="AR117" s="15">
        <f>BY117</f>
        <v>-1691</v>
      </c>
      <c r="AS117" s="31">
        <v>-294</v>
      </c>
      <c r="AT117" s="15">
        <v>-623</v>
      </c>
      <c r="AU117" s="15">
        <v>-987</v>
      </c>
      <c r="AV117" s="15">
        <f>BY117</f>
        <v>-1691</v>
      </c>
      <c r="AW117" s="31"/>
      <c r="BL117" s="15">
        <v>-820</v>
      </c>
      <c r="BM117" s="15">
        <v>-987</v>
      </c>
      <c r="BN117" s="15">
        <v>-942</v>
      </c>
      <c r="BO117" s="15">
        <v>-836</v>
      </c>
      <c r="BP117" s="15">
        <v>-845</v>
      </c>
      <c r="BQ117" s="15">
        <v>-939</v>
      </c>
      <c r="BR117" s="15">
        <v>-1063</v>
      </c>
      <c r="BS117" s="15">
        <v>-1177</v>
      </c>
      <c r="BT117" s="15">
        <v>-1278</v>
      </c>
      <c r="BU117" s="15">
        <v>-1484</v>
      </c>
      <c r="BV117" s="15">
        <v>-1766</v>
      </c>
      <c r="BW117" s="15">
        <v>-1522</v>
      </c>
      <c r="BX117" s="15">
        <v>-1670</v>
      </c>
      <c r="BY117" s="15">
        <v>-1691</v>
      </c>
    </row>
    <row r="118" spans="2:84" s="20" customFormat="1" x14ac:dyDescent="0.35">
      <c r="B118" s="20" t="s">
        <v>2040</v>
      </c>
      <c r="E118" s="20">
        <f>SUM(E116:E117)</f>
        <v>0</v>
      </c>
      <c r="F118" s="20">
        <f t="shared" ref="F118:N118" si="150">SUM(F116:F117)</f>
        <v>0</v>
      </c>
      <c r="G118" s="20">
        <f t="shared" si="150"/>
        <v>0</v>
      </c>
      <c r="H118" s="20">
        <f t="shared" si="150"/>
        <v>0</v>
      </c>
      <c r="I118" s="20">
        <f t="shared" si="150"/>
        <v>0</v>
      </c>
      <c r="J118" s="20">
        <f t="shared" si="150"/>
        <v>0</v>
      </c>
      <c r="K118" s="20">
        <f t="shared" si="150"/>
        <v>0</v>
      </c>
      <c r="L118" s="20">
        <f t="shared" si="150"/>
        <v>0</v>
      </c>
      <c r="M118" s="20">
        <f t="shared" si="150"/>
        <v>0</v>
      </c>
      <c r="N118" s="20">
        <f t="shared" si="150"/>
        <v>0</v>
      </c>
      <c r="O118" s="20">
        <f>SUM(O116:O117)</f>
        <v>0</v>
      </c>
      <c r="P118" s="20">
        <f t="shared" ref="P118:Y118" si="151">SUM(P116:P117)</f>
        <v>0</v>
      </c>
      <c r="Q118" s="32">
        <f t="shared" si="151"/>
        <v>1516</v>
      </c>
      <c r="R118" s="20">
        <f t="shared" si="151"/>
        <v>2754</v>
      </c>
      <c r="S118" s="20">
        <f t="shared" si="151"/>
        <v>3833</v>
      </c>
      <c r="T118" s="20">
        <f t="shared" si="151"/>
        <v>4126</v>
      </c>
      <c r="U118" s="32">
        <f t="shared" si="151"/>
        <v>1496</v>
      </c>
      <c r="V118" s="20">
        <f t="shared" si="151"/>
        <v>2762</v>
      </c>
      <c r="W118" s="20">
        <f t="shared" si="151"/>
        <v>4294</v>
      </c>
      <c r="X118" s="20">
        <f t="shared" si="151"/>
        <v>5299</v>
      </c>
      <c r="Y118" s="32">
        <f t="shared" si="151"/>
        <v>416</v>
      </c>
      <c r="Z118" s="20">
        <f>SUM(Z116:Z117)</f>
        <v>80</v>
      </c>
      <c r="AA118" s="20">
        <f t="shared" ref="AA118:AF118" si="152">SUM(AA116:AA117)</f>
        <v>102</v>
      </c>
      <c r="AB118" s="20">
        <f t="shared" si="152"/>
        <v>1860</v>
      </c>
      <c r="AC118" s="32">
        <f t="shared" si="152"/>
        <v>1379</v>
      </c>
      <c r="AD118" s="20">
        <f t="shared" si="152"/>
        <v>2798</v>
      </c>
      <c r="AE118" s="20">
        <f t="shared" si="152"/>
        <v>4980</v>
      </c>
      <c r="AF118" s="20">
        <f t="shared" si="152"/>
        <v>5827</v>
      </c>
      <c r="AG118" s="32">
        <f>SUM(AG116:AG117)</f>
        <v>2021</v>
      </c>
      <c r="AH118" s="20">
        <f t="shared" ref="AH118:BA118" si="153">SUM(AH116:AH117)</f>
        <v>3860</v>
      </c>
      <c r="AI118" s="20">
        <f t="shared" si="153"/>
        <v>5332</v>
      </c>
      <c r="AJ118" s="20">
        <f t="shared" si="153"/>
        <v>6417</v>
      </c>
      <c r="AK118" s="32">
        <f t="shared" si="153"/>
        <v>1467</v>
      </c>
      <c r="AL118" s="20">
        <f t="shared" si="153"/>
        <v>2417</v>
      </c>
      <c r="AM118" s="20">
        <f t="shared" si="153"/>
        <v>4038</v>
      </c>
      <c r="AN118" s="20">
        <f t="shared" si="153"/>
        <v>6132</v>
      </c>
      <c r="AO118" s="32">
        <f t="shared" si="153"/>
        <v>1142</v>
      </c>
      <c r="AP118" s="20">
        <f t="shared" si="153"/>
        <v>2169</v>
      </c>
      <c r="AQ118" s="20">
        <f t="shared" si="153"/>
        <v>4897</v>
      </c>
      <c r="AR118" s="20">
        <f t="shared" si="153"/>
        <v>6229</v>
      </c>
      <c r="AS118" s="32">
        <f t="shared" si="153"/>
        <v>1270</v>
      </c>
      <c r="AT118" s="20">
        <f t="shared" si="153"/>
        <v>2041</v>
      </c>
      <c r="AU118" s="20">
        <f t="shared" si="153"/>
        <v>4568</v>
      </c>
      <c r="AV118" s="20">
        <f t="shared" si="153"/>
        <v>6229</v>
      </c>
      <c r="AW118" s="32">
        <f t="shared" si="153"/>
        <v>0</v>
      </c>
      <c r="AX118" s="20">
        <f t="shared" si="153"/>
        <v>0</v>
      </c>
      <c r="AY118" s="20">
        <f t="shared" si="153"/>
        <v>0</v>
      </c>
      <c r="AZ118" s="20">
        <f t="shared" si="153"/>
        <v>0</v>
      </c>
      <c r="BA118" s="20">
        <f t="shared" si="153"/>
        <v>0</v>
      </c>
      <c r="BI118" s="20">
        <f>SUM(BI116:BI117)</f>
        <v>0</v>
      </c>
      <c r="BJ118" s="20">
        <f t="shared" ref="BJ118:CF118" si="154">SUM(BJ116:BJ117)</f>
        <v>0</v>
      </c>
      <c r="BK118" s="20">
        <f t="shared" si="154"/>
        <v>0</v>
      </c>
      <c r="BL118" s="20">
        <f t="shared" si="154"/>
        <v>2981</v>
      </c>
      <c r="BM118" s="20">
        <f t="shared" si="154"/>
        <v>3266</v>
      </c>
      <c r="BN118" s="20">
        <f t="shared" si="154"/>
        <v>619</v>
      </c>
      <c r="BO118" s="20">
        <f t="shared" si="154"/>
        <v>3710</v>
      </c>
      <c r="BP118" s="20">
        <f t="shared" si="154"/>
        <v>3021</v>
      </c>
      <c r="BQ118" s="20">
        <f t="shared" si="154"/>
        <v>4162</v>
      </c>
      <c r="BR118" s="20">
        <f t="shared" si="154"/>
        <v>4126</v>
      </c>
      <c r="BS118" s="20">
        <f t="shared" si="154"/>
        <v>5299</v>
      </c>
      <c r="BT118" s="20">
        <f t="shared" si="154"/>
        <v>1860</v>
      </c>
      <c r="BU118" s="20">
        <f t="shared" si="154"/>
        <v>5827</v>
      </c>
      <c r="BV118" s="20">
        <f t="shared" si="154"/>
        <v>6417</v>
      </c>
      <c r="BW118" s="20">
        <f t="shared" si="154"/>
        <v>7699</v>
      </c>
      <c r="BX118" s="20">
        <f t="shared" si="154"/>
        <v>6132</v>
      </c>
      <c r="BY118" s="20">
        <f t="shared" si="154"/>
        <v>6229</v>
      </c>
      <c r="BZ118" s="20">
        <f t="shared" si="154"/>
        <v>0</v>
      </c>
      <c r="CA118" s="20">
        <f t="shared" si="154"/>
        <v>0</v>
      </c>
      <c r="CB118" s="20">
        <f t="shared" si="154"/>
        <v>0</v>
      </c>
      <c r="CC118" s="20">
        <f t="shared" si="154"/>
        <v>0</v>
      </c>
      <c r="CD118" s="20">
        <f t="shared" si="154"/>
        <v>0</v>
      </c>
      <c r="CE118" s="20">
        <f t="shared" si="154"/>
        <v>0</v>
      </c>
      <c r="CF118" s="20">
        <f t="shared" si="154"/>
        <v>0</v>
      </c>
    </row>
    <row r="119" spans="2:84" s="8" customFormat="1" x14ac:dyDescent="0.35">
      <c r="Q119" s="29"/>
      <c r="U119" s="29"/>
      <c r="Y119" s="29"/>
      <c r="AC119" s="29"/>
      <c r="AG119" s="29"/>
      <c r="AK119" s="29"/>
      <c r="AO119" s="29"/>
      <c r="AS119" s="29"/>
      <c r="AW119" s="29"/>
    </row>
    <row r="120" spans="2:84" s="8" customFormat="1" x14ac:dyDescent="0.35">
      <c r="B120" s="8" t="s">
        <v>2041</v>
      </c>
      <c r="Q120" s="29">
        <v>0</v>
      </c>
      <c r="R120" s="8">
        <v>0</v>
      </c>
      <c r="S120" s="8">
        <v>0</v>
      </c>
      <c r="T120" s="8">
        <f>BR120</f>
        <v>0</v>
      </c>
      <c r="U120" s="29">
        <v>0</v>
      </c>
      <c r="V120" s="8">
        <v>0</v>
      </c>
      <c r="W120" s="8">
        <v>0</v>
      </c>
      <c r="X120" s="8">
        <f>BS120</f>
        <v>0</v>
      </c>
      <c r="Y120" s="29">
        <v>0</v>
      </c>
      <c r="Z120" s="8">
        <v>0</v>
      </c>
      <c r="AA120" s="8">
        <v>0</v>
      </c>
      <c r="AB120" s="8">
        <f>BT120</f>
        <v>0</v>
      </c>
      <c r="AC120" s="29">
        <v>0</v>
      </c>
      <c r="AD120" s="8">
        <v>0</v>
      </c>
      <c r="AE120" s="8">
        <v>0</v>
      </c>
      <c r="AF120" s="8">
        <f>BU120</f>
        <v>0</v>
      </c>
      <c r="AG120" s="29">
        <v>0</v>
      </c>
      <c r="AH120" s="8">
        <v>0</v>
      </c>
      <c r="AI120" s="8">
        <v>0</v>
      </c>
      <c r="AJ120" s="8">
        <f>BV120</f>
        <v>0</v>
      </c>
      <c r="AK120" s="29">
        <v>0</v>
      </c>
      <c r="AL120" s="8">
        <v>0</v>
      </c>
      <c r="AM120" s="8">
        <v>0</v>
      </c>
      <c r="AN120" s="8">
        <f>BX120</f>
        <v>0</v>
      </c>
      <c r="AO120" s="29">
        <v>0</v>
      </c>
      <c r="AP120" s="8">
        <v>0</v>
      </c>
      <c r="AQ120" s="8">
        <v>0</v>
      </c>
      <c r="AR120" s="8">
        <f>BY120</f>
        <v>0</v>
      </c>
      <c r="AS120" s="29">
        <v>0</v>
      </c>
      <c r="AT120" s="8">
        <v>0</v>
      </c>
      <c r="AU120" s="8">
        <v>0</v>
      </c>
      <c r="AV120" s="8">
        <f>BY120</f>
        <v>0</v>
      </c>
      <c r="AW120" s="29"/>
      <c r="BL120" s="8">
        <v>0</v>
      </c>
      <c r="BM120" s="8">
        <v>0</v>
      </c>
      <c r="BN120" s="8">
        <v>0</v>
      </c>
      <c r="BO120" s="8">
        <v>0</v>
      </c>
      <c r="BP120" s="8">
        <v>0</v>
      </c>
      <c r="BQ120" s="8">
        <v>0</v>
      </c>
      <c r="BR120" s="8">
        <v>0</v>
      </c>
      <c r="BS120" s="8">
        <v>0</v>
      </c>
      <c r="BT120" s="8">
        <v>0</v>
      </c>
      <c r="BU120" s="8">
        <v>0</v>
      </c>
      <c r="BV120" s="8">
        <v>0</v>
      </c>
      <c r="BW120" s="8">
        <v>0</v>
      </c>
      <c r="BX120" s="8">
        <v>0</v>
      </c>
      <c r="BY120" s="8">
        <v>0</v>
      </c>
    </row>
    <row r="121" spans="2:84" s="8" customFormat="1" x14ac:dyDescent="0.35">
      <c r="B121" s="8" t="s">
        <v>2042</v>
      </c>
      <c r="Q121" s="29">
        <v>296</v>
      </c>
      <c r="R121" s="8">
        <v>97</v>
      </c>
      <c r="S121" s="8">
        <v>124</v>
      </c>
      <c r="T121" s="8">
        <f>BR121</f>
        <v>149</v>
      </c>
      <c r="U121" s="29">
        <v>44</v>
      </c>
      <c r="V121" s="8">
        <v>101</v>
      </c>
      <c r="W121" s="8">
        <v>133</v>
      </c>
      <c r="X121" s="8">
        <f>BS121</f>
        <v>158</v>
      </c>
      <c r="Y121" s="29">
        <v>38</v>
      </c>
      <c r="Z121" s="8">
        <v>98</v>
      </c>
      <c r="AA121" s="8">
        <v>148</v>
      </c>
      <c r="AB121" s="8">
        <f>BT121</f>
        <v>173</v>
      </c>
      <c r="AC121" s="29">
        <v>37</v>
      </c>
      <c r="AD121" s="8">
        <v>104</v>
      </c>
      <c r="AE121" s="8">
        <v>158</v>
      </c>
      <c r="AF121" s="8">
        <f>BU121</f>
        <v>189</v>
      </c>
      <c r="AG121" s="29">
        <v>42</v>
      </c>
      <c r="AH121" s="8">
        <v>115</v>
      </c>
      <c r="AI121" s="8">
        <v>182</v>
      </c>
      <c r="AJ121" s="8">
        <f>BV121</f>
        <v>221</v>
      </c>
      <c r="AK121" s="29">
        <v>47</v>
      </c>
      <c r="AL121" s="8">
        <v>127</v>
      </c>
      <c r="AM121" s="8">
        <v>189</v>
      </c>
      <c r="AN121" s="8">
        <f>BX121</f>
        <v>238</v>
      </c>
      <c r="AO121" s="29">
        <v>54</v>
      </c>
      <c r="AP121" s="8">
        <v>134</v>
      </c>
      <c r="AQ121" s="8">
        <v>195</v>
      </c>
      <c r="AR121" s="8">
        <f>BY121</f>
        <v>265</v>
      </c>
      <c r="AS121" s="29">
        <v>57</v>
      </c>
      <c r="AT121" s="8">
        <v>146</v>
      </c>
      <c r="AU121" s="8">
        <v>221</v>
      </c>
      <c r="AV121" s="8">
        <f>BY121</f>
        <v>265</v>
      </c>
      <c r="AW121" s="29"/>
      <c r="BL121" s="8">
        <v>168</v>
      </c>
      <c r="BM121" s="8">
        <v>157</v>
      </c>
      <c r="BN121" s="8">
        <v>167</v>
      </c>
      <c r="BO121" s="8">
        <v>189</v>
      </c>
      <c r="BP121" s="8">
        <v>164</v>
      </c>
      <c r="BQ121" s="8">
        <v>138</v>
      </c>
      <c r="BR121" s="8">
        <v>149</v>
      </c>
      <c r="BS121" s="8">
        <v>158</v>
      </c>
      <c r="BT121" s="8">
        <v>173</v>
      </c>
      <c r="BU121" s="8">
        <v>189</v>
      </c>
      <c r="BV121" s="8">
        <v>221</v>
      </c>
      <c r="BW121" s="8">
        <v>227</v>
      </c>
      <c r="BX121" s="8">
        <v>238</v>
      </c>
      <c r="BY121" s="8">
        <v>265</v>
      </c>
    </row>
    <row r="122" spans="2:84" s="8" customFormat="1" x14ac:dyDescent="0.35">
      <c r="B122" s="8" t="s">
        <v>2043</v>
      </c>
      <c r="Q122" s="29">
        <v>-501</v>
      </c>
      <c r="R122" s="8">
        <v>-1002</v>
      </c>
      <c r="S122" s="8">
        <v>-1280</v>
      </c>
      <c r="T122" s="8">
        <f>BR122</f>
        <v>-2096</v>
      </c>
      <c r="U122" s="29">
        <v>-500</v>
      </c>
      <c r="V122" s="8">
        <v>-1000</v>
      </c>
      <c r="W122" s="8">
        <v>-1500</v>
      </c>
      <c r="X122" s="8">
        <f>BS122</f>
        <v>-2001</v>
      </c>
      <c r="Y122" s="29">
        <v>-300</v>
      </c>
      <c r="Z122" s="8">
        <v>-610</v>
      </c>
      <c r="AA122" s="8">
        <v>-826</v>
      </c>
      <c r="AB122" s="8">
        <f>BT122</f>
        <v>-1492</v>
      </c>
      <c r="AC122" s="29">
        <v>-281</v>
      </c>
      <c r="AD122" s="8">
        <v>-500</v>
      </c>
      <c r="AE122" s="8">
        <v>-710</v>
      </c>
      <c r="AF122" s="8">
        <f>BU122</f>
        <v>-1200</v>
      </c>
      <c r="AG122" s="29">
        <v>-756</v>
      </c>
      <c r="AH122" s="8">
        <v>-1015</v>
      </c>
      <c r="AI122" s="8">
        <v>-1100</v>
      </c>
      <c r="AJ122" s="8">
        <f>BV122</f>
        <v>-1100</v>
      </c>
      <c r="AK122" s="29">
        <v>-1000</v>
      </c>
      <c r="AL122" s="8">
        <v>-1500</v>
      </c>
      <c r="AM122" s="8">
        <v>-2000</v>
      </c>
      <c r="AN122" s="8">
        <f>BX122</f>
        <v>-7900</v>
      </c>
      <c r="AO122" s="29">
        <v>-2000</v>
      </c>
      <c r="AP122" s="8">
        <v>-2356</v>
      </c>
      <c r="AQ122" s="8">
        <v>-3694</v>
      </c>
      <c r="AR122" s="8">
        <f>BY122</f>
        <v>-6000</v>
      </c>
      <c r="AS122" s="29">
        <v>-500</v>
      </c>
      <c r="AT122" s="8">
        <v>-1250</v>
      </c>
      <c r="AU122" s="8">
        <v>-3000</v>
      </c>
      <c r="AV122" s="8">
        <f>BY122</f>
        <v>-6000</v>
      </c>
      <c r="AW122" s="29"/>
      <c r="BL122" s="8">
        <v>-2420</v>
      </c>
      <c r="BM122" s="8">
        <v>-2465</v>
      </c>
      <c r="BN122" s="8">
        <v>-990</v>
      </c>
      <c r="BO122" s="8">
        <v>-1762</v>
      </c>
      <c r="BP122" s="8">
        <v>-1900</v>
      </c>
      <c r="BQ122" s="8">
        <v>-3071</v>
      </c>
      <c r="BR122" s="8">
        <v>-2096</v>
      </c>
      <c r="BS122" s="8">
        <v>-2001</v>
      </c>
      <c r="BT122" s="8">
        <v>-1492</v>
      </c>
      <c r="BU122" s="8">
        <v>-1200</v>
      </c>
      <c r="BV122" s="8">
        <v>-1100</v>
      </c>
      <c r="BW122" s="8">
        <v>-4087</v>
      </c>
      <c r="BX122" s="8">
        <v>-7900</v>
      </c>
      <c r="BY122" s="8">
        <v>-6000</v>
      </c>
    </row>
    <row r="123" spans="2:84" s="8" customFormat="1" x14ac:dyDescent="0.35">
      <c r="B123" s="8" t="s">
        <v>2044</v>
      </c>
      <c r="Q123" s="29">
        <v>-533</v>
      </c>
      <c r="R123" s="8">
        <v>-1034</v>
      </c>
      <c r="S123" s="8">
        <v>-1518</v>
      </c>
      <c r="T123" s="8">
        <f>BR123</f>
        <v>-2048</v>
      </c>
      <c r="U123" s="29">
        <v>-544</v>
      </c>
      <c r="V123" s="8">
        <v>-1069</v>
      </c>
      <c r="W123" s="8">
        <v>-1591</v>
      </c>
      <c r="X123" s="8">
        <f>BS123</f>
        <v>-2163</v>
      </c>
      <c r="Y123" s="29">
        <v>-586</v>
      </c>
      <c r="Z123" s="8">
        <v>-1156</v>
      </c>
      <c r="AA123" s="8">
        <v>-1725</v>
      </c>
      <c r="AB123" s="8">
        <f>BT123</f>
        <v>-2347</v>
      </c>
      <c r="AC123" s="29">
        <v>-638</v>
      </c>
      <c r="AD123" s="8">
        <v>-1260</v>
      </c>
      <c r="AE123" s="8">
        <v>-1881</v>
      </c>
      <c r="AF123" s="8">
        <f>BU123</f>
        <v>-2556</v>
      </c>
      <c r="AG123" s="29">
        <v>-693</v>
      </c>
      <c r="AH123" s="8">
        <v>-1364</v>
      </c>
      <c r="AI123" s="8">
        <v>-2036</v>
      </c>
      <c r="AJ123" s="8">
        <f>BV123</f>
        <v>-2764</v>
      </c>
      <c r="AK123" s="29">
        <v>-739</v>
      </c>
      <c r="AL123" s="8">
        <v>-1460</v>
      </c>
      <c r="AM123" s="8">
        <v>-2178</v>
      </c>
      <c r="AN123" s="8">
        <f>BX123</f>
        <v>-3016</v>
      </c>
      <c r="AO123" s="29">
        <v>-767</v>
      </c>
      <c r="AP123" s="8">
        <v>-1511</v>
      </c>
      <c r="AQ123" s="8">
        <v>-2250</v>
      </c>
      <c r="AR123" s="8">
        <f>BY123</f>
        <v>-3056</v>
      </c>
      <c r="AS123" s="29">
        <v>-784</v>
      </c>
      <c r="AT123" s="8">
        <v>-1542</v>
      </c>
      <c r="AU123" s="8">
        <v>-2289</v>
      </c>
      <c r="AV123" s="8">
        <f>BY123</f>
        <v>-3056</v>
      </c>
      <c r="AW123" s="29"/>
      <c r="BL123" s="8">
        <v>-969</v>
      </c>
      <c r="BM123" s="8">
        <v>-1095</v>
      </c>
      <c r="BN123" s="8">
        <v>-1352</v>
      </c>
      <c r="BO123" s="8">
        <v>-1540</v>
      </c>
      <c r="BP123" s="8">
        <v>-1760</v>
      </c>
      <c r="BQ123" s="8">
        <v>-1932</v>
      </c>
      <c r="BR123" s="8">
        <v>-2048</v>
      </c>
      <c r="BS123" s="8">
        <v>-2163</v>
      </c>
      <c r="BT123" s="8">
        <v>-2347</v>
      </c>
      <c r="BU123" s="8">
        <v>-2556</v>
      </c>
      <c r="BV123" s="8">
        <v>-2764</v>
      </c>
      <c r="BW123" s="8">
        <v>-2940</v>
      </c>
      <c r="BX123" s="8">
        <v>-3016</v>
      </c>
      <c r="BY123" s="8">
        <v>-3056</v>
      </c>
    </row>
    <row r="124" spans="2:84" s="12" customFormat="1" x14ac:dyDescent="0.35">
      <c r="B124" s="12" t="s">
        <v>2047</v>
      </c>
      <c r="Q124" s="30"/>
      <c r="U124" s="30"/>
      <c r="Y124" s="30"/>
      <c r="AC124" s="30"/>
      <c r="AG124" s="30"/>
      <c r="AK124" s="30"/>
      <c r="AO124" s="30"/>
      <c r="AS124" s="30"/>
      <c r="AW124" s="30"/>
      <c r="BI124" s="12" t="e">
        <f>ABS(BI123)/BI69</f>
        <v>#DIV/0!</v>
      </c>
      <c r="BJ124" s="12" t="e">
        <f t="shared" ref="BJ124:BL124" si="155">ABS(BJ123)/BJ69</f>
        <v>#DIV/0!</v>
      </c>
      <c r="BK124" s="12" t="e">
        <f t="shared" si="155"/>
        <v>#DIV/0!</v>
      </c>
      <c r="BL124" s="12">
        <f t="shared" si="155"/>
        <v>0.3366921473245309</v>
      </c>
      <c r="BM124" s="12">
        <f>ABS(BM123)/BM69</f>
        <v>0.41242937853107342</v>
      </c>
      <c r="BN124" s="12">
        <f t="shared" ref="BN124:CF124" si="156">ABS(BN123)/BN69</f>
        <v>0.49253187613843352</v>
      </c>
      <c r="BO124" s="12">
        <f t="shared" si="156"/>
        <v>0.51660516605166051</v>
      </c>
      <c r="BP124" s="12">
        <f t="shared" si="156"/>
        <v>0.4869950193691201</v>
      </c>
      <c r="BQ124" s="12">
        <f t="shared" si="156"/>
        <v>0.53592233009708734</v>
      </c>
      <c r="BR124" s="12">
        <f t="shared" si="156"/>
        <v>0.38626933232742361</v>
      </c>
      <c r="BS124" s="12">
        <f t="shared" si="156"/>
        <v>1.1018848700967907</v>
      </c>
      <c r="BT124" s="12">
        <f t="shared" si="156"/>
        <v>0.46512088783194611</v>
      </c>
      <c r="BU124" s="12">
        <f t="shared" si="156"/>
        <v>0.41027287319422151</v>
      </c>
      <c r="BV124" s="12">
        <f t="shared" si="156"/>
        <v>0.40450753695302211</v>
      </c>
      <c r="BW124" s="12">
        <f t="shared" si="156"/>
        <v>0.46555819477434679</v>
      </c>
      <c r="BX124" s="12">
        <f t="shared" si="156"/>
        <v>0.526168876482903</v>
      </c>
      <c r="BY124" s="12">
        <f t="shared" si="156"/>
        <v>0.44161849710982659</v>
      </c>
      <c r="BZ124" s="12" t="e">
        <f t="shared" si="156"/>
        <v>#DIV/0!</v>
      </c>
      <c r="CA124" s="12" t="e">
        <f t="shared" si="156"/>
        <v>#DIV/0!</v>
      </c>
      <c r="CB124" s="12" t="e">
        <f t="shared" si="156"/>
        <v>#DIV/0!</v>
      </c>
      <c r="CC124" s="12" t="e">
        <f t="shared" si="156"/>
        <v>#DIV/0!</v>
      </c>
      <c r="CD124" s="12" t="e">
        <f t="shared" si="156"/>
        <v>#DIV/0!</v>
      </c>
      <c r="CE124" s="12" t="e">
        <f t="shared" si="156"/>
        <v>#DIV/0!</v>
      </c>
      <c r="CF124" s="12" t="e">
        <f t="shared" si="156"/>
        <v>#DIV/0!</v>
      </c>
    </row>
    <row r="125" spans="2:84" s="12" customFormat="1" x14ac:dyDescent="0.35">
      <c r="Q125" s="30"/>
      <c r="U125" s="30"/>
      <c r="Y125" s="30"/>
      <c r="AC125" s="30"/>
      <c r="AG125" s="30"/>
      <c r="AK125" s="30"/>
      <c r="AO125" s="30"/>
      <c r="AS125" s="30"/>
      <c r="AW125" s="30"/>
    </row>
    <row r="126" spans="2:84" s="23" customFormat="1" x14ac:dyDescent="0.35">
      <c r="B126" s="23" t="s">
        <v>2083</v>
      </c>
      <c r="Q126" s="39"/>
      <c r="U126" s="39"/>
      <c r="Y126" s="39"/>
      <c r="AC126" s="39"/>
      <c r="AG126" s="39"/>
      <c r="AK126" s="39"/>
      <c r="AO126" s="39"/>
      <c r="AS126" s="39"/>
      <c r="AW126" s="39"/>
    </row>
    <row r="127" spans="2:84" s="8" customFormat="1" x14ac:dyDescent="0.35">
      <c r="B127" s="8" t="s">
        <v>2038</v>
      </c>
      <c r="Q127" s="29">
        <f>Q116</f>
        <v>1667</v>
      </c>
      <c r="R127" s="8">
        <f>R116-Q127</f>
        <v>1473</v>
      </c>
      <c r="S127" s="8">
        <f>S116-R127-Q127</f>
        <v>1320</v>
      </c>
      <c r="T127" s="8">
        <f>T116-S127-R127-Q127</f>
        <v>729</v>
      </c>
      <c r="U127" s="29">
        <f>U116</f>
        <v>1666</v>
      </c>
      <c r="V127" s="8">
        <f>V116-U127</f>
        <v>1544</v>
      </c>
      <c r="W127" s="8">
        <f>W116-V127-U127</f>
        <v>1754</v>
      </c>
      <c r="X127" s="8">
        <f>X116-W127-V127-U127</f>
        <v>1512</v>
      </c>
      <c r="Y127" s="29">
        <f>Y116</f>
        <v>632</v>
      </c>
      <c r="Z127" s="8">
        <f>Z116-Y127</f>
        <v>-72</v>
      </c>
      <c r="AA127" s="8">
        <f>AA116-Z127-Y127</f>
        <v>361</v>
      </c>
      <c r="AB127" s="8">
        <f>AB116-AA127-Z127-Y127</f>
        <v>2217</v>
      </c>
      <c r="AC127" s="29">
        <f>AC116</f>
        <v>1663</v>
      </c>
      <c r="AD127" s="8">
        <f>AD116-AC127</f>
        <v>1668</v>
      </c>
      <c r="AE127" s="8">
        <f>AE116-AD127-AC127</f>
        <v>2490</v>
      </c>
      <c r="AF127" s="8">
        <f>AF116-AE127-AD127-AC127</f>
        <v>1490</v>
      </c>
      <c r="AG127" s="29">
        <f>AG116</f>
        <v>2314</v>
      </c>
      <c r="AH127" s="8">
        <f>AH116-AG127</f>
        <v>2182</v>
      </c>
      <c r="AI127" s="8">
        <f>AI116-AH127-AG127</f>
        <v>1880</v>
      </c>
      <c r="AJ127" s="8">
        <f>AJ116-AI127-AH127-AG127</f>
        <v>1807</v>
      </c>
      <c r="AK127" s="29">
        <f>AK116</f>
        <v>1748</v>
      </c>
      <c r="AL127" s="8">
        <f>AL116-AK127</f>
        <v>1268</v>
      </c>
      <c r="AM127" s="8">
        <f>AM116-AL127-AK127</f>
        <v>1937</v>
      </c>
      <c r="AN127" s="8">
        <f>AN116-AM127-AL127-AK127</f>
        <v>2849</v>
      </c>
      <c r="AO127" s="29">
        <f>AO116</f>
        <v>1410</v>
      </c>
      <c r="AP127" s="8">
        <f>AP116-AO127</f>
        <v>1331</v>
      </c>
      <c r="AQ127" s="8">
        <f>AQ116-AP127-AO127</f>
        <v>3133</v>
      </c>
      <c r="AR127" s="8">
        <f>AR116-AQ127-AP127-AO127</f>
        <v>2046</v>
      </c>
      <c r="AS127" s="29">
        <f>AS116</f>
        <v>1564</v>
      </c>
      <c r="AT127" s="8">
        <f>AT116-AS127</f>
        <v>1100</v>
      </c>
      <c r="AU127" s="8">
        <f>AU116-AT127-AS127</f>
        <v>2891</v>
      </c>
      <c r="AV127" s="8">
        <f>AV116-AU127-AT127-AS127</f>
        <v>2365</v>
      </c>
      <c r="AW127" s="29"/>
    </row>
    <row r="128" spans="2:84" s="15" customFormat="1" x14ac:dyDescent="0.35">
      <c r="B128" s="15" t="s">
        <v>2039</v>
      </c>
      <c r="Q128" s="31">
        <f>Q117</f>
        <v>-151</v>
      </c>
      <c r="R128" s="15">
        <f>R117-Q128</f>
        <v>-235</v>
      </c>
      <c r="S128" s="15">
        <f>S117-R128-Q128</f>
        <v>-241</v>
      </c>
      <c r="T128" s="15">
        <f>T117-S128-R128-Q128</f>
        <v>-436</v>
      </c>
      <c r="U128" s="31">
        <f>U117</f>
        <v>-170</v>
      </c>
      <c r="V128" s="15">
        <f>V117-U128</f>
        <v>-278</v>
      </c>
      <c r="W128" s="15">
        <f>W117-V128-U128</f>
        <v>-222</v>
      </c>
      <c r="X128" s="15">
        <f>X117-W128-V128-U128</f>
        <v>-507</v>
      </c>
      <c r="Y128" s="31">
        <f>Y117</f>
        <v>-216</v>
      </c>
      <c r="Z128" s="15">
        <f>Z117-Y128</f>
        <v>-264</v>
      </c>
      <c r="AA128" s="15">
        <f>AA117-Z128-Y128</f>
        <v>-339</v>
      </c>
      <c r="AB128" s="15">
        <f>AB117-AA128-Z128-Y128</f>
        <v>-459</v>
      </c>
      <c r="AC128" s="31">
        <f>AC117</f>
        <v>-284</v>
      </c>
      <c r="AD128" s="15">
        <f>AD117-AC128</f>
        <v>-249</v>
      </c>
      <c r="AE128" s="15">
        <f>AE117-AD128-AC128</f>
        <v>-308</v>
      </c>
      <c r="AF128" s="15">
        <f>AF117-AE128-AD128-AC128</f>
        <v>-643</v>
      </c>
      <c r="AG128" s="31">
        <f>AG117</f>
        <v>-293</v>
      </c>
      <c r="AH128" s="15">
        <f>AH117-AG128</f>
        <v>-343</v>
      </c>
      <c r="AI128" s="15">
        <f>AI117-AH128-AG128</f>
        <v>-408</v>
      </c>
      <c r="AJ128" s="15">
        <f>AJ117-AI128-AH128-AG128</f>
        <v>-722</v>
      </c>
      <c r="AK128" s="31">
        <f>AK117</f>
        <v>-281</v>
      </c>
      <c r="AL128" s="15">
        <f>AL117-AK128</f>
        <v>-318</v>
      </c>
      <c r="AM128" s="15">
        <f>AM117-AL128-AK128</f>
        <v>-316</v>
      </c>
      <c r="AN128" s="15">
        <f>AN117-AM128-AL128-AK128</f>
        <v>-755</v>
      </c>
      <c r="AO128" s="31">
        <f>AO117</f>
        <v>-268</v>
      </c>
      <c r="AP128" s="15">
        <f>AP117-AO128</f>
        <v>-304</v>
      </c>
      <c r="AQ128" s="15">
        <f>AQ117-AP128-AO128</f>
        <v>-405</v>
      </c>
      <c r="AR128" s="15">
        <f>AR117-AQ128-AP128-AO128</f>
        <v>-714</v>
      </c>
      <c r="AS128" s="31">
        <f>AS117</f>
        <v>-294</v>
      </c>
      <c r="AT128" s="15">
        <f>AT117-AS128</f>
        <v>-329</v>
      </c>
      <c r="AU128" s="15">
        <f>AU117-AT128-AS128</f>
        <v>-364</v>
      </c>
      <c r="AV128" s="15">
        <f>AV117-AU128-AT128-AS128</f>
        <v>-704</v>
      </c>
      <c r="AW128" s="31"/>
    </row>
    <row r="129" spans="2:84" s="8" customFormat="1" x14ac:dyDescent="0.35">
      <c r="B129" s="20" t="s">
        <v>2040</v>
      </c>
      <c r="Q129" s="29">
        <f>SUM(Q127:Q128)</f>
        <v>1516</v>
      </c>
      <c r="R129" s="8">
        <f t="shared" ref="R129" si="157">SUM(R127:R128)</f>
        <v>1238</v>
      </c>
      <c r="S129" s="8">
        <f t="shared" ref="S129" si="158">SUM(S127:S128)</f>
        <v>1079</v>
      </c>
      <c r="T129" s="8">
        <f t="shared" ref="T129" si="159">SUM(T127:T128)</f>
        <v>293</v>
      </c>
      <c r="U129" s="29">
        <f>SUM(U127:U128)</f>
        <v>1496</v>
      </c>
      <c r="V129" s="8">
        <f t="shared" ref="V129" si="160">SUM(V127:V128)</f>
        <v>1266</v>
      </c>
      <c r="W129" s="8">
        <f t="shared" ref="W129" si="161">SUM(W127:W128)</f>
        <v>1532</v>
      </c>
      <c r="X129" s="8">
        <f t="shared" ref="X129" si="162">SUM(X127:X128)</f>
        <v>1005</v>
      </c>
      <c r="Y129" s="29">
        <f>SUM(Y127:Y128)</f>
        <v>416</v>
      </c>
      <c r="Z129" s="8">
        <f t="shared" ref="Z129" si="163">SUM(Z127:Z128)</f>
        <v>-336</v>
      </c>
      <c r="AA129" s="8">
        <f t="shared" ref="AA129" si="164">SUM(AA127:AA128)</f>
        <v>22</v>
      </c>
      <c r="AB129" s="8">
        <f t="shared" ref="AB129" si="165">SUM(AB127:AB128)</f>
        <v>1758</v>
      </c>
      <c r="AC129" s="29">
        <f>SUM(AC127:AC128)</f>
        <v>1379</v>
      </c>
      <c r="AD129" s="8">
        <f t="shared" ref="AD129" si="166">SUM(AD127:AD128)</f>
        <v>1419</v>
      </c>
      <c r="AE129" s="8">
        <f t="shared" ref="AE129" si="167">SUM(AE127:AE128)</f>
        <v>2182</v>
      </c>
      <c r="AF129" s="8">
        <f t="shared" ref="AF129" si="168">SUM(AF127:AF128)</f>
        <v>847</v>
      </c>
      <c r="AG129" s="29">
        <f>SUM(AG127:AG128)</f>
        <v>2021</v>
      </c>
      <c r="AH129" s="8">
        <f t="shared" ref="AH129" si="169">SUM(AH127:AH128)</f>
        <v>1839</v>
      </c>
      <c r="AI129" s="8">
        <f t="shared" ref="AI129" si="170">SUM(AI127:AI128)</f>
        <v>1472</v>
      </c>
      <c r="AJ129" s="8">
        <f t="shared" ref="AJ129" si="171">SUM(AJ127:AJ128)</f>
        <v>1085</v>
      </c>
      <c r="AK129" s="29">
        <f>SUM(AK127:AK128)</f>
        <v>1467</v>
      </c>
      <c r="AL129" s="8">
        <f t="shared" ref="AL129" si="172">SUM(AL127:AL128)</f>
        <v>950</v>
      </c>
      <c r="AM129" s="8">
        <f t="shared" ref="AM129" si="173">SUM(AM127:AM128)</f>
        <v>1621</v>
      </c>
      <c r="AN129" s="8">
        <f t="shared" ref="AN129" si="174">SUM(AN127:AN128)</f>
        <v>2094</v>
      </c>
      <c r="AO129" s="29">
        <f>SUM(AO127:AO128)</f>
        <v>1142</v>
      </c>
      <c r="AP129" s="8">
        <f t="shared" ref="AP129" si="175">SUM(AP127:AP128)</f>
        <v>1027</v>
      </c>
      <c r="AQ129" s="8">
        <f t="shared" ref="AQ129" si="176">SUM(AQ127:AQ128)</f>
        <v>2728</v>
      </c>
      <c r="AR129" s="8">
        <f t="shared" ref="AR129" si="177">SUM(AR127:AR128)</f>
        <v>1332</v>
      </c>
      <c r="AS129" s="29">
        <f>SUM(AS127:AS128)</f>
        <v>1270</v>
      </c>
      <c r="AT129" s="8">
        <f t="shared" ref="AT129:AV129" si="178">SUM(AT127:AT128)</f>
        <v>771</v>
      </c>
      <c r="AU129" s="8">
        <f t="shared" si="178"/>
        <v>2527</v>
      </c>
      <c r="AV129" s="8">
        <f t="shared" si="178"/>
        <v>1661</v>
      </c>
      <c r="AW129" s="29"/>
    </row>
    <row r="130" spans="2:84" s="8" customFormat="1" x14ac:dyDescent="0.35">
      <c r="Q130" s="29"/>
      <c r="U130" s="29"/>
      <c r="Y130" s="29"/>
      <c r="AC130" s="29"/>
      <c r="AG130" s="29"/>
      <c r="AK130" s="29"/>
      <c r="AO130" s="29"/>
      <c r="AS130" s="29"/>
      <c r="AW130" s="29"/>
    </row>
    <row r="131" spans="2:84" s="8" customFormat="1" x14ac:dyDescent="0.35">
      <c r="B131" s="8" t="s">
        <v>2041</v>
      </c>
      <c r="Q131" s="29">
        <f>Q120</f>
        <v>0</v>
      </c>
      <c r="R131" s="8">
        <f>R120-Q131</f>
        <v>0</v>
      </c>
      <c r="S131" s="8">
        <f>S120-R131-Q131</f>
        <v>0</v>
      </c>
      <c r="T131" s="8">
        <f>T120-S131-R131-Q131</f>
        <v>0</v>
      </c>
      <c r="U131" s="29">
        <f>U120</f>
        <v>0</v>
      </c>
      <c r="V131" s="8">
        <f>V120-U131</f>
        <v>0</v>
      </c>
      <c r="W131" s="8">
        <f>W120-V131-U131</f>
        <v>0</v>
      </c>
      <c r="X131" s="8">
        <f>X120-W131-V131-U131</f>
        <v>0</v>
      </c>
      <c r="Y131" s="29">
        <f>Y120</f>
        <v>0</v>
      </c>
      <c r="Z131" s="8">
        <f>Z120-Y131</f>
        <v>0</v>
      </c>
      <c r="AA131" s="8">
        <f>AA120-Z131-Y131</f>
        <v>0</v>
      </c>
      <c r="AB131" s="8">
        <f>AB120-AA131-Z131-Y131</f>
        <v>0</v>
      </c>
      <c r="AC131" s="29">
        <f>AC120</f>
        <v>0</v>
      </c>
      <c r="AD131" s="8">
        <f>AD120-AC131</f>
        <v>0</v>
      </c>
      <c r="AE131" s="8">
        <f>AE120-AD131-AC131</f>
        <v>0</v>
      </c>
      <c r="AF131" s="8">
        <f>AF120-AE131-AD131-AC131</f>
        <v>0</v>
      </c>
      <c r="AG131" s="29">
        <f>AG120</f>
        <v>0</v>
      </c>
      <c r="AH131" s="8">
        <f>AH120-AG131</f>
        <v>0</v>
      </c>
      <c r="AI131" s="8">
        <f>AI120-AH131-AG131</f>
        <v>0</v>
      </c>
      <c r="AJ131" s="8">
        <f>AJ120-AI131-AH131-AG131</f>
        <v>0</v>
      </c>
      <c r="AK131" s="29">
        <f>AK120</f>
        <v>0</v>
      </c>
      <c r="AL131" s="8">
        <f>AL120-AK131</f>
        <v>0</v>
      </c>
      <c r="AM131" s="8">
        <f>AM120-AL131-AK131</f>
        <v>0</v>
      </c>
      <c r="AN131" s="8">
        <f>AN120-AM131-AL131-AK131</f>
        <v>0</v>
      </c>
      <c r="AO131" s="29">
        <f>AO120</f>
        <v>0</v>
      </c>
      <c r="AP131" s="8">
        <f>AP120-AO131</f>
        <v>0</v>
      </c>
      <c r="AQ131" s="8">
        <f>AQ120-AP131-AO131</f>
        <v>0</v>
      </c>
      <c r="AR131" s="8">
        <f>AR120-AQ131-AP131-AO131</f>
        <v>0</v>
      </c>
      <c r="AS131" s="29">
        <f>AS120</f>
        <v>0</v>
      </c>
      <c r="AT131" s="8">
        <f>AT120-AS131</f>
        <v>0</v>
      </c>
      <c r="AU131" s="8">
        <f>AU120-AT131-AS131</f>
        <v>0</v>
      </c>
      <c r="AV131" s="8">
        <f>AV120-AU131-AT131-AS131</f>
        <v>0</v>
      </c>
      <c r="AW131" s="29"/>
    </row>
    <row r="132" spans="2:84" s="8" customFormat="1" x14ac:dyDescent="0.35">
      <c r="B132" s="8" t="s">
        <v>2042</v>
      </c>
      <c r="Q132" s="29">
        <f>Q121</f>
        <v>296</v>
      </c>
      <c r="R132" s="8">
        <f>R121-Q132</f>
        <v>-199</v>
      </c>
      <c r="S132" s="8">
        <f>S121-R132-Q132</f>
        <v>27</v>
      </c>
      <c r="T132" s="8">
        <f>T121-S132-R132-Q132</f>
        <v>25</v>
      </c>
      <c r="U132" s="29">
        <f>U121</f>
        <v>44</v>
      </c>
      <c r="V132" s="8">
        <f>V121-U132</f>
        <v>57</v>
      </c>
      <c r="W132" s="8">
        <f>W121-V132-U132</f>
        <v>32</v>
      </c>
      <c r="X132" s="8">
        <f>X121-W132-V132-U132</f>
        <v>25</v>
      </c>
      <c r="Y132" s="29">
        <f>Y121</f>
        <v>38</v>
      </c>
      <c r="Z132" s="8">
        <f>Z121-Y132</f>
        <v>60</v>
      </c>
      <c r="AA132" s="8">
        <f>AA121-Z132-Y132</f>
        <v>50</v>
      </c>
      <c r="AB132" s="8">
        <f>AB121-AA132-Z132-Y132</f>
        <v>25</v>
      </c>
      <c r="AC132" s="29">
        <f>AC121</f>
        <v>37</v>
      </c>
      <c r="AD132" s="8">
        <f>AD121-AC132</f>
        <v>67</v>
      </c>
      <c r="AE132" s="8">
        <f>AE121-AD132-AC132</f>
        <v>54</v>
      </c>
      <c r="AF132" s="8">
        <f>AF121-AE132-AD132-AC132</f>
        <v>31</v>
      </c>
      <c r="AG132" s="29">
        <f>AG121</f>
        <v>42</v>
      </c>
      <c r="AH132" s="8">
        <f>AH121-AG132</f>
        <v>73</v>
      </c>
      <c r="AI132" s="8">
        <f>AI121-AH132-AG132</f>
        <v>67</v>
      </c>
      <c r="AJ132" s="8">
        <f>AJ121-AI132-AH132-AG132</f>
        <v>39</v>
      </c>
      <c r="AK132" s="29">
        <f>AK121</f>
        <v>47</v>
      </c>
      <c r="AL132" s="8">
        <f>AL121-AK132</f>
        <v>80</v>
      </c>
      <c r="AM132" s="8">
        <f>AM121-AL132-AK132</f>
        <v>62</v>
      </c>
      <c r="AN132" s="8">
        <f>AN121-AM132-AL132-AK132</f>
        <v>49</v>
      </c>
      <c r="AO132" s="29">
        <f>AO121</f>
        <v>54</v>
      </c>
      <c r="AP132" s="8">
        <f>AP121-AO132</f>
        <v>80</v>
      </c>
      <c r="AQ132" s="8">
        <f>AQ121-AP132-AO132</f>
        <v>61</v>
      </c>
      <c r="AR132" s="8">
        <f>AR121-AQ132-AP132-AO132</f>
        <v>70</v>
      </c>
      <c r="AS132" s="29">
        <f>AS121</f>
        <v>57</v>
      </c>
      <c r="AT132" s="8">
        <f>AT121-AS132</f>
        <v>89</v>
      </c>
      <c r="AU132" s="8">
        <f>AU121-AT132-AS132</f>
        <v>75</v>
      </c>
      <c r="AV132" s="8">
        <f>AV121-AU132-AT132-AS132</f>
        <v>44</v>
      </c>
      <c r="AW132" s="29"/>
    </row>
    <row r="133" spans="2:84" s="8" customFormat="1" x14ac:dyDescent="0.35">
      <c r="B133" s="8" t="s">
        <v>2043</v>
      </c>
      <c r="Q133" s="29">
        <f>Q122</f>
        <v>-501</v>
      </c>
      <c r="R133" s="8">
        <f>R122-Q133</f>
        <v>-501</v>
      </c>
      <c r="S133" s="8">
        <f>S122-R133-Q133</f>
        <v>-278</v>
      </c>
      <c r="T133" s="8">
        <f>T122-S133-R133-Q133</f>
        <v>-816</v>
      </c>
      <c r="U133" s="29">
        <f>U122</f>
        <v>-500</v>
      </c>
      <c r="V133" s="8">
        <f>V122-U133</f>
        <v>-500</v>
      </c>
      <c r="W133" s="8">
        <f>W122-V133-U133</f>
        <v>-500</v>
      </c>
      <c r="X133" s="8">
        <f>X122-W133-V133-U133</f>
        <v>-501</v>
      </c>
      <c r="Y133" s="29">
        <f>Y122</f>
        <v>-300</v>
      </c>
      <c r="Z133" s="8">
        <f>Z122-Y133</f>
        <v>-310</v>
      </c>
      <c r="AA133" s="8">
        <f>AA122-Z133-Y133</f>
        <v>-216</v>
      </c>
      <c r="AB133" s="8">
        <f>AB122-AA133-Z133-Y133</f>
        <v>-666</v>
      </c>
      <c r="AC133" s="29">
        <f>AC122</f>
        <v>-281</v>
      </c>
      <c r="AD133" s="8">
        <f>AD122-AC133</f>
        <v>-219</v>
      </c>
      <c r="AE133" s="8">
        <f>AE122-AD133-AC133</f>
        <v>-210</v>
      </c>
      <c r="AF133" s="8">
        <f>AF122-AE133-AD133-AC133</f>
        <v>-490</v>
      </c>
      <c r="AG133" s="29">
        <f>AG122</f>
        <v>-756</v>
      </c>
      <c r="AH133" s="8">
        <f>AH122-AG133</f>
        <v>-259</v>
      </c>
      <c r="AI133" s="8">
        <f>AI122-AH133-AG133</f>
        <v>-85</v>
      </c>
      <c r="AJ133" s="8">
        <f>AJ122-AI133-AH133-AG133</f>
        <v>0</v>
      </c>
      <c r="AK133" s="29">
        <f>AK122</f>
        <v>-1000</v>
      </c>
      <c r="AL133" s="8">
        <f>AL122-AK133</f>
        <v>-500</v>
      </c>
      <c r="AM133" s="8">
        <f>AM122-AL133-AK133</f>
        <v>-500</v>
      </c>
      <c r="AN133" s="8">
        <f>AN122-AM133-AL133-AK133</f>
        <v>-5900</v>
      </c>
      <c r="AO133" s="29">
        <f>AO122</f>
        <v>-2000</v>
      </c>
      <c r="AP133" s="8">
        <f>AP122-AO133</f>
        <v>-356</v>
      </c>
      <c r="AQ133" s="8">
        <f>AQ122-AP133-AO133</f>
        <v>-1338</v>
      </c>
      <c r="AR133" s="8">
        <f>AR122-AQ133-AP133-AO133</f>
        <v>-2306</v>
      </c>
      <c r="AS133" s="29">
        <f>AS122</f>
        <v>-500</v>
      </c>
      <c r="AT133" s="8">
        <f>AT122-AS133</f>
        <v>-750</v>
      </c>
      <c r="AU133" s="8">
        <f>AU122-AT133-AS133</f>
        <v>-1750</v>
      </c>
      <c r="AV133" s="8">
        <f>AV122-AU133-AT133-AS133</f>
        <v>-3000</v>
      </c>
      <c r="AW133" s="29"/>
    </row>
    <row r="134" spans="2:84" s="8" customFormat="1" x14ac:dyDescent="0.35">
      <c r="B134" s="8" t="s">
        <v>2044</v>
      </c>
      <c r="Q134" s="29">
        <f>Q123</f>
        <v>-533</v>
      </c>
      <c r="R134" s="8">
        <f>R123-Q134</f>
        <v>-501</v>
      </c>
      <c r="S134" s="8">
        <f>S123-R134-Q134</f>
        <v>-484</v>
      </c>
      <c r="T134" s="8">
        <f>T123-S134-R134-Q134</f>
        <v>-530</v>
      </c>
      <c r="U134" s="29">
        <f>U123</f>
        <v>-544</v>
      </c>
      <c r="V134" s="8">
        <f>V123-U134</f>
        <v>-525</v>
      </c>
      <c r="W134" s="8">
        <f>W123-V134-U134</f>
        <v>-522</v>
      </c>
      <c r="X134" s="8">
        <f>X123-W134-V134-U134</f>
        <v>-572</v>
      </c>
      <c r="Y134" s="29">
        <f>Y123</f>
        <v>-586</v>
      </c>
      <c r="Z134" s="8">
        <f>Z123-Y134</f>
        <v>-570</v>
      </c>
      <c r="AA134" s="8">
        <f>AA123-Z134-Y134</f>
        <v>-569</v>
      </c>
      <c r="AB134" s="8">
        <f>AB123-AA134-Z134-Y134</f>
        <v>-622</v>
      </c>
      <c r="AC134" s="29">
        <f>AC123</f>
        <v>-638</v>
      </c>
      <c r="AD134" s="8">
        <f>AD123-AC134</f>
        <v>-622</v>
      </c>
      <c r="AE134" s="8">
        <f>AE123-AD134-AC134</f>
        <v>-621</v>
      </c>
      <c r="AF134" s="8">
        <f>AF123-AE134-AD134-AC134</f>
        <v>-675</v>
      </c>
      <c r="AG134" s="29">
        <f>AG123</f>
        <v>-693</v>
      </c>
      <c r="AH134" s="8">
        <f>AH123-AG134</f>
        <v>-671</v>
      </c>
      <c r="AI134" s="8">
        <f>AI123-AH134-AG134</f>
        <v>-672</v>
      </c>
      <c r="AJ134" s="8">
        <f>AJ123-AI134-AH134-AG134</f>
        <v>-728</v>
      </c>
      <c r="AK134" s="29">
        <f>AK123</f>
        <v>-739</v>
      </c>
      <c r="AL134" s="8">
        <f>AL123-AK134</f>
        <v>-721</v>
      </c>
      <c r="AM134" s="8">
        <f>AM123-AL134-AK134</f>
        <v>-718</v>
      </c>
      <c r="AN134" s="8">
        <f>AN123-AM134-AL134-AK134</f>
        <v>-838</v>
      </c>
      <c r="AO134" s="29">
        <f>AO123</f>
        <v>-767</v>
      </c>
      <c r="AP134" s="8">
        <f>AP123-AO134</f>
        <v>-744</v>
      </c>
      <c r="AQ134" s="8">
        <f>AQ123-AP134-AO134</f>
        <v>-739</v>
      </c>
      <c r="AR134" s="8">
        <f>AR123-AQ134-AP134-AO134</f>
        <v>-806</v>
      </c>
      <c r="AS134" s="29">
        <f>AS123</f>
        <v>-784</v>
      </c>
      <c r="AT134" s="8">
        <f>AT123-AS134</f>
        <v>-758</v>
      </c>
      <c r="AU134" s="8">
        <f>AU123-AT134-AS134</f>
        <v>-747</v>
      </c>
      <c r="AV134" s="8">
        <f>AV123-AU134-AT134-AS134</f>
        <v>-767</v>
      </c>
      <c r="AW134" s="29"/>
    </row>
    <row r="135" spans="2:84" s="12" customFormat="1" x14ac:dyDescent="0.35">
      <c r="B135" s="12" t="s">
        <v>2047</v>
      </c>
      <c r="Q135" s="30"/>
      <c r="U135" s="30"/>
      <c r="Y135" s="30"/>
      <c r="AC135" s="30"/>
      <c r="AG135" s="30"/>
      <c r="AK135" s="30"/>
      <c r="AO135" s="30"/>
      <c r="AS135" s="30"/>
      <c r="AW135" s="30"/>
    </row>
    <row r="136" spans="2:84" s="12" customFormat="1" x14ac:dyDescent="0.35">
      <c r="Q136" s="30"/>
      <c r="U136" s="30"/>
      <c r="Y136" s="30"/>
      <c r="AC136" s="30"/>
      <c r="AG136" s="30"/>
      <c r="AK136" s="30"/>
      <c r="AO136" s="30"/>
      <c r="AS136" s="30"/>
      <c r="AW136" s="30"/>
    </row>
    <row r="137" spans="2:84" s="12" customFormat="1" x14ac:dyDescent="0.35">
      <c r="Q137" s="30"/>
      <c r="U137" s="30"/>
      <c r="Y137" s="30"/>
      <c r="AC137" s="30"/>
      <c r="AG137" s="30"/>
      <c r="AK137" s="30"/>
      <c r="AO137" s="30"/>
      <c r="AS137" s="30"/>
      <c r="AW137" s="30"/>
    </row>
    <row r="138" spans="2:84" s="14" customFormat="1" x14ac:dyDescent="0.35">
      <c r="B138" s="14" t="s">
        <v>2049</v>
      </c>
      <c r="Q138" s="33"/>
      <c r="U138" s="33"/>
      <c r="Y138" s="33"/>
      <c r="AC138" s="33"/>
      <c r="AG138" s="33"/>
      <c r="AK138" s="33"/>
      <c r="AO138" s="33"/>
      <c r="AS138" s="33"/>
      <c r="AW138" s="33"/>
    </row>
    <row r="139" spans="2:84" s="8" customFormat="1" x14ac:dyDescent="0.35">
      <c r="B139" s="8" t="s">
        <v>2050</v>
      </c>
      <c r="Q139" s="29">
        <f t="shared" ref="Q139:BA139" si="179">Q7*Q143</f>
        <v>61033.692909999998</v>
      </c>
      <c r="R139" s="8">
        <f t="shared" si="179"/>
        <v>66387.688849999991</v>
      </c>
      <c r="S139" s="8">
        <f t="shared" si="179"/>
        <v>68931.628559999997</v>
      </c>
      <c r="T139" s="8">
        <f t="shared" si="179"/>
        <v>66336.977499999994</v>
      </c>
      <c r="U139" s="29">
        <f t="shared" si="179"/>
        <v>71781.864000000001</v>
      </c>
      <c r="V139" s="8">
        <f t="shared" si="179"/>
        <v>76608.219899999996</v>
      </c>
      <c r="W139" s="8">
        <f t="shared" si="179"/>
        <v>76274.111339999989</v>
      </c>
      <c r="X139" s="8">
        <f t="shared" si="179"/>
        <v>86616.236699999994</v>
      </c>
      <c r="Y139" s="29">
        <f t="shared" si="179"/>
        <v>83083.228419999999</v>
      </c>
      <c r="Z139" s="8">
        <f t="shared" si="179"/>
        <v>83019.357120000001</v>
      </c>
      <c r="AA139" s="8">
        <f t="shared" si="179"/>
        <v>83143.115999999995</v>
      </c>
      <c r="AB139" s="8">
        <f t="shared" si="179"/>
        <v>74799.812640000004</v>
      </c>
      <c r="AC139" s="29">
        <f t="shared" si="179"/>
        <v>72708.32892</v>
      </c>
      <c r="AD139" s="8">
        <f t="shared" si="179"/>
        <v>83629.047579999999</v>
      </c>
      <c r="AE139" s="8">
        <f t="shared" si="179"/>
        <v>98953.327510000003</v>
      </c>
      <c r="AF139" s="8">
        <f t="shared" si="179"/>
        <v>102343.13100000001</v>
      </c>
      <c r="AG139" s="29">
        <f t="shared" si="179"/>
        <v>99436.642299999992</v>
      </c>
      <c r="AH139" s="8">
        <f t="shared" si="179"/>
        <v>95648.090719999993</v>
      </c>
      <c r="AI139" s="8">
        <f t="shared" si="179"/>
        <v>97238.581650000007</v>
      </c>
      <c r="AJ139" s="8">
        <f t="shared" si="179"/>
        <v>96817.601949999997</v>
      </c>
      <c r="AK139" s="29">
        <f t="shared" si="179"/>
        <v>88885.752729999993</v>
      </c>
      <c r="AL139" s="8">
        <f t="shared" si="179"/>
        <v>101999.23943999999</v>
      </c>
      <c r="AM139" s="8">
        <f t="shared" si="179"/>
        <v>93519.032600000006</v>
      </c>
      <c r="AN139" s="8">
        <f t="shared" si="179"/>
        <v>88838.187720000016</v>
      </c>
      <c r="AO139" s="29">
        <f t="shared" si="179"/>
        <v>102480.08166</v>
      </c>
      <c r="AP139" s="8">
        <f t="shared" si="179"/>
        <v>111483.15839999999</v>
      </c>
      <c r="AQ139" s="8">
        <f t="shared" si="179"/>
        <v>105539.41782999999</v>
      </c>
      <c r="AR139" s="8">
        <f t="shared" si="179"/>
        <v>115041.93414</v>
      </c>
      <c r="AS139" s="29">
        <f t="shared" si="179"/>
        <v>115885.58267999999</v>
      </c>
      <c r="AT139" s="8">
        <f t="shared" si="179"/>
        <v>114799.67965999999</v>
      </c>
      <c r="AU139" s="8">
        <f t="shared" si="179"/>
        <v>108793.45398000001</v>
      </c>
      <c r="AV139" s="8">
        <f t="shared" si="179"/>
        <v>106557.31371</v>
      </c>
      <c r="AW139" s="29">
        <f t="shared" si="179"/>
        <v>0</v>
      </c>
      <c r="AX139" s="8">
        <f t="shared" si="179"/>
        <v>0</v>
      </c>
      <c r="AY139" s="8">
        <f t="shared" si="179"/>
        <v>0</v>
      </c>
      <c r="AZ139" s="8">
        <f t="shared" si="179"/>
        <v>0</v>
      </c>
      <c r="BA139" s="8">
        <f t="shared" si="179"/>
        <v>0</v>
      </c>
      <c r="BL139" s="8">
        <f>BL7*BL143</f>
        <v>23678.186400000002</v>
      </c>
      <c r="BM139" s="8">
        <f t="shared" ref="BM139:CF139" si="180">BM7*BM143</f>
        <v>21573.967800000002</v>
      </c>
      <c r="BN139" s="8">
        <f t="shared" si="180"/>
        <v>25500.186150000001</v>
      </c>
      <c r="BO139" s="8">
        <f t="shared" si="180"/>
        <v>27604.4084</v>
      </c>
      <c r="BP139" s="8">
        <f t="shared" si="180"/>
        <v>45661.704270000002</v>
      </c>
      <c r="BQ139" s="8">
        <f t="shared" si="180"/>
        <v>55571.140170000006</v>
      </c>
      <c r="BR139" s="8">
        <f t="shared" si="180"/>
        <v>58199.448049999999</v>
      </c>
      <c r="BS139" s="8">
        <f t="shared" si="180"/>
        <v>69701.925600000002</v>
      </c>
      <c r="BT139" s="8">
        <f t="shared" si="180"/>
        <v>79111.708760000009</v>
      </c>
      <c r="BU139" s="8">
        <f t="shared" si="180"/>
        <v>87473.773620000007</v>
      </c>
      <c r="BV139" s="8">
        <f t="shared" si="180"/>
        <v>97352.59868000001</v>
      </c>
      <c r="BW139" s="8">
        <f t="shared" si="180"/>
        <v>91896.4087</v>
      </c>
      <c r="BX139" s="8">
        <f t="shared" si="180"/>
        <v>106645.21581000001</v>
      </c>
      <c r="BY139" s="8">
        <f t="shared" si="180"/>
        <v>108299.55974</v>
      </c>
      <c r="BZ139" s="8">
        <f t="shared" si="180"/>
        <v>0</v>
      </c>
      <c r="CA139" s="8">
        <f t="shared" si="180"/>
        <v>0</v>
      </c>
      <c r="CB139" s="8">
        <f t="shared" si="180"/>
        <v>0</v>
      </c>
      <c r="CC139" s="8">
        <f t="shared" si="180"/>
        <v>0</v>
      </c>
      <c r="CD139" s="8">
        <f t="shared" si="180"/>
        <v>0</v>
      </c>
      <c r="CE139" s="8">
        <f t="shared" si="180"/>
        <v>0</v>
      </c>
      <c r="CF139" s="8">
        <f t="shared" si="180"/>
        <v>0</v>
      </c>
    </row>
    <row r="140" spans="2:84" s="8" customFormat="1" x14ac:dyDescent="0.35">
      <c r="B140" s="8" t="s">
        <v>6</v>
      </c>
      <c r="Q140" s="8">
        <f>Q139-Q141+Q142</f>
        <v>74857.692909999998</v>
      </c>
      <c r="R140" s="8">
        <f t="shared" ref="R140:BA140" si="181">R139-R141+R142</f>
        <v>79927.688849999991</v>
      </c>
      <c r="S140" s="8">
        <f t="shared" si="181"/>
        <v>80340.628559999997</v>
      </c>
      <c r="T140" s="8">
        <f t="shared" si="181"/>
        <v>78781.977499999994</v>
      </c>
      <c r="U140" s="8">
        <f t="shared" si="181"/>
        <v>83841.864000000001</v>
      </c>
      <c r="V140" s="8">
        <f t="shared" si="181"/>
        <v>88439.219899999996</v>
      </c>
      <c r="W140" s="8">
        <f t="shared" si="181"/>
        <v>87601.111339999989</v>
      </c>
      <c r="X140" s="8">
        <f t="shared" si="181"/>
        <v>98018.236699999994</v>
      </c>
      <c r="Y140" s="8">
        <f t="shared" si="181"/>
        <v>94913.228419999999</v>
      </c>
      <c r="Z140" s="8">
        <f t="shared" si="181"/>
        <v>96067.357120000001</v>
      </c>
      <c r="AA140" s="8">
        <f t="shared" si="181"/>
        <v>96972.115999999995</v>
      </c>
      <c r="AB140" s="8">
        <f t="shared" si="181"/>
        <v>88131.812640000004</v>
      </c>
      <c r="AC140" s="8">
        <f t="shared" si="181"/>
        <v>85638.32892</v>
      </c>
      <c r="AD140" s="8">
        <f t="shared" si="181"/>
        <v>95999.047579999999</v>
      </c>
      <c r="AE140" s="8">
        <f t="shared" si="181"/>
        <v>109966.32751</v>
      </c>
      <c r="AF140" s="8">
        <f t="shared" si="181"/>
        <v>113483.13100000001</v>
      </c>
      <c r="AG140" s="8">
        <f t="shared" si="181"/>
        <v>110137.64229999999</v>
      </c>
      <c r="AH140" s="8">
        <f t="shared" si="181"/>
        <v>105467.09071999999</v>
      </c>
      <c r="AI140" s="8">
        <f t="shared" si="181"/>
        <v>106328.58165000001</v>
      </c>
      <c r="AJ140" s="8">
        <f t="shared" si="181"/>
        <v>105826.60195</v>
      </c>
      <c r="AK140" s="8">
        <f t="shared" si="181"/>
        <v>98115.752729999993</v>
      </c>
      <c r="AL140" s="8">
        <f t="shared" si="181"/>
        <v>111425.23943999999</v>
      </c>
      <c r="AM140" s="8">
        <f t="shared" si="181"/>
        <v>102466.03260000001</v>
      </c>
      <c r="AN140" s="8">
        <f t="shared" si="181"/>
        <v>101720.18772000002</v>
      </c>
      <c r="AO140" s="8">
        <f t="shared" si="181"/>
        <v>112242.08166</v>
      </c>
      <c r="AP140" s="8">
        <f t="shared" si="181"/>
        <v>121352.15839999999</v>
      </c>
      <c r="AQ140" s="8">
        <f t="shared" si="181"/>
        <v>114589.41782999999</v>
      </c>
      <c r="AR140" s="8">
        <f t="shared" si="181"/>
        <v>131058.93414</v>
      </c>
      <c r="AS140" s="8">
        <f t="shared" si="181"/>
        <v>129045.58267999999</v>
      </c>
      <c r="AT140" s="8">
        <f t="shared" si="181"/>
        <v>128671.67965999999</v>
      </c>
      <c r="AU140" s="8">
        <f t="shared" si="181"/>
        <v>122631.45398000001</v>
      </c>
      <c r="AV140" s="8">
        <f t="shared" si="181"/>
        <v>122574.31371</v>
      </c>
      <c r="AW140" s="8">
        <f t="shared" si="181"/>
        <v>0</v>
      </c>
      <c r="AX140" s="8">
        <f t="shared" si="181"/>
        <v>0</v>
      </c>
      <c r="AY140" s="8">
        <f t="shared" si="181"/>
        <v>0</v>
      </c>
      <c r="AZ140" s="8">
        <f t="shared" si="181"/>
        <v>0</v>
      </c>
      <c r="BA140" s="8">
        <f t="shared" si="181"/>
        <v>0</v>
      </c>
      <c r="BL140" s="8">
        <f t="shared" ref="BL140" si="182">BL139-BL141+BL142</f>
        <v>25920.186400000002</v>
      </c>
      <c r="BM140" s="8">
        <f t="shared" ref="BM140" si="183">BM139-BM141+BM142</f>
        <v>24448.967800000002</v>
      </c>
      <c r="BN140" s="8">
        <f t="shared" ref="BN140" si="184">BN139-BN141+BN142</f>
        <v>29910.186150000001</v>
      </c>
      <c r="BO140" s="8">
        <f t="shared" ref="BO140" si="185">BO139-BO141+BO142</f>
        <v>31139.4084</v>
      </c>
      <c r="BP140" s="8">
        <f t="shared" ref="BP140" si="186">BP139-BP141+BP142</f>
        <v>50357.704270000002</v>
      </c>
      <c r="BQ140" s="8">
        <f t="shared" ref="BQ140" si="187">BQ139-BQ141+BQ142</f>
        <v>69742.140169999999</v>
      </c>
      <c r="BR140" s="8">
        <f t="shared" ref="BR140" si="188">BR139-BR141+BR142</f>
        <v>70644.448050000006</v>
      </c>
      <c r="BS140" s="8">
        <f t="shared" ref="BS140" si="189">BS139-BS141+BS142</f>
        <v>81103.925600000002</v>
      </c>
      <c r="BT140" s="8">
        <f t="shared" ref="BT140" si="190">BT139-BT141+BT142</f>
        <v>92443.708760000009</v>
      </c>
      <c r="BU140" s="8">
        <f t="shared" ref="BU140" si="191">BU139-BU141+BU142</f>
        <v>98613.773620000007</v>
      </c>
      <c r="BV140" s="8">
        <f t="shared" ref="BV140" si="192">BV139-BV141+BV142</f>
        <v>106361.59868000001</v>
      </c>
      <c r="BW140" s="8">
        <f t="shared" ref="BW140" si="193">BW139-BW141+BW142</f>
        <v>99962.4087</v>
      </c>
      <c r="BX140" s="8">
        <f t="shared" ref="BX140" si="194">BX139-BX141+BX142</f>
        <v>119527.21581000001</v>
      </c>
      <c r="BY140" s="8">
        <f t="shared" ref="BY140" si="195">BY139-BY141+BY142</f>
        <v>124316.55974</v>
      </c>
      <c r="BZ140" s="8">
        <f t="shared" ref="BZ140" si="196">BZ139-BZ141+BZ142</f>
        <v>0</v>
      </c>
      <c r="CA140" s="8">
        <f t="shared" ref="CA140" si="197">CA139-CA141+CA142</f>
        <v>0</v>
      </c>
      <c r="CB140" s="8">
        <f t="shared" ref="CB140" si="198">CB139-CB141+CB142</f>
        <v>0</v>
      </c>
      <c r="CC140" s="8">
        <f t="shared" ref="CC140" si="199">CC139-CC141+CC142</f>
        <v>0</v>
      </c>
      <c r="CD140" s="8">
        <f t="shared" ref="CD140" si="200">CD139-CD141+CD142</f>
        <v>0</v>
      </c>
      <c r="CE140" s="8">
        <f t="shared" ref="CE140" si="201">CE139-CE141+CE142</f>
        <v>0</v>
      </c>
      <c r="CF140" s="8">
        <f t="shared" ref="CF140" si="202">CF139-CF141+CF142</f>
        <v>0</v>
      </c>
    </row>
    <row r="141" spans="2:84" s="8" customFormat="1" x14ac:dyDescent="0.35">
      <c r="B141" s="8" t="s">
        <v>4</v>
      </c>
      <c r="Q141" s="8">
        <f>Q77</f>
        <v>1452</v>
      </c>
      <c r="R141" s="8">
        <f t="shared" ref="R141:BA141" si="203">R77</f>
        <v>1269</v>
      </c>
      <c r="S141" s="8">
        <f t="shared" si="203"/>
        <v>2895</v>
      </c>
      <c r="T141" s="8">
        <f t="shared" si="203"/>
        <v>1837</v>
      </c>
      <c r="U141" s="8">
        <f t="shared" si="203"/>
        <v>2216</v>
      </c>
      <c r="V141" s="8">
        <f t="shared" si="203"/>
        <v>2452</v>
      </c>
      <c r="W141" s="8">
        <f t="shared" si="203"/>
        <v>2941</v>
      </c>
      <c r="X141" s="8">
        <f t="shared" si="203"/>
        <v>2861</v>
      </c>
      <c r="Y141" s="8">
        <f t="shared" si="203"/>
        <v>2393</v>
      </c>
      <c r="Z141" s="8">
        <f t="shared" si="203"/>
        <v>1181</v>
      </c>
      <c r="AA141" s="8">
        <f t="shared" si="203"/>
        <v>897</v>
      </c>
      <c r="AB141" s="8">
        <f t="shared" si="203"/>
        <v>772</v>
      </c>
      <c r="AC141" s="8">
        <f t="shared" si="203"/>
        <v>991</v>
      </c>
      <c r="AD141" s="8">
        <f t="shared" si="203"/>
        <v>1167</v>
      </c>
      <c r="AE141" s="8">
        <f t="shared" si="203"/>
        <v>2539</v>
      </c>
      <c r="AF141" s="8">
        <f t="shared" si="203"/>
        <v>1514</v>
      </c>
      <c r="AG141" s="8">
        <f t="shared" si="203"/>
        <v>1988</v>
      </c>
      <c r="AH141" s="8">
        <f t="shared" si="203"/>
        <v>2855</v>
      </c>
      <c r="AI141" s="8">
        <f t="shared" si="203"/>
        <v>3585</v>
      </c>
      <c r="AJ141" s="8">
        <f t="shared" si="203"/>
        <v>3160</v>
      </c>
      <c r="AK141" s="8">
        <f t="shared" si="203"/>
        <v>2933</v>
      </c>
      <c r="AL141" s="8">
        <f t="shared" si="203"/>
        <v>2745</v>
      </c>
      <c r="AM141" s="8">
        <f t="shared" si="203"/>
        <v>2727</v>
      </c>
      <c r="AN141" s="8">
        <f t="shared" si="203"/>
        <v>2547</v>
      </c>
      <c r="AO141" s="8">
        <f t="shared" si="203"/>
        <v>1883</v>
      </c>
      <c r="AP141" s="8">
        <f t="shared" si="203"/>
        <v>1775</v>
      </c>
      <c r="AQ141" s="8">
        <f t="shared" si="203"/>
        <v>2430</v>
      </c>
      <c r="AR141" s="8">
        <f t="shared" si="203"/>
        <v>1442</v>
      </c>
      <c r="AS141" s="8">
        <f t="shared" si="203"/>
        <v>2440</v>
      </c>
      <c r="AT141" s="8">
        <f t="shared" si="203"/>
        <v>3673</v>
      </c>
      <c r="AU141" s="8">
        <f t="shared" si="203"/>
        <v>3551</v>
      </c>
      <c r="AV141" s="8">
        <f t="shared" si="203"/>
        <v>1442</v>
      </c>
      <c r="AW141" s="8">
        <f t="shared" si="203"/>
        <v>0</v>
      </c>
      <c r="AX141" s="8">
        <f t="shared" si="203"/>
        <v>0</v>
      </c>
      <c r="AY141" s="8">
        <f t="shared" si="203"/>
        <v>0</v>
      </c>
      <c r="AZ141" s="8">
        <f t="shared" si="203"/>
        <v>0</v>
      </c>
      <c r="BA141" s="8">
        <f t="shared" si="203"/>
        <v>0</v>
      </c>
      <c r="BL141" s="8">
        <f t="shared" ref="BL141:CF141" si="204">BL77</f>
        <v>2777</v>
      </c>
      <c r="BM141" s="8">
        <f t="shared" si="204"/>
        <v>3585</v>
      </c>
      <c r="BN141" s="8">
        <f t="shared" si="204"/>
        <v>1898</v>
      </c>
      <c r="BO141" s="8">
        <f t="shared" si="204"/>
        <v>2617</v>
      </c>
      <c r="BP141" s="8">
        <f t="shared" si="204"/>
        <v>1446</v>
      </c>
      <c r="BQ141" s="8">
        <f t="shared" si="204"/>
        <v>1090</v>
      </c>
      <c r="BR141" s="8">
        <f t="shared" si="204"/>
        <v>1837</v>
      </c>
      <c r="BS141" s="8">
        <f t="shared" si="204"/>
        <v>2861</v>
      </c>
      <c r="BT141" s="8">
        <f t="shared" si="204"/>
        <v>772</v>
      </c>
      <c r="BU141" s="8">
        <f t="shared" si="204"/>
        <v>1514</v>
      </c>
      <c r="BV141" s="8">
        <f t="shared" si="204"/>
        <v>3160</v>
      </c>
      <c r="BW141" s="8">
        <f t="shared" si="204"/>
        <v>3604</v>
      </c>
      <c r="BX141" s="8">
        <f t="shared" si="204"/>
        <v>2547</v>
      </c>
      <c r="BY141" s="8">
        <f t="shared" si="204"/>
        <v>1442</v>
      </c>
      <c r="BZ141" s="8">
        <f t="shared" si="204"/>
        <v>0</v>
      </c>
      <c r="CA141" s="8">
        <f t="shared" si="204"/>
        <v>0</v>
      </c>
      <c r="CB141" s="8">
        <f t="shared" si="204"/>
        <v>0</v>
      </c>
      <c r="CC141" s="8">
        <f t="shared" si="204"/>
        <v>0</v>
      </c>
      <c r="CD141" s="8">
        <f t="shared" si="204"/>
        <v>0</v>
      </c>
      <c r="CE141" s="8">
        <f t="shared" si="204"/>
        <v>0</v>
      </c>
      <c r="CF141" s="8">
        <f t="shared" si="204"/>
        <v>0</v>
      </c>
    </row>
    <row r="142" spans="2:84" s="8" customFormat="1" x14ac:dyDescent="0.35">
      <c r="B142" s="8" t="s">
        <v>5</v>
      </c>
      <c r="Q142" s="8">
        <f>Q95+Q99</f>
        <v>15276</v>
      </c>
      <c r="R142" s="8">
        <f t="shared" ref="R142:BA142" si="205">R95+R99</f>
        <v>14809</v>
      </c>
      <c r="S142" s="8">
        <f t="shared" si="205"/>
        <v>14304</v>
      </c>
      <c r="T142" s="8">
        <f t="shared" si="205"/>
        <v>14282</v>
      </c>
      <c r="U142" s="8">
        <f t="shared" si="205"/>
        <v>14276</v>
      </c>
      <c r="V142" s="8">
        <f t="shared" si="205"/>
        <v>14283</v>
      </c>
      <c r="W142" s="8">
        <f t="shared" si="205"/>
        <v>14268</v>
      </c>
      <c r="X142" s="8">
        <f t="shared" si="205"/>
        <v>14263</v>
      </c>
      <c r="Y142" s="8">
        <f t="shared" si="205"/>
        <v>14223</v>
      </c>
      <c r="Z142" s="8">
        <f t="shared" si="205"/>
        <v>14229</v>
      </c>
      <c r="AA142" s="8">
        <f t="shared" si="205"/>
        <v>14726</v>
      </c>
      <c r="AB142" s="8">
        <f t="shared" si="205"/>
        <v>14104</v>
      </c>
      <c r="AC142" s="8">
        <f t="shared" si="205"/>
        <v>13921</v>
      </c>
      <c r="AD142" s="8">
        <f t="shared" si="205"/>
        <v>13537</v>
      </c>
      <c r="AE142" s="8">
        <f t="shared" si="205"/>
        <v>13552</v>
      </c>
      <c r="AF142" s="8">
        <f t="shared" si="205"/>
        <v>12654</v>
      </c>
      <c r="AG142" s="8">
        <f t="shared" si="205"/>
        <v>12689</v>
      </c>
      <c r="AH142" s="8">
        <f t="shared" si="205"/>
        <v>12674</v>
      </c>
      <c r="AI142" s="8">
        <f t="shared" si="205"/>
        <v>12675</v>
      </c>
      <c r="AJ142" s="8">
        <f t="shared" si="205"/>
        <v>12169</v>
      </c>
      <c r="AK142" s="8">
        <f t="shared" si="205"/>
        <v>12163</v>
      </c>
      <c r="AL142" s="8">
        <f t="shared" si="205"/>
        <v>12171</v>
      </c>
      <c r="AM142" s="8">
        <f t="shared" si="205"/>
        <v>11674</v>
      </c>
      <c r="AN142" s="8">
        <f t="shared" si="205"/>
        <v>15429</v>
      </c>
      <c r="AO142" s="8">
        <f t="shared" si="205"/>
        <v>11645</v>
      </c>
      <c r="AP142" s="8">
        <f t="shared" si="205"/>
        <v>11644</v>
      </c>
      <c r="AQ142" s="8">
        <f t="shared" si="205"/>
        <v>11480</v>
      </c>
      <c r="AR142" s="8">
        <f t="shared" si="205"/>
        <v>17459</v>
      </c>
      <c r="AS142" s="8">
        <f t="shared" si="205"/>
        <v>15600</v>
      </c>
      <c r="AT142" s="8">
        <f t="shared" si="205"/>
        <v>17545</v>
      </c>
      <c r="AU142" s="8">
        <f t="shared" si="205"/>
        <v>17389</v>
      </c>
      <c r="AV142" s="8">
        <f t="shared" si="205"/>
        <v>17459</v>
      </c>
      <c r="AW142" s="8">
        <f t="shared" si="205"/>
        <v>0</v>
      </c>
      <c r="AX142" s="8">
        <f t="shared" si="205"/>
        <v>0</v>
      </c>
      <c r="AY142" s="8">
        <f t="shared" si="205"/>
        <v>0</v>
      </c>
      <c r="AZ142" s="8">
        <f t="shared" si="205"/>
        <v>0</v>
      </c>
      <c r="BA142" s="8">
        <f t="shared" si="205"/>
        <v>0</v>
      </c>
      <c r="BL142" s="8">
        <f t="shared" ref="BL142:CF142" si="206">BL95+BL99</f>
        <v>5019</v>
      </c>
      <c r="BM142" s="8">
        <f t="shared" si="206"/>
        <v>6460</v>
      </c>
      <c r="BN142" s="8">
        <f t="shared" si="206"/>
        <v>6308</v>
      </c>
      <c r="BO142" s="8">
        <f t="shared" si="206"/>
        <v>6152</v>
      </c>
      <c r="BP142" s="8">
        <f t="shared" si="206"/>
        <v>6142</v>
      </c>
      <c r="BQ142" s="8">
        <f t="shared" si="206"/>
        <v>15261</v>
      </c>
      <c r="BR142" s="8">
        <f t="shared" si="206"/>
        <v>14282</v>
      </c>
      <c r="BS142" s="8">
        <f t="shared" si="206"/>
        <v>14263</v>
      </c>
      <c r="BT142" s="8">
        <f t="shared" si="206"/>
        <v>14104</v>
      </c>
      <c r="BU142" s="8">
        <f t="shared" si="206"/>
        <v>12654</v>
      </c>
      <c r="BV142" s="8">
        <f t="shared" si="206"/>
        <v>12169</v>
      </c>
      <c r="BW142" s="8">
        <f t="shared" si="206"/>
        <v>11670</v>
      </c>
      <c r="BX142" s="8">
        <f t="shared" si="206"/>
        <v>15429</v>
      </c>
      <c r="BY142" s="8">
        <f t="shared" si="206"/>
        <v>17459</v>
      </c>
      <c r="BZ142" s="8">
        <f t="shared" si="206"/>
        <v>0</v>
      </c>
      <c r="CA142" s="8">
        <f t="shared" si="206"/>
        <v>0</v>
      </c>
      <c r="CB142" s="8">
        <f t="shared" si="206"/>
        <v>0</v>
      </c>
      <c r="CC142" s="8">
        <f t="shared" si="206"/>
        <v>0</v>
      </c>
      <c r="CD142" s="8">
        <f t="shared" si="206"/>
        <v>0</v>
      </c>
      <c r="CE142" s="8">
        <f t="shared" si="206"/>
        <v>0</v>
      </c>
      <c r="CF142" s="8">
        <f t="shared" si="206"/>
        <v>0</v>
      </c>
    </row>
    <row r="143" spans="2:84" s="8" customFormat="1" x14ac:dyDescent="0.35">
      <c r="B143" s="8" t="s">
        <v>2</v>
      </c>
      <c r="Q143" s="8">
        <f t="shared" ref="Q143:BA143" si="207">Q72</f>
        <v>304.45299999999997</v>
      </c>
      <c r="R143" s="8">
        <f t="shared" si="207"/>
        <v>302.90499999999997</v>
      </c>
      <c r="S143" s="8">
        <f t="shared" si="207"/>
        <v>292.97699999999998</v>
      </c>
      <c r="T143" s="8">
        <f t="shared" si="207"/>
        <v>290.315</v>
      </c>
      <c r="U143" s="8">
        <f t="shared" si="207"/>
        <v>289.44299999999998</v>
      </c>
      <c r="V143" s="8">
        <f t="shared" si="207"/>
        <v>287.99</v>
      </c>
      <c r="W143" s="8">
        <f t="shared" si="207"/>
        <v>286.73399999999998</v>
      </c>
      <c r="X143" s="8">
        <f t="shared" si="207"/>
        <v>285.57</v>
      </c>
      <c r="Y143" s="8">
        <f t="shared" si="207"/>
        <v>285.529</v>
      </c>
      <c r="Z143" s="8">
        <f t="shared" si="207"/>
        <v>284.78100000000001</v>
      </c>
      <c r="AA143" s="8">
        <f t="shared" si="207"/>
        <v>284.42500000000001</v>
      </c>
      <c r="AB143" s="8">
        <f t="shared" si="207"/>
        <v>282.56200000000001</v>
      </c>
      <c r="AC143" s="8">
        <f t="shared" si="207"/>
        <v>282.53800000000001</v>
      </c>
      <c r="AD143" s="8">
        <f t="shared" si="207"/>
        <v>282.39699999999999</v>
      </c>
      <c r="AE143" s="8">
        <f t="shared" si="207"/>
        <v>282.07100000000003</v>
      </c>
      <c r="AF143" s="8">
        <f t="shared" si="207"/>
        <v>281.93700000000001</v>
      </c>
      <c r="AG143" s="8">
        <f t="shared" si="207"/>
        <v>280.435</v>
      </c>
      <c r="AH143" s="8">
        <f t="shared" si="207"/>
        <v>279.54199999999997</v>
      </c>
      <c r="AI143" s="8">
        <f t="shared" si="207"/>
        <v>279.78300000000002</v>
      </c>
      <c r="AJ143" s="8">
        <f t="shared" si="207"/>
        <v>280.10300000000001</v>
      </c>
      <c r="AK143" s="8">
        <f t="shared" si="207"/>
        <v>277.93299999999999</v>
      </c>
      <c r="AL143" s="8">
        <f t="shared" si="207"/>
        <v>276.916</v>
      </c>
      <c r="AM143" s="8">
        <f t="shared" si="207"/>
        <v>275.786</v>
      </c>
      <c r="AN143" s="8">
        <f t="shared" si="207"/>
        <v>272.32600000000002</v>
      </c>
      <c r="AO143" s="8">
        <f t="shared" si="207"/>
        <v>266.10599999999999</v>
      </c>
      <c r="AP143" s="8">
        <f t="shared" si="207"/>
        <v>265.15199999999999</v>
      </c>
      <c r="AQ143" s="8">
        <f t="shared" si="207"/>
        <v>262.07299999999998</v>
      </c>
      <c r="AR143" s="8">
        <f t="shared" si="207"/>
        <v>255.297</v>
      </c>
      <c r="AS143" s="8">
        <f t="shared" si="207"/>
        <v>253.25200000000001</v>
      </c>
      <c r="AT143" s="8">
        <f t="shared" si="207"/>
        <v>251.83099999999999</v>
      </c>
      <c r="AU143" s="8">
        <f t="shared" si="207"/>
        <v>248.09800000000001</v>
      </c>
      <c r="AV143" s="8">
        <f t="shared" si="207"/>
        <v>241.643</v>
      </c>
      <c r="AW143" s="8">
        <f t="shared" si="207"/>
        <v>0</v>
      </c>
      <c r="AX143" s="8">
        <f t="shared" si="207"/>
        <v>0</v>
      </c>
      <c r="AY143" s="8">
        <f t="shared" si="207"/>
        <v>0</v>
      </c>
      <c r="AZ143" s="8">
        <f t="shared" si="207"/>
        <v>0</v>
      </c>
      <c r="BA143" s="8">
        <f t="shared" si="207"/>
        <v>0</v>
      </c>
      <c r="BL143" s="8">
        <f>BL72</f>
        <v>349.85500000000002</v>
      </c>
      <c r="BM143" s="8">
        <f t="shared" ref="BM143:CF143" si="208">BM72</f>
        <v>325.10500000000002</v>
      </c>
      <c r="BN143" s="8">
        <f t="shared" si="208"/>
        <v>322.58300000000003</v>
      </c>
      <c r="BO143" s="8">
        <f t="shared" si="208"/>
        <v>321.43</v>
      </c>
      <c r="BP143" s="8">
        <f t="shared" si="208"/>
        <v>315.58300000000003</v>
      </c>
      <c r="BQ143" s="8">
        <f t="shared" si="208"/>
        <v>305.48700000000002</v>
      </c>
      <c r="BR143" s="8">
        <f t="shared" si="208"/>
        <v>290.315</v>
      </c>
      <c r="BS143" s="8">
        <f t="shared" si="208"/>
        <v>285.57</v>
      </c>
      <c r="BT143" s="8">
        <f t="shared" si="208"/>
        <v>282.56200000000001</v>
      </c>
      <c r="BU143" s="8">
        <f t="shared" si="208"/>
        <v>281.93700000000001</v>
      </c>
      <c r="BV143" s="8">
        <f t="shared" si="208"/>
        <v>280.10300000000001</v>
      </c>
      <c r="BW143" s="8">
        <f t="shared" si="208"/>
        <v>272.32600000000002</v>
      </c>
      <c r="BX143" s="8">
        <f t="shared" si="208"/>
        <v>255.297</v>
      </c>
      <c r="BY143" s="8">
        <f t="shared" si="208"/>
        <v>241.643</v>
      </c>
      <c r="BZ143" s="8">
        <f t="shared" si="208"/>
        <v>0</v>
      </c>
      <c r="CA143" s="8">
        <f t="shared" si="208"/>
        <v>0</v>
      </c>
      <c r="CB143" s="8">
        <f t="shared" si="208"/>
        <v>0</v>
      </c>
      <c r="CC143" s="8">
        <f t="shared" si="208"/>
        <v>0</v>
      </c>
      <c r="CD143" s="8">
        <f t="shared" si="208"/>
        <v>0</v>
      </c>
      <c r="CE143" s="8">
        <f t="shared" si="208"/>
        <v>0</v>
      </c>
      <c r="CF143" s="8">
        <f t="shared" si="208"/>
        <v>0</v>
      </c>
    </row>
    <row r="144" spans="2:84" s="41" customFormat="1" x14ac:dyDescent="0.35">
      <c r="B144" s="41" t="s">
        <v>2051</v>
      </c>
      <c r="Q144" s="41">
        <f>Q139/SUM(N48:Q48)</f>
        <v>5.8867373562885801</v>
      </c>
      <c r="R144" s="41">
        <f t="shared" ref="R144:BA144" si="209">R139/SUM(O48:R48)</f>
        <v>3.0251851834130776</v>
      </c>
      <c r="S144" s="41">
        <f t="shared" si="209"/>
        <v>2.0579062741819918</v>
      </c>
      <c r="T144" s="41">
        <f t="shared" si="209"/>
        <v>1.4040166250423296</v>
      </c>
      <c r="U144" s="41">
        <f t="shared" si="209"/>
        <v>1.4925946935041172</v>
      </c>
      <c r="V144" s="41">
        <f t="shared" si="209"/>
        <v>1.5609482843636659</v>
      </c>
      <c r="W144" s="41">
        <f t="shared" si="209"/>
        <v>1.5295201600224591</v>
      </c>
      <c r="X144" s="41">
        <f t="shared" si="209"/>
        <v>1.7337117033626901</v>
      </c>
      <c r="Y144" s="41">
        <f t="shared" si="209"/>
        <v>1.6490329758053313</v>
      </c>
      <c r="Z144" s="41">
        <f t="shared" si="209"/>
        <v>1.6209019704010308</v>
      </c>
      <c r="AA144" s="41">
        <f t="shared" si="209"/>
        <v>1.5629874236300403</v>
      </c>
      <c r="AB144" s="41">
        <f t="shared" si="209"/>
        <v>1.391313802313902</v>
      </c>
      <c r="AC144" s="41">
        <f t="shared" si="209"/>
        <v>1.287716361511078</v>
      </c>
      <c r="AD144" s="41">
        <f t="shared" si="209"/>
        <v>1.4546206007792388</v>
      </c>
      <c r="AE144" s="41">
        <f t="shared" si="209"/>
        <v>1.6960035566029652</v>
      </c>
      <c r="AF144" s="41">
        <f t="shared" si="209"/>
        <v>1.7110802347355047</v>
      </c>
      <c r="AG144" s="41">
        <f t="shared" si="209"/>
        <v>1.6267221080700836</v>
      </c>
      <c r="AH144" s="41">
        <f t="shared" si="209"/>
        <v>1.5201540165289256</v>
      </c>
      <c r="AI144" s="41">
        <f t="shared" si="209"/>
        <v>1.5135823057406139</v>
      </c>
      <c r="AJ144" s="41">
        <f t="shared" si="209"/>
        <v>1.4804367404201964</v>
      </c>
      <c r="AK144" s="41">
        <f t="shared" si="209"/>
        <v>1.3466518101658964</v>
      </c>
      <c r="AL144" s="41">
        <f t="shared" si="209"/>
        <v>1.5266147729517765</v>
      </c>
      <c r="AM144" s="41">
        <f t="shared" si="209"/>
        <v>1.4095442536964746</v>
      </c>
      <c r="AN144" s="41">
        <f t="shared" si="209"/>
        <v>1.325072903168069</v>
      </c>
      <c r="AO144" s="41">
        <f t="shared" si="209"/>
        <v>1.5586324206844107</v>
      </c>
      <c r="AP144" s="41">
        <f t="shared" si="209"/>
        <v>1.7373908457618399</v>
      </c>
      <c r="AQ144" s="41">
        <f t="shared" si="209"/>
        <v>1.6306575481289205</v>
      </c>
      <c r="AR144" s="41">
        <f t="shared" si="209"/>
        <v>1.7434822705504365</v>
      </c>
      <c r="AS144" s="41">
        <f t="shared" si="209"/>
        <v>1.751966599340852</v>
      </c>
      <c r="AT144" s="41">
        <f t="shared" si="209"/>
        <v>1.7034362568812784</v>
      </c>
      <c r="AU144" s="41">
        <f t="shared" si="209"/>
        <v>1.6072783060512943</v>
      </c>
      <c r="AV144" s="41">
        <f t="shared" si="209"/>
        <v>1.5769681329268475</v>
      </c>
      <c r="AW144" s="41">
        <f t="shared" si="209"/>
        <v>0</v>
      </c>
      <c r="AX144" s="41">
        <f t="shared" si="209"/>
        <v>0</v>
      </c>
      <c r="AY144" s="41">
        <f t="shared" si="209"/>
        <v>0</v>
      </c>
      <c r="AZ144" s="41" t="e">
        <f t="shared" si="209"/>
        <v>#DIV/0!</v>
      </c>
      <c r="BA144" s="41" t="e">
        <f t="shared" si="209"/>
        <v>#DIV/0!</v>
      </c>
      <c r="BL144" s="41">
        <f>BL139/BL48</f>
        <v>0.51845123601410092</v>
      </c>
      <c r="BM144" s="41">
        <f t="shared" ref="BM144:CF144" si="210">BM139/BM48</f>
        <v>0.46396627454353861</v>
      </c>
      <c r="BN144" s="41">
        <f t="shared" si="210"/>
        <v>0.54046429040735877</v>
      </c>
      <c r="BO144" s="41">
        <f t="shared" si="210"/>
        <v>0.60858962917236215</v>
      </c>
      <c r="BP144" s="41">
        <f t="shared" si="210"/>
        <v>1.0013531638157895</v>
      </c>
      <c r="BQ144" s="41">
        <f t="shared" si="210"/>
        <v>1.3709083325932505</v>
      </c>
      <c r="BR144" s="41">
        <f t="shared" si="210"/>
        <v>1.2317864893752117</v>
      </c>
      <c r="BS144" s="41">
        <f t="shared" si="210"/>
        <v>1.3951546357085669</v>
      </c>
      <c r="BT144" s="41">
        <f t="shared" si="210"/>
        <v>1.4715172195974853</v>
      </c>
      <c r="BU144" s="41">
        <f t="shared" si="210"/>
        <v>1.4624786601350901</v>
      </c>
      <c r="BV144" s="41">
        <f t="shared" si="210"/>
        <v>1.4886173687268724</v>
      </c>
      <c r="BW144" s="41">
        <f t="shared" si="210"/>
        <v>1.3706880362150229</v>
      </c>
      <c r="BX144" s="41">
        <f t="shared" si="210"/>
        <v>1.6162284161311835</v>
      </c>
      <c r="BY144" s="41">
        <f t="shared" si="210"/>
        <v>1.6027520643471311</v>
      </c>
      <c r="BZ144" s="41" t="e">
        <f t="shared" si="210"/>
        <v>#DIV/0!</v>
      </c>
      <c r="CA144" s="41" t="e">
        <f t="shared" si="210"/>
        <v>#DIV/0!</v>
      </c>
      <c r="CB144" s="41" t="e">
        <f t="shared" si="210"/>
        <v>#DIV/0!</v>
      </c>
      <c r="CC144" s="41" t="e">
        <f t="shared" si="210"/>
        <v>#DIV/0!</v>
      </c>
      <c r="CD144" s="41" t="e">
        <f t="shared" si="210"/>
        <v>#DIV/0!</v>
      </c>
      <c r="CE144" s="41" t="e">
        <f t="shared" si="210"/>
        <v>#DIV/0!</v>
      </c>
      <c r="CF144" s="41" t="e">
        <f t="shared" si="210"/>
        <v>#DIV/0!</v>
      </c>
    </row>
    <row r="145" spans="2:84" s="41" customFormat="1" x14ac:dyDescent="0.35">
      <c r="B145" s="41" t="s">
        <v>2052</v>
      </c>
      <c r="Q145" s="41">
        <f>Q139/SUM(N69:Q69)</f>
        <v>67.966250456570151</v>
      </c>
      <c r="R145" s="41">
        <f t="shared" ref="R145:BA145" si="211">R139/SUM(O69:R69)</f>
        <v>34.594939473684207</v>
      </c>
      <c r="S145" s="41">
        <f t="shared" si="211"/>
        <v>15.978587983310153</v>
      </c>
      <c r="T145" s="41">
        <f t="shared" si="211"/>
        <v>12.51168945680875</v>
      </c>
      <c r="U145" s="41">
        <f t="shared" si="211"/>
        <v>13.822812247255921</v>
      </c>
      <c r="V145" s="41">
        <f t="shared" si="211"/>
        <v>14.942114277355177</v>
      </c>
      <c r="W145" s="41">
        <f t="shared" si="211"/>
        <v>20.642519983761836</v>
      </c>
      <c r="X145" s="41">
        <f t="shared" si="211"/>
        <v>44.124420122261839</v>
      </c>
      <c r="Y145" s="41">
        <f t="shared" si="211"/>
        <v>35.642740634920635</v>
      </c>
      <c r="Z145" s="41">
        <f t="shared" si="211"/>
        <v>32.697659361953527</v>
      </c>
      <c r="AA145" s="41">
        <f t="shared" si="211"/>
        <v>27.268978681534929</v>
      </c>
      <c r="AB145" s="41">
        <f t="shared" si="211"/>
        <v>14.823585541022593</v>
      </c>
      <c r="AC145" s="41">
        <f t="shared" si="211"/>
        <v>12.999880014303594</v>
      </c>
      <c r="AD145" s="41">
        <f t="shared" si="211"/>
        <v>14.295563688888889</v>
      </c>
      <c r="AE145" s="41">
        <f t="shared" si="211"/>
        <v>16.533555139515457</v>
      </c>
      <c r="AF145" s="41">
        <f t="shared" si="211"/>
        <v>16.42746886035313</v>
      </c>
      <c r="AG145" s="41">
        <f t="shared" si="211"/>
        <v>15.927701794009289</v>
      </c>
      <c r="AH145" s="41">
        <f t="shared" si="211"/>
        <v>14.831460803225305</v>
      </c>
      <c r="AI145" s="41">
        <f t="shared" si="211"/>
        <v>14.870558441657748</v>
      </c>
      <c r="AJ145" s="41">
        <f t="shared" si="211"/>
        <v>14.169120730279525</v>
      </c>
      <c r="AK145" s="41">
        <f t="shared" si="211"/>
        <v>12.783798753056233</v>
      </c>
      <c r="AL145" s="41">
        <f t="shared" si="211"/>
        <v>14.281607314477736</v>
      </c>
      <c r="AM145" s="41">
        <f t="shared" si="211"/>
        <v>15.437278408715748</v>
      </c>
      <c r="AN145" s="41">
        <f t="shared" si="211"/>
        <v>14.067804864608078</v>
      </c>
      <c r="AO145" s="41">
        <f t="shared" si="211"/>
        <v>16.499771640637579</v>
      </c>
      <c r="AP145" s="41">
        <f t="shared" si="211"/>
        <v>23.694613900106265</v>
      </c>
      <c r="AQ145" s="41">
        <f t="shared" si="211"/>
        <v>17.982521354574885</v>
      </c>
      <c r="AR145" s="41">
        <f t="shared" si="211"/>
        <v>20.070121099092812</v>
      </c>
      <c r="AS145" s="41">
        <f t="shared" si="211"/>
        <v>20.373695970464134</v>
      </c>
      <c r="AT145" s="41">
        <f t="shared" si="211"/>
        <v>16.26057785552408</v>
      </c>
      <c r="AU145" s="41">
        <f t="shared" si="211"/>
        <v>15.617779784668389</v>
      </c>
      <c r="AV145" s="41">
        <f t="shared" si="211"/>
        <v>15.398455738439306</v>
      </c>
      <c r="AW145" s="41">
        <f t="shared" si="211"/>
        <v>0</v>
      </c>
      <c r="AX145" s="41">
        <f t="shared" si="211"/>
        <v>0</v>
      </c>
      <c r="AY145" s="41">
        <f t="shared" si="211"/>
        <v>0</v>
      </c>
      <c r="AZ145" s="41" t="e">
        <f t="shared" si="211"/>
        <v>#DIV/0!</v>
      </c>
      <c r="BA145" s="41" t="e">
        <f t="shared" si="211"/>
        <v>#DIV/0!</v>
      </c>
      <c r="BL145" s="41">
        <f>BL139/BL69</f>
        <v>8.2273059068797778</v>
      </c>
      <c r="BM145" s="41">
        <f t="shared" ref="BM145:CF145" si="212">BM139/BM69</f>
        <v>8.1257882485875719</v>
      </c>
      <c r="BN145" s="41">
        <f t="shared" si="212"/>
        <v>9.2896853005464486</v>
      </c>
      <c r="BO145" s="41">
        <f t="shared" si="212"/>
        <v>9.2601168735323718</v>
      </c>
      <c r="BP145" s="41">
        <f t="shared" si="212"/>
        <v>12.634671906474821</v>
      </c>
      <c r="BQ145" s="41">
        <f t="shared" si="212"/>
        <v>15.415018077669904</v>
      </c>
      <c r="BR145" s="41">
        <f t="shared" si="212"/>
        <v>10.976885712938513</v>
      </c>
      <c r="BS145" s="41">
        <f t="shared" si="212"/>
        <v>35.507858176260825</v>
      </c>
      <c r="BT145" s="41">
        <f t="shared" si="212"/>
        <v>15.678103202536665</v>
      </c>
      <c r="BU145" s="41">
        <f t="shared" si="212"/>
        <v>14.040734128410916</v>
      </c>
      <c r="BV145" s="41">
        <f t="shared" si="212"/>
        <v>14.247416753988</v>
      </c>
      <c r="BW145" s="41">
        <f t="shared" si="212"/>
        <v>14.552083721298496</v>
      </c>
      <c r="BX145" s="41">
        <f t="shared" si="212"/>
        <v>18.605236533496164</v>
      </c>
      <c r="BY145" s="41">
        <f t="shared" si="212"/>
        <v>15.650225395953758</v>
      </c>
      <c r="BZ145" s="41" t="e">
        <f t="shared" si="212"/>
        <v>#DIV/0!</v>
      </c>
      <c r="CA145" s="41" t="e">
        <f t="shared" si="212"/>
        <v>#DIV/0!</v>
      </c>
      <c r="CB145" s="41" t="e">
        <f t="shared" si="212"/>
        <v>#DIV/0!</v>
      </c>
      <c r="CC145" s="41" t="e">
        <f t="shared" si="212"/>
        <v>#DIV/0!</v>
      </c>
      <c r="CD145" s="41" t="e">
        <f t="shared" si="212"/>
        <v>#DIV/0!</v>
      </c>
      <c r="CE145" s="41" t="e">
        <f t="shared" si="212"/>
        <v>#DIV/0!</v>
      </c>
      <c r="CF145" s="41" t="e">
        <f t="shared" si="212"/>
        <v>#DIV/0!</v>
      </c>
    </row>
    <row r="146" spans="2:84" s="41" customFormat="1" x14ac:dyDescent="0.35">
      <c r="B146" s="41" t="s">
        <v>2053</v>
      </c>
      <c r="Q146" s="41">
        <f>Q139/Q110</f>
        <v>19.211108879446016</v>
      </c>
      <c r="R146" s="41">
        <f t="shared" ref="R146:BA146" si="213">R139/R110</f>
        <v>22.151380997664329</v>
      </c>
      <c r="S146" s="41">
        <f t="shared" si="213"/>
        <v>28.366925333333331</v>
      </c>
      <c r="T146" s="41">
        <f t="shared" si="213"/>
        <v>41.305714508094638</v>
      </c>
      <c r="U146" s="41">
        <f t="shared" si="213"/>
        <v>45.288242271293377</v>
      </c>
      <c r="V146" s="41">
        <f t="shared" si="213"/>
        <v>56.788895404002965</v>
      </c>
      <c r="W146" s="41">
        <f t="shared" si="213"/>
        <v>35.068556937931028</v>
      </c>
      <c r="X146" s="41">
        <f t="shared" si="213"/>
        <v>-142.22698965517242</v>
      </c>
      <c r="Y146" s="41">
        <f t="shared" si="213"/>
        <v>-748.49755333333337</v>
      </c>
      <c r="Z146" s="41">
        <f t="shared" si="213"/>
        <v>173.31807331941545</v>
      </c>
      <c r="AA146" s="41">
        <f t="shared" si="213"/>
        <v>82.977161676646702</v>
      </c>
      <c r="AB146" s="41">
        <f t="shared" si="213"/>
        <v>51.621678840579712</v>
      </c>
      <c r="AC146" s="41">
        <f t="shared" si="213"/>
        <v>28.829630816812053</v>
      </c>
      <c r="AD146" s="41">
        <f t="shared" si="213"/>
        <v>28.877433556629835</v>
      </c>
      <c r="AE146" s="41">
        <f t="shared" si="213"/>
        <v>25.134195455930911</v>
      </c>
      <c r="AF146" s="41">
        <f t="shared" si="213"/>
        <v>32.274718070009463</v>
      </c>
      <c r="AG146" s="41">
        <f t="shared" si="213"/>
        <v>28.516387238313733</v>
      </c>
      <c r="AH146" s="41">
        <f t="shared" si="213"/>
        <v>25.499357696614233</v>
      </c>
      <c r="AI146" s="41">
        <f t="shared" si="213"/>
        <v>19.502322833935018</v>
      </c>
      <c r="AJ146" s="41">
        <f t="shared" si="213"/>
        <v>16.034713804239814</v>
      </c>
      <c r="AK146" s="41">
        <f t="shared" si="213"/>
        <v>14.035331237959891</v>
      </c>
      <c r="AL146" s="41">
        <f t="shared" si="213"/>
        <v>15.639257810487578</v>
      </c>
      <c r="AM146" s="41">
        <f t="shared" si="213"/>
        <v>9.7102100093448254</v>
      </c>
      <c r="AN146" s="41">
        <f t="shared" si="213"/>
        <v>9.5875445413339104</v>
      </c>
      <c r="AO146" s="41">
        <f t="shared" si="213"/>
        <v>10.245958974205159</v>
      </c>
      <c r="AP146" s="41">
        <f t="shared" si="213"/>
        <v>9.7518508047585719</v>
      </c>
      <c r="AQ146" s="41">
        <f t="shared" si="213"/>
        <v>8.8199413195721199</v>
      </c>
      <c r="AR146" s="41">
        <f t="shared" si="213"/>
        <v>16.831299801024141</v>
      </c>
      <c r="AS146" s="41">
        <f t="shared" si="213"/>
        <v>12.013848505079824</v>
      </c>
      <c r="AT146" s="41">
        <f t="shared" si="213"/>
        <v>12.424207755411254</v>
      </c>
      <c r="AU146" s="41">
        <f t="shared" si="213"/>
        <v>11.7310172503774</v>
      </c>
      <c r="AV146" s="41">
        <f t="shared" si="213"/>
        <v>15.589950798829554</v>
      </c>
      <c r="AW146" s="41" t="e">
        <f t="shared" si="213"/>
        <v>#DIV/0!</v>
      </c>
      <c r="AX146" s="41" t="e">
        <f t="shared" si="213"/>
        <v>#DIV/0!</v>
      </c>
      <c r="AY146" s="41" t="e">
        <f t="shared" si="213"/>
        <v>#DIV/0!</v>
      </c>
      <c r="AZ146" s="41" t="e">
        <f t="shared" si="213"/>
        <v>#DIV/0!</v>
      </c>
      <c r="BA146" s="41" t="e">
        <f t="shared" si="213"/>
        <v>#DIV/0!</v>
      </c>
      <c r="BL146" s="41">
        <f>BL139/BL110</f>
        <v>6.7709998284243644</v>
      </c>
      <c r="BM146" s="41">
        <f t="shared" ref="BM146:CF146" si="214">BM139/BM110</f>
        <v>21.552415384615387</v>
      </c>
      <c r="BN146" s="41">
        <f t="shared" si="214"/>
        <v>653.85092692307694</v>
      </c>
      <c r="BO146" s="41">
        <f t="shared" si="214"/>
        <v>5.6129337942252953</v>
      </c>
      <c r="BP146" s="41">
        <f t="shared" si="214"/>
        <v>13.429913020588236</v>
      </c>
      <c r="BQ146" s="41">
        <f t="shared" si="214"/>
        <v>17.943538963513078</v>
      </c>
      <c r="BR146" s="41">
        <f t="shared" si="214"/>
        <v>36.238759682440843</v>
      </c>
      <c r="BS146" s="41">
        <f t="shared" si="214"/>
        <v>-114.45307980295567</v>
      </c>
      <c r="BT146" s="41">
        <f t="shared" si="214"/>
        <v>54.597452560386479</v>
      </c>
      <c r="BU146" s="41">
        <f t="shared" si="214"/>
        <v>27.585548287606436</v>
      </c>
      <c r="BV146" s="41">
        <f t="shared" si="214"/>
        <v>16.123318761179199</v>
      </c>
      <c r="BW146" s="41">
        <f t="shared" si="214"/>
        <v>8.3854739209781908</v>
      </c>
      <c r="BX146" s="41">
        <f t="shared" si="214"/>
        <v>11.50930453377941</v>
      </c>
      <c r="BY146" s="41">
        <f t="shared" si="214"/>
        <v>15.844851461594732</v>
      </c>
      <c r="BZ146" s="41" t="e">
        <f t="shared" si="214"/>
        <v>#DIV/0!</v>
      </c>
      <c r="CA146" s="41" t="e">
        <f t="shared" si="214"/>
        <v>#DIV/0!</v>
      </c>
      <c r="CB146" s="41" t="e">
        <f t="shared" si="214"/>
        <v>#DIV/0!</v>
      </c>
      <c r="CC146" s="41" t="e">
        <f t="shared" si="214"/>
        <v>#DIV/0!</v>
      </c>
      <c r="CD146" s="41" t="e">
        <f t="shared" si="214"/>
        <v>#DIV/0!</v>
      </c>
      <c r="CE146" s="41" t="e">
        <f t="shared" si="214"/>
        <v>#DIV/0!</v>
      </c>
      <c r="CF146" s="41" t="e">
        <f t="shared" si="214"/>
        <v>#DIV/0!</v>
      </c>
    </row>
    <row r="147" spans="2:84" s="41" customFormat="1" x14ac:dyDescent="0.35">
      <c r="B147" s="41" t="s">
        <v>2054</v>
      </c>
      <c r="Q147" s="41">
        <f>Q139/SUM(N129:Q129)</f>
        <v>40.259691893139838</v>
      </c>
      <c r="R147" s="41">
        <f>R139/SUM(O129:R129)</f>
        <v>24.105914615105299</v>
      </c>
      <c r="S147" s="41">
        <f t="shared" ref="S147:BA147" si="215">S139/SUM(P129:S129)</f>
        <v>17.983727774589095</v>
      </c>
      <c r="T147" s="41">
        <f t="shared" si="215"/>
        <v>16.077793868153172</v>
      </c>
      <c r="U147" s="41">
        <f t="shared" si="215"/>
        <v>17.482188017535314</v>
      </c>
      <c r="V147" s="41">
        <f t="shared" si="215"/>
        <v>18.531257837445573</v>
      </c>
      <c r="W147" s="41">
        <f t="shared" si="215"/>
        <v>16.628321635055588</v>
      </c>
      <c r="X147" s="41">
        <f t="shared" si="215"/>
        <v>16.345770277410832</v>
      </c>
      <c r="Y147" s="41">
        <f t="shared" si="215"/>
        <v>19.692635321166154</v>
      </c>
      <c r="Z147" s="41">
        <f t="shared" si="215"/>
        <v>31.72310168895682</v>
      </c>
      <c r="AA147" s="41">
        <f t="shared" si="215"/>
        <v>75.106699186991861</v>
      </c>
      <c r="AB147" s="41">
        <f t="shared" si="215"/>
        <v>40.214953032258066</v>
      </c>
      <c r="AC147" s="41">
        <f t="shared" si="215"/>
        <v>25.755695685441019</v>
      </c>
      <c r="AD147" s="41">
        <f t="shared" si="215"/>
        <v>18.267594491044125</v>
      </c>
      <c r="AE147" s="41">
        <f t="shared" si="215"/>
        <v>14.685860420005937</v>
      </c>
      <c r="AF147" s="41">
        <f t="shared" si="215"/>
        <v>17.563605800583492</v>
      </c>
      <c r="AG147" s="41">
        <f t="shared" si="215"/>
        <v>15.37125402689751</v>
      </c>
      <c r="AH147" s="41">
        <f t="shared" si="215"/>
        <v>13.884176327478588</v>
      </c>
      <c r="AI147" s="41">
        <f t="shared" si="215"/>
        <v>15.736944756433081</v>
      </c>
      <c r="AJ147" s="41">
        <f t="shared" si="215"/>
        <v>15.087673671497583</v>
      </c>
      <c r="AK147" s="41">
        <f t="shared" si="215"/>
        <v>15.160455863892205</v>
      </c>
      <c r="AL147" s="41">
        <f t="shared" si="215"/>
        <v>20.506481592279854</v>
      </c>
      <c r="AM147" s="41">
        <f t="shared" si="215"/>
        <v>18.254739918016789</v>
      </c>
      <c r="AN147" s="41">
        <f t="shared" si="215"/>
        <v>14.487636614481412</v>
      </c>
      <c r="AO147" s="41">
        <f t="shared" si="215"/>
        <v>17.647680671603236</v>
      </c>
      <c r="AP147" s="41">
        <f t="shared" si="215"/>
        <v>18.946831815091773</v>
      </c>
      <c r="AQ147" s="41">
        <f t="shared" si="215"/>
        <v>15.09646943641825</v>
      </c>
      <c r="AR147" s="41">
        <f t="shared" si="215"/>
        <v>18.468764511157488</v>
      </c>
      <c r="AS147" s="41">
        <f t="shared" si="215"/>
        <v>18.229602435110902</v>
      </c>
      <c r="AT147" s="41">
        <f t="shared" si="215"/>
        <v>18.816534938534666</v>
      </c>
      <c r="AU147" s="41">
        <f t="shared" si="215"/>
        <v>18.43956847118644</v>
      </c>
      <c r="AV147" s="41">
        <f t="shared" si="215"/>
        <v>17.106648532669769</v>
      </c>
      <c r="AW147" s="41">
        <f t="shared" si="215"/>
        <v>0</v>
      </c>
      <c r="AX147" s="41">
        <f t="shared" si="215"/>
        <v>0</v>
      </c>
      <c r="AY147" s="41">
        <f t="shared" si="215"/>
        <v>0</v>
      </c>
      <c r="AZ147" s="41" t="e">
        <f t="shared" si="215"/>
        <v>#DIV/0!</v>
      </c>
      <c r="BA147" s="41" t="e">
        <f t="shared" si="215"/>
        <v>#DIV/0!</v>
      </c>
      <c r="BL147" s="41">
        <f>BL139/BL118</f>
        <v>7.9430346863468646</v>
      </c>
      <c r="BM147" s="41">
        <f t="shared" ref="BM147:CF147" si="216">BM139/BM118</f>
        <v>6.6056239436619721</v>
      </c>
      <c r="BN147" s="41">
        <f t="shared" si="216"/>
        <v>41.195777302100161</v>
      </c>
      <c r="BO147" s="41">
        <f t="shared" si="216"/>
        <v>7.4405413477088951</v>
      </c>
      <c r="BP147" s="41">
        <f t="shared" si="216"/>
        <v>15.114764736842107</v>
      </c>
      <c r="BQ147" s="41">
        <f t="shared" si="216"/>
        <v>13.35202791206151</v>
      </c>
      <c r="BR147" s="41">
        <f t="shared" si="216"/>
        <v>14.105537578768782</v>
      </c>
      <c r="BS147" s="41">
        <f t="shared" si="216"/>
        <v>13.153788563879978</v>
      </c>
      <c r="BT147" s="41">
        <f t="shared" si="216"/>
        <v>42.533176752688178</v>
      </c>
      <c r="BU147" s="41">
        <f t="shared" si="216"/>
        <v>15.011802577655741</v>
      </c>
      <c r="BV147" s="41">
        <f t="shared" si="216"/>
        <v>15.171045454262117</v>
      </c>
      <c r="BW147" s="41">
        <f t="shared" si="216"/>
        <v>11.936148681646968</v>
      </c>
      <c r="BX147" s="41">
        <f t="shared" si="216"/>
        <v>17.391587705479452</v>
      </c>
      <c r="BY147" s="41">
        <f t="shared" si="216"/>
        <v>17.386347686627065</v>
      </c>
      <c r="BZ147" s="41" t="e">
        <f t="shared" si="216"/>
        <v>#DIV/0!</v>
      </c>
      <c r="CA147" s="41" t="e">
        <f t="shared" si="216"/>
        <v>#DIV/0!</v>
      </c>
      <c r="CB147" s="41" t="e">
        <f t="shared" si="216"/>
        <v>#DIV/0!</v>
      </c>
      <c r="CC147" s="41" t="e">
        <f t="shared" si="216"/>
        <v>#DIV/0!</v>
      </c>
      <c r="CD147" s="41" t="e">
        <f t="shared" si="216"/>
        <v>#DIV/0!</v>
      </c>
      <c r="CE147" s="41" t="e">
        <f t="shared" si="216"/>
        <v>#DIV/0!</v>
      </c>
      <c r="CF147" s="41" t="e">
        <f t="shared" si="216"/>
        <v>#DIV/0!</v>
      </c>
    </row>
    <row r="148" spans="2:84" s="8" customFormat="1" x14ac:dyDescent="0.35">
      <c r="Q148" s="29"/>
      <c r="U148" s="29"/>
      <c r="Y148" s="29"/>
      <c r="AC148" s="29"/>
      <c r="AG148" s="29"/>
      <c r="AK148" s="29"/>
      <c r="AO148" s="29"/>
      <c r="AS148" s="29"/>
      <c r="AW148" s="29"/>
    </row>
    <row r="149" spans="2:84" s="16" customFormat="1" x14ac:dyDescent="0.35">
      <c r="B149" s="16" t="s">
        <v>2055</v>
      </c>
      <c r="Q149" s="34"/>
      <c r="U149" s="34"/>
      <c r="Y149" s="34"/>
      <c r="AC149" s="34"/>
      <c r="AG149" s="34"/>
      <c r="AK149" s="34"/>
      <c r="AO149" s="34"/>
      <c r="AS149" s="34"/>
      <c r="AW149" s="34"/>
    </row>
    <row r="150" spans="2:84" s="12" customFormat="1" x14ac:dyDescent="0.35">
      <c r="B150" s="12" t="s">
        <v>2056</v>
      </c>
      <c r="Q150" s="12" t="e">
        <f>(Q48-M48)/ABS(M48)</f>
        <v>#DIV/0!</v>
      </c>
      <c r="R150" s="12" t="e">
        <f t="shared" ref="R150:BA150" si="217">(R48-N48)/ABS(N48)</f>
        <v>#DIV/0!</v>
      </c>
      <c r="S150" s="12" t="e">
        <f t="shared" si="217"/>
        <v>#DIV/0!</v>
      </c>
      <c r="T150" s="12" t="e">
        <f t="shared" si="217"/>
        <v>#DIV/0!</v>
      </c>
      <c r="U150" s="12">
        <f t="shared" si="217"/>
        <v>8.1404320987654322E-2</v>
      </c>
      <c r="V150" s="12">
        <f t="shared" si="217"/>
        <v>8.5168869309838469E-2</v>
      </c>
      <c r="W150" s="12">
        <f t="shared" si="217"/>
        <v>6.8392346982945204E-2</v>
      </c>
      <c r="X150" s="12">
        <f t="shared" si="217"/>
        <v>6.6899360093077374E-3</v>
      </c>
      <c r="Y150" s="12">
        <f t="shared" si="217"/>
        <v>3.7727434891188009E-2</v>
      </c>
      <c r="Z150" s="12">
        <f t="shared" si="217"/>
        <v>6.6465016317758502E-2</v>
      </c>
      <c r="AA150" s="12">
        <f t="shared" si="217"/>
        <v>0.16019771493395998</v>
      </c>
      <c r="AB150" s="12">
        <f t="shared" si="217"/>
        <v>4.0956370991043052E-2</v>
      </c>
      <c r="AC150" s="12">
        <f t="shared" si="217"/>
        <v>0.23214439192092823</v>
      </c>
      <c r="AD150" s="12">
        <f t="shared" si="217"/>
        <v>7.6802507836990594E-2</v>
      </c>
      <c r="AE150" s="12">
        <f t="shared" si="217"/>
        <v>5.9575359687107136E-2</v>
      </c>
      <c r="AF150" s="12">
        <f t="shared" si="217"/>
        <v>0.10179723822080355</v>
      </c>
      <c r="AG150" s="12">
        <f t="shared" si="217"/>
        <v>9.1727120535714288E-2</v>
      </c>
      <c r="AH150" s="12">
        <f t="shared" si="217"/>
        <v>0.12428086227212864</v>
      </c>
      <c r="AI150" s="12">
        <f t="shared" si="217"/>
        <v>8.7271768505701675E-2</v>
      </c>
      <c r="AJ150" s="12">
        <f t="shared" si="217"/>
        <v>7.2679178737876313E-2</v>
      </c>
      <c r="AK150" s="12">
        <f t="shared" si="217"/>
        <v>3.8783464315379212E-2</v>
      </c>
      <c r="AL150" s="12">
        <f t="shared" si="217"/>
        <v>4.9876695437731197E-2</v>
      </c>
      <c r="AM150" s="12">
        <f t="shared" si="217"/>
        <v>-2.8311609578660201E-2</v>
      </c>
      <c r="AN150" s="12">
        <f t="shared" si="217"/>
        <v>4.0922968529826208E-2</v>
      </c>
      <c r="AO150" s="12">
        <f t="shared" si="217"/>
        <v>-7.9591585680895555E-2</v>
      </c>
      <c r="AP150" s="12">
        <f t="shared" si="217"/>
        <v>-9.2959069822068238E-2</v>
      </c>
      <c r="AQ150" s="12">
        <f t="shared" si="217"/>
        <v>3.4626902919890193E-2</v>
      </c>
      <c r="AR150" s="12">
        <f t="shared" si="217"/>
        <v>7.118280782898076E-2</v>
      </c>
      <c r="AS150" s="12">
        <f t="shared" si="217"/>
        <v>1.082598235765838E-2</v>
      </c>
      <c r="AT150" s="12">
        <f t="shared" si="217"/>
        <v>8.0732875825456435E-2</v>
      </c>
      <c r="AU150" s="12">
        <f t="shared" si="217"/>
        <v>1.7789302297533619E-2</v>
      </c>
      <c r="AV150" s="12">
        <f t="shared" si="217"/>
        <v>-6.1608130166921175E-3</v>
      </c>
      <c r="AW150" s="12">
        <f t="shared" si="217"/>
        <v>-1</v>
      </c>
      <c r="AX150" s="12">
        <f t="shared" si="217"/>
        <v>-1</v>
      </c>
      <c r="AY150" s="12">
        <f t="shared" si="217"/>
        <v>-1</v>
      </c>
      <c r="AZ150" s="12">
        <f t="shared" si="217"/>
        <v>-1</v>
      </c>
      <c r="BA150" s="12" t="e">
        <f t="shared" si="217"/>
        <v>#DIV/0!</v>
      </c>
      <c r="BL150" s="12" t="e">
        <f>(BL48-BK48)/ABS(BK48)</f>
        <v>#DIV/0!</v>
      </c>
      <c r="BM150" s="12">
        <f t="shared" ref="BM150:CF150" si="218">(BM48-BL48)/ABS(BL48)</f>
        <v>1.8129666527993693E-2</v>
      </c>
      <c r="BN150" s="12">
        <f t="shared" si="218"/>
        <v>1.4688487924471494E-2</v>
      </c>
      <c r="BO150" s="12">
        <f t="shared" si="218"/>
        <v>-3.8658810563350431E-2</v>
      </c>
      <c r="BP150" s="12">
        <f t="shared" si="218"/>
        <v>5.3353322456898451E-3</v>
      </c>
      <c r="BQ150" s="12">
        <f t="shared" si="218"/>
        <v>-0.11105263157894738</v>
      </c>
      <c r="BR150" s="12">
        <f t="shared" si="218"/>
        <v>0.16558121176238405</v>
      </c>
      <c r="BS150" s="12">
        <f t="shared" si="218"/>
        <v>5.7399254994920421E-2</v>
      </c>
      <c r="BT150" s="12">
        <f t="shared" si="218"/>
        <v>7.6100880704563653E-2</v>
      </c>
      <c r="BU150" s="12">
        <f t="shared" si="218"/>
        <v>0.11253301588482571</v>
      </c>
      <c r="BV150" s="12">
        <f t="shared" si="218"/>
        <v>9.3392630241423122E-2</v>
      </c>
      <c r="BW150" s="12">
        <f t="shared" si="218"/>
        <v>2.5168965411786294E-2</v>
      </c>
      <c r="BX150" s="12">
        <f t="shared" si="218"/>
        <v>-1.581051249925422E-2</v>
      </c>
      <c r="BY150" s="12">
        <f t="shared" si="218"/>
        <v>2.4051285160038797E-2</v>
      </c>
      <c r="BZ150" s="12">
        <f t="shared" si="218"/>
        <v>-1</v>
      </c>
      <c r="CA150" s="12" t="e">
        <f t="shared" si="218"/>
        <v>#DIV/0!</v>
      </c>
      <c r="CB150" s="12" t="e">
        <f t="shared" si="218"/>
        <v>#DIV/0!</v>
      </c>
      <c r="CC150" s="12" t="e">
        <f t="shared" si="218"/>
        <v>#DIV/0!</v>
      </c>
      <c r="CD150" s="12" t="e">
        <f t="shared" si="218"/>
        <v>#DIV/0!</v>
      </c>
      <c r="CE150" s="12" t="e">
        <f t="shared" si="218"/>
        <v>#DIV/0!</v>
      </c>
      <c r="CF150" s="12" t="e">
        <f t="shared" si="218"/>
        <v>#DIV/0!</v>
      </c>
    </row>
    <row r="151" spans="2:84" s="12" customFormat="1" x14ac:dyDescent="0.35">
      <c r="B151" s="12" t="s">
        <v>2057</v>
      </c>
      <c r="Q151" s="12" t="e">
        <f>(Q69-M69)/ABS(M69)</f>
        <v>#DIV/0!</v>
      </c>
      <c r="R151" s="12" t="e">
        <f t="shared" ref="R151:BA151" si="219">(R69-N69)/ABS(N69)</f>
        <v>#DIV/0!</v>
      </c>
      <c r="S151" s="12" t="e">
        <f t="shared" si="219"/>
        <v>#DIV/0!</v>
      </c>
      <c r="T151" s="12" t="e">
        <f t="shared" si="219"/>
        <v>#DIV/0!</v>
      </c>
      <c r="U151" s="12">
        <f t="shared" si="219"/>
        <v>-0.12138084632516703</v>
      </c>
      <c r="V151" s="12">
        <f t="shared" si="219"/>
        <v>-6.4642507345739467E-2</v>
      </c>
      <c r="W151" s="12">
        <f t="shared" si="219"/>
        <v>-0.59791231732776617</v>
      </c>
      <c r="X151" s="12">
        <f t="shared" si="219"/>
        <v>-1.7530364372469636</v>
      </c>
      <c r="Y151" s="12">
        <f t="shared" si="219"/>
        <v>0.46641318124207859</v>
      </c>
      <c r="Z151" s="12">
        <f t="shared" si="219"/>
        <v>0.21780104712041884</v>
      </c>
      <c r="AA151" s="12">
        <f t="shared" si="219"/>
        <v>0.52959501557632394</v>
      </c>
      <c r="AB151" s="12">
        <f t="shared" si="219"/>
        <v>2.6841397849462365</v>
      </c>
      <c r="AC151" s="12">
        <f t="shared" si="219"/>
        <v>0.47277441659464131</v>
      </c>
      <c r="AD151" s="12">
        <f t="shared" si="219"/>
        <v>0.22098022355975924</v>
      </c>
      <c r="AE151" s="12">
        <f t="shared" si="219"/>
        <v>9.1649694501018328E-2</v>
      </c>
      <c r="AF151" s="12">
        <f t="shared" si="219"/>
        <v>0.19553072625698323</v>
      </c>
      <c r="AG151" s="12">
        <f t="shared" si="219"/>
        <v>7.6291079812206572E-3</v>
      </c>
      <c r="AH151" s="12">
        <f t="shared" si="219"/>
        <v>0.14507042253521127</v>
      </c>
      <c r="AI151" s="12">
        <f t="shared" si="219"/>
        <v>5.5970149253731345E-2</v>
      </c>
      <c r="AJ151" s="12">
        <f t="shared" si="219"/>
        <v>0.19626168224299065</v>
      </c>
      <c r="AK151" s="12">
        <f t="shared" si="219"/>
        <v>6.9889341875364011E-2</v>
      </c>
      <c r="AL151" s="12">
        <f t="shared" si="219"/>
        <v>0.11623616236162361</v>
      </c>
      <c r="AM151" s="12">
        <f t="shared" si="219"/>
        <v>-0.63839811542991753</v>
      </c>
      <c r="AN151" s="12">
        <f t="shared" si="219"/>
        <v>0.14341517857142858</v>
      </c>
      <c r="AO151" s="12">
        <f t="shared" si="219"/>
        <v>-5.6614044637996734E-2</v>
      </c>
      <c r="AP151" s="12">
        <f t="shared" si="219"/>
        <v>-0.82975206611570251</v>
      </c>
      <c r="AQ151" s="12">
        <f t="shared" si="219"/>
        <v>1.8957654723127035</v>
      </c>
      <c r="AR151" s="12">
        <f t="shared" si="219"/>
        <v>-6.686188384577843E-2</v>
      </c>
      <c r="AS151" s="12">
        <f t="shared" si="219"/>
        <v>-2.5389497980380843E-2</v>
      </c>
      <c r="AT151" s="12">
        <f t="shared" si="219"/>
        <v>4.4401294498381878</v>
      </c>
      <c r="AU151" s="12">
        <f t="shared" si="219"/>
        <v>-5.2868391451068614E-2</v>
      </c>
      <c r="AV151" s="12">
        <f t="shared" si="219"/>
        <v>-2.4058577405857741E-2</v>
      </c>
      <c r="AW151" s="12">
        <f t="shared" si="219"/>
        <v>-1</v>
      </c>
      <c r="AX151" s="12">
        <f t="shared" si="219"/>
        <v>-1</v>
      </c>
      <c r="AY151" s="12">
        <f t="shared" si="219"/>
        <v>-1</v>
      </c>
      <c r="AZ151" s="12">
        <f t="shared" si="219"/>
        <v>-1</v>
      </c>
      <c r="BA151" s="12" t="e">
        <f t="shared" si="219"/>
        <v>#DIV/0!</v>
      </c>
      <c r="BL151" s="12" t="e">
        <f>(BL69-BK69)/ABS(BK69)</f>
        <v>#DIV/0!</v>
      </c>
      <c r="BM151" s="12">
        <f t="shared" ref="BM151:CF151" si="220">(BM69-BL69)/ABS(BL69)</f>
        <v>-7.7484364141765114E-2</v>
      </c>
      <c r="BN151" s="12">
        <f t="shared" si="220"/>
        <v>3.3898305084745763E-2</v>
      </c>
      <c r="BO151" s="12">
        <f t="shared" si="220"/>
        <v>8.5974499089253184E-2</v>
      </c>
      <c r="BP151" s="12">
        <f t="shared" si="220"/>
        <v>0.21234485072123449</v>
      </c>
      <c r="BQ151" s="12">
        <f t="shared" si="220"/>
        <v>-2.4903154399557276E-3</v>
      </c>
      <c r="BR151" s="12">
        <f t="shared" si="220"/>
        <v>0.47073509015256587</v>
      </c>
      <c r="BS151" s="12">
        <f t="shared" si="220"/>
        <v>-0.6297623538287439</v>
      </c>
      <c r="BT151" s="12">
        <f t="shared" si="220"/>
        <v>1.5705552725420275</v>
      </c>
      <c r="BU151" s="12">
        <f t="shared" si="220"/>
        <v>0.23464130003963535</v>
      </c>
      <c r="BV151" s="12">
        <f t="shared" si="220"/>
        <v>9.678972712680578E-2</v>
      </c>
      <c r="BW151" s="12">
        <f t="shared" si="220"/>
        <v>-7.5808576028098928E-2</v>
      </c>
      <c r="BX151" s="12">
        <f t="shared" si="220"/>
        <v>-9.2319873317498025E-2</v>
      </c>
      <c r="BY151" s="12">
        <f t="shared" si="220"/>
        <v>0.20725750174459176</v>
      </c>
      <c r="BZ151" s="12">
        <f t="shared" si="220"/>
        <v>-1</v>
      </c>
      <c r="CA151" s="12" t="e">
        <f t="shared" si="220"/>
        <v>#DIV/0!</v>
      </c>
      <c r="CB151" s="12" t="e">
        <f t="shared" si="220"/>
        <v>#DIV/0!</v>
      </c>
      <c r="CC151" s="12" t="e">
        <f t="shared" si="220"/>
        <v>#DIV/0!</v>
      </c>
      <c r="CD151" s="12" t="e">
        <f t="shared" si="220"/>
        <v>#DIV/0!</v>
      </c>
      <c r="CE151" s="12" t="e">
        <f t="shared" si="220"/>
        <v>#DIV/0!</v>
      </c>
      <c r="CF151" s="12" t="e">
        <f t="shared" si="220"/>
        <v>#DIV/0!</v>
      </c>
    </row>
    <row r="152" spans="2:84" s="12" customFormat="1" x14ac:dyDescent="0.35">
      <c r="B152" s="12" t="s">
        <v>2058</v>
      </c>
      <c r="Q152" s="12" t="e">
        <f>(Q129-M129)/ABS(M129)</f>
        <v>#DIV/0!</v>
      </c>
      <c r="R152" s="12" t="e">
        <f t="shared" ref="R152:BA152" si="221">(R129-N129)/ABS(N129)</f>
        <v>#DIV/0!</v>
      </c>
      <c r="S152" s="12" t="e">
        <f t="shared" si="221"/>
        <v>#DIV/0!</v>
      </c>
      <c r="T152" s="12" t="e">
        <f t="shared" si="221"/>
        <v>#DIV/0!</v>
      </c>
      <c r="U152" s="12">
        <f t="shared" si="221"/>
        <v>-1.3192612137203167E-2</v>
      </c>
      <c r="V152" s="12">
        <f t="shared" si="221"/>
        <v>2.2617124394184167E-2</v>
      </c>
      <c r="W152" s="12">
        <f t="shared" si="221"/>
        <v>0.41983317886932342</v>
      </c>
      <c r="X152" s="12">
        <f t="shared" si="221"/>
        <v>2.4300341296928329</v>
      </c>
      <c r="Y152" s="12">
        <f t="shared" si="221"/>
        <v>-0.72192513368983957</v>
      </c>
      <c r="Z152" s="12">
        <f t="shared" si="221"/>
        <v>-1.2654028436018958</v>
      </c>
      <c r="AA152" s="12">
        <f t="shared" si="221"/>
        <v>-0.98563968668407309</v>
      </c>
      <c r="AB152" s="12">
        <f t="shared" si="221"/>
        <v>0.74925373134328355</v>
      </c>
      <c r="AC152" s="12">
        <f t="shared" si="221"/>
        <v>2.3149038461538463</v>
      </c>
      <c r="AD152" s="12">
        <f t="shared" si="221"/>
        <v>5.2232142857142856</v>
      </c>
      <c r="AE152" s="12">
        <f t="shared" si="221"/>
        <v>98.181818181818187</v>
      </c>
      <c r="AF152" s="12">
        <f t="shared" si="221"/>
        <v>-0.51820250284414104</v>
      </c>
      <c r="AG152" s="12">
        <f t="shared" si="221"/>
        <v>0.4655547498187092</v>
      </c>
      <c r="AH152" s="12">
        <f t="shared" si="221"/>
        <v>0.29598308668076112</v>
      </c>
      <c r="AI152" s="12">
        <f t="shared" si="221"/>
        <v>-0.32538955087076077</v>
      </c>
      <c r="AJ152" s="12">
        <f t="shared" si="221"/>
        <v>0.28099173553719009</v>
      </c>
      <c r="AK152" s="12">
        <f t="shared" si="221"/>
        <v>-0.27412172191984169</v>
      </c>
      <c r="AL152" s="12">
        <f t="shared" si="221"/>
        <v>-0.48341489940184884</v>
      </c>
      <c r="AM152" s="12">
        <f t="shared" si="221"/>
        <v>0.10122282608695653</v>
      </c>
      <c r="AN152" s="12">
        <f t="shared" si="221"/>
        <v>0.92995391705069119</v>
      </c>
      <c r="AO152" s="12">
        <f t="shared" si="221"/>
        <v>-0.22154055896387184</v>
      </c>
      <c r="AP152" s="12">
        <f t="shared" si="221"/>
        <v>8.1052631578947362E-2</v>
      </c>
      <c r="AQ152" s="12">
        <f t="shared" si="221"/>
        <v>0.68291178285009257</v>
      </c>
      <c r="AR152" s="12">
        <f t="shared" si="221"/>
        <v>-0.36389684813753581</v>
      </c>
      <c r="AS152" s="12">
        <f t="shared" si="221"/>
        <v>0.11208406304728546</v>
      </c>
      <c r="AT152" s="12">
        <f t="shared" si="221"/>
        <v>-0.24926971762414801</v>
      </c>
      <c r="AU152" s="12">
        <f t="shared" si="221"/>
        <v>-7.3680351906158362E-2</v>
      </c>
      <c r="AV152" s="12">
        <f t="shared" si="221"/>
        <v>0.24699699699699701</v>
      </c>
      <c r="AW152" s="12">
        <f t="shared" si="221"/>
        <v>-1</v>
      </c>
      <c r="AX152" s="12">
        <f t="shared" si="221"/>
        <v>-1</v>
      </c>
      <c r="AY152" s="12">
        <f t="shared" si="221"/>
        <v>-1</v>
      </c>
      <c r="AZ152" s="12">
        <f t="shared" si="221"/>
        <v>-1</v>
      </c>
      <c r="BA152" s="12" t="e">
        <f t="shared" si="221"/>
        <v>#DIV/0!</v>
      </c>
      <c r="BL152" s="12" t="e">
        <f>(BL118-BK118)/ABS(BK118)</f>
        <v>#DIV/0!</v>
      </c>
      <c r="BM152" s="12">
        <f t="shared" ref="BM152:CF152" si="222">(BM118-BL118)/ABS(BL118)</f>
        <v>9.5605501509560556E-2</v>
      </c>
      <c r="BN152" s="12">
        <f t="shared" si="222"/>
        <v>-0.81047152480097984</v>
      </c>
      <c r="BO152" s="12">
        <f t="shared" si="222"/>
        <v>4.9935379644588043</v>
      </c>
      <c r="BP152" s="12">
        <f t="shared" si="222"/>
        <v>-0.18571428571428572</v>
      </c>
      <c r="BQ152" s="12">
        <f t="shared" si="222"/>
        <v>0.37768950678583252</v>
      </c>
      <c r="BR152" s="12">
        <f t="shared" si="222"/>
        <v>-8.649687650168188E-3</v>
      </c>
      <c r="BS152" s="12">
        <f t="shared" si="222"/>
        <v>0.28429471643238002</v>
      </c>
      <c r="BT152" s="12">
        <f t="shared" si="222"/>
        <v>-0.64899037554255523</v>
      </c>
      <c r="BU152" s="12">
        <f t="shared" si="222"/>
        <v>2.1327956989247312</v>
      </c>
      <c r="BV152" s="12">
        <f t="shared" si="222"/>
        <v>0.10125278874206281</v>
      </c>
      <c r="BW152" s="12">
        <f t="shared" si="222"/>
        <v>0.19978182951534984</v>
      </c>
      <c r="BX152" s="12">
        <f t="shared" si="222"/>
        <v>-0.20353292635407197</v>
      </c>
      <c r="BY152" s="12">
        <f t="shared" si="222"/>
        <v>1.5818656229615133E-2</v>
      </c>
      <c r="BZ152" s="12">
        <f t="shared" si="222"/>
        <v>-1</v>
      </c>
      <c r="CA152" s="12" t="e">
        <f t="shared" si="222"/>
        <v>#DIV/0!</v>
      </c>
      <c r="CB152" s="12" t="e">
        <f t="shared" si="222"/>
        <v>#DIV/0!</v>
      </c>
      <c r="CC152" s="12" t="e">
        <f t="shared" si="222"/>
        <v>#DIV/0!</v>
      </c>
      <c r="CD152" s="12" t="e">
        <f t="shared" si="222"/>
        <v>#DIV/0!</v>
      </c>
      <c r="CE152" s="12" t="e">
        <f t="shared" si="222"/>
        <v>#DIV/0!</v>
      </c>
      <c r="CF152" s="12" t="e">
        <f t="shared" si="222"/>
        <v>#DIV/0!</v>
      </c>
    </row>
    <row r="153" spans="2:84" s="8" customFormat="1" x14ac:dyDescent="0.35"/>
    <row r="154" spans="2:84" s="8" customFormat="1" x14ac:dyDescent="0.35">
      <c r="B154" s="20" t="s">
        <v>2100</v>
      </c>
    </row>
    <row r="155" spans="2:84" s="41" customFormat="1" x14ac:dyDescent="0.35">
      <c r="B155" s="41" t="s">
        <v>2101</v>
      </c>
      <c r="Q155" s="41">
        <f>SUM(N48:Q48)/Q143</f>
        <v>34.054517446042574</v>
      </c>
      <c r="R155" s="41">
        <f t="shared" ref="R155:BA155" si="223">SUM(O48:R48)/R143</f>
        <v>72.448457437150267</v>
      </c>
      <c r="S155" s="41">
        <f t="shared" si="223"/>
        <v>114.32979380633975</v>
      </c>
      <c r="T155" s="41">
        <f t="shared" si="223"/>
        <v>162.74736062552745</v>
      </c>
      <c r="U155" s="41">
        <f t="shared" si="223"/>
        <v>166.153612282902</v>
      </c>
      <c r="V155" s="41">
        <f t="shared" si="223"/>
        <v>170.41563943192472</v>
      </c>
      <c r="W155" s="41">
        <f t="shared" si="223"/>
        <v>173.91728919486354</v>
      </c>
      <c r="X155" s="41">
        <f t="shared" si="223"/>
        <v>174.94834891620269</v>
      </c>
      <c r="Y155" s="41">
        <f t="shared" si="223"/>
        <v>176.45493102276828</v>
      </c>
      <c r="Z155" s="41">
        <f t="shared" si="223"/>
        <v>179.85048159814033</v>
      </c>
      <c r="AA155" s="41">
        <f t="shared" si="223"/>
        <v>187.02645688670123</v>
      </c>
      <c r="AB155" s="41">
        <f t="shared" si="223"/>
        <v>190.26620706252078</v>
      </c>
      <c r="AC155" s="41">
        <f t="shared" si="223"/>
        <v>199.84214512738109</v>
      </c>
      <c r="AD155" s="41">
        <f t="shared" si="223"/>
        <v>203.58573214304684</v>
      </c>
      <c r="AE155" s="41">
        <f t="shared" si="223"/>
        <v>206.84508510268688</v>
      </c>
      <c r="AF155" s="41">
        <f t="shared" si="223"/>
        <v>212.14668525237906</v>
      </c>
      <c r="AG155" s="41">
        <f t="shared" si="223"/>
        <v>217.97207909141156</v>
      </c>
      <c r="AH155" s="41">
        <f t="shared" si="223"/>
        <v>225.08245630352508</v>
      </c>
      <c r="AI155" s="41">
        <f t="shared" si="223"/>
        <v>229.62081327314382</v>
      </c>
      <c r="AJ155" s="41">
        <f t="shared" si="223"/>
        <v>233.47839901750427</v>
      </c>
      <c r="AK155" s="41">
        <f t="shared" si="223"/>
        <v>237.48529321814971</v>
      </c>
      <c r="AL155" s="41">
        <f t="shared" si="223"/>
        <v>241.27894379523033</v>
      </c>
      <c r="AM155" s="41">
        <f t="shared" si="223"/>
        <v>240.57421333932831</v>
      </c>
      <c r="AN155" s="41">
        <f t="shared" si="223"/>
        <v>246.19022788863344</v>
      </c>
      <c r="AO155" s="41">
        <f t="shared" si="223"/>
        <v>247.08198988373056</v>
      </c>
      <c r="AP155" s="41">
        <f t="shared" si="223"/>
        <v>242.00081462708184</v>
      </c>
      <c r="AQ155" s="41">
        <f t="shared" si="223"/>
        <v>246.96172440503221</v>
      </c>
      <c r="AR155" s="41">
        <f t="shared" si="223"/>
        <v>258.45975471705503</v>
      </c>
      <c r="AS155" s="41">
        <f t="shared" si="223"/>
        <v>261.18648618767077</v>
      </c>
      <c r="AT155" s="41">
        <f t="shared" si="223"/>
        <v>267.61200964138652</v>
      </c>
      <c r="AU155" s="41">
        <f t="shared" si="223"/>
        <v>272.82767293569475</v>
      </c>
      <c r="AV155" s="41">
        <f t="shared" si="223"/>
        <v>279.63152253531035</v>
      </c>
      <c r="AW155" s="41" t="e">
        <f t="shared" si="223"/>
        <v>#DIV/0!</v>
      </c>
      <c r="AX155" s="41" t="e">
        <f t="shared" si="223"/>
        <v>#DIV/0!</v>
      </c>
      <c r="AY155" s="41" t="e">
        <f t="shared" si="223"/>
        <v>#DIV/0!</v>
      </c>
      <c r="AZ155" s="41" t="e">
        <f t="shared" si="223"/>
        <v>#DIV/0!</v>
      </c>
      <c r="BA155" s="41" t="e">
        <f t="shared" si="223"/>
        <v>#DIV/0!</v>
      </c>
      <c r="BY155" s="41">
        <f>BY48/BY143</f>
        <v>279.63152253531035</v>
      </c>
    </row>
    <row r="156" spans="2:84" s="41" customFormat="1" x14ac:dyDescent="0.35">
      <c r="B156" s="41" t="s">
        <v>2102</v>
      </c>
      <c r="Q156" s="41">
        <f>SUM(N69:Q69)/Q143</f>
        <v>2.9495521476221289</v>
      </c>
      <c r="R156" s="41">
        <f t="shared" ref="R156:BA156" si="224">SUM(O69:R69)/R143</f>
        <v>6.3353196546772095</v>
      </c>
      <c r="S156" s="41">
        <f t="shared" si="224"/>
        <v>14.724705352297281</v>
      </c>
      <c r="T156" s="41">
        <f t="shared" si="224"/>
        <v>18.262921309611972</v>
      </c>
      <c r="U156" s="41">
        <f t="shared" si="224"/>
        <v>17.941356329225446</v>
      </c>
      <c r="V156" s="41">
        <f t="shared" si="224"/>
        <v>17.80270148269037</v>
      </c>
      <c r="W156" s="41">
        <f t="shared" si="224"/>
        <v>12.886508052759702</v>
      </c>
      <c r="X156" s="41">
        <f t="shared" si="224"/>
        <v>6.873971355534545</v>
      </c>
      <c r="Y156" s="41">
        <f t="shared" si="224"/>
        <v>8.1637942205520275</v>
      </c>
      <c r="Z156" s="41">
        <f t="shared" si="224"/>
        <v>8.9156228821445254</v>
      </c>
      <c r="AA156" s="41">
        <f t="shared" si="224"/>
        <v>10.719873428847675</v>
      </c>
      <c r="AB156" s="41">
        <f t="shared" si="224"/>
        <v>17.858027618717308</v>
      </c>
      <c r="AC156" s="41">
        <f t="shared" si="224"/>
        <v>19.795567321917758</v>
      </c>
      <c r="AD156" s="41">
        <f t="shared" si="224"/>
        <v>20.715517516120922</v>
      </c>
      <c r="AE156" s="41">
        <f t="shared" si="224"/>
        <v>21.218062119111853</v>
      </c>
      <c r="AF156" s="41">
        <f t="shared" si="224"/>
        <v>22.097135175588871</v>
      </c>
      <c r="AG156" s="41">
        <f t="shared" si="224"/>
        <v>22.261843207873483</v>
      </c>
      <c r="AH156" s="41">
        <f t="shared" si="224"/>
        <v>23.069878587117501</v>
      </c>
      <c r="AI156" s="41">
        <f t="shared" si="224"/>
        <v>23.371684484046565</v>
      </c>
      <c r="AJ156" s="41">
        <f t="shared" si="224"/>
        <v>24.394597701559782</v>
      </c>
      <c r="AK156" s="41">
        <f t="shared" si="224"/>
        <v>25.016820600648359</v>
      </c>
      <c r="AL156" s="41">
        <f t="shared" si="224"/>
        <v>25.791214664374756</v>
      </c>
      <c r="AM156" s="41">
        <f t="shared" si="224"/>
        <v>21.966307209212939</v>
      </c>
      <c r="AN156" s="41">
        <f t="shared" si="224"/>
        <v>23.189118923642983</v>
      </c>
      <c r="AO156" s="41">
        <f t="shared" si="224"/>
        <v>23.340323029168829</v>
      </c>
      <c r="AP156" s="41">
        <f t="shared" si="224"/>
        <v>17.744538981414436</v>
      </c>
      <c r="AQ156" s="41">
        <f t="shared" si="224"/>
        <v>22.394523663254134</v>
      </c>
      <c r="AR156" s="41">
        <f t="shared" si="224"/>
        <v>22.452281068716044</v>
      </c>
      <c r="AS156" s="41">
        <f t="shared" si="224"/>
        <v>22.459842370445248</v>
      </c>
      <c r="AT156" s="41">
        <f t="shared" si="224"/>
        <v>28.03467404727774</v>
      </c>
      <c r="AU156" s="41">
        <f t="shared" si="224"/>
        <v>28.077614491047893</v>
      </c>
      <c r="AV156" s="41">
        <f t="shared" si="224"/>
        <v>28.637287237784665</v>
      </c>
      <c r="AW156" s="41" t="e">
        <f t="shared" si="224"/>
        <v>#DIV/0!</v>
      </c>
      <c r="AX156" s="41" t="e">
        <f t="shared" si="224"/>
        <v>#DIV/0!</v>
      </c>
      <c r="AY156" s="41" t="e">
        <f t="shared" si="224"/>
        <v>#DIV/0!</v>
      </c>
      <c r="AZ156" s="41" t="e">
        <f t="shared" si="224"/>
        <v>#DIV/0!</v>
      </c>
      <c r="BA156" s="41" t="e">
        <f t="shared" si="224"/>
        <v>#DIV/0!</v>
      </c>
      <c r="BY156" s="41">
        <f>BY69/BY143</f>
        <v>28.637287237784665</v>
      </c>
    </row>
    <row r="157" spans="2:84" s="41" customFormat="1" x14ac:dyDescent="0.35">
      <c r="B157" s="41" t="s">
        <v>2103</v>
      </c>
      <c r="Q157" s="41">
        <f>SUM(N129:Q129)/Q143</f>
        <v>4.9794221111304537</v>
      </c>
      <c r="R157" s="41">
        <f t="shared" ref="R157:BA157" si="225">SUM(O129:R129)/R143</f>
        <v>9.0919595252636967</v>
      </c>
      <c r="S157" s="41">
        <f t="shared" si="225"/>
        <v>13.082938251125515</v>
      </c>
      <c r="T157" s="41">
        <f t="shared" si="225"/>
        <v>14.212148872776122</v>
      </c>
      <c r="U157" s="41">
        <f t="shared" si="225"/>
        <v>14.185867338301497</v>
      </c>
      <c r="V157" s="41">
        <f t="shared" si="225"/>
        <v>14.354665092537935</v>
      </c>
      <c r="W157" s="41">
        <f t="shared" si="225"/>
        <v>15.997405260624831</v>
      </c>
      <c r="X157" s="41">
        <f t="shared" si="225"/>
        <v>18.555870714710931</v>
      </c>
      <c r="Y157" s="41">
        <f t="shared" si="225"/>
        <v>14.776082289364654</v>
      </c>
      <c r="Z157" s="41">
        <f t="shared" si="225"/>
        <v>9.1895175591068217</v>
      </c>
      <c r="AA157" s="41">
        <f t="shared" si="225"/>
        <v>3.892062933989628</v>
      </c>
      <c r="AB157" s="41">
        <f t="shared" si="225"/>
        <v>6.5826261139148219</v>
      </c>
      <c r="AC157" s="41">
        <f t="shared" si="225"/>
        <v>9.991576354331098</v>
      </c>
      <c r="AD157" s="41">
        <f t="shared" si="225"/>
        <v>16.211220374154117</v>
      </c>
      <c r="AE157" s="41">
        <f t="shared" si="225"/>
        <v>23.887602766679308</v>
      </c>
      <c r="AF157" s="41">
        <f t="shared" si="225"/>
        <v>20.667737827954472</v>
      </c>
      <c r="AG157" s="41">
        <f t="shared" si="225"/>
        <v>23.067734056020111</v>
      </c>
      <c r="AH157" s="41">
        <f t="shared" si="225"/>
        <v>24.643881778051242</v>
      </c>
      <c r="AI157" s="41">
        <f t="shared" si="225"/>
        <v>22.084972996929761</v>
      </c>
      <c r="AJ157" s="41">
        <f t="shared" si="225"/>
        <v>22.909429745486481</v>
      </c>
      <c r="AK157" s="41">
        <f t="shared" si="225"/>
        <v>21.095012107234478</v>
      </c>
      <c r="AL157" s="41">
        <f t="shared" si="225"/>
        <v>17.962125698767856</v>
      </c>
      <c r="AM157" s="41">
        <f t="shared" si="225"/>
        <v>18.575997331264094</v>
      </c>
      <c r="AN157" s="41">
        <f t="shared" si="225"/>
        <v>22.517130204240505</v>
      </c>
      <c r="AO157" s="41">
        <f t="shared" si="225"/>
        <v>21.822131030491608</v>
      </c>
      <c r="AP157" s="41">
        <f t="shared" si="225"/>
        <v>22.191045136374608</v>
      </c>
      <c r="AQ157" s="41">
        <f t="shared" si="225"/>
        <v>26.675773544012547</v>
      </c>
      <c r="AR157" s="41">
        <f t="shared" si="225"/>
        <v>24.399033282803948</v>
      </c>
      <c r="AS157" s="41">
        <f t="shared" si="225"/>
        <v>25.101479948825673</v>
      </c>
      <c r="AT157" s="41">
        <f t="shared" si="225"/>
        <v>24.226564640572448</v>
      </c>
      <c r="AU157" s="41">
        <f t="shared" si="225"/>
        <v>23.780925279526638</v>
      </c>
      <c r="AV157" s="41">
        <f t="shared" si="225"/>
        <v>25.777696850312239</v>
      </c>
      <c r="AW157" s="41" t="e">
        <f t="shared" si="225"/>
        <v>#DIV/0!</v>
      </c>
      <c r="AX157" s="41" t="e">
        <f t="shared" si="225"/>
        <v>#DIV/0!</v>
      </c>
      <c r="AY157" s="41" t="e">
        <f t="shared" si="225"/>
        <v>#DIV/0!</v>
      </c>
      <c r="AZ157" s="41" t="e">
        <f t="shared" si="225"/>
        <v>#DIV/0!</v>
      </c>
      <c r="BA157" s="41" t="e">
        <f t="shared" si="225"/>
        <v>#DIV/0!</v>
      </c>
      <c r="BY157" s="41">
        <f>BY118/BY143</f>
        <v>25.777696850312239</v>
      </c>
    </row>
    <row r="158" spans="2:84" s="41" customFormat="1" x14ac:dyDescent="0.35">
      <c r="B158" s="41" t="s">
        <v>2104</v>
      </c>
      <c r="Q158" s="41">
        <f>Q110/Q143</f>
        <v>10.435108210462699</v>
      </c>
      <c r="R158" s="41">
        <f t="shared" ref="R158:BA158" si="226">R110/R143</f>
        <v>9.8941912480810821</v>
      </c>
      <c r="S158" s="41">
        <f t="shared" si="226"/>
        <v>8.2941664362731551</v>
      </c>
      <c r="T158" s="41">
        <f t="shared" si="226"/>
        <v>5.5319222224135851</v>
      </c>
      <c r="U158" s="41">
        <f t="shared" si="226"/>
        <v>5.4760350051650937</v>
      </c>
      <c r="V158" s="41">
        <f t="shared" si="226"/>
        <v>4.6841904232785856</v>
      </c>
      <c r="W158" s="41">
        <f t="shared" si="226"/>
        <v>7.5854276088639647</v>
      </c>
      <c r="X158" s="41">
        <f t="shared" si="226"/>
        <v>-2.1325769513604369</v>
      </c>
      <c r="Y158" s="41">
        <f t="shared" si="226"/>
        <v>-0.38875210574057278</v>
      </c>
      <c r="Z158" s="41">
        <f t="shared" si="226"/>
        <v>1.6819942341659029</v>
      </c>
      <c r="AA158" s="41">
        <f t="shared" si="226"/>
        <v>3.5228970730421025</v>
      </c>
      <c r="AB158" s="41">
        <f t="shared" si="226"/>
        <v>5.1280780855175143</v>
      </c>
      <c r="AC158" s="41">
        <f t="shared" si="226"/>
        <v>8.9262329314994791</v>
      </c>
      <c r="AD158" s="41">
        <f t="shared" si="226"/>
        <v>10.255066449006186</v>
      </c>
      <c r="AE158" s="41">
        <f t="shared" si="226"/>
        <v>13.957478790800897</v>
      </c>
      <c r="AF158" s="41">
        <f t="shared" si="226"/>
        <v>11.247193521957033</v>
      </c>
      <c r="AG158" s="41">
        <f t="shared" si="226"/>
        <v>12.434253926934939</v>
      </c>
      <c r="AH158" s="41">
        <f t="shared" si="226"/>
        <v>13.418377202710149</v>
      </c>
      <c r="AI158" s="41">
        <f t="shared" si="226"/>
        <v>17.820954096567696</v>
      </c>
      <c r="AJ158" s="41">
        <f t="shared" si="226"/>
        <v>21.556356054737005</v>
      </c>
      <c r="AK158" s="41">
        <f t="shared" si="226"/>
        <v>22.786067145678995</v>
      </c>
      <c r="AL158" s="41">
        <f t="shared" si="226"/>
        <v>23.552268557974259</v>
      </c>
      <c r="AM158" s="41">
        <f t="shared" si="226"/>
        <v>34.922004742807829</v>
      </c>
      <c r="AN158" s="41">
        <f t="shared" si="226"/>
        <v>34.025396032696101</v>
      </c>
      <c r="AO158" s="41">
        <f t="shared" si="226"/>
        <v>37.58652567022164</v>
      </c>
      <c r="AP158" s="41">
        <f t="shared" si="226"/>
        <v>43.114892589910696</v>
      </c>
      <c r="AQ158" s="41">
        <f t="shared" si="226"/>
        <v>45.659033933293401</v>
      </c>
      <c r="AR158" s="41">
        <f t="shared" si="226"/>
        <v>26.772739201792422</v>
      </c>
      <c r="AS158" s="41">
        <f t="shared" si="226"/>
        <v>38.088544216827508</v>
      </c>
      <c r="AT158" s="41">
        <f t="shared" si="226"/>
        <v>36.691273115700611</v>
      </c>
      <c r="AU158" s="41">
        <f t="shared" si="226"/>
        <v>37.380390007174583</v>
      </c>
      <c r="AV158" s="41">
        <f t="shared" si="226"/>
        <v>28.285528651771415</v>
      </c>
      <c r="AW158" s="41" t="e">
        <f t="shared" si="226"/>
        <v>#DIV/0!</v>
      </c>
      <c r="AX158" s="41" t="e">
        <f t="shared" si="226"/>
        <v>#DIV/0!</v>
      </c>
      <c r="AY158" s="41" t="e">
        <f t="shared" si="226"/>
        <v>#DIV/0!</v>
      </c>
      <c r="AZ158" s="41" t="e">
        <f t="shared" si="226"/>
        <v>#DIV/0!</v>
      </c>
      <c r="BA158" s="41" t="e">
        <f t="shared" si="226"/>
        <v>#DIV/0!</v>
      </c>
      <c r="BY158" s="41">
        <f>BY110/BY143</f>
        <v>28.285528651771415</v>
      </c>
    </row>
    <row r="159" spans="2:84" s="41" customFormat="1" x14ac:dyDescent="0.35">
      <c r="B159" s="41" t="s">
        <v>2105</v>
      </c>
      <c r="Q159" s="41">
        <f>Q141/Q143</f>
        <v>4.7692090404758698</v>
      </c>
      <c r="R159" s="41">
        <f t="shared" ref="R159:BA159" si="227">R141/R143</f>
        <v>4.1894323302685663</v>
      </c>
      <c r="S159" s="41">
        <f t="shared" si="227"/>
        <v>9.8813217419797468</v>
      </c>
      <c r="T159" s="41">
        <f t="shared" si="227"/>
        <v>6.3276096653634841</v>
      </c>
      <c r="U159" s="41">
        <f t="shared" si="227"/>
        <v>7.6560842722055815</v>
      </c>
      <c r="V159" s="41">
        <f t="shared" si="227"/>
        <v>8.5141845202958439</v>
      </c>
      <c r="W159" s="41">
        <f t="shared" si="227"/>
        <v>10.256893148353527</v>
      </c>
      <c r="X159" s="41">
        <f t="shared" si="227"/>
        <v>10.018559372483104</v>
      </c>
      <c r="Y159" s="41">
        <f t="shared" si="227"/>
        <v>8.3809350363710866</v>
      </c>
      <c r="Z159" s="41">
        <f t="shared" si="227"/>
        <v>4.1470463268265787</v>
      </c>
      <c r="AA159" s="41">
        <f t="shared" si="227"/>
        <v>3.1537312120945766</v>
      </c>
      <c r="AB159" s="41">
        <f t="shared" si="227"/>
        <v>2.7321437419044314</v>
      </c>
      <c r="AC159" s="41">
        <f t="shared" si="227"/>
        <v>3.5074927974290184</v>
      </c>
      <c r="AD159" s="41">
        <f t="shared" si="227"/>
        <v>4.1324801609082247</v>
      </c>
      <c r="AE159" s="41">
        <f t="shared" si="227"/>
        <v>9.0012798196198816</v>
      </c>
      <c r="AF159" s="41">
        <f t="shared" si="227"/>
        <v>5.3699940057530577</v>
      </c>
      <c r="AG159" s="41">
        <f t="shared" si="227"/>
        <v>7.0889867527234474</v>
      </c>
      <c r="AH159" s="41">
        <f t="shared" si="227"/>
        <v>10.213134341172347</v>
      </c>
      <c r="AI159" s="41">
        <f t="shared" si="227"/>
        <v>12.813501892538145</v>
      </c>
      <c r="AJ159" s="41">
        <f t="shared" si="227"/>
        <v>11.281564281710656</v>
      </c>
      <c r="AK159" s="41">
        <f t="shared" si="227"/>
        <v>10.552903037782487</v>
      </c>
      <c r="AL159" s="41">
        <f t="shared" si="227"/>
        <v>9.9127533259183291</v>
      </c>
      <c r="AM159" s="41">
        <f t="shared" si="227"/>
        <v>9.8881016440283407</v>
      </c>
      <c r="AN159" s="41">
        <f t="shared" si="227"/>
        <v>9.3527610290607566</v>
      </c>
      <c r="AO159" s="41">
        <f t="shared" si="227"/>
        <v>7.0761275581910965</v>
      </c>
      <c r="AP159" s="41">
        <f t="shared" si="227"/>
        <v>6.6942734733285061</v>
      </c>
      <c r="AQ159" s="41">
        <f t="shared" si="227"/>
        <v>9.2722256775783851</v>
      </c>
      <c r="AR159" s="41">
        <f t="shared" si="227"/>
        <v>5.6483233253818099</v>
      </c>
      <c r="AS159" s="41">
        <f t="shared" si="227"/>
        <v>9.6346721842275667</v>
      </c>
      <c r="AT159" s="41">
        <f t="shared" si="227"/>
        <v>14.585178155191379</v>
      </c>
      <c r="AU159" s="41">
        <f t="shared" si="227"/>
        <v>14.312892486033745</v>
      </c>
      <c r="AV159" s="41">
        <f t="shared" si="227"/>
        <v>5.9674809533071516</v>
      </c>
      <c r="AW159" s="41" t="e">
        <f t="shared" si="227"/>
        <v>#DIV/0!</v>
      </c>
      <c r="AX159" s="41" t="e">
        <f t="shared" si="227"/>
        <v>#DIV/0!</v>
      </c>
      <c r="AY159" s="41" t="e">
        <f t="shared" si="227"/>
        <v>#DIV/0!</v>
      </c>
      <c r="AZ159" s="41" t="e">
        <f t="shared" si="227"/>
        <v>#DIV/0!</v>
      </c>
      <c r="BA159" s="41" t="e">
        <f t="shared" si="227"/>
        <v>#DIV/0!</v>
      </c>
      <c r="BY159" s="41">
        <f>BY140/BY143</f>
        <v>514.46373261381461</v>
      </c>
    </row>
    <row r="160" spans="2:84" s="41" customFormat="1" x14ac:dyDescent="0.35">
      <c r="B160" s="41" t="s">
        <v>2106</v>
      </c>
      <c r="Q160" s="41">
        <f>Q142/Q143</f>
        <v>50.175232301865975</v>
      </c>
      <c r="R160" s="41">
        <f t="shared" ref="R160:BA160" si="228">R142/R143</f>
        <v>48.88991598025784</v>
      </c>
      <c r="S160" s="41">
        <f t="shared" si="228"/>
        <v>48.822945145864693</v>
      </c>
      <c r="T160" s="41">
        <f t="shared" si="228"/>
        <v>49.194840087491173</v>
      </c>
      <c r="U160" s="41">
        <f t="shared" si="228"/>
        <v>49.322319074912855</v>
      </c>
      <c r="V160" s="41">
        <f t="shared" si="228"/>
        <v>49.595472065002255</v>
      </c>
      <c r="W160" s="41">
        <f t="shared" si="228"/>
        <v>49.760405114147609</v>
      </c>
      <c r="X160" s="41">
        <f t="shared" si="228"/>
        <v>49.945722589907902</v>
      </c>
      <c r="Y160" s="41">
        <f t="shared" si="228"/>
        <v>49.812803603136636</v>
      </c>
      <c r="Z160" s="41">
        <f t="shared" si="228"/>
        <v>49.964709724314474</v>
      </c>
      <c r="AA160" s="41">
        <f t="shared" si="228"/>
        <v>51.774633031554892</v>
      </c>
      <c r="AB160" s="41">
        <f t="shared" si="228"/>
        <v>49.914708984222926</v>
      </c>
      <c r="AC160" s="41">
        <f t="shared" si="228"/>
        <v>49.271248469232454</v>
      </c>
      <c r="AD160" s="41">
        <f t="shared" si="228"/>
        <v>47.936061643714346</v>
      </c>
      <c r="AE160" s="41">
        <f t="shared" si="228"/>
        <v>48.044641242807657</v>
      </c>
      <c r="AF160" s="41">
        <f t="shared" si="228"/>
        <v>44.882367337383883</v>
      </c>
      <c r="AG160" s="41">
        <f t="shared" si="228"/>
        <v>45.247561823595483</v>
      </c>
      <c r="AH160" s="41">
        <f t="shared" si="228"/>
        <v>45.338446458850555</v>
      </c>
      <c r="AI160" s="41">
        <f t="shared" si="228"/>
        <v>45.302966942237376</v>
      </c>
      <c r="AJ160" s="41">
        <f t="shared" si="228"/>
        <v>43.444732830423092</v>
      </c>
      <c r="AK160" s="41">
        <f t="shared" si="228"/>
        <v>43.762345601278007</v>
      </c>
      <c r="AL160" s="41">
        <f t="shared" si="228"/>
        <v>43.951956550000723</v>
      </c>
      <c r="AM160" s="41">
        <f t="shared" si="228"/>
        <v>42.329922476122789</v>
      </c>
      <c r="AN160" s="41">
        <f t="shared" si="228"/>
        <v>56.656360391589487</v>
      </c>
      <c r="AO160" s="41">
        <f t="shared" si="228"/>
        <v>43.760756991574787</v>
      </c>
      <c r="AP160" s="41">
        <f t="shared" si="228"/>
        <v>43.914433985035004</v>
      </c>
      <c r="AQ160" s="41">
        <f t="shared" si="228"/>
        <v>43.804588797777718</v>
      </c>
      <c r="AR160" s="41">
        <f t="shared" si="228"/>
        <v>68.387015906963256</v>
      </c>
      <c r="AS160" s="41">
        <f t="shared" si="228"/>
        <v>61.598723800799199</v>
      </c>
      <c r="AT160" s="41">
        <f t="shared" si="228"/>
        <v>69.669738832788653</v>
      </c>
      <c r="AU160" s="41">
        <f t="shared" si="228"/>
        <v>70.08923892977775</v>
      </c>
      <c r="AV160" s="41">
        <f t="shared" si="228"/>
        <v>72.251213567121752</v>
      </c>
      <c r="AW160" s="41" t="e">
        <f t="shared" si="228"/>
        <v>#DIV/0!</v>
      </c>
      <c r="AX160" s="41" t="e">
        <f t="shared" si="228"/>
        <v>#DIV/0!</v>
      </c>
      <c r="AY160" s="41" t="e">
        <f t="shared" si="228"/>
        <v>#DIV/0!</v>
      </c>
      <c r="AZ160" s="41" t="e">
        <f t="shared" si="228"/>
        <v>#DIV/0!</v>
      </c>
      <c r="BA160" s="41" t="e">
        <f t="shared" si="228"/>
        <v>#DIV/0!</v>
      </c>
      <c r="BY160" s="41">
        <f>BY142/BY143</f>
        <v>72.251213567121752</v>
      </c>
    </row>
    <row r="161" spans="2:77" s="41" customFormat="1" x14ac:dyDescent="0.35">
      <c r="B161" s="41" t="s">
        <v>2107</v>
      </c>
      <c r="Q161" s="41">
        <f>Q140/Q143</f>
        <v>245.87602326139012</v>
      </c>
      <c r="R161" s="41">
        <f t="shared" ref="R161:BA161" si="229">R140/R143</f>
        <v>263.87048364998924</v>
      </c>
      <c r="S161" s="41">
        <f t="shared" si="229"/>
        <v>274.22162340388496</v>
      </c>
      <c r="T161" s="41">
        <f t="shared" si="229"/>
        <v>271.36723042212765</v>
      </c>
      <c r="U161" s="41">
        <f t="shared" si="229"/>
        <v>289.66623480270727</v>
      </c>
      <c r="V161" s="41">
        <f t="shared" si="229"/>
        <v>307.0912875447064</v>
      </c>
      <c r="W161" s="41">
        <f t="shared" si="229"/>
        <v>305.51351196579407</v>
      </c>
      <c r="X161" s="41">
        <f t="shared" si="229"/>
        <v>343.23716321742478</v>
      </c>
      <c r="Y161" s="41">
        <f t="shared" si="229"/>
        <v>332.41186856676558</v>
      </c>
      <c r="Z161" s="41">
        <f t="shared" si="229"/>
        <v>337.33766339748792</v>
      </c>
      <c r="AA161" s="41">
        <f t="shared" si="229"/>
        <v>340.94090181946029</v>
      </c>
      <c r="AB161" s="41">
        <f t="shared" si="229"/>
        <v>311.90256524231847</v>
      </c>
      <c r="AC161" s="41">
        <f t="shared" si="229"/>
        <v>303.10375567180341</v>
      </c>
      <c r="AD161" s="41">
        <f t="shared" si="229"/>
        <v>339.94358148280611</v>
      </c>
      <c r="AE161" s="41">
        <f t="shared" si="229"/>
        <v>389.85336142318778</v>
      </c>
      <c r="AF161" s="41">
        <f t="shared" si="229"/>
        <v>402.51237333163084</v>
      </c>
      <c r="AG161" s="41">
        <f t="shared" si="229"/>
        <v>392.738575070872</v>
      </c>
      <c r="AH161" s="41">
        <f t="shared" si="229"/>
        <v>377.28531211767819</v>
      </c>
      <c r="AI161" s="41">
        <f t="shared" si="229"/>
        <v>380.03946504969923</v>
      </c>
      <c r="AJ161" s="41">
        <f t="shared" si="229"/>
        <v>377.81316854871244</v>
      </c>
      <c r="AK161" s="41">
        <f t="shared" si="229"/>
        <v>353.01944256349549</v>
      </c>
      <c r="AL161" s="41">
        <f t="shared" si="229"/>
        <v>402.37920322408235</v>
      </c>
      <c r="AM161" s="41">
        <f t="shared" si="229"/>
        <v>371.54182083209446</v>
      </c>
      <c r="AN161" s="41">
        <f t="shared" si="229"/>
        <v>373.52359936252878</v>
      </c>
      <c r="AO161" s="41">
        <f t="shared" si="229"/>
        <v>421.7946294333837</v>
      </c>
      <c r="AP161" s="41">
        <f t="shared" si="229"/>
        <v>457.67016051170646</v>
      </c>
      <c r="AQ161" s="41">
        <f t="shared" si="229"/>
        <v>437.24236312019934</v>
      </c>
      <c r="AR161" s="41">
        <f t="shared" si="229"/>
        <v>513.35869258158141</v>
      </c>
      <c r="AS161" s="41">
        <f t="shared" si="229"/>
        <v>509.5540516165716</v>
      </c>
      <c r="AT161" s="41">
        <f t="shared" si="229"/>
        <v>510.94456067759728</v>
      </c>
      <c r="AU161" s="41">
        <f t="shared" si="229"/>
        <v>494.28634644374398</v>
      </c>
      <c r="AV161" s="41">
        <f t="shared" si="229"/>
        <v>507.25373261381458</v>
      </c>
      <c r="AW161" s="41" t="e">
        <f t="shared" si="229"/>
        <v>#DIV/0!</v>
      </c>
      <c r="AX161" s="41" t="e">
        <f t="shared" si="229"/>
        <v>#DIV/0!</v>
      </c>
      <c r="AY161" s="41" t="e">
        <f t="shared" si="229"/>
        <v>#DIV/0!</v>
      </c>
      <c r="AZ161" s="41" t="e">
        <f t="shared" si="229"/>
        <v>#DIV/0!</v>
      </c>
      <c r="BA161" s="41" t="e">
        <f t="shared" si="229"/>
        <v>#DIV/0!</v>
      </c>
      <c r="BY161" s="41">
        <f>BY140/BY143</f>
        <v>514.46373261381461</v>
      </c>
    </row>
    <row r="162" spans="2:77" x14ac:dyDescent="0.35">
      <c r="Q162"/>
      <c r="U162"/>
      <c r="Y162"/>
      <c r="AC162"/>
      <c r="AG162"/>
      <c r="AK162"/>
      <c r="AO162"/>
      <c r="AS162"/>
      <c r="AW162"/>
    </row>
    <row r="163" spans="2:77" s="12" customFormat="1" x14ac:dyDescent="0.35">
      <c r="B163" s="12" t="s">
        <v>2116</v>
      </c>
      <c r="BY163" s="12">
        <f>(BY69/BY110)</f>
        <v>1.0124359912216532</v>
      </c>
    </row>
    <row r="164" spans="2:77" s="12" customFormat="1" x14ac:dyDescent="0.35"/>
    <row r="165" spans="2:77" s="12" customFormat="1" x14ac:dyDescent="0.35"/>
    <row r="166" spans="2:77" x14ac:dyDescent="0.35">
      <c r="Q166"/>
      <c r="U166"/>
      <c r="Y166"/>
      <c r="AC166"/>
      <c r="AG166"/>
      <c r="AK166"/>
      <c r="AO166"/>
      <c r="AS166"/>
      <c r="AW166"/>
    </row>
    <row r="167" spans="2:77" x14ac:dyDescent="0.35">
      <c r="Q167"/>
      <c r="U167"/>
      <c r="Y167"/>
      <c r="AC167"/>
      <c r="AG167"/>
      <c r="AK167"/>
      <c r="AO167"/>
      <c r="AS167"/>
      <c r="AW167"/>
    </row>
    <row r="168" spans="2:77" x14ac:dyDescent="0.35">
      <c r="Q168"/>
      <c r="U168"/>
      <c r="Y168"/>
      <c r="AC168"/>
      <c r="AG168"/>
      <c r="AK168"/>
      <c r="AO168"/>
      <c r="AS168"/>
      <c r="AW168"/>
    </row>
    <row r="169" spans="2:77" s="11" customFormat="1" x14ac:dyDescent="0.35">
      <c r="B169" s="11" t="s">
        <v>2097</v>
      </c>
      <c r="Q169" s="28"/>
      <c r="U169" s="28"/>
      <c r="Y169" s="28"/>
      <c r="AC169" s="28"/>
      <c r="AG169" s="28"/>
      <c r="AK169" s="28"/>
      <c r="AO169" s="28"/>
      <c r="AS169" s="28"/>
      <c r="AW169" s="28"/>
    </row>
    <row r="170" spans="2:77" x14ac:dyDescent="0.35">
      <c r="B170" t="s">
        <v>2098</v>
      </c>
      <c r="V170">
        <v>229</v>
      </c>
      <c r="W170">
        <v>244</v>
      </c>
      <c r="BO170">
        <v>0</v>
      </c>
      <c r="BP170">
        <v>36</v>
      </c>
      <c r="BQ170">
        <v>45</v>
      </c>
      <c r="BR170">
        <v>46</v>
      </c>
      <c r="BS170">
        <v>66</v>
      </c>
      <c r="BT170">
        <v>91</v>
      </c>
      <c r="BU170">
        <v>134</v>
      </c>
      <c r="BV170">
        <v>120</v>
      </c>
      <c r="BW170">
        <v>142</v>
      </c>
      <c r="BX170">
        <v>141</v>
      </c>
      <c r="BY170">
        <v>98</v>
      </c>
    </row>
    <row r="171" spans="2:77" x14ac:dyDescent="0.35">
      <c r="B171" t="s">
        <v>2099</v>
      </c>
      <c r="V171">
        <v>148</v>
      </c>
      <c r="W171">
        <v>257</v>
      </c>
      <c r="BO171">
        <v>93</v>
      </c>
      <c r="BP171">
        <v>100</v>
      </c>
      <c r="BQ171">
        <v>114</v>
      </c>
      <c r="BR171">
        <v>173</v>
      </c>
      <c r="BS171">
        <v>235</v>
      </c>
      <c r="BT171">
        <v>396</v>
      </c>
      <c r="BU171">
        <v>374</v>
      </c>
      <c r="BV171">
        <v>356</v>
      </c>
      <c r="BW171">
        <v>230</v>
      </c>
      <c r="BX171">
        <v>345</v>
      </c>
      <c r="BY171">
        <v>373</v>
      </c>
    </row>
    <row r="172" spans="2:77" x14ac:dyDescent="0.35">
      <c r="B172" t="s">
        <v>2112</v>
      </c>
      <c r="BO172">
        <v>73</v>
      </c>
      <c r="BP172">
        <v>109</v>
      </c>
      <c r="BQ172">
        <v>154</v>
      </c>
      <c r="BR172">
        <v>200</v>
      </c>
      <c r="BS172">
        <v>266</v>
      </c>
      <c r="BT172">
        <v>357</v>
      </c>
      <c r="BU172">
        <v>491</v>
      </c>
      <c r="BV172">
        <v>611</v>
      </c>
      <c r="BW172">
        <f>BV172+BW170</f>
        <v>753</v>
      </c>
      <c r="BX172">
        <f t="shared" ref="BX172:BY172" si="230">BW172+BX170</f>
        <v>894</v>
      </c>
      <c r="BY172">
        <f t="shared" si="230"/>
        <v>992</v>
      </c>
    </row>
    <row r="173" spans="2:77" x14ac:dyDescent="0.35">
      <c r="B173" t="s">
        <v>2114</v>
      </c>
      <c r="BP173">
        <v>10000</v>
      </c>
      <c r="BQ173">
        <v>25000</v>
      </c>
      <c r="BV173" t="s">
        <v>2110</v>
      </c>
      <c r="BW173" t="s">
        <v>2108</v>
      </c>
    </row>
    <row r="174" spans="2:77" s="11" customFormat="1" x14ac:dyDescent="0.35">
      <c r="B174" s="11" t="s">
        <v>2111</v>
      </c>
      <c r="Q174" s="28"/>
      <c r="U174" s="28"/>
      <c r="Y174" s="28"/>
      <c r="AC174" s="28"/>
      <c r="AG174" s="28"/>
      <c r="AK174" s="28"/>
      <c r="AO174" s="28"/>
      <c r="AS174" s="28"/>
      <c r="AW174" s="28"/>
    </row>
    <row r="175" spans="2:77" x14ac:dyDescent="0.35">
      <c r="B175" t="s">
        <v>2109</v>
      </c>
      <c r="BQ175">
        <v>2443</v>
      </c>
      <c r="BR175">
        <v>2443</v>
      </c>
      <c r="BS175">
        <v>2456</v>
      </c>
      <c r="BT175">
        <v>2456</v>
      </c>
      <c r="BU175">
        <v>2456</v>
      </c>
      <c r="BV175">
        <v>2456</v>
      </c>
      <c r="BW175">
        <v>2456</v>
      </c>
    </row>
    <row r="180" spans="64:64" x14ac:dyDescent="0.35">
      <c r="BL180" t="s">
        <v>2115</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2A6AE-3009-4905-99A5-C497927657BB}">
  <dimension ref="A1:P22"/>
  <sheetViews>
    <sheetView workbookViewId="0">
      <pane xSplit="2" ySplit="2" topLeftCell="C3" activePane="bottomRight" state="frozen"/>
      <selection pane="topRight" activeCell="C1" sqref="C1"/>
      <selection pane="bottomLeft" activeCell="A3" sqref="A3"/>
      <selection pane="bottomRight" activeCell="B4" sqref="B4"/>
    </sheetView>
  </sheetViews>
  <sheetFormatPr defaultRowHeight="14.5" x14ac:dyDescent="0.35"/>
  <sheetData>
    <row r="1" spans="3:16" x14ac:dyDescent="0.35">
      <c r="C1" s="4">
        <v>2010</v>
      </c>
      <c r="D1" s="4">
        <f>C1+1</f>
        <v>2011</v>
      </c>
      <c r="E1" s="4">
        <f t="shared" ref="E1:P1" si="0">D1+1</f>
        <v>2012</v>
      </c>
      <c r="F1" s="4">
        <f t="shared" si="0"/>
        <v>2013</v>
      </c>
      <c r="G1" s="4">
        <f t="shared" si="0"/>
        <v>2014</v>
      </c>
      <c r="H1" s="4">
        <f t="shared" si="0"/>
        <v>2015</v>
      </c>
      <c r="I1" s="4">
        <f t="shared" si="0"/>
        <v>2016</v>
      </c>
      <c r="J1" s="4">
        <f t="shared" si="0"/>
        <v>2017</v>
      </c>
      <c r="K1" s="4">
        <f t="shared" si="0"/>
        <v>2018</v>
      </c>
      <c r="L1" s="4">
        <f t="shared" si="0"/>
        <v>2019</v>
      </c>
      <c r="M1" s="4">
        <f t="shared" si="0"/>
        <v>2020</v>
      </c>
      <c r="N1" s="4">
        <f t="shared" si="0"/>
        <v>2021</v>
      </c>
      <c r="O1" s="4">
        <f t="shared" si="0"/>
        <v>2022</v>
      </c>
      <c r="P1" s="4">
        <f t="shared" si="0"/>
        <v>2023</v>
      </c>
    </row>
    <row r="2" spans="3:16" s="44" customFormat="1" x14ac:dyDescent="0.35">
      <c r="C2" s="9"/>
      <c r="D2" s="9"/>
      <c r="E2" s="9"/>
      <c r="F2" s="9"/>
      <c r="G2" s="9"/>
      <c r="H2" s="9"/>
      <c r="I2" s="9"/>
      <c r="J2" s="9"/>
      <c r="K2" s="9"/>
      <c r="L2" s="9"/>
      <c r="M2" s="9"/>
      <c r="N2" s="9"/>
      <c r="O2" s="9"/>
      <c r="P2" s="9"/>
    </row>
    <row r="19" spans="1:16" x14ac:dyDescent="0.35">
      <c r="A19" s="14"/>
      <c r="B19" s="14" t="s">
        <v>2037</v>
      </c>
      <c r="C19" s="14"/>
      <c r="D19" s="14"/>
      <c r="E19" s="14"/>
      <c r="F19" s="14"/>
      <c r="G19" s="14"/>
      <c r="H19" s="14"/>
      <c r="I19" s="14"/>
      <c r="J19" s="14"/>
      <c r="K19" s="14"/>
      <c r="L19" s="14"/>
      <c r="M19" s="14"/>
      <c r="N19" s="14"/>
      <c r="O19" s="14"/>
      <c r="P19" s="14"/>
    </row>
    <row r="20" spans="1:16" x14ac:dyDescent="0.35">
      <c r="A20" s="8"/>
      <c r="B20" s="8" t="s">
        <v>2038</v>
      </c>
      <c r="C20" s="8">
        <v>3801</v>
      </c>
      <c r="D20" s="8">
        <v>4253</v>
      </c>
      <c r="E20" s="8">
        <v>1561</v>
      </c>
      <c r="F20" s="8">
        <v>4546</v>
      </c>
      <c r="G20" s="8">
        <v>3866</v>
      </c>
      <c r="H20" s="8">
        <v>5101</v>
      </c>
      <c r="I20" s="8">
        <v>5189</v>
      </c>
      <c r="J20" s="8">
        <v>6476</v>
      </c>
      <c r="K20" s="8">
        <v>3138</v>
      </c>
      <c r="L20" s="8">
        <v>7311</v>
      </c>
      <c r="M20" s="8">
        <v>8183</v>
      </c>
      <c r="N20" s="8">
        <v>9221</v>
      </c>
      <c r="O20" s="8">
        <v>7802</v>
      </c>
      <c r="P20" s="8">
        <v>7920</v>
      </c>
    </row>
    <row r="21" spans="1:16" x14ac:dyDescent="0.35">
      <c r="A21" s="15"/>
      <c r="B21" s="15" t="s">
        <v>2039</v>
      </c>
      <c r="C21" s="15">
        <v>-820</v>
      </c>
      <c r="D21" s="15">
        <v>-987</v>
      </c>
      <c r="E21" s="15">
        <v>-942</v>
      </c>
      <c r="F21" s="15">
        <v>-836</v>
      </c>
      <c r="G21" s="15">
        <v>-845</v>
      </c>
      <c r="H21" s="15">
        <v>-939</v>
      </c>
      <c r="I21" s="15">
        <v>-1063</v>
      </c>
      <c r="J21" s="15">
        <v>-1177</v>
      </c>
      <c r="K21" s="15">
        <v>-1278</v>
      </c>
      <c r="L21" s="15">
        <v>-1484</v>
      </c>
      <c r="M21" s="15">
        <v>-1766</v>
      </c>
      <c r="N21" s="15">
        <v>-1522</v>
      </c>
      <c r="O21" s="15">
        <v>-1670</v>
      </c>
      <c r="P21" s="15">
        <v>-1691</v>
      </c>
    </row>
    <row r="22" spans="1:16" x14ac:dyDescent="0.35">
      <c r="A22" s="20"/>
      <c r="B22" s="20" t="s">
        <v>2040</v>
      </c>
      <c r="C22" s="20">
        <f t="shared" ref="C22:P22" si="1">SUM(C20:C21)</f>
        <v>2981</v>
      </c>
      <c r="D22" s="20">
        <f t="shared" si="1"/>
        <v>3266</v>
      </c>
      <c r="E22" s="20">
        <f t="shared" si="1"/>
        <v>619</v>
      </c>
      <c r="F22" s="20">
        <f t="shared" si="1"/>
        <v>3710</v>
      </c>
      <c r="G22" s="20">
        <f t="shared" si="1"/>
        <v>3021</v>
      </c>
      <c r="H22" s="20">
        <f t="shared" si="1"/>
        <v>4162</v>
      </c>
      <c r="I22" s="20">
        <f t="shared" si="1"/>
        <v>4126</v>
      </c>
      <c r="J22" s="20">
        <f t="shared" si="1"/>
        <v>5299</v>
      </c>
      <c r="K22" s="20">
        <f t="shared" si="1"/>
        <v>1860</v>
      </c>
      <c r="L22" s="20">
        <f t="shared" si="1"/>
        <v>5827</v>
      </c>
      <c r="M22" s="20">
        <f t="shared" si="1"/>
        <v>6417</v>
      </c>
      <c r="N22" s="20">
        <f t="shared" si="1"/>
        <v>7699</v>
      </c>
      <c r="O22" s="20">
        <f t="shared" si="1"/>
        <v>6132</v>
      </c>
      <c r="P22" s="20">
        <f t="shared" si="1"/>
        <v>6229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workbookViewId="0"/>
  </sheetViews>
  <sheetFormatPr defaultRowHeight="14.5" x14ac:dyDescent="0.35"/>
  <cols>
    <col min="1" max="1" width="18.1796875" customWidth="1"/>
  </cols>
  <sheetData>
    <row r="1" spans="1:18" x14ac:dyDescent="0.35">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row>
    <row r="2" spans="1:18" x14ac:dyDescent="0.35">
      <c r="A2" s="1" t="s">
        <v>33</v>
      </c>
      <c r="B2" t="s">
        <v>34</v>
      </c>
      <c r="C2" t="s">
        <v>35</v>
      </c>
      <c r="D2" t="s">
        <v>36</v>
      </c>
      <c r="E2" t="s">
        <v>37</v>
      </c>
      <c r="F2" t="s">
        <v>38</v>
      </c>
      <c r="G2" t="s">
        <v>39</v>
      </c>
      <c r="H2" t="s">
        <v>40</v>
      </c>
      <c r="I2" t="s">
        <v>41</v>
      </c>
      <c r="J2" t="s">
        <v>42</v>
      </c>
      <c r="K2" t="s">
        <v>43</v>
      </c>
      <c r="L2" t="s">
        <v>44</v>
      </c>
      <c r="M2" t="s">
        <v>45</v>
      </c>
      <c r="N2" t="s">
        <v>46</v>
      </c>
      <c r="O2" t="s">
        <v>47</v>
      </c>
      <c r="P2" t="s">
        <v>48</v>
      </c>
      <c r="Q2" t="s">
        <v>49</v>
      </c>
      <c r="R2" t="s">
        <v>50</v>
      </c>
    </row>
    <row r="3" spans="1:18" x14ac:dyDescent="0.35">
      <c r="A3" s="1" t="s">
        <v>51</v>
      </c>
      <c r="B3" t="s">
        <v>52</v>
      </c>
      <c r="C3" t="s">
        <v>53</v>
      </c>
      <c r="D3" t="s">
        <v>54</v>
      </c>
      <c r="E3" t="s">
        <v>55</v>
      </c>
      <c r="F3" t="s">
        <v>56</v>
      </c>
      <c r="G3" t="s">
        <v>57</v>
      </c>
      <c r="H3" t="s">
        <v>58</v>
      </c>
      <c r="I3" t="s">
        <v>59</v>
      </c>
      <c r="J3" t="s">
        <v>60</v>
      </c>
      <c r="K3" t="s">
        <v>61</v>
      </c>
      <c r="L3" t="s">
        <v>62</v>
      </c>
      <c r="M3" t="s">
        <v>63</v>
      </c>
      <c r="N3" t="s">
        <v>64</v>
      </c>
      <c r="O3" t="s">
        <v>65</v>
      </c>
      <c r="P3" t="s">
        <v>66</v>
      </c>
      <c r="Q3" t="s">
        <v>67</v>
      </c>
      <c r="R3">
        <v>23.83</v>
      </c>
    </row>
    <row r="4" spans="1:18" x14ac:dyDescent="0.35">
      <c r="A4" s="1"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row>
    <row r="5" spans="1:18" x14ac:dyDescent="0.35">
      <c r="A5" s="1" t="s">
        <v>86</v>
      </c>
      <c r="B5" t="s">
        <v>87</v>
      </c>
      <c r="C5" t="s">
        <v>88</v>
      </c>
      <c r="D5" t="s">
        <v>89</v>
      </c>
      <c r="E5" t="s">
        <v>90</v>
      </c>
      <c r="F5" t="s">
        <v>91</v>
      </c>
      <c r="G5" t="s">
        <v>92</v>
      </c>
      <c r="H5" t="s">
        <v>93</v>
      </c>
      <c r="I5" t="s">
        <v>94</v>
      </c>
      <c r="J5" t="s">
        <v>95</v>
      </c>
      <c r="K5" t="s">
        <v>96</v>
      </c>
      <c r="L5" t="s">
        <v>97</v>
      </c>
      <c r="M5" t="s">
        <v>98</v>
      </c>
      <c r="N5" t="s">
        <v>99</v>
      </c>
      <c r="O5" t="s">
        <v>100</v>
      </c>
      <c r="P5" t="s">
        <v>101</v>
      </c>
      <c r="Q5" t="s">
        <v>102</v>
      </c>
      <c r="R5" t="s">
        <v>103</v>
      </c>
    </row>
    <row r="6" spans="1:18" x14ac:dyDescent="0.35">
      <c r="A6" s="1" t="s">
        <v>104</v>
      </c>
      <c r="B6" t="s">
        <v>105</v>
      </c>
      <c r="C6" t="s">
        <v>106</v>
      </c>
      <c r="D6" t="s">
        <v>107</v>
      </c>
      <c r="E6" t="s">
        <v>108</v>
      </c>
      <c r="F6" t="s">
        <v>109</v>
      </c>
      <c r="G6" t="s">
        <v>110</v>
      </c>
      <c r="H6" t="s">
        <v>111</v>
      </c>
      <c r="I6" t="s">
        <v>112</v>
      </c>
      <c r="J6" t="s">
        <v>113</v>
      </c>
      <c r="K6" t="s">
        <v>114</v>
      </c>
      <c r="L6" t="s">
        <v>115</v>
      </c>
      <c r="M6" t="s">
        <v>116</v>
      </c>
      <c r="N6" t="s">
        <v>117</v>
      </c>
      <c r="O6" t="s">
        <v>118</v>
      </c>
      <c r="P6" t="s">
        <v>119</v>
      </c>
      <c r="Q6" t="s">
        <v>120</v>
      </c>
      <c r="R6" t="s">
        <v>121</v>
      </c>
    </row>
    <row r="7" spans="1:18" x14ac:dyDescent="0.35">
      <c r="A7" s="1" t="s">
        <v>122</v>
      </c>
      <c r="B7" t="s">
        <v>123</v>
      </c>
      <c r="C7" t="s">
        <v>124</v>
      </c>
      <c r="D7" t="s">
        <v>125</v>
      </c>
      <c r="E7" t="s">
        <v>126</v>
      </c>
      <c r="F7" t="s">
        <v>127</v>
      </c>
      <c r="G7" t="s">
        <v>128</v>
      </c>
      <c r="H7" t="s">
        <v>129</v>
      </c>
      <c r="I7" t="s">
        <v>130</v>
      </c>
      <c r="J7" t="s">
        <v>126</v>
      </c>
      <c r="K7" t="s">
        <v>131</v>
      </c>
      <c r="L7" t="s">
        <v>132</v>
      </c>
      <c r="M7" t="s">
        <v>133</v>
      </c>
      <c r="N7" t="s">
        <v>134</v>
      </c>
      <c r="O7" t="s">
        <v>135</v>
      </c>
      <c r="P7" t="s">
        <v>136</v>
      </c>
      <c r="Q7" t="s">
        <v>137</v>
      </c>
      <c r="R7" t="s">
        <v>138</v>
      </c>
    </row>
    <row r="8" spans="1:18" x14ac:dyDescent="0.35">
      <c r="A8" s="1" t="s">
        <v>139</v>
      </c>
      <c r="B8" t="s">
        <v>140</v>
      </c>
      <c r="C8" t="s">
        <v>141</v>
      </c>
      <c r="D8" t="s">
        <v>142</v>
      </c>
      <c r="E8" t="s">
        <v>143</v>
      </c>
      <c r="F8" t="s">
        <v>144</v>
      </c>
      <c r="G8" t="s">
        <v>145</v>
      </c>
      <c r="H8" t="s">
        <v>146</v>
      </c>
      <c r="I8" t="s">
        <v>147</v>
      </c>
      <c r="J8" t="s">
        <v>148</v>
      </c>
      <c r="K8" t="s">
        <v>149</v>
      </c>
      <c r="L8" t="s">
        <v>150</v>
      </c>
      <c r="M8" t="s">
        <v>151</v>
      </c>
      <c r="N8" t="s">
        <v>152</v>
      </c>
      <c r="O8" t="s">
        <v>153</v>
      </c>
      <c r="P8" t="s">
        <v>154</v>
      </c>
      <c r="Q8" t="s">
        <v>154</v>
      </c>
      <c r="R8" t="s">
        <v>155</v>
      </c>
    </row>
    <row r="9" spans="1:18" s="4" customFormat="1" x14ac:dyDescent="0.35">
      <c r="A9" s="1" t="s">
        <v>156</v>
      </c>
      <c r="B9" s="4">
        <v>13.3</v>
      </c>
      <c r="C9" s="4" t="s">
        <v>157</v>
      </c>
      <c r="D9" s="4" t="s">
        <v>158</v>
      </c>
      <c r="E9" s="4" t="s">
        <v>159</v>
      </c>
      <c r="F9" s="4" t="s">
        <v>160</v>
      </c>
      <c r="G9" s="4" t="s">
        <v>161</v>
      </c>
      <c r="H9" s="4" t="s">
        <v>162</v>
      </c>
      <c r="I9" s="4" t="s">
        <v>163</v>
      </c>
      <c r="J9" s="4" t="s">
        <v>164</v>
      </c>
      <c r="K9" s="4" t="s">
        <v>165</v>
      </c>
      <c r="L9" s="4" t="s">
        <v>166</v>
      </c>
      <c r="M9" s="4" t="s">
        <v>167</v>
      </c>
      <c r="N9" s="4" t="s">
        <v>168</v>
      </c>
      <c r="O9" s="4" t="s">
        <v>169</v>
      </c>
      <c r="P9" s="4" t="s">
        <v>170</v>
      </c>
      <c r="Q9" s="4" t="s">
        <v>171</v>
      </c>
      <c r="R9" s="4" t="s">
        <v>172</v>
      </c>
    </row>
    <row r="10" spans="1:18" x14ac:dyDescent="0.35">
      <c r="A10" s="1" t="s">
        <v>173</v>
      </c>
      <c r="B10" t="s">
        <v>174</v>
      </c>
      <c r="C10" t="s">
        <v>175</v>
      </c>
      <c r="D10" t="s">
        <v>176</v>
      </c>
      <c r="E10" t="s">
        <v>177</v>
      </c>
      <c r="F10" t="s">
        <v>178</v>
      </c>
      <c r="G10" t="s">
        <v>176</v>
      </c>
      <c r="H10" t="s">
        <v>174</v>
      </c>
      <c r="I10" t="s">
        <v>174</v>
      </c>
      <c r="J10" t="s">
        <v>175</v>
      </c>
      <c r="K10" t="s">
        <v>179</v>
      </c>
      <c r="L10" t="s">
        <v>176</v>
      </c>
      <c r="M10" t="s">
        <v>180</v>
      </c>
      <c r="N10" t="s">
        <v>174</v>
      </c>
      <c r="O10" t="s">
        <v>176</v>
      </c>
      <c r="P10" t="s">
        <v>181</v>
      </c>
      <c r="Q10" t="s">
        <v>178</v>
      </c>
      <c r="R10" t="s">
        <v>182</v>
      </c>
    </row>
    <row r="11" spans="1:18" x14ac:dyDescent="0.35">
      <c r="A11" s="1" t="s">
        <v>183</v>
      </c>
      <c r="B11" t="s">
        <v>184</v>
      </c>
      <c r="C11" t="s">
        <v>185</v>
      </c>
      <c r="D11" t="s">
        <v>186</v>
      </c>
      <c r="E11" t="s">
        <v>187</v>
      </c>
      <c r="F11" t="s">
        <v>188</v>
      </c>
      <c r="G11" t="s">
        <v>189</v>
      </c>
      <c r="H11" t="s">
        <v>190</v>
      </c>
      <c r="I11" t="s">
        <v>191</v>
      </c>
      <c r="J11" t="s">
        <v>192</v>
      </c>
      <c r="K11" t="s">
        <v>193</v>
      </c>
      <c r="L11" t="s">
        <v>194</v>
      </c>
      <c r="M11" t="s">
        <v>195</v>
      </c>
      <c r="N11" t="s">
        <v>196</v>
      </c>
      <c r="O11" t="s">
        <v>197</v>
      </c>
      <c r="P11" t="s">
        <v>198</v>
      </c>
      <c r="Q11" t="s">
        <v>199</v>
      </c>
      <c r="R11" t="s">
        <v>200</v>
      </c>
    </row>
    <row r="12" spans="1:18" x14ac:dyDescent="0.35">
      <c r="A12" s="1" t="s">
        <v>201</v>
      </c>
      <c r="B12" t="s">
        <v>202</v>
      </c>
      <c r="C12" t="s">
        <v>203</v>
      </c>
      <c r="D12" t="s">
        <v>204</v>
      </c>
      <c r="E12" t="s">
        <v>205</v>
      </c>
      <c r="F12" t="s">
        <v>206</v>
      </c>
      <c r="G12" t="s">
        <v>207</v>
      </c>
      <c r="H12" t="s">
        <v>208</v>
      </c>
      <c r="I12" t="s">
        <v>209</v>
      </c>
      <c r="J12" t="s">
        <v>210</v>
      </c>
      <c r="K12" t="s">
        <v>211</v>
      </c>
      <c r="L12" t="s">
        <v>212</v>
      </c>
      <c r="M12" t="s">
        <v>213</v>
      </c>
      <c r="N12" t="s">
        <v>214</v>
      </c>
      <c r="O12" t="s">
        <v>215</v>
      </c>
      <c r="P12" t="s">
        <v>216</v>
      </c>
      <c r="Q12" t="s">
        <v>217</v>
      </c>
      <c r="R12" t="s">
        <v>218</v>
      </c>
    </row>
    <row r="13" spans="1:18" x14ac:dyDescent="0.35">
      <c r="A13" s="1" t="s">
        <v>219</v>
      </c>
      <c r="B13" t="s">
        <v>220</v>
      </c>
      <c r="C13" t="s">
        <v>221</v>
      </c>
      <c r="D13" t="s">
        <v>222</v>
      </c>
      <c r="E13" t="s">
        <v>223</v>
      </c>
      <c r="F13" t="s">
        <v>224</v>
      </c>
      <c r="G13" t="s">
        <v>225</v>
      </c>
      <c r="H13" t="s">
        <v>226</v>
      </c>
      <c r="I13" t="s">
        <v>227</v>
      </c>
      <c r="J13" t="s">
        <v>228</v>
      </c>
      <c r="K13" t="s">
        <v>229</v>
      </c>
      <c r="L13" t="s">
        <v>230</v>
      </c>
      <c r="M13" t="s">
        <v>231</v>
      </c>
      <c r="N13" t="s">
        <v>232</v>
      </c>
      <c r="O13" t="s">
        <v>233</v>
      </c>
      <c r="P13" t="s">
        <v>234</v>
      </c>
      <c r="Q13" t="s">
        <v>235</v>
      </c>
      <c r="R13" t="s">
        <v>236</v>
      </c>
    </row>
    <row r="14" spans="1:18" x14ac:dyDescent="0.35">
      <c r="A14" s="1" t="s">
        <v>237</v>
      </c>
      <c r="B14" t="s">
        <v>238</v>
      </c>
      <c r="C14" t="s">
        <v>239</v>
      </c>
      <c r="D14" t="s">
        <v>240</v>
      </c>
      <c r="E14" t="s">
        <v>241</v>
      </c>
      <c r="F14" t="s">
        <v>242</v>
      </c>
      <c r="G14" t="s">
        <v>243</v>
      </c>
      <c r="H14" t="s">
        <v>244</v>
      </c>
      <c r="I14" t="s">
        <v>245</v>
      </c>
      <c r="J14" t="s">
        <v>246</v>
      </c>
      <c r="K14" t="s">
        <v>247</v>
      </c>
      <c r="L14" t="s">
        <v>248</v>
      </c>
      <c r="M14" t="s">
        <v>249</v>
      </c>
      <c r="N14" t="s">
        <v>250</v>
      </c>
      <c r="O14" t="s">
        <v>251</v>
      </c>
      <c r="P14" t="s">
        <v>252</v>
      </c>
      <c r="Q14" t="s">
        <v>253</v>
      </c>
      <c r="R14" t="s">
        <v>254</v>
      </c>
    </row>
    <row r="15" spans="1:18" x14ac:dyDescent="0.35">
      <c r="A15" s="1" t="s">
        <v>255</v>
      </c>
      <c r="B15" t="s">
        <v>256</v>
      </c>
      <c r="C15" t="s">
        <v>257</v>
      </c>
      <c r="D15" t="s">
        <v>258</v>
      </c>
      <c r="E15" t="s">
        <v>259</v>
      </c>
      <c r="F15" t="s">
        <v>260</v>
      </c>
      <c r="G15" t="s">
        <v>261</v>
      </c>
      <c r="H15" t="s">
        <v>262</v>
      </c>
      <c r="I15" t="s">
        <v>263</v>
      </c>
      <c r="J15" t="s">
        <v>264</v>
      </c>
      <c r="K15" t="s">
        <v>265</v>
      </c>
      <c r="L15" t="s">
        <v>266</v>
      </c>
      <c r="M15" t="s">
        <v>267</v>
      </c>
      <c r="N15" t="s">
        <v>268</v>
      </c>
      <c r="O15" t="s">
        <v>269</v>
      </c>
      <c r="P15" t="s">
        <v>270</v>
      </c>
      <c r="Q15" t="s">
        <v>271</v>
      </c>
      <c r="R15" t="s">
        <v>272</v>
      </c>
    </row>
    <row r="16" spans="1:18" x14ac:dyDescent="0.35">
      <c r="A16" s="1" t="s">
        <v>273</v>
      </c>
      <c r="B16" t="s">
        <v>274</v>
      </c>
      <c r="C16" t="s">
        <v>275</v>
      </c>
      <c r="D16" t="s">
        <v>276</v>
      </c>
      <c r="E16" t="s">
        <v>277</v>
      </c>
      <c r="F16" t="s">
        <v>278</v>
      </c>
      <c r="G16" t="s">
        <v>279</v>
      </c>
      <c r="H16" t="s">
        <v>280</v>
      </c>
      <c r="I16" t="s">
        <v>281</v>
      </c>
      <c r="J16" t="s">
        <v>282</v>
      </c>
      <c r="K16" t="s">
        <v>283</v>
      </c>
      <c r="L16" t="s">
        <v>284</v>
      </c>
      <c r="M16" t="s">
        <v>285</v>
      </c>
      <c r="N16" t="s">
        <v>286</v>
      </c>
      <c r="O16" t="s">
        <v>287</v>
      </c>
      <c r="P16" t="s">
        <v>288</v>
      </c>
      <c r="Q16" t="s">
        <v>289</v>
      </c>
      <c r="R16" t="s">
        <v>290</v>
      </c>
    </row>
    <row r="17" spans="1:18" x14ac:dyDescent="0.35">
      <c r="A17" s="1" t="s">
        <v>291</v>
      </c>
      <c r="B17" t="s">
        <v>292</v>
      </c>
      <c r="C17" t="s">
        <v>293</v>
      </c>
      <c r="D17" t="s">
        <v>294</v>
      </c>
      <c r="E17" t="s">
        <v>295</v>
      </c>
      <c r="F17" t="s">
        <v>296</v>
      </c>
      <c r="G17" t="s">
        <v>297</v>
      </c>
      <c r="H17" t="s">
        <v>297</v>
      </c>
      <c r="I17" t="s">
        <v>298</v>
      </c>
      <c r="J17" t="s">
        <v>299</v>
      </c>
      <c r="K17" t="s">
        <v>300</v>
      </c>
      <c r="L17" t="s">
        <v>301</v>
      </c>
      <c r="M17" t="s">
        <v>302</v>
      </c>
      <c r="N17" t="s">
        <v>303</v>
      </c>
      <c r="O17" t="s">
        <v>304</v>
      </c>
      <c r="P17" t="s">
        <v>305</v>
      </c>
      <c r="Q17" t="s">
        <v>306</v>
      </c>
      <c r="R17" t="s">
        <v>307</v>
      </c>
    </row>
    <row r="18" spans="1:18" x14ac:dyDescent="0.35">
      <c r="A18" s="1" t="s">
        <v>308</v>
      </c>
      <c r="B18" t="s">
        <v>309</v>
      </c>
      <c r="C18" t="s">
        <v>310</v>
      </c>
      <c r="D18" t="s">
        <v>294</v>
      </c>
      <c r="E18" t="s">
        <v>311</v>
      </c>
      <c r="F18" t="s">
        <v>312</v>
      </c>
      <c r="G18" t="s">
        <v>313</v>
      </c>
      <c r="H18" t="s">
        <v>314</v>
      </c>
      <c r="I18" t="s">
        <v>315</v>
      </c>
      <c r="J18" t="s">
        <v>294</v>
      </c>
      <c r="K18" t="s">
        <v>316</v>
      </c>
      <c r="L18" t="s">
        <v>292</v>
      </c>
      <c r="M18" t="s">
        <v>296</v>
      </c>
      <c r="N18" t="s">
        <v>317</v>
      </c>
      <c r="O18" t="s">
        <v>318</v>
      </c>
      <c r="P18" t="s">
        <v>319</v>
      </c>
      <c r="Q18" t="s">
        <v>320</v>
      </c>
      <c r="R18" t="s">
        <v>321</v>
      </c>
    </row>
    <row r="19" spans="1:18" x14ac:dyDescent="0.35">
      <c r="A19" s="1" t="s">
        <v>322</v>
      </c>
      <c r="B19" t="s">
        <v>323</v>
      </c>
      <c r="C19" t="s">
        <v>324</v>
      </c>
      <c r="D19" t="s">
        <v>325</v>
      </c>
      <c r="E19" t="s">
        <v>326</v>
      </c>
      <c r="F19" t="s">
        <v>327</v>
      </c>
      <c r="G19" t="s">
        <v>328</v>
      </c>
      <c r="H19" t="s">
        <v>329</v>
      </c>
      <c r="I19" t="s">
        <v>330</v>
      </c>
      <c r="J19" t="s">
        <v>331</v>
      </c>
      <c r="K19" t="s">
        <v>332</v>
      </c>
      <c r="L19" t="s">
        <v>333</v>
      </c>
      <c r="M19" t="s">
        <v>334</v>
      </c>
      <c r="N19" t="s">
        <v>335</v>
      </c>
      <c r="O19" t="s">
        <v>336</v>
      </c>
      <c r="P19" t="s">
        <v>337</v>
      </c>
      <c r="Q19" t="s">
        <v>338</v>
      </c>
      <c r="R19" t="s">
        <v>339</v>
      </c>
    </row>
    <row r="20" spans="1:18" x14ac:dyDescent="0.35">
      <c r="A20" s="1" t="s">
        <v>340</v>
      </c>
      <c r="B20" t="s">
        <v>341</v>
      </c>
      <c r="C20" t="s">
        <v>342</v>
      </c>
      <c r="D20" t="s">
        <v>343</v>
      </c>
      <c r="E20" t="s">
        <v>344</v>
      </c>
      <c r="F20" t="s">
        <v>345</v>
      </c>
      <c r="G20" t="s">
        <v>346</v>
      </c>
      <c r="H20" t="s">
        <v>347</v>
      </c>
      <c r="I20" t="s">
        <v>348</v>
      </c>
      <c r="J20" t="s">
        <v>349</v>
      </c>
      <c r="K20" t="s">
        <v>350</v>
      </c>
      <c r="L20" t="s">
        <v>351</v>
      </c>
      <c r="M20" t="s">
        <v>352</v>
      </c>
      <c r="N20" t="s">
        <v>353</v>
      </c>
      <c r="O20" t="s">
        <v>354</v>
      </c>
      <c r="P20" t="s">
        <v>355</v>
      </c>
      <c r="Q20" t="s">
        <v>356</v>
      </c>
      <c r="R20" t="s">
        <v>357</v>
      </c>
    </row>
    <row r="21" spans="1:18" x14ac:dyDescent="0.35">
      <c r="A21" s="1" t="s">
        <v>358</v>
      </c>
      <c r="B21" t="s">
        <v>359</v>
      </c>
      <c r="C21" t="s">
        <v>360</v>
      </c>
      <c r="D21" t="s">
        <v>361</v>
      </c>
      <c r="E21" t="s">
        <v>362</v>
      </c>
      <c r="F21" t="s">
        <v>363</v>
      </c>
      <c r="G21" t="s">
        <v>364</v>
      </c>
      <c r="H21" t="s">
        <v>365</v>
      </c>
      <c r="I21" t="s">
        <v>366</v>
      </c>
      <c r="J21" t="s">
        <v>367</v>
      </c>
      <c r="K21" t="s">
        <v>368</v>
      </c>
      <c r="L21" t="s">
        <v>369</v>
      </c>
      <c r="M21" t="s">
        <v>370</v>
      </c>
      <c r="N21" t="s">
        <v>371</v>
      </c>
      <c r="O21" t="s">
        <v>372</v>
      </c>
      <c r="P21" t="s">
        <v>373</v>
      </c>
      <c r="Q21" t="s">
        <v>374</v>
      </c>
      <c r="R21" t="s">
        <v>375</v>
      </c>
    </row>
    <row r="24" spans="1:18" s="6" customFormat="1" x14ac:dyDescent="0.35">
      <c r="A24" s="5" t="s">
        <v>376</v>
      </c>
      <c r="B24" s="6">
        <f t="shared" ref="B24:R24" si="0">B3*B9</f>
        <v>78.603000000000009</v>
      </c>
      <c r="C24" s="6">
        <f t="shared" si="0"/>
        <v>100.602</v>
      </c>
      <c r="D24" s="6">
        <f t="shared" si="0"/>
        <v>99.820000000000007</v>
      </c>
      <c r="E24" s="6">
        <f t="shared" si="0"/>
        <v>75.456000000000003</v>
      </c>
      <c r="F24" s="6">
        <f t="shared" si="0"/>
        <v>75.481999999999999</v>
      </c>
      <c r="G24" s="6">
        <f t="shared" si="0"/>
        <v>76.63</v>
      </c>
      <c r="H24" s="6">
        <f t="shared" si="0"/>
        <v>88.192000000000007</v>
      </c>
      <c r="I24" s="6">
        <f t="shared" si="0"/>
        <v>112.40899999999999</v>
      </c>
      <c r="J24" s="6">
        <f t="shared" si="0"/>
        <v>168.86800000000002</v>
      </c>
      <c r="K24" s="6">
        <f t="shared" si="0"/>
        <v>201.02599999999998</v>
      </c>
      <c r="L24" s="6">
        <f t="shared" si="0"/>
        <v>237.31400000000002</v>
      </c>
      <c r="M24" s="6">
        <f t="shared" si="0"/>
        <v>286.75200000000001</v>
      </c>
      <c r="N24" s="6">
        <f t="shared" si="0"/>
        <v>319.32</v>
      </c>
      <c r="O24" s="6">
        <f t="shared" si="0"/>
        <v>344.60399999999998</v>
      </c>
      <c r="P24" s="6">
        <f t="shared" si="0"/>
        <v>375.76</v>
      </c>
      <c r="Q24" s="6">
        <f t="shared" si="0"/>
        <v>358.54500000000002</v>
      </c>
      <c r="R24" s="6">
        <f t="shared" si="0"/>
        <v>598.13300000000004</v>
      </c>
    </row>
    <row r="26" spans="1:18" x14ac:dyDescent="0.35">
      <c r="A26" t="s">
        <v>377</v>
      </c>
      <c r="B26" s="2">
        <f t="shared" ref="B26:R26" si="1">B2/B24</f>
        <v>1.1774359757261172</v>
      </c>
      <c r="C26" s="2">
        <f t="shared" si="1"/>
        <v>1.0002783244865907</v>
      </c>
      <c r="D26" s="2">
        <f t="shared" si="1"/>
        <v>1.0710278501302344</v>
      </c>
      <c r="E26" s="2">
        <f t="shared" si="1"/>
        <v>1.5564037319762509</v>
      </c>
      <c r="F26" s="2">
        <f t="shared" si="1"/>
        <v>1.6660925783630536</v>
      </c>
      <c r="G26" s="2">
        <f t="shared" si="1"/>
        <v>1.8064726608377921</v>
      </c>
      <c r="H26" s="2">
        <f t="shared" si="1"/>
        <v>1.6527576197387517</v>
      </c>
      <c r="I26" s="2">
        <f t="shared" si="1"/>
        <v>1.2574615911537332</v>
      </c>
      <c r="J26" s="2">
        <f t="shared" si="1"/>
        <v>0.85238174195229399</v>
      </c>
      <c r="K26" s="2">
        <f t="shared" si="1"/>
        <v>0.73955607732333128</v>
      </c>
      <c r="L26" s="2">
        <f t="shared" si="1"/>
        <v>0.66519463664174894</v>
      </c>
      <c r="M26" s="2">
        <f t="shared" si="1"/>
        <v>0.61854843209463228</v>
      </c>
      <c r="N26" s="2">
        <f t="shared" si="1"/>
        <v>0.59178880120255539</v>
      </c>
      <c r="O26" s="2">
        <f t="shared" si="1"/>
        <v>0.61548908312149597</v>
      </c>
      <c r="P26" s="2">
        <f t="shared" si="1"/>
        <v>0.62156695763253145</v>
      </c>
      <c r="Q26" s="2">
        <f t="shared" si="1"/>
        <v>0.66781017724413949</v>
      </c>
      <c r="R26" s="2">
        <f t="shared" si="1"/>
        <v>0.39852340532958386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8"/>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defaultRowHeight="14.5" x14ac:dyDescent="0.35"/>
  <cols>
    <col min="1" max="1" width="26.2695312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392</v>
      </c>
      <c r="B2" t="s">
        <v>393</v>
      </c>
      <c r="C2" t="s">
        <v>394</v>
      </c>
      <c r="D2" t="s">
        <v>395</v>
      </c>
      <c r="E2" t="s">
        <v>396</v>
      </c>
      <c r="F2" t="s">
        <v>397</v>
      </c>
      <c r="G2" t="s">
        <v>398</v>
      </c>
      <c r="H2" t="s">
        <v>399</v>
      </c>
      <c r="I2" t="s">
        <v>400</v>
      </c>
      <c r="J2" t="s">
        <v>401</v>
      </c>
      <c r="K2" t="s">
        <v>402</v>
      </c>
      <c r="L2" t="s">
        <v>403</v>
      </c>
      <c r="M2" t="s">
        <v>404</v>
      </c>
      <c r="N2" t="s">
        <v>405</v>
      </c>
      <c r="O2" t="s">
        <v>406</v>
      </c>
      <c r="P2" t="s">
        <v>184</v>
      </c>
      <c r="Q2" t="s">
        <v>185</v>
      </c>
      <c r="R2" t="s">
        <v>186</v>
      </c>
      <c r="S2" t="s">
        <v>187</v>
      </c>
      <c r="T2" t="s">
        <v>188</v>
      </c>
      <c r="U2" t="s">
        <v>189</v>
      </c>
      <c r="V2" t="s">
        <v>190</v>
      </c>
      <c r="W2" t="s">
        <v>191</v>
      </c>
      <c r="X2" t="s">
        <v>192</v>
      </c>
      <c r="Y2" t="s">
        <v>193</v>
      </c>
      <c r="Z2" t="s">
        <v>194</v>
      </c>
      <c r="AA2" t="s">
        <v>195</v>
      </c>
      <c r="AB2" t="s">
        <v>196</v>
      </c>
      <c r="AC2" t="s">
        <v>197</v>
      </c>
      <c r="AD2" t="s">
        <v>198</v>
      </c>
      <c r="AE2" t="s">
        <v>199</v>
      </c>
    </row>
    <row r="3" spans="1:31" x14ac:dyDescent="0.35">
      <c r="A3" s="1" t="s">
        <v>407</v>
      </c>
      <c r="B3" t="s">
        <v>408</v>
      </c>
      <c r="C3" t="s">
        <v>409</v>
      </c>
      <c r="D3" t="s">
        <v>410</v>
      </c>
      <c r="E3" t="s">
        <v>411</v>
      </c>
      <c r="F3" t="s">
        <v>412</v>
      </c>
      <c r="G3" t="s">
        <v>413</v>
      </c>
      <c r="H3" t="s">
        <v>414</v>
      </c>
      <c r="I3" t="s">
        <v>415</v>
      </c>
      <c r="J3" t="s">
        <v>416</v>
      </c>
      <c r="K3" t="s">
        <v>417</v>
      </c>
      <c r="L3" t="s">
        <v>418</v>
      </c>
      <c r="M3" t="s">
        <v>419</v>
      </c>
      <c r="N3" t="s">
        <v>420</v>
      </c>
      <c r="O3" t="s">
        <v>421</v>
      </c>
      <c r="P3" t="s">
        <v>422</v>
      </c>
      <c r="Q3" t="s">
        <v>423</v>
      </c>
      <c r="R3" t="s">
        <v>424</v>
      </c>
      <c r="S3" t="s">
        <v>425</v>
      </c>
      <c r="T3" t="s">
        <v>426</v>
      </c>
      <c r="U3" t="s">
        <v>427</v>
      </c>
      <c r="V3" t="s">
        <v>428</v>
      </c>
      <c r="W3" t="s">
        <v>429</v>
      </c>
      <c r="X3" t="s">
        <v>430</v>
      </c>
      <c r="Y3" t="s">
        <v>431</v>
      </c>
      <c r="Z3" t="s">
        <v>432</v>
      </c>
      <c r="AA3" t="s">
        <v>433</v>
      </c>
      <c r="AB3" t="s">
        <v>434</v>
      </c>
      <c r="AC3" t="s">
        <v>435</v>
      </c>
      <c r="AD3" t="s">
        <v>436</v>
      </c>
      <c r="AE3" t="s">
        <v>437</v>
      </c>
    </row>
    <row r="4" spans="1:31" x14ac:dyDescent="0.35">
      <c r="A4" s="1" t="s">
        <v>438</v>
      </c>
      <c r="B4" t="s">
        <v>439</v>
      </c>
      <c r="C4" t="s">
        <v>440</v>
      </c>
      <c r="D4" t="s">
        <v>441</v>
      </c>
      <c r="E4" t="s">
        <v>442</v>
      </c>
      <c r="F4" t="s">
        <v>443</v>
      </c>
      <c r="G4" t="s">
        <v>444</v>
      </c>
      <c r="H4" t="s">
        <v>445</v>
      </c>
      <c r="I4" t="s">
        <v>446</v>
      </c>
      <c r="J4" t="s">
        <v>447</v>
      </c>
      <c r="K4" t="s">
        <v>448</v>
      </c>
      <c r="L4" t="s">
        <v>449</v>
      </c>
      <c r="M4" t="s">
        <v>450</v>
      </c>
      <c r="N4" t="s">
        <v>451</v>
      </c>
      <c r="O4" t="s">
        <v>452</v>
      </c>
      <c r="P4" t="s">
        <v>453</v>
      </c>
      <c r="Q4" t="s">
        <v>454</v>
      </c>
      <c r="R4" t="s">
        <v>455</v>
      </c>
      <c r="S4" t="s">
        <v>456</v>
      </c>
      <c r="T4" t="s">
        <v>457</v>
      </c>
      <c r="U4" t="s">
        <v>458</v>
      </c>
      <c r="V4" t="s">
        <v>459</v>
      </c>
      <c r="W4" t="s">
        <v>460</v>
      </c>
      <c r="X4" t="s">
        <v>461</v>
      </c>
      <c r="Y4" t="s">
        <v>230</v>
      </c>
      <c r="Z4" t="s">
        <v>462</v>
      </c>
      <c r="AA4" t="s">
        <v>463</v>
      </c>
      <c r="AB4" t="s">
        <v>464</v>
      </c>
      <c r="AC4" t="s">
        <v>465</v>
      </c>
      <c r="AD4" t="s">
        <v>466</v>
      </c>
      <c r="AE4" t="s">
        <v>467</v>
      </c>
    </row>
    <row r="5" spans="1:31" x14ac:dyDescent="0.35">
      <c r="A5" s="1" t="s">
        <v>468</v>
      </c>
      <c r="B5" t="s">
        <v>469</v>
      </c>
      <c r="C5" t="s">
        <v>469</v>
      </c>
      <c r="D5" t="s">
        <v>469</v>
      </c>
      <c r="E5" t="s">
        <v>469</v>
      </c>
      <c r="F5" t="s">
        <v>469</v>
      </c>
      <c r="G5" t="s">
        <v>469</v>
      </c>
      <c r="H5" t="s">
        <v>469</v>
      </c>
      <c r="I5" t="s">
        <v>469</v>
      </c>
      <c r="J5" t="s">
        <v>470</v>
      </c>
      <c r="K5" t="s">
        <v>469</v>
      </c>
      <c r="L5" t="s">
        <v>469</v>
      </c>
      <c r="M5" t="s">
        <v>469</v>
      </c>
      <c r="N5" t="s">
        <v>469</v>
      </c>
      <c r="O5" t="s">
        <v>471</v>
      </c>
      <c r="P5" t="s">
        <v>472</v>
      </c>
      <c r="Q5" t="s">
        <v>473</v>
      </c>
      <c r="R5" t="s">
        <v>474</v>
      </c>
      <c r="S5" t="s">
        <v>475</v>
      </c>
      <c r="T5" t="s">
        <v>476</v>
      </c>
      <c r="U5" t="s">
        <v>477</v>
      </c>
      <c r="V5" t="s">
        <v>478</v>
      </c>
      <c r="W5" t="s">
        <v>479</v>
      </c>
      <c r="X5" t="s">
        <v>480</v>
      </c>
      <c r="Y5" t="s">
        <v>481</v>
      </c>
      <c r="Z5" t="s">
        <v>482</v>
      </c>
      <c r="AA5" t="s">
        <v>483</v>
      </c>
      <c r="AB5" t="s">
        <v>484</v>
      </c>
      <c r="AC5" t="s">
        <v>485</v>
      </c>
      <c r="AD5" t="s">
        <v>486</v>
      </c>
      <c r="AE5" t="s">
        <v>487</v>
      </c>
    </row>
    <row r="6" spans="1:31" x14ac:dyDescent="0.35">
      <c r="A6" s="1" t="s">
        <v>488</v>
      </c>
      <c r="B6" t="s">
        <v>469</v>
      </c>
      <c r="C6" t="s">
        <v>469</v>
      </c>
      <c r="D6" t="s">
        <v>469</v>
      </c>
      <c r="E6" t="s">
        <v>469</v>
      </c>
      <c r="F6" t="s">
        <v>469</v>
      </c>
      <c r="G6" t="s">
        <v>469</v>
      </c>
      <c r="H6" t="s">
        <v>469</v>
      </c>
      <c r="I6" t="s">
        <v>469</v>
      </c>
      <c r="J6" t="s">
        <v>469</v>
      </c>
      <c r="K6" t="s">
        <v>469</v>
      </c>
      <c r="L6" t="s">
        <v>469</v>
      </c>
      <c r="M6" t="s">
        <v>469</v>
      </c>
      <c r="N6" t="s">
        <v>469</v>
      </c>
      <c r="O6" t="s">
        <v>469</v>
      </c>
      <c r="P6" t="s">
        <v>469</v>
      </c>
      <c r="Q6" t="s">
        <v>469</v>
      </c>
      <c r="R6" t="s">
        <v>469</v>
      </c>
      <c r="S6" t="s">
        <v>469</v>
      </c>
      <c r="T6" t="s">
        <v>469</v>
      </c>
      <c r="U6" t="s">
        <v>469</v>
      </c>
      <c r="V6" t="s">
        <v>469</v>
      </c>
      <c r="W6" t="s">
        <v>469</v>
      </c>
      <c r="X6" t="s">
        <v>469</v>
      </c>
      <c r="Y6" t="s">
        <v>469</v>
      </c>
      <c r="Z6" t="s">
        <v>469</v>
      </c>
      <c r="AA6" t="s">
        <v>469</v>
      </c>
      <c r="AB6" t="s">
        <v>469</v>
      </c>
      <c r="AC6" t="s">
        <v>469</v>
      </c>
      <c r="AD6" t="s">
        <v>469</v>
      </c>
      <c r="AE6" t="s">
        <v>469</v>
      </c>
    </row>
    <row r="7" spans="1:31" x14ac:dyDescent="0.35">
      <c r="A7" s="1" t="s">
        <v>489</v>
      </c>
      <c r="B7" t="s">
        <v>469</v>
      </c>
      <c r="C7" t="s">
        <v>469</v>
      </c>
      <c r="D7" t="s">
        <v>469</v>
      </c>
      <c r="E7" t="s">
        <v>469</v>
      </c>
      <c r="F7" t="s">
        <v>469</v>
      </c>
      <c r="G7" t="s">
        <v>469</v>
      </c>
      <c r="H7" t="s">
        <v>469</v>
      </c>
      <c r="I7" t="s">
        <v>469</v>
      </c>
      <c r="J7" t="s">
        <v>469</v>
      </c>
      <c r="K7" t="s">
        <v>469</v>
      </c>
      <c r="L7" t="s">
        <v>469</v>
      </c>
      <c r="M7" t="s">
        <v>469</v>
      </c>
      <c r="N7" t="s">
        <v>469</v>
      </c>
      <c r="O7" t="s">
        <v>469</v>
      </c>
      <c r="P7" t="s">
        <v>469</v>
      </c>
      <c r="Q7" t="s">
        <v>469</v>
      </c>
      <c r="R7" t="s">
        <v>469</v>
      </c>
      <c r="S7" t="s">
        <v>469</v>
      </c>
      <c r="T7" t="s">
        <v>469</v>
      </c>
      <c r="U7" t="s">
        <v>469</v>
      </c>
      <c r="V7" t="s">
        <v>469</v>
      </c>
      <c r="W7" t="s">
        <v>469</v>
      </c>
      <c r="X7" t="s">
        <v>469</v>
      </c>
      <c r="Y7" t="s">
        <v>469</v>
      </c>
      <c r="Z7" t="s">
        <v>469</v>
      </c>
      <c r="AA7" t="s">
        <v>469</v>
      </c>
      <c r="AB7" t="s">
        <v>469</v>
      </c>
      <c r="AC7" t="s">
        <v>469</v>
      </c>
      <c r="AD7" t="s">
        <v>469</v>
      </c>
      <c r="AE7" t="s">
        <v>469</v>
      </c>
    </row>
    <row r="8" spans="1:31" x14ac:dyDescent="0.35">
      <c r="A8" s="1" t="s">
        <v>490</v>
      </c>
      <c r="B8" t="s">
        <v>469</v>
      </c>
      <c r="C8" t="s">
        <v>469</v>
      </c>
      <c r="D8" t="s">
        <v>469</v>
      </c>
      <c r="E8" t="s">
        <v>469</v>
      </c>
      <c r="F8" t="s">
        <v>469</v>
      </c>
      <c r="G8" t="s">
        <v>469</v>
      </c>
      <c r="H8" t="s">
        <v>469</v>
      </c>
      <c r="I8" t="s">
        <v>469</v>
      </c>
      <c r="J8" t="s">
        <v>469</v>
      </c>
      <c r="K8" t="s">
        <v>469</v>
      </c>
      <c r="L8" t="s">
        <v>469</v>
      </c>
      <c r="M8" t="s">
        <v>469</v>
      </c>
      <c r="N8" t="s">
        <v>469</v>
      </c>
      <c r="O8" t="s">
        <v>469</v>
      </c>
      <c r="P8" t="s">
        <v>469</v>
      </c>
      <c r="Q8" t="s">
        <v>469</v>
      </c>
      <c r="R8" t="s">
        <v>469</v>
      </c>
      <c r="S8" t="s">
        <v>469</v>
      </c>
      <c r="T8" t="s">
        <v>469</v>
      </c>
      <c r="U8" t="s">
        <v>469</v>
      </c>
      <c r="V8" t="s">
        <v>469</v>
      </c>
      <c r="W8" t="s">
        <v>469</v>
      </c>
      <c r="X8" t="s">
        <v>469</v>
      </c>
      <c r="Y8" t="s">
        <v>469</v>
      </c>
      <c r="Z8" t="s">
        <v>469</v>
      </c>
      <c r="AA8" t="s">
        <v>469</v>
      </c>
      <c r="AB8" t="s">
        <v>469</v>
      </c>
      <c r="AC8" t="s">
        <v>469</v>
      </c>
      <c r="AD8" t="s">
        <v>469</v>
      </c>
      <c r="AE8" t="s">
        <v>469</v>
      </c>
    </row>
    <row r="9" spans="1:31" x14ac:dyDescent="0.35">
      <c r="A9" s="1" t="s">
        <v>491</v>
      </c>
      <c r="B9" t="s">
        <v>469</v>
      </c>
      <c r="C9" t="s">
        <v>469</v>
      </c>
      <c r="D9" t="s">
        <v>469</v>
      </c>
      <c r="E9" t="s">
        <v>469</v>
      </c>
      <c r="F9" t="s">
        <v>469</v>
      </c>
      <c r="G9" t="s">
        <v>469</v>
      </c>
      <c r="H9" t="s">
        <v>469</v>
      </c>
      <c r="I9" t="s">
        <v>469</v>
      </c>
      <c r="J9" t="s">
        <v>469</v>
      </c>
      <c r="K9" t="s">
        <v>469</v>
      </c>
      <c r="L9" t="s">
        <v>469</v>
      </c>
      <c r="M9" t="s">
        <v>469</v>
      </c>
      <c r="N9" t="s">
        <v>469</v>
      </c>
      <c r="O9" t="s">
        <v>469</v>
      </c>
      <c r="P9" t="s">
        <v>469</v>
      </c>
      <c r="Q9" t="s">
        <v>469</v>
      </c>
      <c r="R9" t="s">
        <v>469</v>
      </c>
      <c r="S9" t="s">
        <v>469</v>
      </c>
      <c r="T9" t="s">
        <v>469</v>
      </c>
      <c r="U9" t="s">
        <v>469</v>
      </c>
      <c r="V9" t="s">
        <v>469</v>
      </c>
      <c r="W9" t="s">
        <v>469</v>
      </c>
      <c r="X9" t="s">
        <v>469</v>
      </c>
      <c r="Y9" t="s">
        <v>469</v>
      </c>
      <c r="Z9" t="s">
        <v>469</v>
      </c>
      <c r="AA9" t="s">
        <v>469</v>
      </c>
      <c r="AB9" t="s">
        <v>469</v>
      </c>
      <c r="AC9" t="s">
        <v>469</v>
      </c>
      <c r="AD9" t="s">
        <v>469</v>
      </c>
      <c r="AE9" t="s">
        <v>469</v>
      </c>
    </row>
    <row r="10" spans="1:31" x14ac:dyDescent="0.35">
      <c r="A10" s="1" t="s">
        <v>492</v>
      </c>
      <c r="B10" t="s">
        <v>469</v>
      </c>
      <c r="C10" t="s">
        <v>469</v>
      </c>
      <c r="D10" t="s">
        <v>469</v>
      </c>
      <c r="E10" t="s">
        <v>469</v>
      </c>
      <c r="F10" t="s">
        <v>469</v>
      </c>
      <c r="G10" t="s">
        <v>469</v>
      </c>
      <c r="H10" t="s">
        <v>469</v>
      </c>
      <c r="I10" t="s">
        <v>469</v>
      </c>
      <c r="J10" t="s">
        <v>470</v>
      </c>
      <c r="K10" t="s">
        <v>469</v>
      </c>
      <c r="L10" t="s">
        <v>469</v>
      </c>
      <c r="M10" t="s">
        <v>469</v>
      </c>
      <c r="N10" t="s">
        <v>469</v>
      </c>
      <c r="O10" t="s">
        <v>471</v>
      </c>
      <c r="P10" t="s">
        <v>472</v>
      </c>
      <c r="Q10" t="s">
        <v>473</v>
      </c>
      <c r="R10" t="s">
        <v>474</v>
      </c>
      <c r="S10" t="s">
        <v>475</v>
      </c>
      <c r="T10" t="s">
        <v>476</v>
      </c>
      <c r="U10" t="s">
        <v>477</v>
      </c>
      <c r="V10" t="s">
        <v>478</v>
      </c>
      <c r="W10" t="s">
        <v>479</v>
      </c>
      <c r="X10" t="s">
        <v>480</v>
      </c>
      <c r="Y10" t="s">
        <v>481</v>
      </c>
      <c r="Z10" t="s">
        <v>482</v>
      </c>
      <c r="AA10" t="s">
        <v>483</v>
      </c>
      <c r="AB10" t="s">
        <v>484</v>
      </c>
      <c r="AC10" t="s">
        <v>485</v>
      </c>
      <c r="AD10" t="s">
        <v>486</v>
      </c>
      <c r="AE10" t="s">
        <v>487</v>
      </c>
    </row>
    <row r="11" spans="1:31" x14ac:dyDescent="0.35">
      <c r="A11" s="1" t="s">
        <v>493</v>
      </c>
      <c r="B11" t="s">
        <v>408</v>
      </c>
      <c r="C11" t="s">
        <v>409</v>
      </c>
      <c r="D11" t="s">
        <v>410</v>
      </c>
      <c r="E11" t="s">
        <v>411</v>
      </c>
      <c r="F11" t="s">
        <v>412</v>
      </c>
      <c r="G11" t="s">
        <v>413</v>
      </c>
      <c r="H11" t="s">
        <v>414</v>
      </c>
      <c r="I11" t="s">
        <v>415</v>
      </c>
      <c r="J11" t="s">
        <v>494</v>
      </c>
      <c r="K11" t="s">
        <v>417</v>
      </c>
      <c r="L11" t="s">
        <v>418</v>
      </c>
      <c r="M11" t="s">
        <v>419</v>
      </c>
      <c r="N11" t="s">
        <v>420</v>
      </c>
      <c r="O11" t="s">
        <v>421</v>
      </c>
      <c r="P11" t="s">
        <v>422</v>
      </c>
      <c r="Q11" t="s">
        <v>423</v>
      </c>
      <c r="R11" t="s">
        <v>424</v>
      </c>
      <c r="S11" t="s">
        <v>425</v>
      </c>
      <c r="T11" t="s">
        <v>426</v>
      </c>
      <c r="U11" t="s">
        <v>427</v>
      </c>
      <c r="V11" t="s">
        <v>428</v>
      </c>
      <c r="W11" t="s">
        <v>429</v>
      </c>
      <c r="X11" t="s">
        <v>430</v>
      </c>
      <c r="Y11" t="s">
        <v>431</v>
      </c>
      <c r="Z11" t="s">
        <v>432</v>
      </c>
      <c r="AA11" t="s">
        <v>433</v>
      </c>
      <c r="AB11" t="s">
        <v>434</v>
      </c>
      <c r="AC11" t="s">
        <v>435</v>
      </c>
      <c r="AD11" t="s">
        <v>495</v>
      </c>
      <c r="AE11" t="s">
        <v>496</v>
      </c>
    </row>
    <row r="12" spans="1:31" x14ac:dyDescent="0.35">
      <c r="A12" s="1" t="s">
        <v>497</v>
      </c>
      <c r="B12" t="s">
        <v>469</v>
      </c>
      <c r="C12" t="s">
        <v>469</v>
      </c>
      <c r="D12" t="s">
        <v>469</v>
      </c>
      <c r="E12" t="s">
        <v>469</v>
      </c>
      <c r="F12" t="s">
        <v>469</v>
      </c>
      <c r="G12" t="s">
        <v>469</v>
      </c>
      <c r="H12" t="s">
        <v>469</v>
      </c>
      <c r="I12" t="s">
        <v>469</v>
      </c>
      <c r="J12" t="s">
        <v>469</v>
      </c>
      <c r="K12" t="s">
        <v>469</v>
      </c>
      <c r="L12" t="s">
        <v>469</v>
      </c>
      <c r="M12" t="s">
        <v>469</v>
      </c>
      <c r="N12" t="s">
        <v>469</v>
      </c>
      <c r="O12" t="s">
        <v>469</v>
      </c>
      <c r="P12" t="s">
        <v>469</v>
      </c>
      <c r="Q12" t="s">
        <v>469</v>
      </c>
      <c r="R12" t="s">
        <v>469</v>
      </c>
      <c r="S12" t="s">
        <v>469</v>
      </c>
      <c r="T12" t="s">
        <v>469</v>
      </c>
      <c r="U12" t="s">
        <v>469</v>
      </c>
      <c r="V12" t="s">
        <v>469</v>
      </c>
      <c r="W12" t="s">
        <v>469</v>
      </c>
      <c r="X12" t="s">
        <v>469</v>
      </c>
      <c r="Y12" t="s">
        <v>469</v>
      </c>
      <c r="Z12" t="s">
        <v>469</v>
      </c>
      <c r="AA12" t="s">
        <v>469</v>
      </c>
      <c r="AB12" t="s">
        <v>469</v>
      </c>
      <c r="AC12" t="s">
        <v>469</v>
      </c>
      <c r="AD12" t="s">
        <v>469</v>
      </c>
      <c r="AE12" t="s">
        <v>469</v>
      </c>
    </row>
    <row r="13" spans="1:31" x14ac:dyDescent="0.35">
      <c r="A13" s="1" t="s">
        <v>498</v>
      </c>
      <c r="B13" t="s">
        <v>499</v>
      </c>
      <c r="C13" t="s">
        <v>500</v>
      </c>
      <c r="D13" t="s">
        <v>501</v>
      </c>
      <c r="E13" t="s">
        <v>151</v>
      </c>
      <c r="F13" t="s">
        <v>502</v>
      </c>
      <c r="G13" t="s">
        <v>503</v>
      </c>
      <c r="H13" t="s">
        <v>504</v>
      </c>
      <c r="I13" t="s">
        <v>505</v>
      </c>
      <c r="J13" t="s">
        <v>469</v>
      </c>
      <c r="K13" t="s">
        <v>502</v>
      </c>
      <c r="L13" t="s">
        <v>506</v>
      </c>
      <c r="M13" t="s">
        <v>507</v>
      </c>
      <c r="N13" t="s">
        <v>508</v>
      </c>
      <c r="O13" t="s">
        <v>509</v>
      </c>
      <c r="P13" t="s">
        <v>510</v>
      </c>
      <c r="Q13" t="s">
        <v>511</v>
      </c>
      <c r="R13" t="s">
        <v>512</v>
      </c>
      <c r="S13" t="s">
        <v>513</v>
      </c>
      <c r="T13" t="s">
        <v>514</v>
      </c>
      <c r="U13" t="s">
        <v>515</v>
      </c>
      <c r="V13" t="s">
        <v>516</v>
      </c>
      <c r="W13" t="s">
        <v>517</v>
      </c>
      <c r="X13" t="s">
        <v>518</v>
      </c>
      <c r="Y13" t="s">
        <v>519</v>
      </c>
      <c r="Z13" t="s">
        <v>520</v>
      </c>
      <c r="AA13" t="s">
        <v>521</v>
      </c>
      <c r="AB13" t="s">
        <v>522</v>
      </c>
      <c r="AC13" t="s">
        <v>523</v>
      </c>
      <c r="AD13" t="s">
        <v>524</v>
      </c>
      <c r="AE13" t="s">
        <v>525</v>
      </c>
    </row>
    <row r="14" spans="1:31" x14ac:dyDescent="0.35">
      <c r="A14" s="1" t="s">
        <v>526</v>
      </c>
      <c r="B14" t="s">
        <v>527</v>
      </c>
      <c r="C14" t="s">
        <v>528</v>
      </c>
      <c r="D14" t="s">
        <v>529</v>
      </c>
      <c r="E14" t="s">
        <v>530</v>
      </c>
      <c r="F14" t="s">
        <v>531</v>
      </c>
      <c r="G14" t="s">
        <v>532</v>
      </c>
      <c r="H14" t="s">
        <v>533</v>
      </c>
      <c r="I14" t="s">
        <v>534</v>
      </c>
      <c r="J14" t="s">
        <v>470</v>
      </c>
      <c r="K14" t="s">
        <v>535</v>
      </c>
      <c r="L14" t="s">
        <v>536</v>
      </c>
      <c r="M14" t="s">
        <v>537</v>
      </c>
      <c r="N14" t="s">
        <v>538</v>
      </c>
      <c r="O14" t="s">
        <v>539</v>
      </c>
      <c r="P14" t="s">
        <v>202</v>
      </c>
      <c r="Q14" t="s">
        <v>203</v>
      </c>
      <c r="R14" t="s">
        <v>204</v>
      </c>
      <c r="S14" t="s">
        <v>205</v>
      </c>
      <c r="T14" t="s">
        <v>206</v>
      </c>
      <c r="U14" t="s">
        <v>207</v>
      </c>
      <c r="V14" t="s">
        <v>208</v>
      </c>
      <c r="W14" t="s">
        <v>209</v>
      </c>
      <c r="X14" t="s">
        <v>210</v>
      </c>
      <c r="Y14" t="s">
        <v>211</v>
      </c>
      <c r="Z14" t="s">
        <v>212</v>
      </c>
      <c r="AA14" t="s">
        <v>213</v>
      </c>
      <c r="AB14" t="s">
        <v>214</v>
      </c>
      <c r="AC14" t="s">
        <v>215</v>
      </c>
      <c r="AD14" t="s">
        <v>216</v>
      </c>
      <c r="AE14" t="s">
        <v>217</v>
      </c>
    </row>
    <row r="15" spans="1:31" x14ac:dyDescent="0.35">
      <c r="A15" s="1" t="s">
        <v>540</v>
      </c>
      <c r="B15" t="s">
        <v>541</v>
      </c>
      <c r="C15" t="s">
        <v>542</v>
      </c>
      <c r="D15" t="s">
        <v>543</v>
      </c>
      <c r="E15" t="s">
        <v>544</v>
      </c>
      <c r="F15" t="s">
        <v>545</v>
      </c>
      <c r="G15" t="s">
        <v>546</v>
      </c>
      <c r="H15" t="s">
        <v>547</v>
      </c>
      <c r="I15" t="s">
        <v>548</v>
      </c>
      <c r="J15" t="s">
        <v>549</v>
      </c>
      <c r="K15" t="s">
        <v>550</v>
      </c>
      <c r="L15" t="s">
        <v>551</v>
      </c>
      <c r="M15" t="s">
        <v>552</v>
      </c>
      <c r="N15" t="s">
        <v>226</v>
      </c>
      <c r="O15" t="s">
        <v>553</v>
      </c>
      <c r="P15" t="s">
        <v>554</v>
      </c>
      <c r="Q15" t="s">
        <v>555</v>
      </c>
      <c r="R15" t="s">
        <v>556</v>
      </c>
      <c r="S15" t="s">
        <v>557</v>
      </c>
      <c r="T15" t="s">
        <v>558</v>
      </c>
      <c r="U15" t="s">
        <v>559</v>
      </c>
      <c r="V15" t="s">
        <v>557</v>
      </c>
      <c r="W15" t="s">
        <v>560</v>
      </c>
      <c r="X15" t="s">
        <v>561</v>
      </c>
      <c r="Y15" t="s">
        <v>562</v>
      </c>
      <c r="Z15" t="s">
        <v>563</v>
      </c>
      <c r="AA15" t="s">
        <v>564</v>
      </c>
      <c r="AB15" t="s">
        <v>565</v>
      </c>
      <c r="AC15" t="s">
        <v>566</v>
      </c>
      <c r="AD15" t="s">
        <v>567</v>
      </c>
      <c r="AE15" t="s">
        <v>568</v>
      </c>
    </row>
    <row r="16" spans="1:31" x14ac:dyDescent="0.35">
      <c r="A16" s="1" t="s">
        <v>569</v>
      </c>
      <c r="B16" t="s">
        <v>439</v>
      </c>
      <c r="C16" t="s">
        <v>440</v>
      </c>
      <c r="D16" t="s">
        <v>441</v>
      </c>
      <c r="E16" t="s">
        <v>570</v>
      </c>
      <c r="F16" t="s">
        <v>443</v>
      </c>
      <c r="G16" t="s">
        <v>444</v>
      </c>
      <c r="H16" t="s">
        <v>445</v>
      </c>
      <c r="I16" t="s">
        <v>446</v>
      </c>
      <c r="J16" t="s">
        <v>571</v>
      </c>
      <c r="K16" t="s">
        <v>448</v>
      </c>
      <c r="L16" t="s">
        <v>449</v>
      </c>
      <c r="M16" t="s">
        <v>450</v>
      </c>
      <c r="N16" t="s">
        <v>572</v>
      </c>
      <c r="O16" t="s">
        <v>573</v>
      </c>
      <c r="P16" t="s">
        <v>574</v>
      </c>
      <c r="Q16" t="s">
        <v>575</v>
      </c>
      <c r="R16" t="s">
        <v>576</v>
      </c>
      <c r="S16" t="s">
        <v>577</v>
      </c>
      <c r="T16" t="s">
        <v>578</v>
      </c>
      <c r="U16" t="s">
        <v>579</v>
      </c>
      <c r="V16" t="s">
        <v>580</v>
      </c>
      <c r="W16" t="s">
        <v>581</v>
      </c>
      <c r="X16" t="s">
        <v>582</v>
      </c>
      <c r="Y16" t="s">
        <v>583</v>
      </c>
      <c r="Z16" t="s">
        <v>584</v>
      </c>
      <c r="AA16" t="s">
        <v>585</v>
      </c>
      <c r="AB16" t="s">
        <v>586</v>
      </c>
      <c r="AC16" t="s">
        <v>587</v>
      </c>
      <c r="AD16" t="s">
        <v>588</v>
      </c>
      <c r="AE16" t="s">
        <v>589</v>
      </c>
    </row>
    <row r="17" spans="1:31" x14ac:dyDescent="0.35">
      <c r="A17" s="1" t="s">
        <v>590</v>
      </c>
      <c r="B17" t="s">
        <v>591</v>
      </c>
      <c r="C17" t="s">
        <v>592</v>
      </c>
      <c r="D17" t="s">
        <v>593</v>
      </c>
      <c r="E17" t="s">
        <v>594</v>
      </c>
      <c r="F17" t="s">
        <v>595</v>
      </c>
      <c r="G17" t="s">
        <v>596</v>
      </c>
      <c r="H17" t="s">
        <v>597</v>
      </c>
      <c r="I17" t="s">
        <v>598</v>
      </c>
      <c r="J17" t="s">
        <v>599</v>
      </c>
      <c r="K17" t="s">
        <v>600</v>
      </c>
      <c r="L17" t="s">
        <v>601</v>
      </c>
      <c r="M17" t="s">
        <v>602</v>
      </c>
      <c r="N17" t="s">
        <v>603</v>
      </c>
      <c r="O17" t="s">
        <v>604</v>
      </c>
      <c r="P17" t="s">
        <v>605</v>
      </c>
      <c r="Q17" t="s">
        <v>606</v>
      </c>
      <c r="R17" t="s">
        <v>607</v>
      </c>
      <c r="S17" t="s">
        <v>608</v>
      </c>
      <c r="T17" t="s">
        <v>609</v>
      </c>
      <c r="U17" t="s">
        <v>610</v>
      </c>
      <c r="V17" t="s">
        <v>611</v>
      </c>
      <c r="W17" t="s">
        <v>612</v>
      </c>
      <c r="X17" t="s">
        <v>613</v>
      </c>
      <c r="Y17" t="s">
        <v>614</v>
      </c>
      <c r="Z17" t="s">
        <v>615</v>
      </c>
      <c r="AA17" t="s">
        <v>616</v>
      </c>
      <c r="AB17" t="s">
        <v>617</v>
      </c>
      <c r="AC17" t="s">
        <v>618</v>
      </c>
      <c r="AD17" t="s">
        <v>619</v>
      </c>
      <c r="AE17" t="s">
        <v>620</v>
      </c>
    </row>
    <row r="18" spans="1:31" x14ac:dyDescent="0.35">
      <c r="A18" s="1" t="s">
        <v>621</v>
      </c>
      <c r="B18" t="s">
        <v>622</v>
      </c>
      <c r="C18" t="s">
        <v>623</v>
      </c>
      <c r="D18" t="s">
        <v>624</v>
      </c>
      <c r="E18" t="s">
        <v>625</v>
      </c>
      <c r="F18" t="s">
        <v>626</v>
      </c>
      <c r="G18" t="s">
        <v>627</v>
      </c>
      <c r="H18" t="s">
        <v>628</v>
      </c>
      <c r="I18" t="s">
        <v>629</v>
      </c>
      <c r="J18" t="s">
        <v>630</v>
      </c>
      <c r="K18" t="s">
        <v>631</v>
      </c>
      <c r="L18" t="s">
        <v>632</v>
      </c>
      <c r="M18" t="s">
        <v>633</v>
      </c>
      <c r="N18" t="s">
        <v>634</v>
      </c>
      <c r="O18" t="s">
        <v>635</v>
      </c>
      <c r="P18" t="s">
        <v>636</v>
      </c>
      <c r="Q18" t="s">
        <v>637</v>
      </c>
      <c r="R18" t="s">
        <v>638</v>
      </c>
      <c r="S18" t="s">
        <v>639</v>
      </c>
      <c r="T18" t="s">
        <v>640</v>
      </c>
      <c r="U18" t="s">
        <v>641</v>
      </c>
      <c r="V18" t="s">
        <v>642</v>
      </c>
      <c r="W18" t="s">
        <v>643</v>
      </c>
      <c r="X18" t="s">
        <v>644</v>
      </c>
      <c r="Y18" t="s">
        <v>645</v>
      </c>
      <c r="Z18" t="s">
        <v>646</v>
      </c>
      <c r="AA18" t="s">
        <v>647</v>
      </c>
      <c r="AB18" t="s">
        <v>648</v>
      </c>
      <c r="AC18" t="s">
        <v>649</v>
      </c>
      <c r="AD18" t="s">
        <v>650</v>
      </c>
      <c r="AE18" t="s">
        <v>651</v>
      </c>
    </row>
    <row r="19" spans="1:31" x14ac:dyDescent="0.35">
      <c r="A19" s="1" t="s">
        <v>652</v>
      </c>
      <c r="B19" t="s">
        <v>653</v>
      </c>
      <c r="C19" t="s">
        <v>654</v>
      </c>
      <c r="D19" t="s">
        <v>655</v>
      </c>
      <c r="E19" t="s">
        <v>656</v>
      </c>
      <c r="F19" t="s">
        <v>657</v>
      </c>
      <c r="G19" t="s">
        <v>658</v>
      </c>
      <c r="H19" t="s">
        <v>659</v>
      </c>
      <c r="I19" t="s">
        <v>660</v>
      </c>
      <c r="J19" t="s">
        <v>661</v>
      </c>
      <c r="K19" t="s">
        <v>662</v>
      </c>
      <c r="L19" t="s">
        <v>663</v>
      </c>
      <c r="M19" t="s">
        <v>664</v>
      </c>
      <c r="N19" t="s">
        <v>665</v>
      </c>
      <c r="O19" t="s">
        <v>666</v>
      </c>
      <c r="P19" t="s">
        <v>667</v>
      </c>
      <c r="Q19" t="s">
        <v>668</v>
      </c>
      <c r="R19" t="s">
        <v>669</v>
      </c>
      <c r="S19" t="s">
        <v>670</v>
      </c>
      <c r="T19" t="s">
        <v>671</v>
      </c>
      <c r="U19" t="s">
        <v>672</v>
      </c>
      <c r="V19" t="s">
        <v>673</v>
      </c>
      <c r="W19" t="s">
        <v>674</v>
      </c>
      <c r="X19" t="s">
        <v>675</v>
      </c>
      <c r="Y19" t="s">
        <v>676</v>
      </c>
      <c r="Z19" t="s">
        <v>677</v>
      </c>
      <c r="AA19" t="s">
        <v>678</v>
      </c>
      <c r="AB19" t="s">
        <v>679</v>
      </c>
      <c r="AC19" t="s">
        <v>680</v>
      </c>
      <c r="AD19" t="s">
        <v>681</v>
      </c>
      <c r="AE19" t="s">
        <v>682</v>
      </c>
    </row>
    <row r="20" spans="1:31" x14ac:dyDescent="0.35">
      <c r="A20" s="1" t="s">
        <v>683</v>
      </c>
      <c r="B20" t="s">
        <v>605</v>
      </c>
      <c r="C20">
        <v>829</v>
      </c>
      <c r="D20" t="s">
        <v>684</v>
      </c>
      <c r="E20" t="s">
        <v>685</v>
      </c>
      <c r="F20" t="s">
        <v>681</v>
      </c>
      <c r="G20" t="s">
        <v>686</v>
      </c>
      <c r="H20" t="s">
        <v>279</v>
      </c>
      <c r="I20" t="s">
        <v>687</v>
      </c>
      <c r="J20" t="s">
        <v>688</v>
      </c>
      <c r="K20" t="s">
        <v>689</v>
      </c>
      <c r="L20" t="s">
        <v>690</v>
      </c>
      <c r="M20" t="s">
        <v>691</v>
      </c>
      <c r="N20" t="s">
        <v>692</v>
      </c>
      <c r="O20" t="s">
        <v>693</v>
      </c>
      <c r="P20" t="s">
        <v>220</v>
      </c>
      <c r="Q20" t="s">
        <v>221</v>
      </c>
      <c r="R20" t="s">
        <v>222</v>
      </c>
      <c r="S20" t="s">
        <v>223</v>
      </c>
      <c r="T20" t="s">
        <v>224</v>
      </c>
      <c r="U20" t="s">
        <v>225</v>
      </c>
      <c r="V20" t="s">
        <v>226</v>
      </c>
      <c r="W20" t="s">
        <v>227</v>
      </c>
      <c r="X20" t="s">
        <v>228</v>
      </c>
      <c r="Y20" t="s">
        <v>229</v>
      </c>
      <c r="Z20" t="s">
        <v>230</v>
      </c>
      <c r="AA20" t="s">
        <v>231</v>
      </c>
      <c r="AB20" t="s">
        <v>232</v>
      </c>
      <c r="AC20" t="s">
        <v>233</v>
      </c>
      <c r="AD20" t="s">
        <v>234</v>
      </c>
      <c r="AE20" t="s">
        <v>235</v>
      </c>
    </row>
    <row r="21" spans="1:31" x14ac:dyDescent="0.35">
      <c r="A21" s="1" t="s">
        <v>694</v>
      </c>
      <c r="B21" t="s">
        <v>695</v>
      </c>
      <c r="C21" t="s">
        <v>696</v>
      </c>
      <c r="D21" t="s">
        <v>697</v>
      </c>
      <c r="E21" t="s">
        <v>698</v>
      </c>
      <c r="F21" t="s">
        <v>699</v>
      </c>
      <c r="G21" t="s">
        <v>700</v>
      </c>
      <c r="H21" t="s">
        <v>91</v>
      </c>
      <c r="I21" t="s">
        <v>701</v>
      </c>
      <c r="J21" t="s">
        <v>702</v>
      </c>
      <c r="K21" t="s">
        <v>703</v>
      </c>
      <c r="L21" t="s">
        <v>704</v>
      </c>
      <c r="M21" t="s">
        <v>90</v>
      </c>
      <c r="N21" t="s">
        <v>705</v>
      </c>
      <c r="O21" t="s">
        <v>706</v>
      </c>
      <c r="P21" t="s">
        <v>52</v>
      </c>
      <c r="Q21" t="s">
        <v>53</v>
      </c>
      <c r="R21" t="s">
        <v>54</v>
      </c>
      <c r="S21" t="s">
        <v>55</v>
      </c>
      <c r="T21" t="s">
        <v>56</v>
      </c>
      <c r="U21" t="s">
        <v>57</v>
      </c>
      <c r="V21" t="s">
        <v>58</v>
      </c>
      <c r="W21" t="s">
        <v>59</v>
      </c>
      <c r="X21" t="s">
        <v>60</v>
      </c>
      <c r="Y21" t="s">
        <v>61</v>
      </c>
      <c r="Z21" t="s">
        <v>62</v>
      </c>
      <c r="AA21" t="s">
        <v>63</v>
      </c>
      <c r="AB21" t="s">
        <v>64</v>
      </c>
      <c r="AC21" t="s">
        <v>65</v>
      </c>
      <c r="AD21" t="s">
        <v>66</v>
      </c>
      <c r="AE21" t="s">
        <v>67</v>
      </c>
    </row>
    <row r="22" spans="1:31" x14ac:dyDescent="0.35">
      <c r="A22" s="1" t="s">
        <v>707</v>
      </c>
      <c r="B22" t="s">
        <v>695</v>
      </c>
      <c r="C22" t="s">
        <v>708</v>
      </c>
      <c r="D22" t="s">
        <v>709</v>
      </c>
      <c r="E22" t="s">
        <v>710</v>
      </c>
      <c r="F22" t="s">
        <v>711</v>
      </c>
      <c r="G22" t="s">
        <v>712</v>
      </c>
      <c r="H22" t="s">
        <v>713</v>
      </c>
      <c r="I22" t="s">
        <v>714</v>
      </c>
      <c r="J22" t="s">
        <v>702</v>
      </c>
      <c r="K22" t="s">
        <v>703</v>
      </c>
      <c r="L22" t="s">
        <v>715</v>
      </c>
      <c r="M22" t="s">
        <v>716</v>
      </c>
      <c r="N22" t="s">
        <v>717</v>
      </c>
      <c r="O22" t="s">
        <v>718</v>
      </c>
      <c r="P22" t="s">
        <v>719</v>
      </c>
      <c r="Q22" t="s">
        <v>720</v>
      </c>
      <c r="R22" t="s">
        <v>55</v>
      </c>
      <c r="S22" t="s">
        <v>721</v>
      </c>
      <c r="T22" t="s">
        <v>70</v>
      </c>
      <c r="U22" t="s">
        <v>722</v>
      </c>
      <c r="V22" t="s">
        <v>723</v>
      </c>
      <c r="W22" t="s">
        <v>724</v>
      </c>
      <c r="X22" t="s">
        <v>725</v>
      </c>
      <c r="Y22" t="s">
        <v>726</v>
      </c>
      <c r="Z22" t="s">
        <v>727</v>
      </c>
      <c r="AA22" t="s">
        <v>728</v>
      </c>
      <c r="AB22" t="s">
        <v>729</v>
      </c>
      <c r="AC22" t="s">
        <v>730</v>
      </c>
      <c r="AD22" t="s">
        <v>731</v>
      </c>
      <c r="AE22" t="s">
        <v>67</v>
      </c>
    </row>
    <row r="23" spans="1:31" x14ac:dyDescent="0.35">
      <c r="A23" s="1" t="s">
        <v>732</v>
      </c>
      <c r="B23" t="s">
        <v>733</v>
      </c>
      <c r="C23" t="s">
        <v>734</v>
      </c>
      <c r="D23" t="s">
        <v>735</v>
      </c>
      <c r="E23" t="s">
        <v>736</v>
      </c>
      <c r="F23" t="s">
        <v>737</v>
      </c>
      <c r="G23" t="s">
        <v>738</v>
      </c>
      <c r="H23" t="s">
        <v>739</v>
      </c>
      <c r="I23" t="s">
        <v>687</v>
      </c>
      <c r="J23" t="s">
        <v>740</v>
      </c>
      <c r="K23" t="s">
        <v>741</v>
      </c>
      <c r="L23" t="s">
        <v>742</v>
      </c>
      <c r="M23" t="s">
        <v>743</v>
      </c>
      <c r="N23" t="s">
        <v>519</v>
      </c>
      <c r="O23" t="s">
        <v>744</v>
      </c>
      <c r="P23" t="s">
        <v>140</v>
      </c>
      <c r="Q23" t="s">
        <v>141</v>
      </c>
      <c r="R23" t="s">
        <v>142</v>
      </c>
      <c r="S23" t="s">
        <v>143</v>
      </c>
      <c r="T23" t="s">
        <v>144</v>
      </c>
      <c r="U23" t="s">
        <v>145</v>
      </c>
      <c r="V23" t="s">
        <v>146</v>
      </c>
      <c r="W23" t="s">
        <v>147</v>
      </c>
      <c r="X23" t="s">
        <v>148</v>
      </c>
      <c r="Y23" t="s">
        <v>149</v>
      </c>
      <c r="Z23" t="s">
        <v>150</v>
      </c>
      <c r="AA23" t="s">
        <v>151</v>
      </c>
      <c r="AB23" t="s">
        <v>152</v>
      </c>
      <c r="AC23" t="s">
        <v>153</v>
      </c>
      <c r="AD23" t="s">
        <v>154</v>
      </c>
      <c r="AE23" t="s">
        <v>154</v>
      </c>
    </row>
    <row r="24" spans="1:31" x14ac:dyDescent="0.35">
      <c r="A24" s="1" t="s">
        <v>745</v>
      </c>
      <c r="B24" t="s">
        <v>733</v>
      </c>
      <c r="C24" t="s">
        <v>746</v>
      </c>
      <c r="D24" t="s">
        <v>747</v>
      </c>
      <c r="E24" t="s">
        <v>748</v>
      </c>
      <c r="F24" t="s">
        <v>748</v>
      </c>
      <c r="G24" t="s">
        <v>741</v>
      </c>
      <c r="H24" t="s">
        <v>749</v>
      </c>
      <c r="I24" t="s">
        <v>750</v>
      </c>
      <c r="J24" t="s">
        <v>740</v>
      </c>
      <c r="K24" t="s">
        <v>751</v>
      </c>
      <c r="L24" t="s">
        <v>752</v>
      </c>
      <c r="M24" t="s">
        <v>753</v>
      </c>
      <c r="N24" t="s">
        <v>743</v>
      </c>
      <c r="O24" t="s">
        <v>748</v>
      </c>
      <c r="P24" t="s">
        <v>754</v>
      </c>
      <c r="Q24" t="s">
        <v>741</v>
      </c>
      <c r="R24" t="s">
        <v>755</v>
      </c>
      <c r="S24" t="s">
        <v>756</v>
      </c>
      <c r="T24" t="s">
        <v>757</v>
      </c>
      <c r="U24" t="s">
        <v>518</v>
      </c>
      <c r="V24" t="s">
        <v>758</v>
      </c>
      <c r="W24" t="s">
        <v>759</v>
      </c>
      <c r="X24" t="s">
        <v>760</v>
      </c>
      <c r="Y24" t="s">
        <v>761</v>
      </c>
      <c r="Z24" t="s">
        <v>762</v>
      </c>
      <c r="AA24" t="s">
        <v>763</v>
      </c>
      <c r="AB24" t="s">
        <v>764</v>
      </c>
      <c r="AC24" t="s">
        <v>765</v>
      </c>
      <c r="AD24" t="s">
        <v>766</v>
      </c>
      <c r="AE24" t="s">
        <v>766</v>
      </c>
    </row>
    <row r="28" spans="1:31" x14ac:dyDescent="0.35">
      <c r="A28" t="s">
        <v>767</v>
      </c>
      <c r="C28" s="2">
        <f t="shared" ref="C28:AE28" si="0">C2/B2-1</f>
        <v>0.39719276356830946</v>
      </c>
      <c r="D28" s="2">
        <f t="shared" si="0"/>
        <v>2.2726257980979492E-2</v>
      </c>
      <c r="E28" s="2">
        <f t="shared" si="0"/>
        <v>-2.3138042434296402E-3</v>
      </c>
      <c r="F28" s="2">
        <f t="shared" si="0"/>
        <v>0.17599439898481606</v>
      </c>
      <c r="G28" s="2">
        <f t="shared" si="0"/>
        <v>4.4427906976744147E-2</v>
      </c>
      <c r="H28" s="2">
        <f t="shared" si="0"/>
        <v>-6.4234564822401974E-2</v>
      </c>
      <c r="I28" s="2">
        <f t="shared" si="0"/>
        <v>-2.8021015761821366E-2</v>
      </c>
      <c r="J28" s="2">
        <f t="shared" si="0"/>
        <v>-7.8730904817860825E-3</v>
      </c>
      <c r="K28" s="2">
        <f t="shared" si="0"/>
        <v>-5.2864305736507577E-2</v>
      </c>
      <c r="L28" s="2">
        <f t="shared" si="0"/>
        <v>0.10787828261775734</v>
      </c>
      <c r="M28" s="2">
        <f t="shared" si="0"/>
        <v>0.19738129279855521</v>
      </c>
      <c r="N28" s="2">
        <f t="shared" si="0"/>
        <v>0.11632730015082959</v>
      </c>
      <c r="O28" s="2">
        <f t="shared" si="0"/>
        <v>4.7486348026797298E-2</v>
      </c>
      <c r="P28" s="2">
        <f t="shared" si="0"/>
        <v>6.4681697256335102E-2</v>
      </c>
      <c r="Q28" s="2">
        <f t="shared" si="0"/>
        <v>5.658758202927805E-2</v>
      </c>
      <c r="R28" s="2">
        <f t="shared" si="0"/>
        <v>2.075868329272379E-2</v>
      </c>
      <c r="S28" s="2">
        <f t="shared" si="0"/>
        <v>5.7522641641899241E-2</v>
      </c>
      <c r="T28" s="2">
        <f t="shared" si="0"/>
        <v>1.3587377459116201E-2</v>
      </c>
      <c r="U28" s="2">
        <f t="shared" si="0"/>
        <v>1.5195511211056001E-2</v>
      </c>
      <c r="V28" s="2">
        <f t="shared" si="0"/>
        <v>1.4688487924471527E-2</v>
      </c>
      <c r="W28" s="2">
        <f t="shared" si="0"/>
        <v>-3.865881056335041E-2</v>
      </c>
      <c r="X28" s="2">
        <f t="shared" si="0"/>
        <v>5.3353322456899388E-3</v>
      </c>
      <c r="Y28" s="2">
        <f t="shared" si="0"/>
        <v>1.1666666666666714E-2</v>
      </c>
      <c r="Z28" s="2">
        <f t="shared" si="0"/>
        <v>2.4191450619960086E-2</v>
      </c>
      <c r="AA28" s="2">
        <f t="shared" si="0"/>
        <v>8.0426684727395781E-2</v>
      </c>
      <c r="AB28" s="2">
        <f t="shared" si="0"/>
        <v>5.3165648017552192E-2</v>
      </c>
      <c r="AC28" s="2">
        <f t="shared" si="0"/>
        <v>0.11253301588482567</v>
      </c>
      <c r="AD28" s="2">
        <f t="shared" si="0"/>
        <v>9.3392630241423191E-2</v>
      </c>
      <c r="AE28" s="2">
        <f t="shared" si="0"/>
        <v>2.516896541178637E-2</v>
      </c>
    </row>
    <row r="29" spans="1:31" x14ac:dyDescent="0.35">
      <c r="A29" t="s">
        <v>768</v>
      </c>
      <c r="C29" s="2">
        <f t="shared" ref="C29:AE29" si="1">C20/B20-1</f>
        <v>-3.2963988919667591</v>
      </c>
      <c r="D29" s="2">
        <f t="shared" si="1"/>
        <v>0.22798552472858868</v>
      </c>
      <c r="E29" s="2">
        <f t="shared" si="1"/>
        <v>-0.33005893909626716</v>
      </c>
      <c r="F29" s="2">
        <f t="shared" si="1"/>
        <v>0.97507331378299122</v>
      </c>
      <c r="G29" s="2">
        <f t="shared" si="1"/>
        <v>-3.4892353377876772E-2</v>
      </c>
      <c r="H29" s="2">
        <f t="shared" si="1"/>
        <v>-0.22999999999999998</v>
      </c>
      <c r="I29" s="2">
        <f t="shared" si="1"/>
        <v>-0.61838161838161843</v>
      </c>
      <c r="J29" s="2">
        <f t="shared" si="1"/>
        <v>-2.3586387434554972</v>
      </c>
      <c r="K29" s="2">
        <f t="shared" si="1"/>
        <v>1.0154142581888248</v>
      </c>
      <c r="L29" s="2">
        <f t="shared" si="1"/>
        <v>-1.4780114722753346</v>
      </c>
      <c r="M29" s="2">
        <f t="shared" si="1"/>
        <v>1.1059999999999999</v>
      </c>
      <c r="N29" s="2">
        <f t="shared" si="1"/>
        <v>0.20227920227920237</v>
      </c>
      <c r="O29" s="2">
        <f t="shared" si="1"/>
        <v>0.44154818325434442</v>
      </c>
      <c r="P29" s="2">
        <f t="shared" si="1"/>
        <v>0.38575342465753426</v>
      </c>
      <c r="Q29" s="2">
        <f t="shared" si="1"/>
        <v>0.19928825622775803</v>
      </c>
      <c r="R29" s="2">
        <f t="shared" si="1"/>
        <v>6.0666007253544318E-2</v>
      </c>
      <c r="S29" s="2">
        <f t="shared" si="1"/>
        <v>-5.9993783027665559E-2</v>
      </c>
      <c r="T29" s="2">
        <f t="shared" si="1"/>
        <v>-3.240740740740744E-2</v>
      </c>
      <c r="U29" s="2">
        <f t="shared" si="1"/>
        <v>-9.2617908407382044E-2</v>
      </c>
      <c r="V29" s="2">
        <f t="shared" si="1"/>
        <v>3.3898305084745672E-2</v>
      </c>
      <c r="W29" s="2">
        <f t="shared" si="1"/>
        <v>8.5974499089253253E-2</v>
      </c>
      <c r="X29" s="2">
        <f t="shared" si="1"/>
        <v>0.21234485072123443</v>
      </c>
      <c r="Y29" s="2">
        <f t="shared" si="1"/>
        <v>-2.4903154399557037E-3</v>
      </c>
      <c r="Z29" s="2">
        <f t="shared" si="1"/>
        <v>0.47073509015256598</v>
      </c>
      <c r="AA29" s="2">
        <f t="shared" si="1"/>
        <v>-0.62240663900414939</v>
      </c>
      <c r="AB29" s="2">
        <f t="shared" si="1"/>
        <v>1.5204795204795203</v>
      </c>
      <c r="AC29" s="2">
        <f t="shared" si="1"/>
        <v>0.23464130003963546</v>
      </c>
      <c r="AD29" s="2">
        <f t="shared" si="1"/>
        <v>9.6789727126805669E-2</v>
      </c>
      <c r="AE29" s="2">
        <f t="shared" si="1"/>
        <v>-7.5808576028098984E-2</v>
      </c>
    </row>
    <row r="31" spans="1:31" x14ac:dyDescent="0.35">
      <c r="A31" t="s">
        <v>769</v>
      </c>
      <c r="B31" s="2">
        <f t="shared" ref="B31:AE31" si="2">B4/B2</f>
        <v>7.105427323767935E-2</v>
      </c>
      <c r="C31" s="2">
        <f t="shared" si="2"/>
        <v>6.8759208822610177E-2</v>
      </c>
      <c r="D31" s="2">
        <f t="shared" si="2"/>
        <v>7.7665240548327949E-2</v>
      </c>
      <c r="E31" s="2">
        <f t="shared" si="2"/>
        <v>8.6290640178532357E-2</v>
      </c>
      <c r="F31" s="2">
        <f t="shared" si="2"/>
        <v>8.4874418604651169E-2</v>
      </c>
      <c r="G31" s="2">
        <f t="shared" si="2"/>
        <v>8.1834051800919169E-2</v>
      </c>
      <c r="H31" s="2">
        <f t="shared" si="2"/>
        <v>8.9545419934516104E-2</v>
      </c>
      <c r="I31" s="2">
        <f t="shared" si="2"/>
        <v>6.5217391304347824E-2</v>
      </c>
      <c r="J31" s="2">
        <f t="shared" si="2"/>
        <v>0.10193848947846341</v>
      </c>
      <c r="K31" s="2">
        <f t="shared" si="2"/>
        <v>6.431846602751147E-2</v>
      </c>
      <c r="L31" s="2">
        <f t="shared" si="2"/>
        <v>7.3331326661148319E-2</v>
      </c>
      <c r="M31" s="2">
        <f t="shared" si="2"/>
        <v>6.2091503267973858E-2</v>
      </c>
      <c r="N31" s="2">
        <f t="shared" si="2"/>
        <v>5.5396047964870798E-2</v>
      </c>
      <c r="O31" s="2">
        <f t="shared" si="2"/>
        <v>6.8175100099427621E-2</v>
      </c>
      <c r="P31" s="2">
        <f t="shared" si="2"/>
        <v>8.6673397274103989E-2</v>
      </c>
      <c r="Q31" s="2">
        <f t="shared" si="2"/>
        <v>0.10114184702116479</v>
      </c>
      <c r="R31" s="2">
        <f t="shared" si="2"/>
        <v>0.10879689218600079</v>
      </c>
      <c r="S31" s="2">
        <f t="shared" si="2"/>
        <v>9.3474075549359353E-2</v>
      </c>
      <c r="T31" s="2">
        <f t="shared" si="2"/>
        <v>8.3749972709211182E-2</v>
      </c>
      <c r="U31" s="2">
        <f t="shared" si="2"/>
        <v>7.9657627045742918E-2</v>
      </c>
      <c r="V31" s="2">
        <f t="shared" si="2"/>
        <v>8.9949557034462294E-2</v>
      </c>
      <c r="W31" s="2">
        <f t="shared" si="2"/>
        <v>0.10104061025618413</v>
      </c>
      <c r="X31" s="2">
        <f t="shared" si="2"/>
        <v>0.11785087719298246</v>
      </c>
      <c r="Y31" s="2">
        <f t="shared" si="2"/>
        <v>0.11493106737188936</v>
      </c>
      <c r="Z31" s="2">
        <f t="shared" si="2"/>
        <v>0.10883000338638672</v>
      </c>
      <c r="AA31" s="2">
        <f t="shared" si="2"/>
        <v>0.10868202476100924</v>
      </c>
      <c r="AB31" s="2">
        <f t="shared" si="2"/>
        <v>0.13708567389606041</v>
      </c>
      <c r="AC31" s="2">
        <f t="shared" si="2"/>
        <v>0.13988831672574065</v>
      </c>
      <c r="AD31" s="2">
        <f t="shared" si="2"/>
        <v>0.1323282057555277</v>
      </c>
      <c r="AE31" s="2">
        <f t="shared" si="2"/>
        <v>0.13515005071296463</v>
      </c>
    </row>
    <row r="32" spans="1:31" x14ac:dyDescent="0.35">
      <c r="A32" t="s">
        <v>770</v>
      </c>
      <c r="B32" s="2">
        <f t="shared" ref="B32:AE32" si="3">B20/B4</f>
        <v>-0.31694468832309042</v>
      </c>
      <c r="C32" s="2">
        <f t="shared" si="3"/>
        <v>0.5383116883116883</v>
      </c>
      <c r="D32" s="2">
        <f t="shared" si="3"/>
        <v>0.57223159078133778</v>
      </c>
      <c r="E32" s="2">
        <f t="shared" si="3"/>
        <v>0.34584178498985801</v>
      </c>
      <c r="F32" s="2">
        <f t="shared" si="3"/>
        <v>0.59053046909250329</v>
      </c>
      <c r="G32" s="2">
        <f t="shared" si="3"/>
        <v>0.56595559425337394</v>
      </c>
      <c r="H32" s="2">
        <f t="shared" si="3"/>
        <v>0.42559523809523808</v>
      </c>
      <c r="I32" s="2">
        <f t="shared" si="3"/>
        <v>0.22942942942942943</v>
      </c>
      <c r="J32" s="2">
        <f t="shared" si="3"/>
        <v>-0.20100697134004647</v>
      </c>
      <c r="K32" s="2">
        <f t="shared" si="3"/>
        <v>-0.677900194426442</v>
      </c>
      <c r="L32" s="2">
        <f t="shared" si="3"/>
        <v>0.25654181631605949</v>
      </c>
      <c r="M32" s="2">
        <f t="shared" si="3"/>
        <v>0.53289473684210531</v>
      </c>
      <c r="N32" s="2">
        <f t="shared" si="3"/>
        <v>0.64329268292682928</v>
      </c>
      <c r="O32" s="2">
        <f t="shared" si="3"/>
        <v>0.7193535672053607</v>
      </c>
      <c r="P32" s="2">
        <f t="shared" si="3"/>
        <v>0.73645894001164824</v>
      </c>
      <c r="Q32" s="2">
        <f t="shared" si="3"/>
        <v>0.71634388285309403</v>
      </c>
      <c r="R32" s="2">
        <f t="shared" si="3"/>
        <v>0.69197676919767692</v>
      </c>
      <c r="S32" s="2">
        <f t="shared" si="3"/>
        <v>0.71590909090909094</v>
      </c>
      <c r="T32" s="2">
        <f t="shared" si="3"/>
        <v>0.76277372262773724</v>
      </c>
      <c r="U32" s="2">
        <f t="shared" si="3"/>
        <v>0.71679265658747304</v>
      </c>
      <c r="V32" s="2">
        <f t="shared" si="3"/>
        <v>0.64679547596606979</v>
      </c>
      <c r="W32" s="2">
        <f t="shared" si="3"/>
        <v>0.65044730525856431</v>
      </c>
      <c r="X32" s="2">
        <f t="shared" si="3"/>
        <v>0.67249720878302943</v>
      </c>
      <c r="Y32" s="2">
        <f t="shared" si="3"/>
        <v>0.67993210109392677</v>
      </c>
      <c r="Z32" s="2">
        <f t="shared" si="3"/>
        <v>1.0311162971606378</v>
      </c>
      <c r="AA32" s="2">
        <f t="shared" si="3"/>
        <v>0.36085075702956021</v>
      </c>
      <c r="AB32" s="2">
        <f t="shared" si="3"/>
        <v>0.68466757123473543</v>
      </c>
      <c r="AC32" s="2">
        <f t="shared" si="3"/>
        <v>0.74459184893032149</v>
      </c>
      <c r="AD32" s="2">
        <f t="shared" si="3"/>
        <v>0.78957707418534784</v>
      </c>
      <c r="AE32" s="2">
        <f t="shared" si="3"/>
        <v>0.69694294228010156</v>
      </c>
    </row>
    <row r="35" spans="1:31" x14ac:dyDescent="0.35">
      <c r="A35" t="s">
        <v>694</v>
      </c>
      <c r="C35" s="3">
        <f t="shared" ref="C35:AE35" si="4">C20/C24</f>
        <v>1.8755656108597285</v>
      </c>
      <c r="D35" s="3">
        <f t="shared" si="4"/>
        <v>2.3295194508009152</v>
      </c>
      <c r="E35" s="3">
        <f t="shared" si="4"/>
        <v>1.5291479820627802</v>
      </c>
      <c r="F35" s="3">
        <f t="shared" si="4"/>
        <v>3.0201793721973096</v>
      </c>
      <c r="G35" s="3">
        <f t="shared" si="4"/>
        <v>3.0444964871194378</v>
      </c>
      <c r="H35" s="3">
        <f t="shared" si="4"/>
        <v>2.6272965879265091</v>
      </c>
      <c r="I35" s="3">
        <f t="shared" si="4"/>
        <v>0.99479166666666663</v>
      </c>
      <c r="J35" s="3">
        <f t="shared" si="4"/>
        <v>-1.291044776119403</v>
      </c>
      <c r="K35" s="3">
        <f t="shared" si="4"/>
        <v>-2.415704387990762</v>
      </c>
      <c r="L35" s="3">
        <f t="shared" si="4"/>
        <v>1.1061946902654867</v>
      </c>
      <c r="M35" s="3">
        <f t="shared" si="4"/>
        <v>2.34</v>
      </c>
      <c r="N35" s="3">
        <f t="shared" si="4"/>
        <v>2.8322147651006713</v>
      </c>
      <c r="O35" s="3">
        <f t="shared" si="4"/>
        <v>4.0919282511210762</v>
      </c>
      <c r="P35" s="3">
        <f t="shared" si="4"/>
        <v>5.8004587155963305</v>
      </c>
      <c r="Q35" s="3">
        <f t="shared" si="4"/>
        <v>7.1030444964871196</v>
      </c>
      <c r="R35" s="3">
        <f t="shared" si="4"/>
        <v>7.8463414634146345</v>
      </c>
      <c r="S35" s="3">
        <f t="shared" si="4"/>
        <v>7.7737789203084837</v>
      </c>
      <c r="T35" s="3">
        <f t="shared" si="4"/>
        <v>7.9510869565217392</v>
      </c>
      <c r="U35" s="3">
        <f t="shared" si="4"/>
        <v>7.8088235294117645</v>
      </c>
      <c r="V35" s="3">
        <f t="shared" si="4"/>
        <v>8.3689024390243905</v>
      </c>
      <c r="W35" s="3">
        <f t="shared" si="4"/>
        <v>9.1162079510703364</v>
      </c>
      <c r="X35" s="3">
        <f t="shared" si="4"/>
        <v>11.22360248447205</v>
      </c>
      <c r="Y35" s="3">
        <f t="shared" si="4"/>
        <v>11.444444444444445</v>
      </c>
      <c r="Z35" s="3">
        <f t="shared" si="4"/>
        <v>17.498349834983497</v>
      </c>
      <c r="AA35" s="3">
        <f t="shared" si="4"/>
        <v>6.8797250859106533</v>
      </c>
      <c r="AB35" s="3">
        <f t="shared" si="4"/>
        <v>17.581881533101047</v>
      </c>
      <c r="AC35" s="3">
        <f t="shared" si="4"/>
        <v>21.93661971830986</v>
      </c>
      <c r="AD35" s="3">
        <f t="shared" si="4"/>
        <v>24.316725978647685</v>
      </c>
      <c r="AE35" s="3">
        <f t="shared" si="4"/>
        <v>22.473309608540927</v>
      </c>
    </row>
    <row r="38" spans="1:31" x14ac:dyDescent="0.35">
      <c r="A38" t="s">
        <v>771</v>
      </c>
      <c r="B38" s="2">
        <f>B24/AE24</f>
        <v>1.395017793594306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46"/>
  <sheetViews>
    <sheetView workbookViewId="0">
      <selection activeCell="A47" sqref="A47"/>
    </sheetView>
  </sheetViews>
  <sheetFormatPr defaultRowHeight="14.5" x14ac:dyDescent="0.35"/>
  <cols>
    <col min="1" max="1" width="26.0898437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772</v>
      </c>
      <c r="B2" t="s">
        <v>469</v>
      </c>
      <c r="C2" t="s">
        <v>469</v>
      </c>
      <c r="D2" t="s">
        <v>469</v>
      </c>
      <c r="E2" t="s">
        <v>523</v>
      </c>
      <c r="F2" t="s">
        <v>469</v>
      </c>
      <c r="G2" t="s">
        <v>469</v>
      </c>
      <c r="H2" t="s">
        <v>152</v>
      </c>
      <c r="I2" t="s">
        <v>773</v>
      </c>
      <c r="J2" t="s">
        <v>774</v>
      </c>
      <c r="K2" t="s">
        <v>775</v>
      </c>
      <c r="L2" t="s">
        <v>776</v>
      </c>
      <c r="M2" t="s">
        <v>777</v>
      </c>
      <c r="N2" t="s">
        <v>778</v>
      </c>
      <c r="O2" t="s">
        <v>779</v>
      </c>
      <c r="P2" t="s">
        <v>780</v>
      </c>
      <c r="Q2" t="s">
        <v>781</v>
      </c>
      <c r="R2" t="s">
        <v>782</v>
      </c>
      <c r="S2" t="s">
        <v>783</v>
      </c>
      <c r="T2" t="s">
        <v>784</v>
      </c>
      <c r="U2" t="s">
        <v>785</v>
      </c>
      <c r="V2" t="s">
        <v>786</v>
      </c>
      <c r="W2" t="s">
        <v>787</v>
      </c>
      <c r="X2" t="s">
        <v>788</v>
      </c>
      <c r="Y2" t="s">
        <v>789</v>
      </c>
      <c r="Z2" t="s">
        <v>790</v>
      </c>
      <c r="AA2" t="s">
        <v>791</v>
      </c>
      <c r="AB2" t="s">
        <v>792</v>
      </c>
      <c r="AC2" t="s">
        <v>793</v>
      </c>
      <c r="AD2" t="s">
        <v>794</v>
      </c>
      <c r="AE2" t="s">
        <v>795</v>
      </c>
    </row>
    <row r="3" spans="1:31" x14ac:dyDescent="0.35">
      <c r="A3" s="1" t="s">
        <v>796</v>
      </c>
      <c r="B3" t="s">
        <v>469</v>
      </c>
      <c r="C3" t="s">
        <v>469</v>
      </c>
      <c r="D3" t="s">
        <v>469</v>
      </c>
      <c r="E3" t="s">
        <v>469</v>
      </c>
      <c r="F3" t="s">
        <v>469</v>
      </c>
      <c r="G3" t="s">
        <v>469</v>
      </c>
      <c r="H3" t="s">
        <v>469</v>
      </c>
      <c r="I3" t="s">
        <v>469</v>
      </c>
      <c r="J3" t="s">
        <v>469</v>
      </c>
      <c r="K3" t="s">
        <v>469</v>
      </c>
      <c r="L3" t="s">
        <v>469</v>
      </c>
      <c r="M3" t="s">
        <v>797</v>
      </c>
      <c r="N3" t="s">
        <v>798</v>
      </c>
      <c r="O3" t="s">
        <v>799</v>
      </c>
      <c r="P3" t="s">
        <v>749</v>
      </c>
      <c r="Q3" t="s">
        <v>800</v>
      </c>
      <c r="R3" t="s">
        <v>801</v>
      </c>
      <c r="S3" t="s">
        <v>469</v>
      </c>
      <c r="T3" t="s">
        <v>802</v>
      </c>
      <c r="U3" t="s">
        <v>803</v>
      </c>
      <c r="V3" t="s">
        <v>469</v>
      </c>
      <c r="W3" t="s">
        <v>469</v>
      </c>
      <c r="X3" t="s">
        <v>469</v>
      </c>
      <c r="Y3" t="s">
        <v>469</v>
      </c>
      <c r="Z3" t="s">
        <v>469</v>
      </c>
      <c r="AA3" t="s">
        <v>469</v>
      </c>
      <c r="AB3" t="s">
        <v>469</v>
      </c>
      <c r="AC3" t="s">
        <v>469</v>
      </c>
      <c r="AD3" t="s">
        <v>469</v>
      </c>
      <c r="AE3" t="s">
        <v>469</v>
      </c>
    </row>
    <row r="4" spans="1:31" x14ac:dyDescent="0.35">
      <c r="A4" s="1" t="s">
        <v>804</v>
      </c>
      <c r="B4" t="s">
        <v>469</v>
      </c>
      <c r="C4" t="s">
        <v>469</v>
      </c>
      <c r="D4" t="s">
        <v>469</v>
      </c>
      <c r="E4" t="s">
        <v>523</v>
      </c>
      <c r="F4" t="s">
        <v>469</v>
      </c>
      <c r="G4" t="s">
        <v>469</v>
      </c>
      <c r="H4" t="s">
        <v>152</v>
      </c>
      <c r="I4" t="s">
        <v>773</v>
      </c>
      <c r="J4" t="s">
        <v>774</v>
      </c>
      <c r="K4" t="s">
        <v>775</v>
      </c>
      <c r="L4" t="s">
        <v>776</v>
      </c>
      <c r="M4" t="s">
        <v>805</v>
      </c>
      <c r="N4" t="s">
        <v>806</v>
      </c>
      <c r="O4" t="s">
        <v>807</v>
      </c>
      <c r="P4" t="s">
        <v>808</v>
      </c>
      <c r="Q4" t="s">
        <v>227</v>
      </c>
      <c r="R4" t="s">
        <v>809</v>
      </c>
      <c r="S4" t="s">
        <v>783</v>
      </c>
      <c r="T4" t="s">
        <v>810</v>
      </c>
      <c r="U4" t="s">
        <v>811</v>
      </c>
      <c r="V4" t="s">
        <v>786</v>
      </c>
      <c r="W4" t="s">
        <v>787</v>
      </c>
      <c r="X4" t="s">
        <v>788</v>
      </c>
      <c r="Y4" t="s">
        <v>789</v>
      </c>
      <c r="Z4" t="s">
        <v>790</v>
      </c>
      <c r="AA4" t="s">
        <v>791</v>
      </c>
      <c r="AB4" t="s">
        <v>792</v>
      </c>
      <c r="AC4" t="s">
        <v>793</v>
      </c>
      <c r="AD4" t="s">
        <v>794</v>
      </c>
      <c r="AE4" t="s">
        <v>795</v>
      </c>
    </row>
    <row r="5" spans="1:31" x14ac:dyDescent="0.35">
      <c r="A5" s="1" t="s">
        <v>812</v>
      </c>
      <c r="B5" t="s">
        <v>469</v>
      </c>
      <c r="C5" t="s">
        <v>469</v>
      </c>
      <c r="D5" t="s">
        <v>469</v>
      </c>
      <c r="E5" t="s">
        <v>813</v>
      </c>
      <c r="F5" t="s">
        <v>814</v>
      </c>
      <c r="G5" t="s">
        <v>815</v>
      </c>
      <c r="H5" t="s">
        <v>816</v>
      </c>
      <c r="I5" t="s">
        <v>817</v>
      </c>
      <c r="J5" t="s">
        <v>818</v>
      </c>
      <c r="K5" t="s">
        <v>819</v>
      </c>
      <c r="L5" t="s">
        <v>820</v>
      </c>
      <c r="M5" t="s">
        <v>821</v>
      </c>
      <c r="N5" t="s">
        <v>822</v>
      </c>
      <c r="O5" t="s">
        <v>823</v>
      </c>
      <c r="P5" t="s">
        <v>824</v>
      </c>
      <c r="Q5" t="s">
        <v>825</v>
      </c>
      <c r="R5" t="s">
        <v>826</v>
      </c>
      <c r="S5" t="s">
        <v>827</v>
      </c>
      <c r="T5" t="s">
        <v>828</v>
      </c>
      <c r="U5" t="s">
        <v>829</v>
      </c>
      <c r="V5" t="s">
        <v>830</v>
      </c>
      <c r="W5" t="s">
        <v>831</v>
      </c>
      <c r="X5" t="s">
        <v>832</v>
      </c>
      <c r="Y5" t="s">
        <v>833</v>
      </c>
      <c r="Z5" t="s">
        <v>834</v>
      </c>
      <c r="AA5" t="s">
        <v>835</v>
      </c>
      <c r="AB5" t="s">
        <v>836</v>
      </c>
      <c r="AC5" t="s">
        <v>837</v>
      </c>
      <c r="AD5" t="s">
        <v>838</v>
      </c>
      <c r="AE5" t="s">
        <v>839</v>
      </c>
    </row>
    <row r="6" spans="1:31" x14ac:dyDescent="0.35">
      <c r="A6" s="1" t="s">
        <v>840</v>
      </c>
      <c r="B6" t="s">
        <v>469</v>
      </c>
      <c r="C6" t="s">
        <v>469</v>
      </c>
      <c r="D6" t="s">
        <v>469</v>
      </c>
      <c r="E6" t="s">
        <v>841</v>
      </c>
      <c r="F6" t="s">
        <v>842</v>
      </c>
      <c r="G6" t="s">
        <v>843</v>
      </c>
      <c r="H6" t="s">
        <v>844</v>
      </c>
      <c r="I6" t="s">
        <v>845</v>
      </c>
      <c r="J6" t="s">
        <v>846</v>
      </c>
      <c r="K6" t="s">
        <v>847</v>
      </c>
      <c r="L6" t="s">
        <v>848</v>
      </c>
      <c r="M6" t="s">
        <v>849</v>
      </c>
      <c r="N6" t="s">
        <v>850</v>
      </c>
      <c r="O6" t="s">
        <v>851</v>
      </c>
      <c r="P6" t="s">
        <v>852</v>
      </c>
      <c r="Q6" t="s">
        <v>853</v>
      </c>
      <c r="R6" t="s">
        <v>854</v>
      </c>
      <c r="S6" t="s">
        <v>855</v>
      </c>
      <c r="T6" t="s">
        <v>856</v>
      </c>
      <c r="U6" t="s">
        <v>857</v>
      </c>
      <c r="V6" t="s">
        <v>858</v>
      </c>
      <c r="W6" t="s">
        <v>859</v>
      </c>
      <c r="X6" t="s">
        <v>860</v>
      </c>
      <c r="Y6" t="s">
        <v>861</v>
      </c>
      <c r="Z6" t="s">
        <v>862</v>
      </c>
      <c r="AA6" t="s">
        <v>863</v>
      </c>
      <c r="AB6" t="s">
        <v>864</v>
      </c>
      <c r="AC6" t="s">
        <v>865</v>
      </c>
      <c r="AD6" t="s">
        <v>866</v>
      </c>
      <c r="AE6" t="s">
        <v>227</v>
      </c>
    </row>
    <row r="7" spans="1:31" x14ac:dyDescent="0.35">
      <c r="A7" s="1" t="s">
        <v>867</v>
      </c>
      <c r="B7" t="s">
        <v>469</v>
      </c>
      <c r="C7" t="s">
        <v>469</v>
      </c>
      <c r="D7" t="s">
        <v>469</v>
      </c>
      <c r="E7" t="s">
        <v>868</v>
      </c>
      <c r="F7" t="s">
        <v>869</v>
      </c>
      <c r="G7" t="s">
        <v>870</v>
      </c>
      <c r="H7" t="s">
        <v>871</v>
      </c>
      <c r="I7" t="s">
        <v>872</v>
      </c>
      <c r="J7" t="s">
        <v>873</v>
      </c>
      <c r="K7" t="s">
        <v>874</v>
      </c>
      <c r="L7" t="s">
        <v>875</v>
      </c>
      <c r="M7" t="s">
        <v>876</v>
      </c>
      <c r="N7" t="s">
        <v>877</v>
      </c>
      <c r="O7" t="s">
        <v>878</v>
      </c>
      <c r="P7" t="s">
        <v>879</v>
      </c>
      <c r="Q7" t="s">
        <v>880</v>
      </c>
      <c r="R7" t="s">
        <v>881</v>
      </c>
      <c r="S7" t="s">
        <v>872</v>
      </c>
      <c r="T7" t="s">
        <v>882</v>
      </c>
      <c r="U7" t="s">
        <v>243</v>
      </c>
      <c r="V7" t="s">
        <v>883</v>
      </c>
      <c r="W7" t="s">
        <v>884</v>
      </c>
      <c r="X7" t="s">
        <v>885</v>
      </c>
      <c r="Y7" t="s">
        <v>886</v>
      </c>
      <c r="Z7" t="s">
        <v>887</v>
      </c>
      <c r="AA7" t="s">
        <v>888</v>
      </c>
      <c r="AB7" t="s">
        <v>889</v>
      </c>
      <c r="AC7" t="s">
        <v>890</v>
      </c>
      <c r="AD7" t="s">
        <v>891</v>
      </c>
      <c r="AE7" t="s">
        <v>892</v>
      </c>
    </row>
    <row r="8" spans="1:31" x14ac:dyDescent="0.35">
      <c r="A8" s="1" t="s">
        <v>893</v>
      </c>
      <c r="B8" t="s">
        <v>469</v>
      </c>
      <c r="C8" t="s">
        <v>469</v>
      </c>
      <c r="D8" t="s">
        <v>469</v>
      </c>
      <c r="E8" t="s">
        <v>894</v>
      </c>
      <c r="F8" t="s">
        <v>895</v>
      </c>
      <c r="G8" t="s">
        <v>896</v>
      </c>
      <c r="H8" t="s">
        <v>897</v>
      </c>
      <c r="I8" t="s">
        <v>898</v>
      </c>
      <c r="J8" t="s">
        <v>899</v>
      </c>
      <c r="K8" t="s">
        <v>900</v>
      </c>
      <c r="L8" t="s">
        <v>901</v>
      </c>
      <c r="M8" t="s">
        <v>902</v>
      </c>
      <c r="N8" t="s">
        <v>903</v>
      </c>
      <c r="O8" t="s">
        <v>904</v>
      </c>
      <c r="P8" t="s">
        <v>905</v>
      </c>
      <c r="Q8" t="s">
        <v>906</v>
      </c>
      <c r="R8" t="s">
        <v>907</v>
      </c>
      <c r="S8" t="s">
        <v>908</v>
      </c>
      <c r="T8" t="s">
        <v>909</v>
      </c>
      <c r="U8" t="s">
        <v>910</v>
      </c>
      <c r="V8" t="s">
        <v>911</v>
      </c>
      <c r="W8" t="s">
        <v>912</v>
      </c>
      <c r="X8" t="s">
        <v>913</v>
      </c>
      <c r="Y8" t="s">
        <v>914</v>
      </c>
      <c r="Z8" t="s">
        <v>915</v>
      </c>
      <c r="AA8" t="s">
        <v>916</v>
      </c>
      <c r="AB8" t="s">
        <v>917</v>
      </c>
      <c r="AC8" t="s">
        <v>918</v>
      </c>
      <c r="AD8" t="s">
        <v>919</v>
      </c>
      <c r="AE8" t="s">
        <v>920</v>
      </c>
    </row>
    <row r="9" spans="1:31" x14ac:dyDescent="0.35">
      <c r="A9" s="1" t="s">
        <v>921</v>
      </c>
      <c r="B9" t="s">
        <v>469</v>
      </c>
      <c r="C9" t="s">
        <v>469</v>
      </c>
      <c r="D9" t="s">
        <v>469</v>
      </c>
      <c r="E9" t="s">
        <v>922</v>
      </c>
      <c r="F9" t="s">
        <v>923</v>
      </c>
      <c r="G9" t="s">
        <v>924</v>
      </c>
      <c r="H9" t="s">
        <v>925</v>
      </c>
      <c r="I9" t="s">
        <v>926</v>
      </c>
      <c r="J9" t="s">
        <v>927</v>
      </c>
      <c r="K9" t="s">
        <v>928</v>
      </c>
      <c r="L9" t="s">
        <v>929</v>
      </c>
      <c r="M9" t="s">
        <v>930</v>
      </c>
      <c r="N9" t="s">
        <v>931</v>
      </c>
      <c r="O9" t="s">
        <v>932</v>
      </c>
      <c r="P9" t="s">
        <v>933</v>
      </c>
      <c r="Q9" t="s">
        <v>934</v>
      </c>
      <c r="R9" t="s">
        <v>935</v>
      </c>
      <c r="S9" t="s">
        <v>936</v>
      </c>
      <c r="T9" t="s">
        <v>937</v>
      </c>
      <c r="U9" t="s">
        <v>938</v>
      </c>
      <c r="V9" t="s">
        <v>939</v>
      </c>
      <c r="W9" t="s">
        <v>940</v>
      </c>
      <c r="X9" t="s">
        <v>941</v>
      </c>
      <c r="Y9" t="s">
        <v>942</v>
      </c>
      <c r="Z9" t="s">
        <v>584</v>
      </c>
      <c r="AA9" t="s">
        <v>943</v>
      </c>
      <c r="AB9" t="s">
        <v>944</v>
      </c>
      <c r="AC9" t="s">
        <v>945</v>
      </c>
      <c r="AD9" t="s">
        <v>946</v>
      </c>
      <c r="AE9" t="s">
        <v>947</v>
      </c>
    </row>
    <row r="10" spans="1:31" x14ac:dyDescent="0.35">
      <c r="A10" s="1" t="s">
        <v>948</v>
      </c>
      <c r="B10" t="s">
        <v>469</v>
      </c>
      <c r="C10" t="s">
        <v>469</v>
      </c>
      <c r="D10" t="s">
        <v>469</v>
      </c>
      <c r="E10" t="s">
        <v>949</v>
      </c>
      <c r="F10" t="s">
        <v>950</v>
      </c>
      <c r="G10" t="s">
        <v>951</v>
      </c>
      <c r="H10" t="s">
        <v>952</v>
      </c>
      <c r="I10" t="s">
        <v>953</v>
      </c>
      <c r="J10" t="s">
        <v>469</v>
      </c>
      <c r="K10" t="s">
        <v>954</v>
      </c>
      <c r="L10" t="s">
        <v>955</v>
      </c>
      <c r="M10" t="s">
        <v>956</v>
      </c>
      <c r="N10" t="s">
        <v>957</v>
      </c>
      <c r="O10" t="s">
        <v>958</v>
      </c>
      <c r="P10" t="s">
        <v>959</v>
      </c>
      <c r="Q10" t="s">
        <v>960</v>
      </c>
      <c r="R10" t="s">
        <v>961</v>
      </c>
      <c r="S10" t="s">
        <v>962</v>
      </c>
      <c r="T10" t="s">
        <v>963</v>
      </c>
      <c r="U10" t="s">
        <v>964</v>
      </c>
      <c r="V10" t="s">
        <v>965</v>
      </c>
      <c r="W10" t="s">
        <v>966</v>
      </c>
      <c r="X10" t="s">
        <v>967</v>
      </c>
      <c r="Y10" t="s">
        <v>968</v>
      </c>
      <c r="Z10" t="s">
        <v>969</v>
      </c>
      <c r="AA10" t="s">
        <v>970</v>
      </c>
      <c r="AB10" t="s">
        <v>971</v>
      </c>
      <c r="AC10" t="s">
        <v>972</v>
      </c>
      <c r="AD10" t="s">
        <v>973</v>
      </c>
      <c r="AE10" t="s">
        <v>974</v>
      </c>
    </row>
    <row r="11" spans="1:31" x14ac:dyDescent="0.35">
      <c r="A11" s="1" t="s">
        <v>975</v>
      </c>
      <c r="B11" t="s">
        <v>469</v>
      </c>
      <c r="C11" t="s">
        <v>469</v>
      </c>
      <c r="D11" t="s">
        <v>469</v>
      </c>
      <c r="E11" t="s">
        <v>976</v>
      </c>
      <c r="F11" t="s">
        <v>977</v>
      </c>
      <c r="G11" t="s">
        <v>978</v>
      </c>
      <c r="H11" t="s">
        <v>676</v>
      </c>
      <c r="I11" t="s">
        <v>979</v>
      </c>
      <c r="J11" t="s">
        <v>980</v>
      </c>
      <c r="K11" t="s">
        <v>981</v>
      </c>
      <c r="L11" t="s">
        <v>982</v>
      </c>
      <c r="M11" t="s">
        <v>983</v>
      </c>
      <c r="N11" t="s">
        <v>984</v>
      </c>
      <c r="O11" t="s">
        <v>985</v>
      </c>
      <c r="P11" t="s">
        <v>986</v>
      </c>
      <c r="Q11" t="s">
        <v>660</v>
      </c>
      <c r="R11" t="s">
        <v>653</v>
      </c>
      <c r="S11" t="s">
        <v>987</v>
      </c>
      <c r="T11" t="s">
        <v>988</v>
      </c>
      <c r="U11" t="s">
        <v>469</v>
      </c>
      <c r="V11" t="s">
        <v>469</v>
      </c>
      <c r="W11" t="s">
        <v>469</v>
      </c>
      <c r="X11" t="s">
        <v>469</v>
      </c>
      <c r="Y11" t="s">
        <v>989</v>
      </c>
      <c r="Z11" t="s">
        <v>990</v>
      </c>
      <c r="AA11" t="s">
        <v>991</v>
      </c>
      <c r="AB11" t="s">
        <v>992</v>
      </c>
      <c r="AC11" t="s">
        <v>993</v>
      </c>
      <c r="AD11" t="s">
        <v>994</v>
      </c>
      <c r="AE11" t="s">
        <v>995</v>
      </c>
    </row>
    <row r="12" spans="1:31" x14ac:dyDescent="0.35">
      <c r="A12" s="1" t="s">
        <v>996</v>
      </c>
      <c r="B12" t="s">
        <v>469</v>
      </c>
      <c r="C12" t="s">
        <v>469</v>
      </c>
      <c r="D12" t="s">
        <v>469</v>
      </c>
      <c r="E12" t="s">
        <v>997</v>
      </c>
      <c r="F12" t="s">
        <v>998</v>
      </c>
      <c r="G12" t="s">
        <v>999</v>
      </c>
      <c r="H12" t="s">
        <v>1000</v>
      </c>
      <c r="I12" t="s">
        <v>1001</v>
      </c>
      <c r="J12" t="s">
        <v>980</v>
      </c>
      <c r="K12" t="s">
        <v>1002</v>
      </c>
      <c r="L12" t="s">
        <v>1003</v>
      </c>
      <c r="M12" t="s">
        <v>1004</v>
      </c>
      <c r="N12" t="s">
        <v>1005</v>
      </c>
      <c r="O12" t="s">
        <v>1006</v>
      </c>
      <c r="P12" t="s">
        <v>1007</v>
      </c>
      <c r="Q12" t="s">
        <v>1008</v>
      </c>
      <c r="R12" t="s">
        <v>1009</v>
      </c>
      <c r="S12" t="s">
        <v>1010</v>
      </c>
      <c r="T12" t="s">
        <v>963</v>
      </c>
      <c r="U12" t="s">
        <v>964</v>
      </c>
      <c r="V12" t="s">
        <v>965</v>
      </c>
      <c r="W12" t="s">
        <v>966</v>
      </c>
      <c r="X12" t="s">
        <v>967</v>
      </c>
      <c r="Y12" t="s">
        <v>1011</v>
      </c>
      <c r="Z12" t="s">
        <v>1012</v>
      </c>
      <c r="AA12" t="s">
        <v>1013</v>
      </c>
      <c r="AB12" t="s">
        <v>1014</v>
      </c>
      <c r="AC12" t="s">
        <v>1015</v>
      </c>
      <c r="AD12" t="s">
        <v>1016</v>
      </c>
      <c r="AE12" t="s">
        <v>1017</v>
      </c>
    </row>
    <row r="13" spans="1:31" x14ac:dyDescent="0.35">
      <c r="A13" s="1" t="s">
        <v>1018</v>
      </c>
      <c r="B13" t="s">
        <v>469</v>
      </c>
      <c r="C13" t="s">
        <v>469</v>
      </c>
      <c r="D13" t="s">
        <v>469</v>
      </c>
      <c r="E13" t="s">
        <v>469</v>
      </c>
      <c r="F13" t="s">
        <v>469</v>
      </c>
      <c r="G13" t="s">
        <v>469</v>
      </c>
      <c r="H13" t="s">
        <v>469</v>
      </c>
      <c r="I13" t="s">
        <v>1019</v>
      </c>
      <c r="J13" t="s">
        <v>469</v>
      </c>
      <c r="K13" t="s">
        <v>469</v>
      </c>
      <c r="L13" t="s">
        <v>1020</v>
      </c>
      <c r="M13" t="s">
        <v>778</v>
      </c>
      <c r="N13" t="s">
        <v>1021</v>
      </c>
      <c r="O13" t="s">
        <v>1022</v>
      </c>
      <c r="P13" t="s">
        <v>469</v>
      </c>
      <c r="Q13" t="s">
        <v>469</v>
      </c>
      <c r="R13" t="s">
        <v>469</v>
      </c>
      <c r="S13" t="s">
        <v>469</v>
      </c>
      <c r="T13" t="s">
        <v>469</v>
      </c>
      <c r="U13" t="s">
        <v>469</v>
      </c>
      <c r="V13" t="s">
        <v>469</v>
      </c>
      <c r="W13" t="s">
        <v>469</v>
      </c>
      <c r="X13" t="s">
        <v>469</v>
      </c>
      <c r="Y13" t="s">
        <v>469</v>
      </c>
      <c r="Z13" t="s">
        <v>469</v>
      </c>
      <c r="AA13" t="s">
        <v>469</v>
      </c>
      <c r="AB13" t="s">
        <v>469</v>
      </c>
      <c r="AC13" t="s">
        <v>469</v>
      </c>
      <c r="AD13" t="s">
        <v>469</v>
      </c>
      <c r="AE13" t="s">
        <v>469</v>
      </c>
    </row>
    <row r="14" spans="1:31" x14ac:dyDescent="0.35">
      <c r="A14" s="1" t="s">
        <v>1023</v>
      </c>
      <c r="B14" t="s">
        <v>469</v>
      </c>
      <c r="C14" t="s">
        <v>469</v>
      </c>
      <c r="D14" t="s">
        <v>469</v>
      </c>
      <c r="E14" t="s">
        <v>469</v>
      </c>
      <c r="F14" t="s">
        <v>469</v>
      </c>
      <c r="G14" t="s">
        <v>469</v>
      </c>
      <c r="H14" t="s">
        <v>469</v>
      </c>
      <c r="I14" t="s">
        <v>469</v>
      </c>
      <c r="J14" t="s">
        <v>469</v>
      </c>
      <c r="K14" t="s">
        <v>469</v>
      </c>
      <c r="L14" t="s">
        <v>469</v>
      </c>
      <c r="M14" t="s">
        <v>469</v>
      </c>
      <c r="N14" t="s">
        <v>469</v>
      </c>
      <c r="O14" t="s">
        <v>469</v>
      </c>
      <c r="P14" t="s">
        <v>1024</v>
      </c>
      <c r="Q14" t="s">
        <v>1025</v>
      </c>
      <c r="R14" t="s">
        <v>1026</v>
      </c>
      <c r="S14" t="s">
        <v>1027</v>
      </c>
      <c r="T14" t="s">
        <v>1028</v>
      </c>
      <c r="U14" t="s">
        <v>1029</v>
      </c>
      <c r="V14" t="s">
        <v>1030</v>
      </c>
      <c r="W14" t="s">
        <v>1031</v>
      </c>
      <c r="X14" t="s">
        <v>1032</v>
      </c>
      <c r="Y14" t="s">
        <v>1033</v>
      </c>
      <c r="Z14" t="s">
        <v>1034</v>
      </c>
      <c r="AA14" t="s">
        <v>1035</v>
      </c>
      <c r="AB14" t="s">
        <v>1036</v>
      </c>
      <c r="AC14" t="s">
        <v>1037</v>
      </c>
      <c r="AD14" t="s">
        <v>1038</v>
      </c>
      <c r="AE14" t="s">
        <v>1039</v>
      </c>
    </row>
    <row r="15" spans="1:31" x14ac:dyDescent="0.35">
      <c r="A15" s="1" t="s">
        <v>1040</v>
      </c>
      <c r="B15" t="s">
        <v>469</v>
      </c>
      <c r="C15" t="s">
        <v>469</v>
      </c>
      <c r="D15" t="s">
        <v>469</v>
      </c>
      <c r="E15" t="s">
        <v>1041</v>
      </c>
      <c r="F15" t="s">
        <v>1042</v>
      </c>
      <c r="G15" t="s">
        <v>922</v>
      </c>
      <c r="H15" t="s">
        <v>1043</v>
      </c>
      <c r="I15" t="s">
        <v>1044</v>
      </c>
      <c r="J15" t="s">
        <v>1045</v>
      </c>
      <c r="K15" t="s">
        <v>1046</v>
      </c>
      <c r="L15" t="s">
        <v>1047</v>
      </c>
      <c r="M15" t="s">
        <v>1048</v>
      </c>
      <c r="N15" t="s">
        <v>1049</v>
      </c>
      <c r="O15" t="s">
        <v>1050</v>
      </c>
      <c r="P15" t="s">
        <v>1051</v>
      </c>
      <c r="Q15" t="s">
        <v>1052</v>
      </c>
      <c r="R15" t="s">
        <v>1053</v>
      </c>
      <c r="S15" t="s">
        <v>1054</v>
      </c>
      <c r="T15" t="s">
        <v>1055</v>
      </c>
      <c r="U15" t="s">
        <v>1056</v>
      </c>
      <c r="V15" t="s">
        <v>1057</v>
      </c>
      <c r="W15" t="s">
        <v>1058</v>
      </c>
      <c r="X15" t="s">
        <v>1059</v>
      </c>
      <c r="Y15" t="s">
        <v>1060</v>
      </c>
      <c r="Z15" t="s">
        <v>1061</v>
      </c>
      <c r="AA15" t="s">
        <v>1062</v>
      </c>
      <c r="AB15" t="s">
        <v>1063</v>
      </c>
      <c r="AC15" t="s">
        <v>1064</v>
      </c>
      <c r="AD15" t="s">
        <v>1065</v>
      </c>
      <c r="AE15" t="s">
        <v>1066</v>
      </c>
    </row>
    <row r="16" spans="1:31" x14ac:dyDescent="0.35">
      <c r="A16" s="1" t="s">
        <v>1067</v>
      </c>
      <c r="B16" t="s">
        <v>469</v>
      </c>
      <c r="C16" t="s">
        <v>469</v>
      </c>
      <c r="D16" t="s">
        <v>469</v>
      </c>
      <c r="E16" t="s">
        <v>1068</v>
      </c>
      <c r="F16" t="s">
        <v>1069</v>
      </c>
      <c r="G16" t="s">
        <v>1070</v>
      </c>
      <c r="H16" t="s">
        <v>1071</v>
      </c>
      <c r="I16" t="s">
        <v>1072</v>
      </c>
      <c r="J16" t="s">
        <v>1073</v>
      </c>
      <c r="K16" t="s">
        <v>1074</v>
      </c>
      <c r="L16" t="s">
        <v>1075</v>
      </c>
      <c r="M16" t="s">
        <v>1076</v>
      </c>
      <c r="N16" t="s">
        <v>1077</v>
      </c>
      <c r="O16" t="s">
        <v>1078</v>
      </c>
      <c r="P16" t="s">
        <v>1079</v>
      </c>
      <c r="Q16" t="s">
        <v>1080</v>
      </c>
      <c r="R16" t="s">
        <v>1081</v>
      </c>
      <c r="S16" t="s">
        <v>1082</v>
      </c>
      <c r="T16" t="s">
        <v>1083</v>
      </c>
      <c r="U16" t="s">
        <v>1084</v>
      </c>
      <c r="V16" t="s">
        <v>1085</v>
      </c>
      <c r="W16" t="s">
        <v>1086</v>
      </c>
      <c r="X16" t="s">
        <v>1087</v>
      </c>
      <c r="Y16" t="s">
        <v>1088</v>
      </c>
      <c r="Z16" t="s">
        <v>1089</v>
      </c>
      <c r="AA16" t="s">
        <v>1090</v>
      </c>
      <c r="AB16" t="s">
        <v>1091</v>
      </c>
      <c r="AC16" t="s">
        <v>1092</v>
      </c>
      <c r="AD16" t="s">
        <v>1093</v>
      </c>
      <c r="AE16" t="s">
        <v>1094</v>
      </c>
    </row>
    <row r="17" spans="1:31" x14ac:dyDescent="0.35">
      <c r="A17" s="1" t="s">
        <v>1095</v>
      </c>
      <c r="B17" t="s">
        <v>469</v>
      </c>
      <c r="C17" t="s">
        <v>469</v>
      </c>
      <c r="D17" t="s">
        <v>469</v>
      </c>
      <c r="E17" t="s">
        <v>469</v>
      </c>
      <c r="F17" t="s">
        <v>469</v>
      </c>
      <c r="G17" t="s">
        <v>469</v>
      </c>
      <c r="H17" t="s">
        <v>469</v>
      </c>
      <c r="I17" t="s">
        <v>469</v>
      </c>
      <c r="J17" t="s">
        <v>469</v>
      </c>
      <c r="K17" t="s">
        <v>469</v>
      </c>
      <c r="L17" t="s">
        <v>469</v>
      </c>
      <c r="M17" t="s">
        <v>469</v>
      </c>
      <c r="N17" t="s">
        <v>469</v>
      </c>
      <c r="O17" t="s">
        <v>469</v>
      </c>
      <c r="P17" t="s">
        <v>469</v>
      </c>
      <c r="Q17" t="s">
        <v>469</v>
      </c>
      <c r="R17" t="s">
        <v>469</v>
      </c>
      <c r="S17" t="s">
        <v>469</v>
      </c>
      <c r="T17" t="s">
        <v>469</v>
      </c>
      <c r="U17" t="s">
        <v>469</v>
      </c>
      <c r="V17" t="s">
        <v>469</v>
      </c>
      <c r="W17" t="s">
        <v>469</v>
      </c>
      <c r="X17" t="s">
        <v>469</v>
      </c>
      <c r="Y17" t="s">
        <v>469</v>
      </c>
      <c r="Z17" t="s">
        <v>469</v>
      </c>
      <c r="AA17" t="s">
        <v>469</v>
      </c>
      <c r="AB17" t="s">
        <v>469</v>
      </c>
      <c r="AC17" t="s">
        <v>469</v>
      </c>
      <c r="AD17" t="s">
        <v>469</v>
      </c>
      <c r="AE17" t="s">
        <v>469</v>
      </c>
    </row>
    <row r="18" spans="1:31" x14ac:dyDescent="0.35">
      <c r="A18" s="1" t="s">
        <v>1096</v>
      </c>
      <c r="B18" t="s">
        <v>469</v>
      </c>
      <c r="C18" t="s">
        <v>469</v>
      </c>
      <c r="D18" t="s">
        <v>469</v>
      </c>
      <c r="E18" t="s">
        <v>1097</v>
      </c>
      <c r="F18" t="s">
        <v>1098</v>
      </c>
      <c r="G18" t="s">
        <v>1099</v>
      </c>
      <c r="H18" t="s">
        <v>1100</v>
      </c>
      <c r="I18" t="s">
        <v>1101</v>
      </c>
      <c r="J18" t="s">
        <v>1102</v>
      </c>
      <c r="K18" t="s">
        <v>1103</v>
      </c>
      <c r="L18" t="s">
        <v>1104</v>
      </c>
      <c r="M18" t="s">
        <v>1105</v>
      </c>
      <c r="N18" t="s">
        <v>1106</v>
      </c>
      <c r="O18" t="s">
        <v>1107</v>
      </c>
      <c r="P18" t="s">
        <v>1108</v>
      </c>
      <c r="Q18" t="s">
        <v>1109</v>
      </c>
      <c r="R18" t="s">
        <v>1110</v>
      </c>
      <c r="S18" t="s">
        <v>1111</v>
      </c>
      <c r="T18" t="s">
        <v>1112</v>
      </c>
      <c r="U18" t="s">
        <v>1113</v>
      </c>
      <c r="V18" t="s">
        <v>1114</v>
      </c>
      <c r="W18" t="s">
        <v>1115</v>
      </c>
      <c r="X18" t="s">
        <v>1116</v>
      </c>
      <c r="Y18" t="s">
        <v>1117</v>
      </c>
      <c r="Z18" t="s">
        <v>1118</v>
      </c>
      <c r="AA18" t="s">
        <v>1119</v>
      </c>
      <c r="AB18" t="s">
        <v>1120</v>
      </c>
      <c r="AC18" t="s">
        <v>1121</v>
      </c>
      <c r="AD18" t="s">
        <v>1122</v>
      </c>
      <c r="AE18" t="s">
        <v>1123</v>
      </c>
    </row>
    <row r="19" spans="1:31" x14ac:dyDescent="0.35">
      <c r="A19" s="1" t="s">
        <v>1124</v>
      </c>
      <c r="B19" t="s">
        <v>469</v>
      </c>
      <c r="C19" t="s">
        <v>469</v>
      </c>
      <c r="D19" t="s">
        <v>469</v>
      </c>
      <c r="E19" t="s">
        <v>1125</v>
      </c>
      <c r="F19" t="s">
        <v>1126</v>
      </c>
      <c r="G19" t="s">
        <v>1127</v>
      </c>
      <c r="H19" t="s">
        <v>1128</v>
      </c>
      <c r="I19" t="s">
        <v>1129</v>
      </c>
      <c r="J19" t="s">
        <v>1130</v>
      </c>
      <c r="K19" t="s">
        <v>1131</v>
      </c>
      <c r="L19" t="s">
        <v>1132</v>
      </c>
      <c r="M19" t="s">
        <v>1133</v>
      </c>
      <c r="N19" t="s">
        <v>1134</v>
      </c>
      <c r="O19" t="s">
        <v>1135</v>
      </c>
      <c r="P19" t="s">
        <v>1136</v>
      </c>
      <c r="Q19" t="s">
        <v>1137</v>
      </c>
      <c r="R19" t="s">
        <v>1138</v>
      </c>
      <c r="S19" t="s">
        <v>1138</v>
      </c>
      <c r="T19" t="s">
        <v>1139</v>
      </c>
      <c r="U19" t="s">
        <v>1140</v>
      </c>
      <c r="V19" t="s">
        <v>1141</v>
      </c>
      <c r="W19" t="s">
        <v>1142</v>
      </c>
      <c r="X19" t="s">
        <v>1143</v>
      </c>
      <c r="Y19" t="s">
        <v>1144</v>
      </c>
      <c r="Z19" t="s">
        <v>1145</v>
      </c>
      <c r="AA19" t="s">
        <v>1146</v>
      </c>
      <c r="AB19" t="s">
        <v>1147</v>
      </c>
      <c r="AC19" t="s">
        <v>1148</v>
      </c>
      <c r="AD19" t="s">
        <v>1149</v>
      </c>
      <c r="AE19" t="s">
        <v>1150</v>
      </c>
    </row>
    <row r="20" spans="1:31" x14ac:dyDescent="0.35">
      <c r="A20" s="1" t="s">
        <v>1151</v>
      </c>
      <c r="B20" t="s">
        <v>469</v>
      </c>
      <c r="C20" t="s">
        <v>469</v>
      </c>
      <c r="D20" t="s">
        <v>469</v>
      </c>
      <c r="E20" t="s">
        <v>1152</v>
      </c>
      <c r="F20" t="s">
        <v>216</v>
      </c>
      <c r="G20" t="s">
        <v>1153</v>
      </c>
      <c r="H20" t="s">
        <v>1154</v>
      </c>
      <c r="I20" t="s">
        <v>1155</v>
      </c>
      <c r="J20" t="s">
        <v>1156</v>
      </c>
      <c r="K20" t="s">
        <v>1157</v>
      </c>
      <c r="L20" t="s">
        <v>1158</v>
      </c>
      <c r="M20" t="s">
        <v>1159</v>
      </c>
      <c r="N20" t="s">
        <v>1160</v>
      </c>
      <c r="O20" t="s">
        <v>1161</v>
      </c>
      <c r="P20" t="s">
        <v>1162</v>
      </c>
      <c r="Q20" t="s">
        <v>1163</v>
      </c>
      <c r="R20" t="s">
        <v>1164</v>
      </c>
      <c r="S20" t="s">
        <v>469</v>
      </c>
      <c r="T20" t="s">
        <v>469</v>
      </c>
      <c r="U20" t="s">
        <v>469</v>
      </c>
      <c r="V20" t="s">
        <v>1165</v>
      </c>
      <c r="W20" t="s">
        <v>469</v>
      </c>
      <c r="X20" t="s">
        <v>469</v>
      </c>
      <c r="Y20" t="s">
        <v>1166</v>
      </c>
      <c r="Z20" t="s">
        <v>469</v>
      </c>
      <c r="AA20" t="s">
        <v>1167</v>
      </c>
      <c r="AB20" t="s">
        <v>1168</v>
      </c>
      <c r="AC20" t="s">
        <v>805</v>
      </c>
      <c r="AD20" t="s">
        <v>690</v>
      </c>
      <c r="AE20" t="s">
        <v>1169</v>
      </c>
    </row>
    <row r="21" spans="1:31" x14ac:dyDescent="0.35">
      <c r="A21" s="1" t="s">
        <v>1170</v>
      </c>
      <c r="B21" t="s">
        <v>469</v>
      </c>
      <c r="C21" t="s">
        <v>469</v>
      </c>
      <c r="D21" t="s">
        <v>469</v>
      </c>
      <c r="E21" t="s">
        <v>469</v>
      </c>
      <c r="F21" t="s">
        <v>469</v>
      </c>
      <c r="G21" t="s">
        <v>469</v>
      </c>
      <c r="H21" t="s">
        <v>469</v>
      </c>
      <c r="I21" t="s">
        <v>469</v>
      </c>
      <c r="J21" t="s">
        <v>469</v>
      </c>
      <c r="K21" t="s">
        <v>469</v>
      </c>
      <c r="L21" t="s">
        <v>1171</v>
      </c>
      <c r="M21" t="s">
        <v>1172</v>
      </c>
      <c r="N21" t="s">
        <v>469</v>
      </c>
      <c r="O21" t="s">
        <v>469</v>
      </c>
      <c r="P21" t="s">
        <v>469</v>
      </c>
      <c r="Q21" t="s">
        <v>469</v>
      </c>
      <c r="R21" t="s">
        <v>469</v>
      </c>
      <c r="S21" t="s">
        <v>469</v>
      </c>
      <c r="T21" t="s">
        <v>469</v>
      </c>
      <c r="U21" t="s">
        <v>469</v>
      </c>
      <c r="V21" t="s">
        <v>1173</v>
      </c>
      <c r="W21" t="s">
        <v>1174</v>
      </c>
      <c r="X21" t="s">
        <v>1175</v>
      </c>
      <c r="Y21" t="s">
        <v>1176</v>
      </c>
      <c r="Z21" t="s">
        <v>876</v>
      </c>
      <c r="AA21" t="s">
        <v>1177</v>
      </c>
      <c r="AB21" t="s">
        <v>1178</v>
      </c>
      <c r="AC21" t="s">
        <v>1179</v>
      </c>
      <c r="AD21" t="s">
        <v>1180</v>
      </c>
      <c r="AE21" t="s">
        <v>1181</v>
      </c>
    </row>
    <row r="22" spans="1:31" x14ac:dyDescent="0.35">
      <c r="A22" s="1" t="s">
        <v>1182</v>
      </c>
      <c r="B22" t="s">
        <v>469</v>
      </c>
      <c r="C22" t="s">
        <v>469</v>
      </c>
      <c r="D22" t="s">
        <v>469</v>
      </c>
      <c r="E22" t="s">
        <v>469</v>
      </c>
      <c r="F22" t="s">
        <v>469</v>
      </c>
      <c r="G22" t="s">
        <v>469</v>
      </c>
      <c r="H22" t="s">
        <v>469</v>
      </c>
      <c r="I22" t="s">
        <v>469</v>
      </c>
      <c r="J22" t="s">
        <v>469</v>
      </c>
      <c r="K22" t="s">
        <v>469</v>
      </c>
      <c r="L22" t="s">
        <v>469</v>
      </c>
      <c r="M22" t="s">
        <v>469</v>
      </c>
      <c r="N22" t="s">
        <v>469</v>
      </c>
      <c r="O22" t="s">
        <v>469</v>
      </c>
      <c r="P22" t="s">
        <v>469</v>
      </c>
      <c r="Q22" t="s">
        <v>469</v>
      </c>
      <c r="R22" t="s">
        <v>469</v>
      </c>
      <c r="S22" t="s">
        <v>469</v>
      </c>
      <c r="T22" t="s">
        <v>469</v>
      </c>
      <c r="U22" t="s">
        <v>469</v>
      </c>
      <c r="V22" t="s">
        <v>469</v>
      </c>
      <c r="W22" t="s">
        <v>469</v>
      </c>
      <c r="X22" t="s">
        <v>469</v>
      </c>
      <c r="Y22" t="s">
        <v>469</v>
      </c>
      <c r="Z22" t="s">
        <v>469</v>
      </c>
      <c r="AA22" t="s">
        <v>469</v>
      </c>
      <c r="AB22" t="s">
        <v>469</v>
      </c>
      <c r="AC22" t="s">
        <v>469</v>
      </c>
      <c r="AD22" t="s">
        <v>469</v>
      </c>
      <c r="AE22" t="s">
        <v>469</v>
      </c>
    </row>
    <row r="23" spans="1:31" x14ac:dyDescent="0.35">
      <c r="A23" s="1" t="s">
        <v>1183</v>
      </c>
      <c r="B23" t="s">
        <v>469</v>
      </c>
      <c r="C23" t="s">
        <v>469</v>
      </c>
      <c r="D23" t="s">
        <v>469</v>
      </c>
      <c r="E23" t="s">
        <v>1184</v>
      </c>
      <c r="F23" t="s">
        <v>1185</v>
      </c>
      <c r="G23" t="s">
        <v>1186</v>
      </c>
      <c r="H23" t="s">
        <v>1187</v>
      </c>
      <c r="I23" t="s">
        <v>1147</v>
      </c>
      <c r="J23" t="s">
        <v>1188</v>
      </c>
      <c r="K23" t="s">
        <v>1189</v>
      </c>
      <c r="L23" t="s">
        <v>1190</v>
      </c>
      <c r="M23" t="s">
        <v>1191</v>
      </c>
      <c r="N23" t="s">
        <v>1192</v>
      </c>
      <c r="O23" t="s">
        <v>1193</v>
      </c>
      <c r="P23" t="s">
        <v>1194</v>
      </c>
      <c r="Q23" t="s">
        <v>1195</v>
      </c>
      <c r="R23" t="s">
        <v>1196</v>
      </c>
      <c r="S23" t="s">
        <v>1197</v>
      </c>
      <c r="T23" t="s">
        <v>1198</v>
      </c>
      <c r="U23" t="s">
        <v>1199</v>
      </c>
      <c r="V23" t="s">
        <v>1200</v>
      </c>
      <c r="W23" t="s">
        <v>1201</v>
      </c>
      <c r="X23" t="s">
        <v>1202</v>
      </c>
      <c r="Y23" t="s">
        <v>1203</v>
      </c>
      <c r="Z23" t="s">
        <v>1204</v>
      </c>
      <c r="AA23" t="s">
        <v>1205</v>
      </c>
      <c r="AB23" t="s">
        <v>1206</v>
      </c>
      <c r="AC23" t="s">
        <v>1207</v>
      </c>
      <c r="AD23" t="s">
        <v>1208</v>
      </c>
      <c r="AE23" t="s">
        <v>1209</v>
      </c>
    </row>
    <row r="24" spans="1:31" x14ac:dyDescent="0.35">
      <c r="A24" s="1" t="s">
        <v>1210</v>
      </c>
      <c r="B24" t="s">
        <v>469</v>
      </c>
      <c r="C24" t="s">
        <v>469</v>
      </c>
      <c r="D24" t="s">
        <v>469</v>
      </c>
      <c r="E24" t="s">
        <v>1211</v>
      </c>
      <c r="F24" t="s">
        <v>1212</v>
      </c>
      <c r="G24" t="s">
        <v>1213</v>
      </c>
      <c r="H24" t="s">
        <v>1214</v>
      </c>
      <c r="I24" t="s">
        <v>1215</v>
      </c>
      <c r="J24" t="s">
        <v>1216</v>
      </c>
      <c r="K24" t="s">
        <v>1217</v>
      </c>
      <c r="L24" t="s">
        <v>1218</v>
      </c>
      <c r="M24" t="s">
        <v>1219</v>
      </c>
      <c r="N24" t="s">
        <v>1220</v>
      </c>
      <c r="O24" t="s">
        <v>1221</v>
      </c>
      <c r="P24" t="s">
        <v>1222</v>
      </c>
      <c r="Q24" t="s">
        <v>1223</v>
      </c>
      <c r="R24" t="s">
        <v>1224</v>
      </c>
      <c r="S24" t="s">
        <v>1225</v>
      </c>
      <c r="T24" t="s">
        <v>1226</v>
      </c>
      <c r="U24" t="s">
        <v>1227</v>
      </c>
      <c r="V24" t="s">
        <v>1228</v>
      </c>
      <c r="W24" t="s">
        <v>1229</v>
      </c>
      <c r="X24" t="s">
        <v>1230</v>
      </c>
      <c r="Y24" t="s">
        <v>1231</v>
      </c>
      <c r="Z24" t="s">
        <v>839</v>
      </c>
      <c r="AA24" t="s">
        <v>1232</v>
      </c>
      <c r="AB24" t="s">
        <v>1233</v>
      </c>
      <c r="AC24" t="s">
        <v>1234</v>
      </c>
      <c r="AD24" t="s">
        <v>1235</v>
      </c>
      <c r="AE24" t="s">
        <v>1236</v>
      </c>
    </row>
    <row r="25" spans="1:31" x14ac:dyDescent="0.35">
      <c r="A25" s="1" t="s">
        <v>1237</v>
      </c>
      <c r="B25" t="s">
        <v>469</v>
      </c>
      <c r="C25" t="s">
        <v>469</v>
      </c>
      <c r="D25" t="s">
        <v>469</v>
      </c>
      <c r="E25" t="s">
        <v>1238</v>
      </c>
      <c r="F25" t="s">
        <v>1239</v>
      </c>
      <c r="G25" t="s">
        <v>1240</v>
      </c>
      <c r="H25" t="s">
        <v>1241</v>
      </c>
      <c r="I25" t="s">
        <v>1242</v>
      </c>
      <c r="J25" t="s">
        <v>1243</v>
      </c>
      <c r="K25" t="s">
        <v>1244</v>
      </c>
      <c r="L25" t="s">
        <v>1245</v>
      </c>
      <c r="M25" t="s">
        <v>1246</v>
      </c>
      <c r="N25" t="s">
        <v>1209</v>
      </c>
      <c r="O25" t="s">
        <v>1247</v>
      </c>
      <c r="P25" t="s">
        <v>256</v>
      </c>
      <c r="Q25" t="s">
        <v>257</v>
      </c>
      <c r="R25" t="s">
        <v>258</v>
      </c>
      <c r="S25" t="s">
        <v>259</v>
      </c>
      <c r="T25" t="s">
        <v>260</v>
      </c>
      <c r="U25" t="s">
        <v>261</v>
      </c>
      <c r="V25" t="s">
        <v>262</v>
      </c>
      <c r="W25" t="s">
        <v>263</v>
      </c>
      <c r="X25" t="s">
        <v>264</v>
      </c>
      <c r="Y25" t="s">
        <v>265</v>
      </c>
      <c r="Z25" t="s">
        <v>266</v>
      </c>
      <c r="AA25" t="s">
        <v>267</v>
      </c>
      <c r="AB25" t="s">
        <v>268</v>
      </c>
      <c r="AC25" t="s">
        <v>269</v>
      </c>
      <c r="AD25" t="s">
        <v>270</v>
      </c>
      <c r="AE25" t="s">
        <v>271</v>
      </c>
    </row>
    <row r="26" spans="1:31" x14ac:dyDescent="0.35">
      <c r="A26" s="1" t="s">
        <v>1248</v>
      </c>
      <c r="B26" t="s">
        <v>469</v>
      </c>
      <c r="C26" t="s">
        <v>469</v>
      </c>
      <c r="D26" t="s">
        <v>469</v>
      </c>
      <c r="E26" t="s">
        <v>469</v>
      </c>
      <c r="F26" t="s">
        <v>469</v>
      </c>
      <c r="G26" t="s">
        <v>469</v>
      </c>
      <c r="H26" t="s">
        <v>469</v>
      </c>
      <c r="I26" t="s">
        <v>469</v>
      </c>
      <c r="J26" t="s">
        <v>1249</v>
      </c>
      <c r="K26" t="s">
        <v>1250</v>
      </c>
      <c r="L26" t="s">
        <v>469</v>
      </c>
      <c r="M26" t="s">
        <v>469</v>
      </c>
      <c r="N26" t="s">
        <v>469</v>
      </c>
      <c r="O26" t="s">
        <v>469</v>
      </c>
      <c r="P26" t="s">
        <v>469</v>
      </c>
      <c r="Q26" t="s">
        <v>469</v>
      </c>
      <c r="R26" t="s">
        <v>469</v>
      </c>
      <c r="S26" t="s">
        <v>469</v>
      </c>
      <c r="T26" t="s">
        <v>469</v>
      </c>
      <c r="U26" t="s">
        <v>469</v>
      </c>
      <c r="V26" t="s">
        <v>469</v>
      </c>
      <c r="W26" t="s">
        <v>469</v>
      </c>
      <c r="X26" t="s">
        <v>469</v>
      </c>
      <c r="Y26" t="s">
        <v>469</v>
      </c>
      <c r="Z26" t="s">
        <v>469</v>
      </c>
      <c r="AA26" t="s">
        <v>469</v>
      </c>
      <c r="AB26" t="s">
        <v>469</v>
      </c>
      <c r="AC26" t="s">
        <v>469</v>
      </c>
      <c r="AD26" t="s">
        <v>469</v>
      </c>
      <c r="AE26" t="s">
        <v>469</v>
      </c>
    </row>
    <row r="27" spans="1:31" x14ac:dyDescent="0.35">
      <c r="A27" s="1" t="s">
        <v>1251</v>
      </c>
      <c r="B27" t="s">
        <v>469</v>
      </c>
      <c r="C27" t="s">
        <v>469</v>
      </c>
      <c r="D27" t="s">
        <v>469</v>
      </c>
      <c r="E27" t="s">
        <v>1252</v>
      </c>
      <c r="F27" t="s">
        <v>1253</v>
      </c>
      <c r="G27" t="s">
        <v>1254</v>
      </c>
      <c r="H27" t="s">
        <v>1255</v>
      </c>
      <c r="I27" t="s">
        <v>1256</v>
      </c>
      <c r="J27" t="s">
        <v>993</v>
      </c>
      <c r="K27" t="s">
        <v>1181</v>
      </c>
      <c r="L27" t="s">
        <v>1257</v>
      </c>
      <c r="M27" t="s">
        <v>1258</v>
      </c>
      <c r="N27" t="s">
        <v>1259</v>
      </c>
      <c r="O27" t="s">
        <v>1260</v>
      </c>
      <c r="P27" t="s">
        <v>1261</v>
      </c>
      <c r="Q27" t="s">
        <v>1262</v>
      </c>
      <c r="R27" t="s">
        <v>1263</v>
      </c>
      <c r="S27" t="s">
        <v>1264</v>
      </c>
      <c r="T27" t="s">
        <v>1265</v>
      </c>
      <c r="U27" t="s">
        <v>1266</v>
      </c>
      <c r="V27" t="s">
        <v>1267</v>
      </c>
      <c r="W27" t="s">
        <v>1268</v>
      </c>
      <c r="X27" t="s">
        <v>1269</v>
      </c>
      <c r="Y27" t="s">
        <v>1270</v>
      </c>
      <c r="Z27" t="s">
        <v>1271</v>
      </c>
      <c r="AA27" t="s">
        <v>1272</v>
      </c>
      <c r="AB27" t="s">
        <v>1273</v>
      </c>
      <c r="AC27" t="s">
        <v>1274</v>
      </c>
      <c r="AD27" t="s">
        <v>1275</v>
      </c>
      <c r="AE27" t="s">
        <v>1276</v>
      </c>
    </row>
    <row r="28" spans="1:31" x14ac:dyDescent="0.35">
      <c r="A28" s="1" t="s">
        <v>1277</v>
      </c>
      <c r="B28" t="s">
        <v>469</v>
      </c>
      <c r="C28" t="s">
        <v>469</v>
      </c>
      <c r="D28" t="s">
        <v>469</v>
      </c>
      <c r="E28" t="s">
        <v>1278</v>
      </c>
      <c r="F28" t="s">
        <v>1279</v>
      </c>
      <c r="G28" t="s">
        <v>1280</v>
      </c>
      <c r="H28" t="s">
        <v>1281</v>
      </c>
      <c r="I28" t="s">
        <v>1282</v>
      </c>
      <c r="J28" t="s">
        <v>1283</v>
      </c>
      <c r="K28" t="s">
        <v>1284</v>
      </c>
      <c r="L28" t="s">
        <v>1285</v>
      </c>
      <c r="M28" t="s">
        <v>1286</v>
      </c>
      <c r="N28" t="s">
        <v>1287</v>
      </c>
      <c r="O28" t="s">
        <v>1288</v>
      </c>
      <c r="P28" t="s">
        <v>1289</v>
      </c>
      <c r="Q28" t="s">
        <v>959</v>
      </c>
      <c r="R28" t="s">
        <v>1290</v>
      </c>
      <c r="S28" t="s">
        <v>1291</v>
      </c>
      <c r="T28" t="s">
        <v>1292</v>
      </c>
      <c r="U28" t="s">
        <v>1293</v>
      </c>
      <c r="V28" t="s">
        <v>1294</v>
      </c>
      <c r="W28" t="s">
        <v>1295</v>
      </c>
      <c r="X28" t="s">
        <v>1296</v>
      </c>
      <c r="Y28" t="s">
        <v>1297</v>
      </c>
      <c r="Z28" t="s">
        <v>1298</v>
      </c>
      <c r="AA28" t="s">
        <v>1299</v>
      </c>
      <c r="AB28" t="s">
        <v>1300</v>
      </c>
      <c r="AC28" t="s">
        <v>1301</v>
      </c>
      <c r="AD28" t="s">
        <v>1302</v>
      </c>
      <c r="AE28" t="s">
        <v>1303</v>
      </c>
    </row>
    <row r="29" spans="1:31" x14ac:dyDescent="0.35">
      <c r="A29" s="1" t="s">
        <v>1304</v>
      </c>
      <c r="B29" t="s">
        <v>469</v>
      </c>
      <c r="C29" t="s">
        <v>469</v>
      </c>
      <c r="D29" t="s">
        <v>469</v>
      </c>
      <c r="E29" t="s">
        <v>469</v>
      </c>
      <c r="F29" t="s">
        <v>469</v>
      </c>
      <c r="G29" t="s">
        <v>469</v>
      </c>
      <c r="H29" t="s">
        <v>469</v>
      </c>
      <c r="I29" t="s">
        <v>469</v>
      </c>
      <c r="J29" t="s">
        <v>469</v>
      </c>
      <c r="K29" t="s">
        <v>469</v>
      </c>
      <c r="L29" t="s">
        <v>469</v>
      </c>
      <c r="M29" t="s">
        <v>469</v>
      </c>
      <c r="N29" t="s">
        <v>469</v>
      </c>
      <c r="O29" t="s">
        <v>469</v>
      </c>
      <c r="P29" t="s">
        <v>469</v>
      </c>
      <c r="Q29" t="s">
        <v>469</v>
      </c>
      <c r="R29" t="s">
        <v>469</v>
      </c>
      <c r="S29" t="s">
        <v>469</v>
      </c>
      <c r="T29" t="s">
        <v>469</v>
      </c>
      <c r="U29" t="s">
        <v>469</v>
      </c>
      <c r="V29" t="s">
        <v>469</v>
      </c>
      <c r="W29" t="s">
        <v>469</v>
      </c>
      <c r="X29" t="s">
        <v>469</v>
      </c>
      <c r="Y29" t="s">
        <v>469</v>
      </c>
      <c r="Z29" t="s">
        <v>469</v>
      </c>
      <c r="AA29" t="s">
        <v>469</v>
      </c>
      <c r="AB29" t="s">
        <v>469</v>
      </c>
      <c r="AC29" t="s">
        <v>469</v>
      </c>
      <c r="AD29" t="s">
        <v>469</v>
      </c>
      <c r="AE29" t="s">
        <v>469</v>
      </c>
    </row>
    <row r="30" spans="1:31" x14ac:dyDescent="0.35">
      <c r="A30" s="1" t="s">
        <v>1305</v>
      </c>
      <c r="B30" t="s">
        <v>469</v>
      </c>
      <c r="C30" t="s">
        <v>469</v>
      </c>
      <c r="D30" t="s">
        <v>469</v>
      </c>
      <c r="E30" t="s">
        <v>469</v>
      </c>
      <c r="F30" t="s">
        <v>469</v>
      </c>
      <c r="G30" t="s">
        <v>469</v>
      </c>
      <c r="H30" t="s">
        <v>469</v>
      </c>
      <c r="I30" t="s">
        <v>469</v>
      </c>
      <c r="J30" t="s">
        <v>469</v>
      </c>
      <c r="K30" t="s">
        <v>469</v>
      </c>
      <c r="L30" t="s">
        <v>469</v>
      </c>
      <c r="M30" t="s">
        <v>469</v>
      </c>
      <c r="N30" t="s">
        <v>469</v>
      </c>
      <c r="O30" t="s">
        <v>469</v>
      </c>
      <c r="P30" t="s">
        <v>469</v>
      </c>
      <c r="Q30" t="s">
        <v>469</v>
      </c>
      <c r="R30" t="s">
        <v>469</v>
      </c>
      <c r="S30" t="s">
        <v>469</v>
      </c>
      <c r="T30" t="s">
        <v>469</v>
      </c>
      <c r="U30" t="s">
        <v>469</v>
      </c>
      <c r="V30" t="s">
        <v>469</v>
      </c>
      <c r="W30" t="s">
        <v>469</v>
      </c>
      <c r="X30" t="s">
        <v>469</v>
      </c>
      <c r="Y30" t="s">
        <v>469</v>
      </c>
      <c r="Z30" t="s">
        <v>469</v>
      </c>
      <c r="AA30" t="s">
        <v>469</v>
      </c>
      <c r="AB30" t="s">
        <v>469</v>
      </c>
      <c r="AC30" t="s">
        <v>469</v>
      </c>
      <c r="AD30" t="s">
        <v>469</v>
      </c>
      <c r="AE30" t="s">
        <v>469</v>
      </c>
    </row>
    <row r="31" spans="1:31" x14ac:dyDescent="0.35">
      <c r="A31" s="1" t="s">
        <v>1306</v>
      </c>
      <c r="B31" t="s">
        <v>469</v>
      </c>
      <c r="C31" t="s">
        <v>469</v>
      </c>
      <c r="D31" t="s">
        <v>469</v>
      </c>
      <c r="E31" t="s">
        <v>1307</v>
      </c>
      <c r="F31" t="s">
        <v>1308</v>
      </c>
      <c r="G31" t="s">
        <v>1309</v>
      </c>
      <c r="H31" t="s">
        <v>1310</v>
      </c>
      <c r="I31" t="s">
        <v>1311</v>
      </c>
      <c r="J31" t="s">
        <v>1312</v>
      </c>
      <c r="K31" t="s">
        <v>1313</v>
      </c>
      <c r="L31" t="s">
        <v>1314</v>
      </c>
      <c r="M31" t="s">
        <v>1315</v>
      </c>
      <c r="N31" t="s">
        <v>1316</v>
      </c>
      <c r="O31" t="s">
        <v>1317</v>
      </c>
      <c r="P31" t="s">
        <v>1318</v>
      </c>
      <c r="Q31" t="s">
        <v>1319</v>
      </c>
      <c r="R31" t="s">
        <v>1320</v>
      </c>
      <c r="S31" t="s">
        <v>1321</v>
      </c>
      <c r="T31" t="s">
        <v>1322</v>
      </c>
      <c r="U31" t="s">
        <v>1323</v>
      </c>
      <c r="V31" t="s">
        <v>1324</v>
      </c>
      <c r="W31" t="s">
        <v>1325</v>
      </c>
      <c r="X31" t="s">
        <v>1326</v>
      </c>
      <c r="Y31" t="s">
        <v>1327</v>
      </c>
      <c r="Z31" t="s">
        <v>1328</v>
      </c>
      <c r="AA31" t="s">
        <v>1329</v>
      </c>
      <c r="AB31" t="s">
        <v>1330</v>
      </c>
      <c r="AC31" t="s">
        <v>1331</v>
      </c>
      <c r="AD31" t="s">
        <v>1332</v>
      </c>
      <c r="AE31" t="s">
        <v>1333</v>
      </c>
    </row>
    <row r="32" spans="1:31" x14ac:dyDescent="0.35">
      <c r="A32" s="1" t="s">
        <v>1334</v>
      </c>
      <c r="B32" t="s">
        <v>469</v>
      </c>
      <c r="C32" t="s">
        <v>469</v>
      </c>
      <c r="D32" t="s">
        <v>469</v>
      </c>
      <c r="E32" t="s">
        <v>469</v>
      </c>
      <c r="F32" t="s">
        <v>469</v>
      </c>
      <c r="G32" t="s">
        <v>469</v>
      </c>
      <c r="H32" t="s">
        <v>469</v>
      </c>
      <c r="I32" t="s">
        <v>469</v>
      </c>
      <c r="J32" t="s">
        <v>469</v>
      </c>
      <c r="K32" t="s">
        <v>469</v>
      </c>
      <c r="L32" t="s">
        <v>469</v>
      </c>
      <c r="M32" t="s">
        <v>469</v>
      </c>
      <c r="N32" t="s">
        <v>469</v>
      </c>
      <c r="O32" t="s">
        <v>469</v>
      </c>
      <c r="P32" t="s">
        <v>469</v>
      </c>
      <c r="Q32" t="s">
        <v>469</v>
      </c>
      <c r="R32" t="s">
        <v>469</v>
      </c>
      <c r="S32" t="s">
        <v>469</v>
      </c>
      <c r="T32" t="s">
        <v>469</v>
      </c>
      <c r="U32" t="s">
        <v>469</v>
      </c>
      <c r="V32" t="s">
        <v>469</v>
      </c>
      <c r="W32" t="s">
        <v>469</v>
      </c>
      <c r="X32" t="s">
        <v>469</v>
      </c>
      <c r="Y32" t="s">
        <v>469</v>
      </c>
      <c r="Z32" t="s">
        <v>469</v>
      </c>
      <c r="AA32" t="s">
        <v>469</v>
      </c>
      <c r="AB32" t="s">
        <v>469</v>
      </c>
      <c r="AC32" t="s">
        <v>469</v>
      </c>
      <c r="AD32" t="s">
        <v>469</v>
      </c>
      <c r="AE32" t="s">
        <v>469</v>
      </c>
    </row>
    <row r="33" spans="1:31" x14ac:dyDescent="0.35">
      <c r="A33" s="1" t="s">
        <v>1335</v>
      </c>
      <c r="B33" t="s">
        <v>469</v>
      </c>
      <c r="C33" t="s">
        <v>469</v>
      </c>
      <c r="D33" t="s">
        <v>469</v>
      </c>
      <c r="E33" t="s">
        <v>1336</v>
      </c>
      <c r="F33" t="s">
        <v>1337</v>
      </c>
      <c r="G33" t="s">
        <v>1338</v>
      </c>
      <c r="H33" t="s">
        <v>734</v>
      </c>
      <c r="I33" t="s">
        <v>665</v>
      </c>
      <c r="J33" t="s">
        <v>1339</v>
      </c>
      <c r="K33" t="s">
        <v>1340</v>
      </c>
      <c r="L33" t="s">
        <v>773</v>
      </c>
      <c r="M33" t="s">
        <v>748</v>
      </c>
      <c r="N33" t="s">
        <v>1341</v>
      </c>
      <c r="O33" t="s">
        <v>1342</v>
      </c>
      <c r="P33" t="s">
        <v>1343</v>
      </c>
      <c r="Q33" t="s">
        <v>1344</v>
      </c>
      <c r="R33" t="s">
        <v>734</v>
      </c>
      <c r="S33" t="s">
        <v>1345</v>
      </c>
      <c r="T33" t="s">
        <v>1346</v>
      </c>
      <c r="U33" t="s">
        <v>147</v>
      </c>
      <c r="V33" t="s">
        <v>147</v>
      </c>
      <c r="W33" t="s">
        <v>1347</v>
      </c>
      <c r="X33" t="s">
        <v>1348</v>
      </c>
      <c r="Y33" t="s">
        <v>762</v>
      </c>
      <c r="Z33" t="s">
        <v>1349</v>
      </c>
      <c r="AA33" t="s">
        <v>765</v>
      </c>
      <c r="AB33" t="s">
        <v>766</v>
      </c>
      <c r="AC33" t="s">
        <v>154</v>
      </c>
      <c r="AD33" t="s">
        <v>1350</v>
      </c>
      <c r="AE33" t="s">
        <v>1351</v>
      </c>
    </row>
    <row r="34" spans="1:31" x14ac:dyDescent="0.35">
      <c r="A34" s="1" t="s">
        <v>1352</v>
      </c>
      <c r="B34" t="s">
        <v>469</v>
      </c>
      <c r="C34" t="s">
        <v>469</v>
      </c>
      <c r="D34" t="s">
        <v>469</v>
      </c>
      <c r="E34" t="s">
        <v>1353</v>
      </c>
      <c r="F34" t="s">
        <v>1354</v>
      </c>
      <c r="G34" t="s">
        <v>1355</v>
      </c>
      <c r="H34" t="s">
        <v>1356</v>
      </c>
      <c r="I34" t="s">
        <v>1357</v>
      </c>
      <c r="J34" t="s">
        <v>1358</v>
      </c>
      <c r="K34" t="s">
        <v>1359</v>
      </c>
      <c r="L34" t="s">
        <v>1360</v>
      </c>
      <c r="M34" t="s">
        <v>1361</v>
      </c>
      <c r="N34" t="s">
        <v>1362</v>
      </c>
      <c r="O34" t="s">
        <v>1363</v>
      </c>
      <c r="P34" t="s">
        <v>1364</v>
      </c>
      <c r="Q34" t="s">
        <v>1365</v>
      </c>
      <c r="R34" t="s">
        <v>1366</v>
      </c>
      <c r="S34" t="s">
        <v>1367</v>
      </c>
      <c r="T34" t="s">
        <v>1368</v>
      </c>
      <c r="U34" t="s">
        <v>1369</v>
      </c>
      <c r="V34" t="s">
        <v>1370</v>
      </c>
      <c r="W34" t="s">
        <v>1371</v>
      </c>
      <c r="X34" t="s">
        <v>1372</v>
      </c>
      <c r="Y34" t="s">
        <v>1373</v>
      </c>
      <c r="Z34" t="s">
        <v>1374</v>
      </c>
      <c r="AA34" t="s">
        <v>1375</v>
      </c>
      <c r="AB34" t="s">
        <v>1376</v>
      </c>
      <c r="AC34" t="s">
        <v>1377</v>
      </c>
      <c r="AD34" t="s">
        <v>1378</v>
      </c>
      <c r="AE34" t="s">
        <v>1379</v>
      </c>
    </row>
    <row r="35" spans="1:31" x14ac:dyDescent="0.35">
      <c r="A35" s="1" t="s">
        <v>1380</v>
      </c>
      <c r="B35" t="s">
        <v>469</v>
      </c>
      <c r="C35" t="s">
        <v>469</v>
      </c>
      <c r="D35" t="s">
        <v>469</v>
      </c>
      <c r="E35" t="s">
        <v>1381</v>
      </c>
      <c r="F35" t="s">
        <v>1382</v>
      </c>
      <c r="G35" t="s">
        <v>1383</v>
      </c>
      <c r="H35" t="s">
        <v>1384</v>
      </c>
      <c r="I35" t="s">
        <v>1385</v>
      </c>
      <c r="J35" t="s">
        <v>1386</v>
      </c>
      <c r="K35" t="s">
        <v>1387</v>
      </c>
      <c r="L35" t="s">
        <v>1388</v>
      </c>
      <c r="M35" t="s">
        <v>1389</v>
      </c>
      <c r="N35" t="s">
        <v>1390</v>
      </c>
      <c r="O35" t="s">
        <v>1391</v>
      </c>
      <c r="P35" t="s">
        <v>1392</v>
      </c>
      <c r="Q35" t="s">
        <v>1393</v>
      </c>
      <c r="R35" t="s">
        <v>1394</v>
      </c>
      <c r="S35" t="s">
        <v>1395</v>
      </c>
      <c r="T35" t="s">
        <v>1396</v>
      </c>
      <c r="U35" t="s">
        <v>1397</v>
      </c>
      <c r="V35" t="s">
        <v>1398</v>
      </c>
      <c r="W35" t="s">
        <v>1399</v>
      </c>
      <c r="X35" t="s">
        <v>1400</v>
      </c>
      <c r="Y35" t="s">
        <v>1401</v>
      </c>
      <c r="Z35" t="s">
        <v>1402</v>
      </c>
      <c r="AA35" t="s">
        <v>1403</v>
      </c>
      <c r="AB35" t="s">
        <v>1404</v>
      </c>
      <c r="AC35" t="s">
        <v>1405</v>
      </c>
      <c r="AD35" t="s">
        <v>1406</v>
      </c>
      <c r="AE35" t="s">
        <v>1407</v>
      </c>
    </row>
    <row r="36" spans="1:31" x14ac:dyDescent="0.35">
      <c r="A36" s="1" t="s">
        <v>1408</v>
      </c>
      <c r="B36" t="s">
        <v>469</v>
      </c>
      <c r="C36" t="s">
        <v>469</v>
      </c>
      <c r="D36" t="s">
        <v>469</v>
      </c>
      <c r="E36" t="s">
        <v>1409</v>
      </c>
      <c r="F36" t="s">
        <v>1410</v>
      </c>
      <c r="G36" t="s">
        <v>1247</v>
      </c>
      <c r="H36" t="s">
        <v>1411</v>
      </c>
      <c r="I36" t="s">
        <v>1412</v>
      </c>
      <c r="J36" t="s">
        <v>1413</v>
      </c>
      <c r="K36" t="s">
        <v>1414</v>
      </c>
      <c r="L36" t="s">
        <v>1415</v>
      </c>
      <c r="M36" t="s">
        <v>1416</v>
      </c>
      <c r="N36" t="s">
        <v>1417</v>
      </c>
      <c r="O36" t="s">
        <v>1418</v>
      </c>
      <c r="P36" t="s">
        <v>1419</v>
      </c>
      <c r="Q36" t="s">
        <v>469</v>
      </c>
      <c r="R36" t="s">
        <v>469</v>
      </c>
      <c r="S36" t="s">
        <v>469</v>
      </c>
      <c r="T36" t="s">
        <v>469</v>
      </c>
      <c r="U36" t="s">
        <v>469</v>
      </c>
      <c r="V36" t="s">
        <v>469</v>
      </c>
      <c r="W36" t="s">
        <v>469</v>
      </c>
      <c r="X36" t="s">
        <v>469</v>
      </c>
      <c r="Y36" t="s">
        <v>469</v>
      </c>
      <c r="Z36" t="s">
        <v>469</v>
      </c>
      <c r="AA36" t="s">
        <v>469</v>
      </c>
      <c r="AB36" t="s">
        <v>469</v>
      </c>
      <c r="AC36" t="s">
        <v>469</v>
      </c>
      <c r="AD36" t="s">
        <v>1420</v>
      </c>
      <c r="AE36" t="s">
        <v>1421</v>
      </c>
    </row>
    <row r="37" spans="1:31" x14ac:dyDescent="0.35">
      <c r="A37" s="1" t="s">
        <v>1422</v>
      </c>
      <c r="B37" t="s">
        <v>469</v>
      </c>
      <c r="C37" t="s">
        <v>469</v>
      </c>
      <c r="D37" t="s">
        <v>469</v>
      </c>
      <c r="E37" t="s">
        <v>1423</v>
      </c>
      <c r="F37" t="s">
        <v>1424</v>
      </c>
      <c r="G37" t="s">
        <v>1425</v>
      </c>
      <c r="H37" t="s">
        <v>1426</v>
      </c>
      <c r="I37" t="s">
        <v>1427</v>
      </c>
      <c r="J37" t="s">
        <v>1428</v>
      </c>
      <c r="K37" t="s">
        <v>1429</v>
      </c>
      <c r="L37" t="s">
        <v>1430</v>
      </c>
      <c r="M37" t="s">
        <v>1431</v>
      </c>
      <c r="N37" t="s">
        <v>1432</v>
      </c>
      <c r="O37" t="s">
        <v>1433</v>
      </c>
      <c r="P37" t="s">
        <v>274</v>
      </c>
      <c r="Q37" t="s">
        <v>275</v>
      </c>
      <c r="R37" t="s">
        <v>276</v>
      </c>
      <c r="S37" t="s">
        <v>277</v>
      </c>
      <c r="T37" t="s">
        <v>278</v>
      </c>
      <c r="U37" t="s">
        <v>279</v>
      </c>
      <c r="V37" t="s">
        <v>280</v>
      </c>
      <c r="W37" t="s">
        <v>281</v>
      </c>
      <c r="X37" t="s">
        <v>282</v>
      </c>
      <c r="Y37" t="s">
        <v>283</v>
      </c>
      <c r="Z37" t="s">
        <v>284</v>
      </c>
      <c r="AA37" t="s">
        <v>285</v>
      </c>
      <c r="AB37" t="s">
        <v>286</v>
      </c>
      <c r="AC37" t="s">
        <v>287</v>
      </c>
      <c r="AD37" t="s">
        <v>288</v>
      </c>
      <c r="AE37" t="s">
        <v>289</v>
      </c>
    </row>
    <row r="38" spans="1:31" x14ac:dyDescent="0.35">
      <c r="A38" s="1" t="s">
        <v>1434</v>
      </c>
      <c r="B38" t="s">
        <v>469</v>
      </c>
      <c r="C38" t="s">
        <v>469</v>
      </c>
      <c r="D38" t="s">
        <v>469</v>
      </c>
      <c r="E38" t="s">
        <v>1097</v>
      </c>
      <c r="F38" t="s">
        <v>1098</v>
      </c>
      <c r="G38" t="s">
        <v>1099</v>
      </c>
      <c r="H38" t="s">
        <v>1100</v>
      </c>
      <c r="I38" t="s">
        <v>1101</v>
      </c>
      <c r="J38" t="s">
        <v>1102</v>
      </c>
      <c r="K38" t="s">
        <v>1103</v>
      </c>
      <c r="L38" t="s">
        <v>1104</v>
      </c>
      <c r="M38" t="s">
        <v>1105</v>
      </c>
      <c r="N38" t="s">
        <v>1106</v>
      </c>
      <c r="O38" t="s">
        <v>1107</v>
      </c>
      <c r="P38" t="s">
        <v>1108</v>
      </c>
      <c r="Q38" t="s">
        <v>1109</v>
      </c>
      <c r="R38" t="s">
        <v>1110</v>
      </c>
      <c r="S38" t="s">
        <v>1111</v>
      </c>
      <c r="T38" t="s">
        <v>1112</v>
      </c>
      <c r="U38" t="s">
        <v>1113</v>
      </c>
      <c r="V38" t="s">
        <v>1114</v>
      </c>
      <c r="W38" t="s">
        <v>1115</v>
      </c>
      <c r="X38" t="s">
        <v>1116</v>
      </c>
      <c r="Y38" t="s">
        <v>1117</v>
      </c>
      <c r="Z38" t="s">
        <v>1435</v>
      </c>
      <c r="AA38" t="s">
        <v>1436</v>
      </c>
      <c r="AB38" t="s">
        <v>1437</v>
      </c>
      <c r="AC38" t="s">
        <v>1438</v>
      </c>
      <c r="AD38" t="s">
        <v>1439</v>
      </c>
      <c r="AE38" t="s">
        <v>1123</v>
      </c>
    </row>
    <row r="39" spans="1:31" x14ac:dyDescent="0.35">
      <c r="A39" s="1" t="s">
        <v>1440</v>
      </c>
      <c r="B39" t="s">
        <v>469</v>
      </c>
      <c r="C39" t="s">
        <v>469</v>
      </c>
      <c r="D39" t="s">
        <v>469</v>
      </c>
      <c r="E39" t="s">
        <v>469</v>
      </c>
      <c r="F39" t="s">
        <v>469</v>
      </c>
      <c r="G39" t="s">
        <v>469</v>
      </c>
      <c r="H39" t="s">
        <v>469</v>
      </c>
      <c r="I39" t="s">
        <v>469</v>
      </c>
      <c r="J39" t="s">
        <v>469</v>
      </c>
      <c r="K39" t="s">
        <v>469</v>
      </c>
      <c r="L39" t="s">
        <v>469</v>
      </c>
      <c r="M39" t="s">
        <v>469</v>
      </c>
      <c r="N39" t="s">
        <v>469</v>
      </c>
      <c r="O39" t="s">
        <v>469</v>
      </c>
      <c r="P39" t="s">
        <v>469</v>
      </c>
      <c r="Q39" t="s">
        <v>469</v>
      </c>
      <c r="R39" t="s">
        <v>469</v>
      </c>
      <c r="S39" t="s">
        <v>469</v>
      </c>
      <c r="T39" t="s">
        <v>469</v>
      </c>
      <c r="U39" t="s">
        <v>469</v>
      </c>
      <c r="V39" t="s">
        <v>469</v>
      </c>
      <c r="W39" t="s">
        <v>469</v>
      </c>
      <c r="X39" t="s">
        <v>469</v>
      </c>
      <c r="Y39" t="s">
        <v>469</v>
      </c>
      <c r="Z39" t="s">
        <v>1441</v>
      </c>
      <c r="AA39" t="s">
        <v>1442</v>
      </c>
      <c r="AB39" t="s">
        <v>1443</v>
      </c>
      <c r="AC39" t="s">
        <v>663</v>
      </c>
      <c r="AD39" t="s">
        <v>1444</v>
      </c>
      <c r="AE39" t="s">
        <v>469</v>
      </c>
    </row>
    <row r="40" spans="1:31" x14ac:dyDescent="0.35">
      <c r="A40" s="1" t="s">
        <v>1445</v>
      </c>
      <c r="B40" t="s">
        <v>469</v>
      </c>
      <c r="C40" t="s">
        <v>469</v>
      </c>
      <c r="D40" t="s">
        <v>469</v>
      </c>
      <c r="E40" t="s">
        <v>1097</v>
      </c>
      <c r="F40" t="s">
        <v>1098</v>
      </c>
      <c r="G40" t="s">
        <v>1099</v>
      </c>
      <c r="H40" t="s">
        <v>1100</v>
      </c>
      <c r="I40" t="s">
        <v>1101</v>
      </c>
      <c r="J40" t="s">
        <v>1102</v>
      </c>
      <c r="K40" t="s">
        <v>1103</v>
      </c>
      <c r="L40" t="s">
        <v>1104</v>
      </c>
      <c r="M40" t="s">
        <v>1105</v>
      </c>
      <c r="N40" t="s">
        <v>1106</v>
      </c>
      <c r="O40" t="s">
        <v>1107</v>
      </c>
      <c r="P40" t="s">
        <v>1108</v>
      </c>
      <c r="Q40" t="s">
        <v>1109</v>
      </c>
      <c r="R40" t="s">
        <v>1110</v>
      </c>
      <c r="S40" t="s">
        <v>1111</v>
      </c>
      <c r="T40" t="s">
        <v>1112</v>
      </c>
      <c r="U40" t="s">
        <v>1113</v>
      </c>
      <c r="V40" t="s">
        <v>1114</v>
      </c>
      <c r="W40" t="s">
        <v>1115</v>
      </c>
      <c r="X40" t="s">
        <v>1116</v>
      </c>
      <c r="Y40" t="s">
        <v>1117</v>
      </c>
      <c r="Z40" t="s">
        <v>1118</v>
      </c>
      <c r="AA40" t="s">
        <v>1119</v>
      </c>
      <c r="AB40" t="s">
        <v>1120</v>
      </c>
      <c r="AC40" t="s">
        <v>1121</v>
      </c>
      <c r="AD40" t="s">
        <v>1122</v>
      </c>
      <c r="AE40" t="s">
        <v>1123</v>
      </c>
    </row>
    <row r="44" spans="1:31" x14ac:dyDescent="0.35">
      <c r="A44" t="s">
        <v>1446</v>
      </c>
      <c r="E44">
        <f t="shared" ref="E44:AE44" si="0">E18/E31</f>
        <v>1.5736067766384307</v>
      </c>
      <c r="F44">
        <f t="shared" si="0"/>
        <v>1.3060577652783358</v>
      </c>
      <c r="G44">
        <f t="shared" si="0"/>
        <v>1.2232477895190856</v>
      </c>
      <c r="H44">
        <f t="shared" si="0"/>
        <v>1.2714645906135267</v>
      </c>
      <c r="I44">
        <f t="shared" si="0"/>
        <v>1.2689526869899792</v>
      </c>
      <c r="J44">
        <f t="shared" si="0"/>
        <v>1.3087670878433739</v>
      </c>
      <c r="K44">
        <f t="shared" si="0"/>
        <v>1.3037574843241715</v>
      </c>
      <c r="L44">
        <f t="shared" si="0"/>
        <v>1.294827326195144</v>
      </c>
      <c r="M44">
        <f t="shared" si="0"/>
        <v>1.3479066893248879</v>
      </c>
      <c r="N44">
        <f t="shared" si="0"/>
        <v>1.3788377488803756</v>
      </c>
      <c r="O44">
        <f t="shared" si="0"/>
        <v>1.3957840720430648</v>
      </c>
      <c r="P44">
        <f t="shared" si="0"/>
        <v>1.3224809106666042</v>
      </c>
      <c r="Q44">
        <f t="shared" si="0"/>
        <v>1.5127869881282359</v>
      </c>
      <c r="R44">
        <f t="shared" si="0"/>
        <v>1.093707071367829</v>
      </c>
      <c r="S44">
        <f t="shared" si="0"/>
        <v>1.133270931508618</v>
      </c>
      <c r="T44">
        <f t="shared" si="0"/>
        <v>1.1182435664402564</v>
      </c>
      <c r="U44">
        <f t="shared" si="0"/>
        <v>1.0271222261359634</v>
      </c>
      <c r="V44">
        <f t="shared" si="0"/>
        <v>1.001009891760319</v>
      </c>
      <c r="W44">
        <f t="shared" si="0"/>
        <v>1.1572753437799808</v>
      </c>
      <c r="X44">
        <f t="shared" si="0"/>
        <v>1.1009711044456982</v>
      </c>
      <c r="Y44">
        <f t="shared" si="0"/>
        <v>1.0672807455844975</v>
      </c>
      <c r="Z44">
        <f t="shared" si="0"/>
        <v>1.0347619047619048</v>
      </c>
      <c r="AA44">
        <f t="shared" si="0"/>
        <v>0.98707829408020364</v>
      </c>
      <c r="AB44">
        <f t="shared" si="0"/>
        <v>1.0333663389135792</v>
      </c>
      <c r="AC44">
        <f t="shared" si="0"/>
        <v>1.0714881529409113</v>
      </c>
      <c r="AD44">
        <f t="shared" si="0"/>
        <v>1.1351629656160458</v>
      </c>
      <c r="AE44">
        <f t="shared" si="0"/>
        <v>1.2745653154281706</v>
      </c>
    </row>
    <row r="46" spans="1:31" x14ac:dyDescent="0.35">
      <c r="A46" t="s">
        <v>1447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29"/>
  <sheetViews>
    <sheetView workbookViewId="0"/>
  </sheetViews>
  <sheetFormatPr defaultRowHeight="14.5" x14ac:dyDescent="0.35"/>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683</v>
      </c>
      <c r="B2" t="s">
        <v>605</v>
      </c>
      <c r="C2" t="s">
        <v>1448</v>
      </c>
      <c r="D2" t="s">
        <v>684</v>
      </c>
      <c r="E2" t="s">
        <v>685</v>
      </c>
      <c r="F2" t="s">
        <v>681</v>
      </c>
      <c r="G2" t="s">
        <v>686</v>
      </c>
      <c r="H2" t="s">
        <v>279</v>
      </c>
      <c r="I2" t="s">
        <v>687</v>
      </c>
      <c r="J2" t="s">
        <v>688</v>
      </c>
      <c r="K2" t="s">
        <v>689</v>
      </c>
      <c r="L2" t="s">
        <v>690</v>
      </c>
      <c r="M2" t="s">
        <v>691</v>
      </c>
      <c r="N2" t="s">
        <v>692</v>
      </c>
      <c r="O2" t="s">
        <v>693</v>
      </c>
      <c r="P2" t="s">
        <v>220</v>
      </c>
      <c r="Q2" t="s">
        <v>221</v>
      </c>
      <c r="R2" t="s">
        <v>222</v>
      </c>
      <c r="S2" t="s">
        <v>223</v>
      </c>
      <c r="T2" t="s">
        <v>224</v>
      </c>
      <c r="U2" t="s">
        <v>225</v>
      </c>
      <c r="V2" t="s">
        <v>226</v>
      </c>
      <c r="W2" t="s">
        <v>227</v>
      </c>
      <c r="X2" t="s">
        <v>228</v>
      </c>
      <c r="Y2" t="s">
        <v>229</v>
      </c>
      <c r="Z2" t="s">
        <v>230</v>
      </c>
      <c r="AA2" t="s">
        <v>231</v>
      </c>
      <c r="AB2" t="s">
        <v>232</v>
      </c>
      <c r="AC2" t="s">
        <v>233</v>
      </c>
      <c r="AD2" t="s">
        <v>234</v>
      </c>
      <c r="AE2" t="s">
        <v>235</v>
      </c>
    </row>
    <row r="3" spans="1:31" x14ac:dyDescent="0.35">
      <c r="A3" s="1" t="s">
        <v>526</v>
      </c>
      <c r="B3" t="s">
        <v>527</v>
      </c>
      <c r="C3" t="s">
        <v>528</v>
      </c>
      <c r="D3" t="s">
        <v>529</v>
      </c>
      <c r="E3" t="s">
        <v>530</v>
      </c>
      <c r="F3" t="s">
        <v>531</v>
      </c>
      <c r="G3" t="s">
        <v>532</v>
      </c>
      <c r="H3" t="s">
        <v>533</v>
      </c>
      <c r="I3" t="s">
        <v>534</v>
      </c>
      <c r="J3" t="s">
        <v>470</v>
      </c>
      <c r="K3" t="s">
        <v>535</v>
      </c>
      <c r="L3" t="s">
        <v>536</v>
      </c>
      <c r="M3" t="s">
        <v>537</v>
      </c>
      <c r="N3" t="s">
        <v>538</v>
      </c>
      <c r="O3" t="s">
        <v>539</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row>
    <row r="4" spans="1:31" x14ac:dyDescent="0.35">
      <c r="A4" s="1" t="s">
        <v>1449</v>
      </c>
      <c r="B4" t="s">
        <v>1450</v>
      </c>
      <c r="C4" t="s">
        <v>1451</v>
      </c>
      <c r="D4" t="s">
        <v>1452</v>
      </c>
      <c r="E4" t="s">
        <v>1453</v>
      </c>
      <c r="F4" t="s">
        <v>1454</v>
      </c>
      <c r="G4" t="s">
        <v>1455</v>
      </c>
      <c r="H4" t="s">
        <v>1456</v>
      </c>
      <c r="I4" t="s">
        <v>1457</v>
      </c>
      <c r="J4" t="s">
        <v>1458</v>
      </c>
      <c r="K4" t="s">
        <v>1459</v>
      </c>
      <c r="L4" t="s">
        <v>1460</v>
      </c>
      <c r="M4" t="s">
        <v>1461</v>
      </c>
      <c r="N4" t="s">
        <v>1462</v>
      </c>
      <c r="O4" t="s">
        <v>1463</v>
      </c>
      <c r="P4" t="s">
        <v>1464</v>
      </c>
      <c r="Q4" t="s">
        <v>1465</v>
      </c>
      <c r="R4" t="s">
        <v>1466</v>
      </c>
      <c r="S4" t="s">
        <v>1467</v>
      </c>
      <c r="T4" t="s">
        <v>1468</v>
      </c>
      <c r="U4" t="s">
        <v>1469</v>
      </c>
      <c r="V4" t="s">
        <v>1470</v>
      </c>
      <c r="W4" t="s">
        <v>1471</v>
      </c>
      <c r="X4" t="s">
        <v>1472</v>
      </c>
      <c r="Y4" t="s">
        <v>1473</v>
      </c>
      <c r="Z4" t="s">
        <v>1474</v>
      </c>
      <c r="AA4" t="s">
        <v>1475</v>
      </c>
      <c r="AB4" t="s">
        <v>1476</v>
      </c>
      <c r="AC4" t="s">
        <v>1477</v>
      </c>
      <c r="AD4" t="s">
        <v>1478</v>
      </c>
      <c r="AE4" t="s">
        <v>1479</v>
      </c>
    </row>
    <row r="5" spans="1:31" x14ac:dyDescent="0.35">
      <c r="A5" s="1" t="s">
        <v>1480</v>
      </c>
      <c r="B5" t="s">
        <v>469</v>
      </c>
      <c r="C5" t="s">
        <v>469</v>
      </c>
      <c r="D5" t="s">
        <v>469</v>
      </c>
      <c r="E5" t="s">
        <v>469</v>
      </c>
      <c r="F5" t="s">
        <v>469</v>
      </c>
      <c r="G5" t="s">
        <v>469</v>
      </c>
      <c r="H5" t="s">
        <v>469</v>
      </c>
      <c r="I5" t="s">
        <v>469</v>
      </c>
      <c r="J5" t="s">
        <v>469</v>
      </c>
      <c r="K5" t="s">
        <v>469</v>
      </c>
      <c r="L5" t="s">
        <v>469</v>
      </c>
      <c r="M5" t="s">
        <v>469</v>
      </c>
      <c r="N5" t="s">
        <v>469</v>
      </c>
      <c r="O5" t="s">
        <v>469</v>
      </c>
      <c r="P5" t="s">
        <v>469</v>
      </c>
      <c r="Q5" t="s">
        <v>1481</v>
      </c>
      <c r="R5" t="s">
        <v>1455</v>
      </c>
      <c r="S5" t="s">
        <v>1482</v>
      </c>
      <c r="T5" t="s">
        <v>1483</v>
      </c>
      <c r="U5" t="s">
        <v>1484</v>
      </c>
      <c r="V5" t="s">
        <v>1485</v>
      </c>
      <c r="W5" t="s">
        <v>1486</v>
      </c>
      <c r="X5" t="s">
        <v>1487</v>
      </c>
      <c r="Y5" t="s">
        <v>1488</v>
      </c>
      <c r="Z5" t="s">
        <v>1481</v>
      </c>
      <c r="AA5" t="s">
        <v>1489</v>
      </c>
      <c r="AB5" t="s">
        <v>1490</v>
      </c>
      <c r="AC5" t="s">
        <v>1486</v>
      </c>
      <c r="AD5" t="s">
        <v>1420</v>
      </c>
      <c r="AE5" t="s">
        <v>1491</v>
      </c>
    </row>
    <row r="6" spans="1:31" x14ac:dyDescent="0.35">
      <c r="A6" s="1" t="s">
        <v>1492</v>
      </c>
      <c r="B6" t="s">
        <v>1493</v>
      </c>
      <c r="C6" t="s">
        <v>1494</v>
      </c>
      <c r="D6" t="s">
        <v>1495</v>
      </c>
      <c r="E6" t="s">
        <v>1496</v>
      </c>
      <c r="F6" t="s">
        <v>1497</v>
      </c>
      <c r="G6" t="s">
        <v>1498</v>
      </c>
      <c r="H6" t="s">
        <v>1499</v>
      </c>
      <c r="I6" t="s">
        <v>1500</v>
      </c>
      <c r="J6" t="s">
        <v>1501</v>
      </c>
      <c r="K6" t="s">
        <v>1502</v>
      </c>
      <c r="L6" t="s">
        <v>1503</v>
      </c>
      <c r="M6" t="s">
        <v>1504</v>
      </c>
      <c r="N6" t="s">
        <v>799</v>
      </c>
      <c r="O6" t="s">
        <v>1505</v>
      </c>
      <c r="P6" t="s">
        <v>1506</v>
      </c>
      <c r="Q6" t="s">
        <v>1507</v>
      </c>
      <c r="R6" t="s">
        <v>1508</v>
      </c>
      <c r="S6" t="s">
        <v>1509</v>
      </c>
      <c r="T6" t="s">
        <v>1510</v>
      </c>
      <c r="U6" t="s">
        <v>1511</v>
      </c>
      <c r="V6" t="s">
        <v>1512</v>
      </c>
      <c r="W6" t="s">
        <v>1513</v>
      </c>
      <c r="X6" t="s">
        <v>1514</v>
      </c>
      <c r="Y6" t="s">
        <v>1515</v>
      </c>
      <c r="Z6" t="s">
        <v>1516</v>
      </c>
      <c r="AA6" t="s">
        <v>1517</v>
      </c>
      <c r="AB6" t="s">
        <v>1518</v>
      </c>
      <c r="AC6" t="s">
        <v>1519</v>
      </c>
      <c r="AD6" t="s">
        <v>1520</v>
      </c>
      <c r="AE6" t="s">
        <v>1521</v>
      </c>
    </row>
    <row r="7" spans="1:31" x14ac:dyDescent="0.35">
      <c r="A7" s="1" t="s">
        <v>1522</v>
      </c>
      <c r="B7" t="s">
        <v>1523</v>
      </c>
      <c r="C7" t="s">
        <v>1524</v>
      </c>
      <c r="D7" t="s">
        <v>1525</v>
      </c>
      <c r="E7" t="s">
        <v>1526</v>
      </c>
      <c r="F7" t="s">
        <v>1527</v>
      </c>
      <c r="G7" t="s">
        <v>1528</v>
      </c>
      <c r="H7" t="s">
        <v>505</v>
      </c>
      <c r="I7" t="s">
        <v>1529</v>
      </c>
      <c r="J7" t="s">
        <v>469</v>
      </c>
      <c r="K7" t="s">
        <v>469</v>
      </c>
      <c r="L7" t="s">
        <v>1530</v>
      </c>
      <c r="M7" t="s">
        <v>469</v>
      </c>
      <c r="N7" t="s">
        <v>1531</v>
      </c>
      <c r="O7" t="s">
        <v>1532</v>
      </c>
      <c r="P7" t="s">
        <v>469</v>
      </c>
      <c r="Q7" t="s">
        <v>469</v>
      </c>
      <c r="R7" t="s">
        <v>469</v>
      </c>
      <c r="S7" t="s">
        <v>469</v>
      </c>
      <c r="T7" t="s">
        <v>1533</v>
      </c>
      <c r="U7" t="s">
        <v>469</v>
      </c>
      <c r="V7" t="s">
        <v>1534</v>
      </c>
      <c r="W7" t="s">
        <v>1535</v>
      </c>
      <c r="X7" t="s">
        <v>1536</v>
      </c>
      <c r="Y7" t="s">
        <v>1537</v>
      </c>
      <c r="Z7" t="s">
        <v>1538</v>
      </c>
      <c r="AA7" t="s">
        <v>1472</v>
      </c>
      <c r="AB7" t="s">
        <v>1539</v>
      </c>
      <c r="AC7" t="s">
        <v>1171</v>
      </c>
      <c r="AD7" t="s">
        <v>1540</v>
      </c>
      <c r="AE7" t="s">
        <v>1160</v>
      </c>
    </row>
    <row r="8" spans="1:31" x14ac:dyDescent="0.35">
      <c r="A8" s="1" t="s">
        <v>840</v>
      </c>
      <c r="B8" t="s">
        <v>1541</v>
      </c>
      <c r="C8" t="s">
        <v>1542</v>
      </c>
      <c r="D8" t="s">
        <v>1543</v>
      </c>
      <c r="E8" t="s">
        <v>1544</v>
      </c>
      <c r="F8" t="s">
        <v>1545</v>
      </c>
      <c r="G8" t="s">
        <v>1546</v>
      </c>
      <c r="H8" t="s">
        <v>1547</v>
      </c>
      <c r="I8" t="s">
        <v>1495</v>
      </c>
      <c r="J8" t="s">
        <v>1548</v>
      </c>
      <c r="K8" t="s">
        <v>521</v>
      </c>
      <c r="L8" t="s">
        <v>1549</v>
      </c>
      <c r="M8" t="s">
        <v>1550</v>
      </c>
      <c r="N8" t="s">
        <v>1551</v>
      </c>
      <c r="O8" t="s">
        <v>1552</v>
      </c>
      <c r="P8" t="s">
        <v>1553</v>
      </c>
      <c r="Q8" t="s">
        <v>1554</v>
      </c>
      <c r="R8" t="s">
        <v>1479</v>
      </c>
      <c r="S8" t="s">
        <v>1555</v>
      </c>
      <c r="T8" t="s">
        <v>1556</v>
      </c>
      <c r="U8" t="s">
        <v>1557</v>
      </c>
      <c r="V8" t="s">
        <v>1558</v>
      </c>
      <c r="W8" t="s">
        <v>1559</v>
      </c>
      <c r="X8" t="s">
        <v>1560</v>
      </c>
      <c r="Y8" t="s">
        <v>1561</v>
      </c>
      <c r="Z8" t="s">
        <v>1562</v>
      </c>
      <c r="AA8" t="s">
        <v>1563</v>
      </c>
      <c r="AB8" t="s">
        <v>1564</v>
      </c>
      <c r="AC8" t="s">
        <v>1565</v>
      </c>
      <c r="AD8" t="s">
        <v>1442</v>
      </c>
      <c r="AE8" t="s">
        <v>1566</v>
      </c>
    </row>
    <row r="9" spans="1:31" x14ac:dyDescent="0.35">
      <c r="A9" s="1" t="s">
        <v>1124</v>
      </c>
      <c r="B9" t="s">
        <v>469</v>
      </c>
      <c r="C9" t="s">
        <v>469</v>
      </c>
      <c r="D9" t="s">
        <v>469</v>
      </c>
      <c r="E9" t="s">
        <v>469</v>
      </c>
      <c r="F9" t="s">
        <v>469</v>
      </c>
      <c r="G9" t="s">
        <v>469</v>
      </c>
      <c r="H9" t="s">
        <v>469</v>
      </c>
      <c r="I9" t="s">
        <v>469</v>
      </c>
      <c r="J9" t="s">
        <v>469</v>
      </c>
      <c r="K9" t="s">
        <v>469</v>
      </c>
      <c r="L9" t="s">
        <v>1567</v>
      </c>
      <c r="M9" t="s">
        <v>1568</v>
      </c>
      <c r="N9" t="s">
        <v>151</v>
      </c>
      <c r="O9" t="s">
        <v>1569</v>
      </c>
      <c r="P9" t="s">
        <v>1570</v>
      </c>
      <c r="Q9" t="s">
        <v>1571</v>
      </c>
      <c r="R9" t="s">
        <v>1572</v>
      </c>
      <c r="S9" t="s">
        <v>1573</v>
      </c>
      <c r="T9" t="s">
        <v>1574</v>
      </c>
      <c r="U9" t="s">
        <v>537</v>
      </c>
      <c r="V9" t="s">
        <v>1575</v>
      </c>
      <c r="W9" t="s">
        <v>1576</v>
      </c>
      <c r="X9" t="s">
        <v>1441</v>
      </c>
      <c r="Y9" t="s">
        <v>1577</v>
      </c>
      <c r="Z9" t="s">
        <v>1578</v>
      </c>
      <c r="AA9" t="s">
        <v>1579</v>
      </c>
      <c r="AB9" t="s">
        <v>1580</v>
      </c>
      <c r="AC9" t="s">
        <v>1581</v>
      </c>
      <c r="AD9" t="s">
        <v>1582</v>
      </c>
      <c r="AE9" t="s">
        <v>1583</v>
      </c>
    </row>
    <row r="10" spans="1:31" x14ac:dyDescent="0.35">
      <c r="A10" s="1" t="s">
        <v>1584</v>
      </c>
      <c r="B10" t="s">
        <v>1585</v>
      </c>
      <c r="C10" t="s">
        <v>1586</v>
      </c>
      <c r="D10" t="s">
        <v>1587</v>
      </c>
      <c r="E10" t="s">
        <v>1588</v>
      </c>
      <c r="F10" t="s">
        <v>1589</v>
      </c>
      <c r="G10" t="s">
        <v>1590</v>
      </c>
      <c r="H10" t="s">
        <v>1591</v>
      </c>
      <c r="I10" t="s">
        <v>1496</v>
      </c>
      <c r="J10" t="s">
        <v>1592</v>
      </c>
      <c r="K10" t="s">
        <v>1593</v>
      </c>
      <c r="L10" t="s">
        <v>1594</v>
      </c>
      <c r="M10" t="s">
        <v>1595</v>
      </c>
      <c r="N10" t="s">
        <v>1596</v>
      </c>
      <c r="O10" t="s">
        <v>1597</v>
      </c>
      <c r="P10" t="s">
        <v>238</v>
      </c>
      <c r="Q10" t="s">
        <v>1598</v>
      </c>
      <c r="R10" t="s">
        <v>1599</v>
      </c>
      <c r="S10" t="s">
        <v>1600</v>
      </c>
      <c r="T10" t="s">
        <v>1601</v>
      </c>
      <c r="U10" t="s">
        <v>1602</v>
      </c>
      <c r="V10" t="s">
        <v>1603</v>
      </c>
      <c r="W10" t="s">
        <v>1525</v>
      </c>
      <c r="X10" t="s">
        <v>1604</v>
      </c>
      <c r="Y10" t="s">
        <v>208</v>
      </c>
      <c r="Z10" t="s">
        <v>1605</v>
      </c>
      <c r="AA10" t="s">
        <v>1606</v>
      </c>
      <c r="AB10" t="s">
        <v>1607</v>
      </c>
      <c r="AC10" t="s">
        <v>1608</v>
      </c>
      <c r="AD10" t="s">
        <v>1609</v>
      </c>
      <c r="AE10" t="s">
        <v>1610</v>
      </c>
    </row>
    <row r="11" spans="1:31" x14ac:dyDescent="0.35">
      <c r="A11" s="1" t="s">
        <v>1611</v>
      </c>
      <c r="B11" t="s">
        <v>777</v>
      </c>
      <c r="C11" t="s">
        <v>469</v>
      </c>
      <c r="D11" t="s">
        <v>1612</v>
      </c>
      <c r="E11" t="s">
        <v>1600</v>
      </c>
      <c r="F11" t="s">
        <v>1613</v>
      </c>
      <c r="G11" t="s">
        <v>1614</v>
      </c>
      <c r="H11" t="s">
        <v>469</v>
      </c>
      <c r="I11" t="s">
        <v>653</v>
      </c>
      <c r="J11" t="s">
        <v>746</v>
      </c>
      <c r="K11" t="s">
        <v>1615</v>
      </c>
      <c r="L11" t="s">
        <v>1616</v>
      </c>
      <c r="M11" t="s">
        <v>803</v>
      </c>
      <c r="N11" t="s">
        <v>1617</v>
      </c>
      <c r="O11" t="s">
        <v>1618</v>
      </c>
      <c r="P11" t="s">
        <v>1619</v>
      </c>
      <c r="Q11" t="s">
        <v>1620</v>
      </c>
      <c r="R11" t="s">
        <v>1621</v>
      </c>
      <c r="S11" t="s">
        <v>1622</v>
      </c>
      <c r="T11" t="s">
        <v>1623</v>
      </c>
      <c r="U11" t="s">
        <v>1624</v>
      </c>
      <c r="V11" t="s">
        <v>1625</v>
      </c>
      <c r="W11" t="s">
        <v>690</v>
      </c>
      <c r="X11" t="s">
        <v>798</v>
      </c>
      <c r="Y11" t="s">
        <v>1626</v>
      </c>
      <c r="Z11" t="s">
        <v>1627</v>
      </c>
      <c r="AA11" t="s">
        <v>1628</v>
      </c>
      <c r="AB11" t="s">
        <v>1629</v>
      </c>
      <c r="AC11" t="s">
        <v>1630</v>
      </c>
      <c r="AD11" t="s">
        <v>1156</v>
      </c>
      <c r="AE11" t="s">
        <v>1631</v>
      </c>
    </row>
    <row r="12" spans="1:31" x14ac:dyDescent="0.35">
      <c r="A12" s="1" t="s">
        <v>1632</v>
      </c>
      <c r="B12" t="s">
        <v>1633</v>
      </c>
      <c r="C12" t="s">
        <v>1634</v>
      </c>
      <c r="D12" t="s">
        <v>1635</v>
      </c>
      <c r="E12" t="s">
        <v>1636</v>
      </c>
      <c r="F12" t="s">
        <v>1637</v>
      </c>
      <c r="G12" t="s">
        <v>1638</v>
      </c>
      <c r="H12" t="s">
        <v>1639</v>
      </c>
      <c r="I12" t="s">
        <v>1640</v>
      </c>
      <c r="J12" t="s">
        <v>1641</v>
      </c>
      <c r="K12" t="s">
        <v>693</v>
      </c>
      <c r="L12" t="s">
        <v>1642</v>
      </c>
      <c r="M12" t="s">
        <v>1174</v>
      </c>
      <c r="N12" t="s">
        <v>1643</v>
      </c>
      <c r="O12" t="s">
        <v>1644</v>
      </c>
      <c r="P12" t="s">
        <v>1645</v>
      </c>
      <c r="Q12" t="s">
        <v>1646</v>
      </c>
      <c r="R12" t="s">
        <v>1647</v>
      </c>
      <c r="S12" t="s">
        <v>1648</v>
      </c>
      <c r="T12" t="s">
        <v>1649</v>
      </c>
      <c r="U12" t="s">
        <v>1650</v>
      </c>
      <c r="V12" t="s">
        <v>1651</v>
      </c>
      <c r="W12" t="s">
        <v>1652</v>
      </c>
      <c r="X12" t="s">
        <v>1653</v>
      </c>
      <c r="Y12" t="s">
        <v>1654</v>
      </c>
      <c r="Z12" t="s">
        <v>1655</v>
      </c>
      <c r="AA12" t="s">
        <v>1656</v>
      </c>
      <c r="AB12" t="s">
        <v>1657</v>
      </c>
      <c r="AC12" t="s">
        <v>1658</v>
      </c>
      <c r="AD12" t="s">
        <v>1659</v>
      </c>
      <c r="AE12" t="s">
        <v>1660</v>
      </c>
    </row>
    <row r="13" spans="1:31" x14ac:dyDescent="0.35">
      <c r="A13" s="1" t="s">
        <v>1661</v>
      </c>
      <c r="B13" t="s">
        <v>1662</v>
      </c>
      <c r="C13" t="s">
        <v>1663</v>
      </c>
      <c r="D13" t="s">
        <v>1664</v>
      </c>
      <c r="E13" t="s">
        <v>1665</v>
      </c>
      <c r="F13" t="s">
        <v>1666</v>
      </c>
      <c r="G13" t="s">
        <v>1667</v>
      </c>
      <c r="H13" t="s">
        <v>1668</v>
      </c>
      <c r="I13" t="s">
        <v>1669</v>
      </c>
      <c r="J13" t="s">
        <v>1670</v>
      </c>
      <c r="K13" t="s">
        <v>1671</v>
      </c>
      <c r="L13" t="s">
        <v>1672</v>
      </c>
      <c r="M13" t="s">
        <v>1546</v>
      </c>
      <c r="N13" t="s">
        <v>1673</v>
      </c>
      <c r="O13" t="s">
        <v>1674</v>
      </c>
      <c r="P13" t="s">
        <v>1675</v>
      </c>
      <c r="Q13" t="s">
        <v>1676</v>
      </c>
      <c r="R13" t="s">
        <v>1677</v>
      </c>
      <c r="S13" t="s">
        <v>1678</v>
      </c>
      <c r="T13" t="s">
        <v>1679</v>
      </c>
      <c r="U13" t="s">
        <v>1680</v>
      </c>
      <c r="V13" t="s">
        <v>1681</v>
      </c>
      <c r="W13" t="s">
        <v>1682</v>
      </c>
      <c r="X13" t="s">
        <v>1683</v>
      </c>
      <c r="Y13" t="s">
        <v>1684</v>
      </c>
      <c r="Z13" t="s">
        <v>1685</v>
      </c>
      <c r="AA13" t="s">
        <v>1686</v>
      </c>
      <c r="AB13" t="s">
        <v>1687</v>
      </c>
      <c r="AC13" t="s">
        <v>1688</v>
      </c>
      <c r="AD13" t="s">
        <v>1689</v>
      </c>
      <c r="AE13" t="s">
        <v>1690</v>
      </c>
    </row>
    <row r="14" spans="1:31" x14ac:dyDescent="0.35">
      <c r="A14" s="1" t="s">
        <v>1691</v>
      </c>
      <c r="B14" t="s">
        <v>1692</v>
      </c>
      <c r="C14" t="s">
        <v>1693</v>
      </c>
      <c r="D14" t="s">
        <v>1545</v>
      </c>
      <c r="E14" t="s">
        <v>1694</v>
      </c>
      <c r="F14" t="s">
        <v>1695</v>
      </c>
      <c r="G14" t="s">
        <v>1696</v>
      </c>
      <c r="H14" t="s">
        <v>1697</v>
      </c>
      <c r="I14" t="s">
        <v>1698</v>
      </c>
      <c r="J14" t="s">
        <v>469</v>
      </c>
      <c r="K14" t="s">
        <v>1699</v>
      </c>
      <c r="L14" t="s">
        <v>1700</v>
      </c>
      <c r="M14" t="s">
        <v>1701</v>
      </c>
      <c r="N14" t="s">
        <v>631</v>
      </c>
      <c r="O14" t="s">
        <v>738</v>
      </c>
      <c r="P14" t="s">
        <v>1681</v>
      </c>
      <c r="Q14" t="s">
        <v>1702</v>
      </c>
      <c r="R14" t="s">
        <v>1555</v>
      </c>
      <c r="S14" t="s">
        <v>1703</v>
      </c>
      <c r="T14" t="s">
        <v>1704</v>
      </c>
      <c r="U14" t="s">
        <v>1705</v>
      </c>
      <c r="V14" t="s">
        <v>1706</v>
      </c>
      <c r="W14" t="s">
        <v>1707</v>
      </c>
      <c r="X14" t="s">
        <v>1708</v>
      </c>
      <c r="Y14" t="s">
        <v>1709</v>
      </c>
      <c r="Z14" t="s">
        <v>469</v>
      </c>
      <c r="AA14" t="s">
        <v>469</v>
      </c>
      <c r="AB14" t="s">
        <v>469</v>
      </c>
      <c r="AC14" t="s">
        <v>469</v>
      </c>
      <c r="AD14" t="s">
        <v>1710</v>
      </c>
      <c r="AE14" t="s">
        <v>469</v>
      </c>
    </row>
    <row r="15" spans="1:31" x14ac:dyDescent="0.35">
      <c r="A15" s="1" t="s">
        <v>1711</v>
      </c>
      <c r="B15" t="s">
        <v>1712</v>
      </c>
      <c r="C15" t="s">
        <v>469</v>
      </c>
      <c r="D15" t="s">
        <v>469</v>
      </c>
      <c r="E15" t="s">
        <v>469</v>
      </c>
      <c r="F15" t="s">
        <v>469</v>
      </c>
      <c r="G15" t="s">
        <v>469</v>
      </c>
      <c r="H15" t="s">
        <v>469</v>
      </c>
      <c r="I15" t="s">
        <v>469</v>
      </c>
      <c r="J15" t="s">
        <v>469</v>
      </c>
      <c r="K15" t="s">
        <v>1713</v>
      </c>
      <c r="L15" t="s">
        <v>469</v>
      </c>
      <c r="M15" t="s">
        <v>1714</v>
      </c>
      <c r="N15" t="s">
        <v>1715</v>
      </c>
      <c r="O15" t="s">
        <v>1716</v>
      </c>
      <c r="P15" t="s">
        <v>469</v>
      </c>
      <c r="Q15" t="s">
        <v>469</v>
      </c>
      <c r="R15" t="s">
        <v>469</v>
      </c>
      <c r="S15" t="s">
        <v>1717</v>
      </c>
      <c r="T15" t="s">
        <v>1718</v>
      </c>
      <c r="U15" t="s">
        <v>469</v>
      </c>
      <c r="V15" t="s">
        <v>469</v>
      </c>
      <c r="W15" t="s">
        <v>469</v>
      </c>
      <c r="X15" t="s">
        <v>469</v>
      </c>
      <c r="Y15" t="s">
        <v>469</v>
      </c>
      <c r="Z15" t="s">
        <v>469</v>
      </c>
      <c r="AA15" t="s">
        <v>469</v>
      </c>
      <c r="AB15" t="s">
        <v>469</v>
      </c>
      <c r="AC15" t="s">
        <v>469</v>
      </c>
      <c r="AD15" t="s">
        <v>469</v>
      </c>
      <c r="AE15" t="s">
        <v>469</v>
      </c>
    </row>
    <row r="16" spans="1:31" x14ac:dyDescent="0.35">
      <c r="A16" s="1" t="s">
        <v>1719</v>
      </c>
      <c r="B16" t="s">
        <v>1720</v>
      </c>
      <c r="C16" t="s">
        <v>469</v>
      </c>
      <c r="D16" t="s">
        <v>469</v>
      </c>
      <c r="E16" t="s">
        <v>469</v>
      </c>
      <c r="F16" t="s">
        <v>469</v>
      </c>
      <c r="G16" t="s">
        <v>469</v>
      </c>
      <c r="H16" t="s">
        <v>469</v>
      </c>
      <c r="I16" t="s">
        <v>469</v>
      </c>
      <c r="J16" t="s">
        <v>469</v>
      </c>
      <c r="K16" t="s">
        <v>469</v>
      </c>
      <c r="L16" t="s">
        <v>469</v>
      </c>
      <c r="M16" t="s">
        <v>469</v>
      </c>
      <c r="N16" t="s">
        <v>469</v>
      </c>
      <c r="O16" t="s">
        <v>469</v>
      </c>
      <c r="P16" t="s">
        <v>469</v>
      </c>
      <c r="Q16" t="s">
        <v>469</v>
      </c>
      <c r="R16" t="s">
        <v>1721</v>
      </c>
      <c r="S16" t="s">
        <v>469</v>
      </c>
      <c r="T16" t="s">
        <v>469</v>
      </c>
      <c r="U16" t="s">
        <v>469</v>
      </c>
      <c r="V16" t="s">
        <v>469</v>
      </c>
      <c r="W16" t="s">
        <v>469</v>
      </c>
      <c r="X16" t="s">
        <v>469</v>
      </c>
      <c r="Y16" t="s">
        <v>469</v>
      </c>
      <c r="Z16" t="s">
        <v>469</v>
      </c>
      <c r="AA16" t="s">
        <v>469</v>
      </c>
      <c r="AB16" t="s">
        <v>469</v>
      </c>
      <c r="AC16" t="s">
        <v>469</v>
      </c>
      <c r="AD16" t="s">
        <v>469</v>
      </c>
      <c r="AE16" t="s">
        <v>469</v>
      </c>
    </row>
    <row r="17" spans="1:31" x14ac:dyDescent="0.35">
      <c r="A17" s="1" t="s">
        <v>1722</v>
      </c>
      <c r="B17" t="s">
        <v>1585</v>
      </c>
      <c r="C17" t="s">
        <v>1723</v>
      </c>
      <c r="D17" t="s">
        <v>1516</v>
      </c>
      <c r="E17" t="s">
        <v>1724</v>
      </c>
      <c r="F17" t="s">
        <v>1725</v>
      </c>
      <c r="G17" t="s">
        <v>1726</v>
      </c>
      <c r="H17" t="s">
        <v>1727</v>
      </c>
      <c r="I17" t="s">
        <v>1728</v>
      </c>
      <c r="J17" t="s">
        <v>1729</v>
      </c>
      <c r="K17" t="s">
        <v>1730</v>
      </c>
      <c r="L17" t="s">
        <v>1731</v>
      </c>
      <c r="M17" t="s">
        <v>1732</v>
      </c>
      <c r="N17" t="s">
        <v>1733</v>
      </c>
      <c r="O17" t="s">
        <v>1536</v>
      </c>
      <c r="P17" t="s">
        <v>1734</v>
      </c>
      <c r="Q17" t="s">
        <v>1735</v>
      </c>
      <c r="R17" t="s">
        <v>1736</v>
      </c>
      <c r="S17" t="s">
        <v>1737</v>
      </c>
      <c r="T17" t="s">
        <v>1738</v>
      </c>
      <c r="U17" t="s">
        <v>1704</v>
      </c>
      <c r="V17" t="s">
        <v>1739</v>
      </c>
      <c r="W17" t="s">
        <v>1678</v>
      </c>
      <c r="X17" t="s">
        <v>1740</v>
      </c>
      <c r="Y17" t="s">
        <v>1741</v>
      </c>
      <c r="Z17" t="s">
        <v>1742</v>
      </c>
      <c r="AA17" t="s">
        <v>1743</v>
      </c>
      <c r="AB17" t="s">
        <v>1744</v>
      </c>
      <c r="AC17" t="s">
        <v>1745</v>
      </c>
      <c r="AD17" t="s">
        <v>1746</v>
      </c>
      <c r="AE17" t="s">
        <v>1747</v>
      </c>
    </row>
    <row r="18" spans="1:31" x14ac:dyDescent="0.35">
      <c r="A18" s="1" t="s">
        <v>1748</v>
      </c>
      <c r="B18" t="s">
        <v>1749</v>
      </c>
      <c r="C18" t="s">
        <v>1750</v>
      </c>
      <c r="D18" t="s">
        <v>1751</v>
      </c>
      <c r="E18" t="s">
        <v>1752</v>
      </c>
      <c r="F18" t="s">
        <v>1753</v>
      </c>
      <c r="G18" t="s">
        <v>1754</v>
      </c>
      <c r="H18" t="s">
        <v>1755</v>
      </c>
      <c r="I18" t="s">
        <v>1756</v>
      </c>
      <c r="J18" t="s">
        <v>1757</v>
      </c>
      <c r="K18" t="s">
        <v>1758</v>
      </c>
      <c r="L18" t="s">
        <v>1759</v>
      </c>
      <c r="M18" t="s">
        <v>1760</v>
      </c>
      <c r="N18" t="s">
        <v>1761</v>
      </c>
      <c r="O18" t="s">
        <v>1762</v>
      </c>
      <c r="P18" t="s">
        <v>1763</v>
      </c>
      <c r="Q18" t="s">
        <v>1764</v>
      </c>
      <c r="R18" t="s">
        <v>1765</v>
      </c>
      <c r="S18" t="s">
        <v>1766</v>
      </c>
      <c r="T18" t="s">
        <v>1767</v>
      </c>
      <c r="U18" t="s">
        <v>1768</v>
      </c>
      <c r="V18" t="s">
        <v>1769</v>
      </c>
      <c r="W18" t="s">
        <v>1770</v>
      </c>
      <c r="X18" t="s">
        <v>1771</v>
      </c>
      <c r="Y18" t="s">
        <v>1772</v>
      </c>
      <c r="Z18" t="s">
        <v>1742</v>
      </c>
      <c r="AA18" t="s">
        <v>1743</v>
      </c>
      <c r="AB18" t="s">
        <v>1744</v>
      </c>
      <c r="AC18" t="s">
        <v>1745</v>
      </c>
      <c r="AD18" t="s">
        <v>1773</v>
      </c>
      <c r="AE18" t="s">
        <v>1747</v>
      </c>
    </row>
    <row r="19" spans="1:31" x14ac:dyDescent="0.35">
      <c r="A19" s="1" t="s">
        <v>1774</v>
      </c>
      <c r="B19" t="s">
        <v>1775</v>
      </c>
      <c r="C19" t="s">
        <v>1667</v>
      </c>
      <c r="D19" t="s">
        <v>688</v>
      </c>
      <c r="E19" t="s">
        <v>1776</v>
      </c>
      <c r="F19" t="s">
        <v>1777</v>
      </c>
      <c r="G19" t="s">
        <v>1778</v>
      </c>
      <c r="H19" t="s">
        <v>1779</v>
      </c>
      <c r="I19" t="s">
        <v>1780</v>
      </c>
      <c r="J19" t="s">
        <v>469</v>
      </c>
      <c r="K19" t="s">
        <v>1781</v>
      </c>
      <c r="L19" t="s">
        <v>1782</v>
      </c>
      <c r="M19" t="s">
        <v>1783</v>
      </c>
      <c r="N19" t="s">
        <v>1784</v>
      </c>
      <c r="O19" t="s">
        <v>1785</v>
      </c>
      <c r="P19" t="s">
        <v>1786</v>
      </c>
      <c r="Q19" t="s">
        <v>1787</v>
      </c>
      <c r="R19" t="s">
        <v>1788</v>
      </c>
      <c r="S19" t="s">
        <v>1789</v>
      </c>
      <c r="T19" t="s">
        <v>469</v>
      </c>
      <c r="U19" t="s">
        <v>1790</v>
      </c>
      <c r="V19" t="s">
        <v>469</v>
      </c>
      <c r="W19" t="s">
        <v>1791</v>
      </c>
      <c r="X19" t="s">
        <v>469</v>
      </c>
      <c r="Y19" t="s">
        <v>1792</v>
      </c>
      <c r="Z19" t="s">
        <v>1793</v>
      </c>
      <c r="AA19" t="s">
        <v>469</v>
      </c>
      <c r="AB19" t="s">
        <v>1667</v>
      </c>
      <c r="AC19" t="s">
        <v>1794</v>
      </c>
      <c r="AD19" t="s">
        <v>1795</v>
      </c>
      <c r="AE19" t="s">
        <v>1670</v>
      </c>
    </row>
    <row r="20" spans="1:31" x14ac:dyDescent="0.35">
      <c r="A20" s="1" t="s">
        <v>1796</v>
      </c>
      <c r="B20" t="s">
        <v>663</v>
      </c>
      <c r="C20" t="s">
        <v>1797</v>
      </c>
      <c r="D20" t="s">
        <v>1798</v>
      </c>
      <c r="E20" t="s">
        <v>801</v>
      </c>
      <c r="F20" t="s">
        <v>1799</v>
      </c>
      <c r="G20" t="s">
        <v>1465</v>
      </c>
      <c r="H20" t="s">
        <v>1172</v>
      </c>
      <c r="I20" t="s">
        <v>1800</v>
      </c>
      <c r="J20" t="s">
        <v>1628</v>
      </c>
      <c r="K20" t="s">
        <v>1801</v>
      </c>
      <c r="L20" t="s">
        <v>754</v>
      </c>
      <c r="M20" t="s">
        <v>663</v>
      </c>
      <c r="N20" t="s">
        <v>1487</v>
      </c>
      <c r="O20" t="s">
        <v>1802</v>
      </c>
      <c r="P20" t="s">
        <v>1803</v>
      </c>
      <c r="Q20" t="s">
        <v>517</v>
      </c>
      <c r="R20" t="s">
        <v>1804</v>
      </c>
      <c r="S20" t="s">
        <v>1805</v>
      </c>
      <c r="T20" t="s">
        <v>1452</v>
      </c>
      <c r="U20" t="s">
        <v>469</v>
      </c>
      <c r="V20" t="s">
        <v>469</v>
      </c>
      <c r="W20" t="s">
        <v>469</v>
      </c>
      <c r="X20" t="s">
        <v>469</v>
      </c>
      <c r="Y20" t="s">
        <v>469</v>
      </c>
      <c r="Z20" t="s">
        <v>469</v>
      </c>
      <c r="AA20" t="s">
        <v>469</v>
      </c>
      <c r="AB20" t="s">
        <v>469</v>
      </c>
      <c r="AC20" t="s">
        <v>469</v>
      </c>
      <c r="AD20" t="s">
        <v>469</v>
      </c>
      <c r="AE20" t="s">
        <v>469</v>
      </c>
    </row>
    <row r="21" spans="1:31" x14ac:dyDescent="0.35">
      <c r="A21" s="1" t="s">
        <v>1806</v>
      </c>
      <c r="B21" t="s">
        <v>1807</v>
      </c>
      <c r="C21" t="s">
        <v>469</v>
      </c>
      <c r="D21" t="s">
        <v>469</v>
      </c>
      <c r="E21" t="s">
        <v>1791</v>
      </c>
      <c r="F21" t="s">
        <v>469</v>
      </c>
      <c r="G21" t="s">
        <v>1808</v>
      </c>
      <c r="H21" t="s">
        <v>1809</v>
      </c>
      <c r="I21" t="s">
        <v>469</v>
      </c>
      <c r="J21" t="s">
        <v>469</v>
      </c>
      <c r="K21" t="s">
        <v>469</v>
      </c>
      <c r="L21" t="s">
        <v>1810</v>
      </c>
      <c r="M21" t="s">
        <v>1811</v>
      </c>
      <c r="N21" t="s">
        <v>1812</v>
      </c>
      <c r="O21" t="s">
        <v>1813</v>
      </c>
      <c r="P21" t="s">
        <v>1814</v>
      </c>
      <c r="Q21" t="s">
        <v>1815</v>
      </c>
      <c r="R21" t="s">
        <v>1816</v>
      </c>
      <c r="S21" t="s">
        <v>1393</v>
      </c>
      <c r="T21" t="s">
        <v>1693</v>
      </c>
      <c r="U21" t="s">
        <v>1817</v>
      </c>
      <c r="V21" t="s">
        <v>1818</v>
      </c>
      <c r="W21" t="s">
        <v>1819</v>
      </c>
      <c r="X21" t="s">
        <v>1820</v>
      </c>
      <c r="Y21" t="s">
        <v>1821</v>
      </c>
      <c r="Z21" t="s">
        <v>1822</v>
      </c>
      <c r="AA21" t="s">
        <v>1823</v>
      </c>
      <c r="AB21" t="s">
        <v>1824</v>
      </c>
      <c r="AC21" t="s">
        <v>1825</v>
      </c>
      <c r="AD21" t="s">
        <v>1826</v>
      </c>
      <c r="AE21" t="s">
        <v>1827</v>
      </c>
    </row>
    <row r="22" spans="1:31" x14ac:dyDescent="0.35">
      <c r="A22" s="1" t="s">
        <v>1828</v>
      </c>
      <c r="B22" t="s">
        <v>1829</v>
      </c>
      <c r="C22" t="s">
        <v>1830</v>
      </c>
      <c r="D22" t="s">
        <v>1831</v>
      </c>
      <c r="E22" t="s">
        <v>1832</v>
      </c>
      <c r="F22" t="s">
        <v>611</v>
      </c>
      <c r="G22" t="s">
        <v>1833</v>
      </c>
      <c r="H22" t="s">
        <v>1834</v>
      </c>
      <c r="I22" t="s">
        <v>1835</v>
      </c>
      <c r="J22" t="s">
        <v>1479</v>
      </c>
      <c r="K22" t="s">
        <v>1713</v>
      </c>
      <c r="L22" t="s">
        <v>1836</v>
      </c>
      <c r="M22" t="s">
        <v>1837</v>
      </c>
      <c r="N22" t="s">
        <v>1586</v>
      </c>
      <c r="O22" t="s">
        <v>1838</v>
      </c>
      <c r="P22" t="s">
        <v>1839</v>
      </c>
      <c r="Q22" t="s">
        <v>1840</v>
      </c>
      <c r="R22" t="s">
        <v>1666</v>
      </c>
      <c r="S22" t="s">
        <v>1841</v>
      </c>
      <c r="T22" t="s">
        <v>1842</v>
      </c>
      <c r="U22" t="s">
        <v>1843</v>
      </c>
      <c r="V22" t="s">
        <v>1844</v>
      </c>
      <c r="W22" t="s">
        <v>1845</v>
      </c>
      <c r="X22" t="s">
        <v>1846</v>
      </c>
      <c r="Y22" t="s">
        <v>1847</v>
      </c>
      <c r="Z22" t="s">
        <v>1848</v>
      </c>
      <c r="AA22" t="s">
        <v>1849</v>
      </c>
      <c r="AB22" t="s">
        <v>1850</v>
      </c>
      <c r="AC22" t="s">
        <v>1851</v>
      </c>
      <c r="AD22" t="s">
        <v>1852</v>
      </c>
      <c r="AE22" t="s">
        <v>1853</v>
      </c>
    </row>
    <row r="23" spans="1:31" x14ac:dyDescent="0.35">
      <c r="A23" s="1" t="s">
        <v>1854</v>
      </c>
      <c r="B23" t="s">
        <v>514</v>
      </c>
      <c r="C23" t="s">
        <v>443</v>
      </c>
      <c r="D23" t="s">
        <v>1855</v>
      </c>
      <c r="E23" t="s">
        <v>1730</v>
      </c>
      <c r="F23" t="s">
        <v>1856</v>
      </c>
      <c r="G23" t="s">
        <v>1857</v>
      </c>
      <c r="H23" t="s">
        <v>1858</v>
      </c>
      <c r="I23" t="s">
        <v>1859</v>
      </c>
      <c r="J23" t="s">
        <v>1860</v>
      </c>
      <c r="K23" t="s">
        <v>469</v>
      </c>
      <c r="L23" t="s">
        <v>469</v>
      </c>
      <c r="M23" t="s">
        <v>1699</v>
      </c>
      <c r="N23" t="s">
        <v>469</v>
      </c>
      <c r="O23" t="s">
        <v>469</v>
      </c>
      <c r="P23" t="s">
        <v>1861</v>
      </c>
      <c r="Q23" t="s">
        <v>1862</v>
      </c>
      <c r="R23" t="s">
        <v>1863</v>
      </c>
      <c r="S23" t="s">
        <v>669</v>
      </c>
      <c r="T23" t="s">
        <v>1864</v>
      </c>
      <c r="U23" t="s">
        <v>1865</v>
      </c>
      <c r="V23" t="s">
        <v>1347</v>
      </c>
      <c r="W23" t="s">
        <v>1866</v>
      </c>
      <c r="X23" t="s">
        <v>1346</v>
      </c>
      <c r="Y23" t="s">
        <v>1867</v>
      </c>
      <c r="Z23" t="s">
        <v>1868</v>
      </c>
      <c r="AA23" t="s">
        <v>1572</v>
      </c>
      <c r="AB23" t="s">
        <v>747</v>
      </c>
      <c r="AC23" t="s">
        <v>1602</v>
      </c>
      <c r="AD23" t="s">
        <v>1869</v>
      </c>
      <c r="AE23" t="s">
        <v>1870</v>
      </c>
    </row>
    <row r="24" spans="1:31" x14ac:dyDescent="0.35">
      <c r="A24" s="1" t="s">
        <v>1871</v>
      </c>
      <c r="B24" t="s">
        <v>1872</v>
      </c>
      <c r="C24" t="s">
        <v>1873</v>
      </c>
      <c r="D24" t="s">
        <v>1874</v>
      </c>
      <c r="E24" t="s">
        <v>1875</v>
      </c>
      <c r="F24" t="s">
        <v>1876</v>
      </c>
      <c r="G24" t="s">
        <v>1877</v>
      </c>
      <c r="H24" t="s">
        <v>1878</v>
      </c>
      <c r="I24" t="s">
        <v>1879</v>
      </c>
      <c r="J24" t="s">
        <v>1880</v>
      </c>
      <c r="K24" t="s">
        <v>1881</v>
      </c>
      <c r="L24" t="s">
        <v>1560</v>
      </c>
      <c r="M24" t="s">
        <v>1882</v>
      </c>
      <c r="N24" t="s">
        <v>1883</v>
      </c>
      <c r="O24" t="s">
        <v>1884</v>
      </c>
      <c r="P24" t="s">
        <v>1885</v>
      </c>
      <c r="Q24" t="s">
        <v>1886</v>
      </c>
      <c r="R24" t="s">
        <v>1887</v>
      </c>
      <c r="S24" t="s">
        <v>1888</v>
      </c>
      <c r="T24" t="s">
        <v>1889</v>
      </c>
      <c r="U24" t="s">
        <v>1890</v>
      </c>
      <c r="V24" t="s">
        <v>1891</v>
      </c>
      <c r="W24" t="s">
        <v>1892</v>
      </c>
      <c r="X24" t="s">
        <v>1893</v>
      </c>
      <c r="Y24" t="s">
        <v>1894</v>
      </c>
      <c r="Z24" t="s">
        <v>1895</v>
      </c>
      <c r="AA24" t="s">
        <v>1896</v>
      </c>
      <c r="AB24" t="s">
        <v>1897</v>
      </c>
      <c r="AC24" t="s">
        <v>1898</v>
      </c>
      <c r="AD24" t="s">
        <v>1899</v>
      </c>
      <c r="AE24" t="s">
        <v>1900</v>
      </c>
    </row>
    <row r="25" spans="1:31" x14ac:dyDescent="0.35">
      <c r="A25" s="1" t="s">
        <v>1901</v>
      </c>
      <c r="B25" t="s">
        <v>469</v>
      </c>
      <c r="C25" t="s">
        <v>469</v>
      </c>
      <c r="D25" t="s">
        <v>469</v>
      </c>
      <c r="E25" t="s">
        <v>469</v>
      </c>
      <c r="F25" t="s">
        <v>469</v>
      </c>
      <c r="G25" t="s">
        <v>469</v>
      </c>
      <c r="H25" t="s">
        <v>469</v>
      </c>
      <c r="I25" t="s">
        <v>469</v>
      </c>
      <c r="J25" t="s">
        <v>469</v>
      </c>
      <c r="K25" t="s">
        <v>469</v>
      </c>
      <c r="L25" t="s">
        <v>469</v>
      </c>
      <c r="M25" t="s">
        <v>469</v>
      </c>
      <c r="N25" t="s">
        <v>469</v>
      </c>
      <c r="O25" t="s">
        <v>469</v>
      </c>
      <c r="P25" t="s">
        <v>469</v>
      </c>
      <c r="Q25" t="s">
        <v>469</v>
      </c>
      <c r="R25" t="s">
        <v>1902</v>
      </c>
      <c r="S25" t="s">
        <v>663</v>
      </c>
      <c r="T25" t="s">
        <v>1903</v>
      </c>
      <c r="U25" t="s">
        <v>469</v>
      </c>
      <c r="V25" t="s">
        <v>469</v>
      </c>
      <c r="W25" t="s">
        <v>469</v>
      </c>
      <c r="X25" t="s">
        <v>469</v>
      </c>
      <c r="Y25" t="s">
        <v>469</v>
      </c>
      <c r="Z25" t="s">
        <v>469</v>
      </c>
      <c r="AA25" t="s">
        <v>469</v>
      </c>
      <c r="AB25" t="s">
        <v>469</v>
      </c>
      <c r="AC25" t="s">
        <v>469</v>
      </c>
      <c r="AD25" t="s">
        <v>469</v>
      </c>
      <c r="AE25" t="s">
        <v>469</v>
      </c>
    </row>
    <row r="26" spans="1:31" x14ac:dyDescent="0.35">
      <c r="A26" s="1" t="s">
        <v>1904</v>
      </c>
      <c r="B26" t="s">
        <v>272</v>
      </c>
      <c r="C26" t="s">
        <v>486</v>
      </c>
      <c r="D26" t="s">
        <v>1905</v>
      </c>
      <c r="E26" t="s">
        <v>1628</v>
      </c>
      <c r="F26" t="s">
        <v>469</v>
      </c>
      <c r="G26" t="s">
        <v>469</v>
      </c>
      <c r="H26" t="s">
        <v>469</v>
      </c>
      <c r="I26" t="s">
        <v>1906</v>
      </c>
      <c r="J26" t="s">
        <v>1907</v>
      </c>
      <c r="K26" t="s">
        <v>1908</v>
      </c>
      <c r="L26" t="s">
        <v>1175</v>
      </c>
      <c r="M26" t="s">
        <v>1746</v>
      </c>
      <c r="N26" t="s">
        <v>1909</v>
      </c>
      <c r="O26" t="s">
        <v>1130</v>
      </c>
      <c r="P26" t="s">
        <v>1910</v>
      </c>
      <c r="Q26" t="s">
        <v>1249</v>
      </c>
      <c r="R26" t="s">
        <v>1911</v>
      </c>
      <c r="S26" t="s">
        <v>1630</v>
      </c>
      <c r="T26" t="s">
        <v>1912</v>
      </c>
      <c r="U26" t="s">
        <v>1913</v>
      </c>
      <c r="V26" t="s">
        <v>1914</v>
      </c>
      <c r="W26" t="s">
        <v>1915</v>
      </c>
      <c r="X26" t="s">
        <v>1916</v>
      </c>
      <c r="Y26" t="s">
        <v>1917</v>
      </c>
      <c r="Z26" t="s">
        <v>1918</v>
      </c>
      <c r="AA26" t="s">
        <v>1919</v>
      </c>
      <c r="AB26" t="s">
        <v>1920</v>
      </c>
      <c r="AC26" t="s">
        <v>1921</v>
      </c>
      <c r="AD26" t="s">
        <v>1922</v>
      </c>
      <c r="AE26" t="s">
        <v>1923</v>
      </c>
    </row>
    <row r="27" spans="1:31" x14ac:dyDescent="0.35">
      <c r="A27" s="1" t="s">
        <v>1924</v>
      </c>
      <c r="B27" t="s">
        <v>1925</v>
      </c>
      <c r="C27" t="s">
        <v>1926</v>
      </c>
      <c r="D27" t="s">
        <v>1857</v>
      </c>
      <c r="E27" t="s">
        <v>523</v>
      </c>
      <c r="F27" t="s">
        <v>469</v>
      </c>
      <c r="G27" t="s">
        <v>469</v>
      </c>
      <c r="H27" t="s">
        <v>152</v>
      </c>
      <c r="I27" t="s">
        <v>773</v>
      </c>
      <c r="J27" t="s">
        <v>774</v>
      </c>
      <c r="K27" t="s">
        <v>775</v>
      </c>
      <c r="L27" t="s">
        <v>776</v>
      </c>
      <c r="M27" t="s">
        <v>777</v>
      </c>
      <c r="N27" t="s">
        <v>778</v>
      </c>
      <c r="O27" t="s">
        <v>779</v>
      </c>
      <c r="P27" t="s">
        <v>780</v>
      </c>
      <c r="Q27" t="s">
        <v>781</v>
      </c>
      <c r="R27" t="s">
        <v>782</v>
      </c>
      <c r="S27" t="s">
        <v>783</v>
      </c>
      <c r="T27" t="s">
        <v>784</v>
      </c>
      <c r="U27" t="s">
        <v>785</v>
      </c>
      <c r="V27" t="s">
        <v>786</v>
      </c>
      <c r="W27" t="s">
        <v>787</v>
      </c>
      <c r="X27" t="s">
        <v>788</v>
      </c>
      <c r="Y27" t="s">
        <v>789</v>
      </c>
      <c r="Z27" t="s">
        <v>790</v>
      </c>
      <c r="AA27" t="s">
        <v>791</v>
      </c>
      <c r="AB27" t="s">
        <v>792</v>
      </c>
      <c r="AC27" t="s">
        <v>793</v>
      </c>
      <c r="AD27" t="s">
        <v>794</v>
      </c>
      <c r="AE27" t="s">
        <v>795</v>
      </c>
    </row>
    <row r="28" spans="1:31" x14ac:dyDescent="0.35">
      <c r="A28" s="1" t="s">
        <v>1927</v>
      </c>
      <c r="B28" t="s">
        <v>1928</v>
      </c>
      <c r="C28" t="s">
        <v>1925</v>
      </c>
      <c r="D28" t="s">
        <v>1926</v>
      </c>
      <c r="E28" t="s">
        <v>1857</v>
      </c>
      <c r="F28" t="s">
        <v>523</v>
      </c>
      <c r="G28" t="s">
        <v>469</v>
      </c>
      <c r="H28" t="s">
        <v>469</v>
      </c>
      <c r="I28" t="s">
        <v>152</v>
      </c>
      <c r="J28" t="s">
        <v>773</v>
      </c>
      <c r="K28" t="s">
        <v>774</v>
      </c>
      <c r="L28" t="s">
        <v>775</v>
      </c>
      <c r="M28" t="s">
        <v>776</v>
      </c>
      <c r="N28" t="s">
        <v>777</v>
      </c>
      <c r="O28" t="s">
        <v>778</v>
      </c>
      <c r="P28" t="s">
        <v>779</v>
      </c>
      <c r="Q28" t="s">
        <v>780</v>
      </c>
      <c r="R28" t="s">
        <v>781</v>
      </c>
      <c r="S28" t="s">
        <v>782</v>
      </c>
      <c r="T28" t="s">
        <v>783</v>
      </c>
      <c r="U28" t="s">
        <v>784</v>
      </c>
      <c r="V28" t="s">
        <v>785</v>
      </c>
      <c r="W28" t="s">
        <v>786</v>
      </c>
      <c r="X28" t="s">
        <v>787</v>
      </c>
      <c r="Y28" t="s">
        <v>788</v>
      </c>
      <c r="Z28" t="s">
        <v>789</v>
      </c>
      <c r="AA28" t="s">
        <v>790</v>
      </c>
      <c r="AB28" t="s">
        <v>791</v>
      </c>
      <c r="AC28" t="s">
        <v>792</v>
      </c>
      <c r="AD28" t="s">
        <v>793</v>
      </c>
      <c r="AE28" t="s">
        <v>794</v>
      </c>
    </row>
    <row r="29" spans="1:31" x14ac:dyDescent="0.35">
      <c r="A29" s="1" t="s">
        <v>1929</v>
      </c>
      <c r="B29" t="s">
        <v>1930</v>
      </c>
      <c r="C29" t="s">
        <v>1931</v>
      </c>
      <c r="D29" t="s">
        <v>1932</v>
      </c>
      <c r="E29" t="s">
        <v>1933</v>
      </c>
      <c r="F29" t="s">
        <v>1934</v>
      </c>
      <c r="G29" t="s">
        <v>1935</v>
      </c>
      <c r="H29" t="s">
        <v>1936</v>
      </c>
      <c r="I29" t="s">
        <v>1937</v>
      </c>
      <c r="J29" t="s">
        <v>1938</v>
      </c>
      <c r="K29" t="s">
        <v>1939</v>
      </c>
      <c r="L29" t="s">
        <v>1940</v>
      </c>
      <c r="M29" t="s">
        <v>1941</v>
      </c>
      <c r="N29" t="s">
        <v>1942</v>
      </c>
      <c r="O29" t="s">
        <v>1943</v>
      </c>
      <c r="P29" t="s">
        <v>1944</v>
      </c>
      <c r="Q29" t="s">
        <v>1945</v>
      </c>
      <c r="R29" t="s">
        <v>1946</v>
      </c>
      <c r="S29" t="s">
        <v>1947</v>
      </c>
      <c r="T29" t="s">
        <v>1948</v>
      </c>
      <c r="U29" t="s">
        <v>1949</v>
      </c>
      <c r="V29" t="s">
        <v>1950</v>
      </c>
      <c r="W29" t="s">
        <v>1951</v>
      </c>
      <c r="X29" t="s">
        <v>1952</v>
      </c>
      <c r="Y29" t="s">
        <v>1953</v>
      </c>
      <c r="Z29" t="s">
        <v>1954</v>
      </c>
      <c r="AA29" t="s">
        <v>1955</v>
      </c>
      <c r="AB29" t="s">
        <v>1956</v>
      </c>
      <c r="AC29" t="s">
        <v>1957</v>
      </c>
      <c r="AD29" t="s">
        <v>1958</v>
      </c>
      <c r="AE29"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DCF</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2022-08-16T00:03:17Z</dcterms:created>
  <dcterms:modified xsi:type="dcterms:W3CDTF">2024-02-10T03:34:49Z</dcterms:modified>
</cp:coreProperties>
</file>