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534a1defcf7f9d1a/Company Models CloudSave/RIVN/"/>
    </mc:Choice>
  </mc:AlternateContent>
  <xr:revisionPtr revIDLastSave="986" documentId="8_{0BE1BCED-FD52-4DF3-8E2F-B426E33A68B8}" xr6:coauthVersionLast="47" xr6:coauthVersionMax="47" xr10:uidLastSave="{BA0FB4AC-5D5A-4FD9-8B9E-AFD49DD318A8}"/>
  <bookViews>
    <workbookView xWindow="0" yWindow="0" windowWidth="19200" windowHeight="21600" activeTab="2" xr2:uid="{D51120B6-03A2-4B95-8C40-26220937D750}"/>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 i="1" l="1"/>
  <c r="N10" i="1"/>
  <c r="N31" i="1"/>
  <c r="N29" i="1"/>
  <c r="N28" i="1"/>
  <c r="N27" i="1"/>
  <c r="N26" i="1"/>
  <c r="N21" i="1"/>
  <c r="N20" i="1"/>
  <c r="N19" i="1"/>
  <c r="N15" i="1"/>
  <c r="N14" i="1"/>
  <c r="R33" i="1"/>
  <c r="R31" i="1"/>
  <c r="R29" i="1"/>
  <c r="R28" i="1"/>
  <c r="R27" i="1"/>
  <c r="R26" i="1"/>
  <c r="R21" i="1"/>
  <c r="R20" i="1"/>
  <c r="R19" i="1"/>
  <c r="R15" i="1"/>
  <c r="R16" i="1" s="1"/>
  <c r="R17" i="1" s="1"/>
  <c r="R14" i="1"/>
  <c r="R11" i="1"/>
  <c r="R10" i="1"/>
  <c r="M56" i="1"/>
  <c r="M57" i="1" s="1"/>
  <c r="O56" i="1"/>
  <c r="O57" i="1" s="1"/>
  <c r="P10" i="1"/>
  <c r="P11" i="1"/>
  <c r="P56" i="1"/>
  <c r="T10" i="1"/>
  <c r="T12" i="1" s="1"/>
  <c r="T11" i="1"/>
  <c r="AO12" i="1"/>
  <c r="AH12" i="1"/>
  <c r="AI12" i="1"/>
  <c r="AJ12" i="1"/>
  <c r="AK12" i="1"/>
  <c r="AL12" i="1"/>
  <c r="AM12" i="1"/>
  <c r="AN12" i="1"/>
  <c r="AP12" i="1"/>
  <c r="AQ12" i="1"/>
  <c r="AR12" i="1"/>
  <c r="AS12" i="1"/>
  <c r="AT12" i="1"/>
  <c r="AU12" i="1"/>
  <c r="AV12" i="1"/>
  <c r="AG12" i="1"/>
  <c r="M79" i="1"/>
  <c r="S79" i="1"/>
  <c r="T79" i="1"/>
  <c r="G12" i="1"/>
  <c r="H12" i="1"/>
  <c r="I12" i="1"/>
  <c r="J12" i="1"/>
  <c r="K12" i="1"/>
  <c r="F12" i="1"/>
  <c r="S12" i="1"/>
  <c r="U12" i="1"/>
  <c r="V12" i="1"/>
  <c r="W12" i="1"/>
  <c r="X12" i="1"/>
  <c r="Q12" i="1"/>
  <c r="U79" i="1"/>
  <c r="R42" i="1"/>
  <c r="N42" i="1"/>
  <c r="J42" i="1"/>
  <c r="N76" i="1"/>
  <c r="N75" i="1"/>
  <c r="R76" i="1"/>
  <c r="R75" i="1"/>
  <c r="R82" i="1"/>
  <c r="R81" i="1"/>
  <c r="R80" i="1"/>
  <c r="R79" i="1"/>
  <c r="N82" i="1"/>
  <c r="N81" i="1"/>
  <c r="N80" i="1"/>
  <c r="J82" i="1"/>
  <c r="J81" i="1"/>
  <c r="J80" i="1"/>
  <c r="J79" i="1"/>
  <c r="J76" i="1"/>
  <c r="J75" i="1"/>
  <c r="J71" i="1"/>
  <c r="J70" i="1"/>
  <c r="J69" i="1"/>
  <c r="J68" i="1"/>
  <c r="J67" i="1"/>
  <c r="J65" i="1"/>
  <c r="J61" i="1"/>
  <c r="J60" i="1"/>
  <c r="J59" i="1"/>
  <c r="J55" i="1"/>
  <c r="J54" i="1"/>
  <c r="J50" i="1"/>
  <c r="J49" i="1"/>
  <c r="J48" i="1"/>
  <c r="J45" i="1"/>
  <c r="J44" i="1"/>
  <c r="J43" i="1"/>
  <c r="J41" i="1"/>
  <c r="G16" i="1"/>
  <c r="H16" i="1"/>
  <c r="H17" i="1" s="1"/>
  <c r="I16" i="1"/>
  <c r="I17" i="1" s="1"/>
  <c r="J16" i="1"/>
  <c r="J17" i="1" s="1"/>
  <c r="K16" i="1"/>
  <c r="K17" i="1" s="1"/>
  <c r="G22" i="1"/>
  <c r="H22" i="1"/>
  <c r="I22" i="1"/>
  <c r="J22" i="1"/>
  <c r="K22" i="1"/>
  <c r="G46" i="1"/>
  <c r="H46" i="1"/>
  <c r="I46" i="1"/>
  <c r="K46" i="1"/>
  <c r="G51" i="1"/>
  <c r="H51" i="1"/>
  <c r="H52" i="1" s="1"/>
  <c r="I51" i="1"/>
  <c r="K51" i="1"/>
  <c r="K52" i="1" s="1"/>
  <c r="G57" i="1"/>
  <c r="H57" i="1"/>
  <c r="I57" i="1"/>
  <c r="K57" i="1"/>
  <c r="G62" i="1"/>
  <c r="H62" i="1"/>
  <c r="I62" i="1"/>
  <c r="K62" i="1"/>
  <c r="K63" i="1" s="1"/>
  <c r="K73" i="1" s="1"/>
  <c r="G72" i="1"/>
  <c r="H72" i="1"/>
  <c r="I72" i="1"/>
  <c r="K72" i="1"/>
  <c r="G77" i="1"/>
  <c r="H77" i="1"/>
  <c r="I77" i="1"/>
  <c r="K77" i="1"/>
  <c r="F77" i="1"/>
  <c r="F72" i="1"/>
  <c r="F62" i="1"/>
  <c r="F57" i="1"/>
  <c r="F51" i="1"/>
  <c r="F46" i="1"/>
  <c r="F22" i="1"/>
  <c r="F16" i="1"/>
  <c r="N71" i="1"/>
  <c r="N70" i="1"/>
  <c r="N69" i="1"/>
  <c r="N68" i="1"/>
  <c r="N67" i="1"/>
  <c r="N65" i="1"/>
  <c r="N61" i="1"/>
  <c r="N60" i="1"/>
  <c r="N59" i="1"/>
  <c r="N56" i="1"/>
  <c r="N55" i="1"/>
  <c r="N54" i="1"/>
  <c r="N50" i="1"/>
  <c r="N49" i="1"/>
  <c r="N48" i="1"/>
  <c r="N45" i="1"/>
  <c r="N44" i="1"/>
  <c r="N43" i="1"/>
  <c r="N41" i="1"/>
  <c r="R71" i="1"/>
  <c r="R70" i="1"/>
  <c r="R69" i="1"/>
  <c r="R68" i="1"/>
  <c r="R67" i="1"/>
  <c r="R65" i="1"/>
  <c r="R61" i="1"/>
  <c r="R60" i="1"/>
  <c r="R59" i="1"/>
  <c r="R56" i="1"/>
  <c r="R55" i="1"/>
  <c r="R54" i="1"/>
  <c r="R50" i="1"/>
  <c r="R49" i="1"/>
  <c r="R48" i="1"/>
  <c r="R45" i="1"/>
  <c r="R44" i="1"/>
  <c r="R43" i="1"/>
  <c r="R41" i="1"/>
  <c r="R2" i="1"/>
  <c r="U16" i="1"/>
  <c r="U17" i="1" s="1"/>
  <c r="V16" i="1"/>
  <c r="V17" i="1" s="1"/>
  <c r="W16" i="1"/>
  <c r="X16" i="1"/>
  <c r="X17" i="1" s="1"/>
  <c r="W17" i="1"/>
  <c r="U22" i="1"/>
  <c r="V22" i="1"/>
  <c r="W22" i="1"/>
  <c r="X22" i="1"/>
  <c r="U46" i="1"/>
  <c r="V46" i="1"/>
  <c r="W46" i="1"/>
  <c r="X46" i="1"/>
  <c r="U51" i="1"/>
  <c r="V51" i="1"/>
  <c r="V52" i="1" s="1"/>
  <c r="W51" i="1"/>
  <c r="X51" i="1"/>
  <c r="U57" i="1"/>
  <c r="V57" i="1"/>
  <c r="W57" i="1"/>
  <c r="X57" i="1"/>
  <c r="U62" i="1"/>
  <c r="V62" i="1"/>
  <c r="W62" i="1"/>
  <c r="X62" i="1"/>
  <c r="U72" i="1"/>
  <c r="V72" i="1"/>
  <c r="W72" i="1"/>
  <c r="X72" i="1"/>
  <c r="U77" i="1"/>
  <c r="V77" i="1"/>
  <c r="W77" i="1"/>
  <c r="X77" i="1"/>
  <c r="N16" i="1"/>
  <c r="N17" i="1" s="1"/>
  <c r="O16" i="1"/>
  <c r="O17" i="1" s="1"/>
  <c r="P16" i="1"/>
  <c r="P17" i="1" s="1"/>
  <c r="Q16" i="1"/>
  <c r="Q17" i="1" s="1"/>
  <c r="S16" i="1"/>
  <c r="T16" i="1"/>
  <c r="O22" i="1"/>
  <c r="P22" i="1"/>
  <c r="Q22" i="1"/>
  <c r="S22" i="1"/>
  <c r="T22" i="1"/>
  <c r="O46" i="1"/>
  <c r="P46" i="1"/>
  <c r="Q46" i="1"/>
  <c r="S46" i="1"/>
  <c r="T46" i="1"/>
  <c r="O51" i="1"/>
  <c r="P51" i="1"/>
  <c r="Q51" i="1"/>
  <c r="S51" i="1"/>
  <c r="T51" i="1"/>
  <c r="P57" i="1"/>
  <c r="Q57" i="1"/>
  <c r="S57" i="1"/>
  <c r="T57" i="1"/>
  <c r="O62" i="1"/>
  <c r="P62" i="1"/>
  <c r="Q62" i="1"/>
  <c r="S62" i="1"/>
  <c r="T62" i="1"/>
  <c r="O72" i="1"/>
  <c r="P72" i="1"/>
  <c r="Q72" i="1"/>
  <c r="S72" i="1"/>
  <c r="T72" i="1"/>
  <c r="N77" i="1"/>
  <c r="O77" i="1"/>
  <c r="P77" i="1"/>
  <c r="Q77" i="1"/>
  <c r="S77" i="1"/>
  <c r="T77" i="1"/>
  <c r="M77" i="1"/>
  <c r="L77" i="1"/>
  <c r="M72" i="1"/>
  <c r="L72" i="1"/>
  <c r="M62" i="1"/>
  <c r="L62" i="1"/>
  <c r="L57" i="1"/>
  <c r="M51" i="1"/>
  <c r="L51" i="1"/>
  <c r="M46" i="1"/>
  <c r="L46" i="1"/>
  <c r="M22" i="1"/>
  <c r="L22" i="1"/>
  <c r="M16" i="1"/>
  <c r="M17" i="1" s="1"/>
  <c r="L16" i="1"/>
  <c r="L17" i="1" s="1"/>
  <c r="AP72" i="1"/>
  <c r="AP73" i="1" s="1"/>
  <c r="AM56" i="1"/>
  <c r="AM57" i="1" s="1"/>
  <c r="AP57" i="1"/>
  <c r="AP51" i="1"/>
  <c r="AP46" i="1"/>
  <c r="AQ46" i="1"/>
  <c r="AN72" i="1"/>
  <c r="AN62" i="1"/>
  <c r="AN57" i="1"/>
  <c r="AN51" i="1"/>
  <c r="AN46" i="1"/>
  <c r="AO72" i="1"/>
  <c r="AO62" i="1"/>
  <c r="AO57" i="1"/>
  <c r="AO51" i="1"/>
  <c r="AO46" i="1"/>
  <c r="AN79" i="1"/>
  <c r="N79" i="1" s="1"/>
  <c r="AH77" i="1"/>
  <c r="AI77" i="1"/>
  <c r="AJ77" i="1"/>
  <c r="AK77" i="1"/>
  <c r="AL77" i="1"/>
  <c r="AM77" i="1"/>
  <c r="AN77" i="1"/>
  <c r="AO77" i="1"/>
  <c r="AP77" i="1"/>
  <c r="AQ77" i="1"/>
  <c r="AR77" i="1"/>
  <c r="AS77" i="1"/>
  <c r="AT77" i="1"/>
  <c r="AU77" i="1"/>
  <c r="AV77" i="1"/>
  <c r="AW77" i="1"/>
  <c r="AX77" i="1"/>
  <c r="AG77" i="1"/>
  <c r="AH72" i="1"/>
  <c r="AI72" i="1"/>
  <c r="AJ72" i="1"/>
  <c r="AK72" i="1"/>
  <c r="AL72" i="1"/>
  <c r="AM72" i="1"/>
  <c r="AQ72" i="1"/>
  <c r="AR72" i="1"/>
  <c r="AS72" i="1"/>
  <c r="AT72" i="1"/>
  <c r="AU72" i="1"/>
  <c r="AV72" i="1"/>
  <c r="AW72" i="1"/>
  <c r="AX72" i="1"/>
  <c r="AG72" i="1"/>
  <c r="AH57" i="1"/>
  <c r="AI57" i="1"/>
  <c r="AJ57" i="1"/>
  <c r="AK57" i="1"/>
  <c r="AL57" i="1"/>
  <c r="AQ57" i="1"/>
  <c r="AR57" i="1"/>
  <c r="AS57" i="1"/>
  <c r="AT57" i="1"/>
  <c r="AU57" i="1"/>
  <c r="AV57" i="1"/>
  <c r="AW57" i="1"/>
  <c r="AX57" i="1"/>
  <c r="AG57" i="1"/>
  <c r="AH62" i="1"/>
  <c r="AI62" i="1"/>
  <c r="AJ62" i="1"/>
  <c r="AK62" i="1"/>
  <c r="AL62" i="1"/>
  <c r="AM62" i="1"/>
  <c r="AQ62" i="1"/>
  <c r="AR62" i="1"/>
  <c r="AS62" i="1"/>
  <c r="AT62" i="1"/>
  <c r="AU62" i="1"/>
  <c r="AV62" i="1"/>
  <c r="AW62" i="1"/>
  <c r="AX62" i="1"/>
  <c r="AG62" i="1"/>
  <c r="AH51" i="1"/>
  <c r="AI51" i="1"/>
  <c r="AJ51" i="1"/>
  <c r="AK51" i="1"/>
  <c r="AL51" i="1"/>
  <c r="AM51" i="1"/>
  <c r="AQ51" i="1"/>
  <c r="AR51" i="1"/>
  <c r="AS51" i="1"/>
  <c r="AT51" i="1"/>
  <c r="AU51" i="1"/>
  <c r="AV51" i="1"/>
  <c r="AW51" i="1"/>
  <c r="AX51" i="1"/>
  <c r="AG51" i="1"/>
  <c r="AH46" i="1"/>
  <c r="AI46" i="1"/>
  <c r="AJ46" i="1"/>
  <c r="AK46" i="1"/>
  <c r="AL46" i="1"/>
  <c r="AM46" i="1"/>
  <c r="AR46" i="1"/>
  <c r="AS46" i="1"/>
  <c r="AT46" i="1"/>
  <c r="AU46" i="1"/>
  <c r="AV46" i="1"/>
  <c r="AW46" i="1"/>
  <c r="AX46" i="1"/>
  <c r="AG46" i="1"/>
  <c r="AH22" i="1"/>
  <c r="AI22" i="1"/>
  <c r="AJ22" i="1"/>
  <c r="AK22" i="1"/>
  <c r="AL22" i="1"/>
  <c r="AM22" i="1"/>
  <c r="AN22" i="1"/>
  <c r="AO22" i="1"/>
  <c r="AP22" i="1"/>
  <c r="AQ22" i="1"/>
  <c r="AR22" i="1"/>
  <c r="AS22" i="1"/>
  <c r="AT22" i="1"/>
  <c r="AU22" i="1"/>
  <c r="AV22" i="1"/>
  <c r="AW22" i="1"/>
  <c r="AX22" i="1"/>
  <c r="AG22" i="1"/>
  <c r="AH16" i="1"/>
  <c r="AH17" i="1" s="1"/>
  <c r="AI16" i="1"/>
  <c r="AI17" i="1" s="1"/>
  <c r="AJ16" i="1"/>
  <c r="AK16" i="1"/>
  <c r="AL16" i="1"/>
  <c r="AM16" i="1"/>
  <c r="AM17" i="1" s="1"/>
  <c r="AN16" i="1"/>
  <c r="AN17" i="1" s="1"/>
  <c r="AO16" i="1"/>
  <c r="AP16" i="1"/>
  <c r="AQ16" i="1"/>
  <c r="AQ17" i="1" s="1"/>
  <c r="AR16" i="1"/>
  <c r="AR17" i="1" s="1"/>
  <c r="AS16" i="1"/>
  <c r="AS17" i="1" s="1"/>
  <c r="AT16" i="1"/>
  <c r="AT17" i="1" s="1"/>
  <c r="AU16" i="1"/>
  <c r="AV16" i="1"/>
  <c r="AV17" i="1" s="1"/>
  <c r="AW16" i="1"/>
  <c r="AX16" i="1"/>
  <c r="AG16" i="1"/>
  <c r="AG17" i="1" s="1"/>
  <c r="B3" i="3" a="1"/>
  <c r="B3" i="3" s="1"/>
  <c r="B2" i="3" a="1"/>
  <c r="B2" i="3" s="1"/>
  <c r="N22" i="1" l="1"/>
  <c r="N23" i="1" s="1"/>
  <c r="N30" i="1" s="1"/>
  <c r="N32" i="1" s="1"/>
  <c r="N34" i="1" s="1"/>
  <c r="N12" i="1"/>
  <c r="R22" i="1"/>
  <c r="R23" i="1" s="1"/>
  <c r="R24" i="1" s="1"/>
  <c r="R12" i="1"/>
  <c r="O52" i="1"/>
  <c r="L12" i="1"/>
  <c r="M12" i="1"/>
  <c r="O12" i="1"/>
  <c r="B4" i="3"/>
  <c r="P12" i="1"/>
  <c r="T23" i="1"/>
  <c r="F52" i="1"/>
  <c r="H23" i="1"/>
  <c r="G23" i="1"/>
  <c r="G24" i="1" s="1"/>
  <c r="R77" i="1"/>
  <c r="G52" i="1"/>
  <c r="X63" i="1"/>
  <c r="X73" i="1" s="1"/>
  <c r="F23" i="1"/>
  <c r="F30" i="1" s="1"/>
  <c r="F32" i="1" s="1"/>
  <c r="F34" i="1" s="1"/>
  <c r="J51" i="1"/>
  <c r="J56" i="1"/>
  <c r="J57" i="1" s="1"/>
  <c r="I52" i="1"/>
  <c r="G17" i="1"/>
  <c r="F17" i="1"/>
  <c r="N57" i="1"/>
  <c r="I63" i="1"/>
  <c r="I73" i="1" s="1"/>
  <c r="H63" i="1"/>
  <c r="H73" i="1" s="1"/>
  <c r="F63" i="1"/>
  <c r="F73" i="1" s="1"/>
  <c r="G63" i="1"/>
  <c r="G73" i="1" s="1"/>
  <c r="K23" i="1"/>
  <c r="K24" i="1" s="1"/>
  <c r="J23" i="1"/>
  <c r="J24" i="1" s="1"/>
  <c r="I23" i="1"/>
  <c r="I24" i="1" s="1"/>
  <c r="J77" i="1"/>
  <c r="J72" i="1"/>
  <c r="J62" i="1"/>
  <c r="J46" i="1"/>
  <c r="J52" i="1" s="1"/>
  <c r="H24" i="1"/>
  <c r="H30" i="1"/>
  <c r="H32" i="1" s="1"/>
  <c r="H34" i="1" s="1"/>
  <c r="G30" i="1"/>
  <c r="G32" i="1" s="1"/>
  <c r="G34" i="1" s="1"/>
  <c r="F24" i="1"/>
  <c r="P52" i="1"/>
  <c r="U63" i="1"/>
  <c r="U73" i="1" s="1"/>
  <c r="R51" i="1"/>
  <c r="U52" i="1"/>
  <c r="W63" i="1"/>
  <c r="W73" i="1" s="1"/>
  <c r="V63" i="1"/>
  <c r="V73" i="1" s="1"/>
  <c r="W23" i="1"/>
  <c r="Q23" i="1"/>
  <c r="Q30" i="1" s="1"/>
  <c r="Q32" i="1" s="1"/>
  <c r="Q34" i="1" s="1"/>
  <c r="X52" i="1"/>
  <c r="O23" i="1"/>
  <c r="O30" i="1" s="1"/>
  <c r="O32" i="1" s="1"/>
  <c r="O34" i="1" s="1"/>
  <c r="W24" i="1"/>
  <c r="W30" i="1"/>
  <c r="W32" i="1" s="1"/>
  <c r="W34" i="1" s="1"/>
  <c r="O63" i="1"/>
  <c r="O73" i="1" s="1"/>
  <c r="W52" i="1"/>
  <c r="V23" i="1"/>
  <c r="V30" i="1" s="1"/>
  <c r="V32" i="1" s="1"/>
  <c r="V34" i="1" s="1"/>
  <c r="X23" i="1"/>
  <c r="X24" i="1" s="1"/>
  <c r="Q63" i="1"/>
  <c r="Q73" i="1" s="1"/>
  <c r="N72" i="1"/>
  <c r="N62" i="1"/>
  <c r="N63" i="1" s="1"/>
  <c r="N51" i="1"/>
  <c r="N46" i="1"/>
  <c r="R72" i="1"/>
  <c r="R62" i="1"/>
  <c r="R57" i="1"/>
  <c r="R46" i="1"/>
  <c r="U23" i="1"/>
  <c r="P23" i="1"/>
  <c r="P30" i="1" s="1"/>
  <c r="P32" i="1" s="1"/>
  <c r="P34" i="1" s="1"/>
  <c r="T17" i="1"/>
  <c r="S52" i="1"/>
  <c r="S63" i="1"/>
  <c r="S73" i="1" s="1"/>
  <c r="T24" i="1"/>
  <c r="T30" i="1"/>
  <c r="T32" i="1" s="1"/>
  <c r="T34" i="1" s="1"/>
  <c r="L63" i="1"/>
  <c r="L73" i="1" s="1"/>
  <c r="Q52" i="1"/>
  <c r="P63" i="1"/>
  <c r="P73" i="1" s="1"/>
  <c r="S23" i="1"/>
  <c r="S24" i="1" s="1"/>
  <c r="M52" i="1"/>
  <c r="T52" i="1"/>
  <c r="L23" i="1"/>
  <c r="L30" i="1" s="1"/>
  <c r="L32" i="1" s="1"/>
  <c r="L34" i="1" s="1"/>
  <c r="T63" i="1"/>
  <c r="T73" i="1" s="1"/>
  <c r="M23" i="1"/>
  <c r="M30" i="1" s="1"/>
  <c r="M32" i="1" s="1"/>
  <c r="M34" i="1" s="1"/>
  <c r="S17" i="1"/>
  <c r="AK63" i="1"/>
  <c r="AK73" i="1" s="1"/>
  <c r="AX63" i="1"/>
  <c r="AX73" i="1" s="1"/>
  <c r="L52" i="1"/>
  <c r="M63" i="1"/>
  <c r="M73" i="1" s="1"/>
  <c r="AN63" i="1"/>
  <c r="AN73" i="1" s="1"/>
  <c r="AP52" i="1"/>
  <c r="AJ63" i="1"/>
  <c r="AJ73" i="1" s="1"/>
  <c r="AO52" i="1"/>
  <c r="AO63" i="1"/>
  <c r="AO73" i="1" s="1"/>
  <c r="AN52" i="1"/>
  <c r="AH63" i="1"/>
  <c r="AH73" i="1" s="1"/>
  <c r="AM63" i="1"/>
  <c r="AM73" i="1" s="1"/>
  <c r="AL63" i="1"/>
  <c r="AL73" i="1" s="1"/>
  <c r="AI63" i="1"/>
  <c r="AI73" i="1" s="1"/>
  <c r="AU63" i="1"/>
  <c r="AU73" i="1" s="1"/>
  <c r="AT63" i="1"/>
  <c r="AT73" i="1" s="1"/>
  <c r="AK23" i="1"/>
  <c r="AK24" i="1" s="1"/>
  <c r="AK52" i="1"/>
  <c r="AR63" i="1"/>
  <c r="AR73" i="1" s="1"/>
  <c r="AS63" i="1"/>
  <c r="AS73" i="1" s="1"/>
  <c r="AW63" i="1"/>
  <c r="AW73" i="1" s="1"/>
  <c r="AQ63" i="1"/>
  <c r="AQ73" i="1" s="1"/>
  <c r="AV63" i="1"/>
  <c r="AV73" i="1" s="1"/>
  <c r="AG63" i="1"/>
  <c r="AG73" i="1" s="1"/>
  <c r="AU52" i="1"/>
  <c r="AT52" i="1"/>
  <c r="AJ52" i="1"/>
  <c r="AW52" i="1"/>
  <c r="AV52" i="1"/>
  <c r="AL52" i="1"/>
  <c r="AU23" i="1"/>
  <c r="AU24" i="1" s="1"/>
  <c r="AH52" i="1"/>
  <c r="AM52" i="1"/>
  <c r="AQ52" i="1"/>
  <c r="AR52" i="1"/>
  <c r="AI52" i="1"/>
  <c r="AG52" i="1"/>
  <c r="AO23" i="1"/>
  <c r="AO30" i="1" s="1"/>
  <c r="AO32" i="1" s="1"/>
  <c r="AO34" i="1" s="1"/>
  <c r="AX52" i="1"/>
  <c r="AS52" i="1"/>
  <c r="AJ23" i="1"/>
  <c r="AJ30" i="1" s="1"/>
  <c r="AJ32" i="1" s="1"/>
  <c r="AJ34" i="1" s="1"/>
  <c r="AX23" i="1"/>
  <c r="AX30" i="1" s="1"/>
  <c r="AX32" i="1" s="1"/>
  <c r="AX34" i="1" s="1"/>
  <c r="AG23" i="1"/>
  <c r="AG24" i="1" s="1"/>
  <c r="AQ23" i="1"/>
  <c r="AL23" i="1"/>
  <c r="AL30" i="1" s="1"/>
  <c r="AL32" i="1" s="1"/>
  <c r="AL34" i="1" s="1"/>
  <c r="AU17" i="1"/>
  <c r="AP23" i="1"/>
  <c r="AP30" i="1" s="1"/>
  <c r="AP32" i="1" s="1"/>
  <c r="AP34" i="1" s="1"/>
  <c r="AR23" i="1"/>
  <c r="AP17" i="1"/>
  <c r="AS23" i="1"/>
  <c r="AO17" i="1"/>
  <c r="AM23" i="1"/>
  <c r="AL17" i="1"/>
  <c r="AK17" i="1"/>
  <c r="AJ17" i="1"/>
  <c r="AV23" i="1"/>
  <c r="AW23" i="1"/>
  <c r="AT23" i="1"/>
  <c r="AH23" i="1"/>
  <c r="AI23" i="1"/>
  <c r="AN23" i="1"/>
  <c r="R30" i="1" l="1"/>
  <c r="R32" i="1" s="1"/>
  <c r="R34" i="1" s="1"/>
  <c r="R52" i="1"/>
  <c r="J30" i="1"/>
  <c r="J32" i="1" s="1"/>
  <c r="J34" i="1" s="1"/>
  <c r="J63" i="1"/>
  <c r="I30" i="1"/>
  <c r="I32" i="1" s="1"/>
  <c r="I34" i="1" s="1"/>
  <c r="K30" i="1"/>
  <c r="K32" i="1" s="1"/>
  <c r="K34" i="1" s="1"/>
  <c r="J73" i="1"/>
  <c r="O24" i="1"/>
  <c r="Q24" i="1"/>
  <c r="L24" i="1"/>
  <c r="M24" i="1"/>
  <c r="N24" i="1"/>
  <c r="P24" i="1"/>
  <c r="X30" i="1"/>
  <c r="X32" i="1" s="1"/>
  <c r="X34" i="1" s="1"/>
  <c r="V24" i="1"/>
  <c r="N73" i="1"/>
  <c r="N52" i="1"/>
  <c r="R63" i="1"/>
  <c r="R73" i="1" s="1"/>
  <c r="U30" i="1"/>
  <c r="U32" i="1" s="1"/>
  <c r="U34" i="1" s="1"/>
  <c r="U24" i="1"/>
  <c r="S30" i="1"/>
  <c r="S32" i="1" s="1"/>
  <c r="S34" i="1" s="1"/>
  <c r="AK30" i="1"/>
  <c r="AK32" i="1" s="1"/>
  <c r="AK34" i="1" s="1"/>
  <c r="AU30" i="1"/>
  <c r="AU32" i="1" s="1"/>
  <c r="AU34" i="1" s="1"/>
  <c r="AO24" i="1"/>
  <c r="AJ24" i="1"/>
  <c r="AG30" i="1"/>
  <c r="AG32" i="1" s="1"/>
  <c r="AG34" i="1" s="1"/>
  <c r="AL24" i="1"/>
  <c r="AX24" i="1"/>
  <c r="AP24" i="1"/>
  <c r="AQ30" i="1"/>
  <c r="AQ32" i="1" s="1"/>
  <c r="AQ34" i="1" s="1"/>
  <c r="AQ24" i="1"/>
  <c r="AW24" i="1"/>
  <c r="AW30" i="1"/>
  <c r="AW32" i="1" s="1"/>
  <c r="AW34" i="1" s="1"/>
  <c r="AR24" i="1"/>
  <c r="AR30" i="1"/>
  <c r="AR32" i="1" s="1"/>
  <c r="AR34" i="1" s="1"/>
  <c r="AM24" i="1"/>
  <c r="AM30" i="1"/>
  <c r="AM32" i="1" s="1"/>
  <c r="AM34" i="1" s="1"/>
  <c r="AI24" i="1"/>
  <c r="AI30" i="1"/>
  <c r="AI32" i="1" s="1"/>
  <c r="AI34" i="1" s="1"/>
  <c r="AT24" i="1"/>
  <c r="AT30" i="1"/>
  <c r="AT32" i="1" s="1"/>
  <c r="AT34" i="1" s="1"/>
  <c r="AH24" i="1"/>
  <c r="AH30" i="1"/>
  <c r="AH32" i="1" s="1"/>
  <c r="AH34" i="1" s="1"/>
  <c r="AV24" i="1"/>
  <c r="AV30" i="1"/>
  <c r="AV32" i="1" s="1"/>
  <c r="AV34" i="1" s="1"/>
  <c r="AS24" i="1"/>
  <c r="AS30" i="1"/>
  <c r="AS32" i="1" s="1"/>
  <c r="AS34" i="1" s="1"/>
  <c r="AN24" i="1"/>
  <c r="AN30" i="1"/>
  <c r="AN32" i="1" s="1"/>
  <c r="AN3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<sst xmlns="http://schemas.openxmlformats.org/spreadsheetml/2006/main" count="96" uniqueCount="95">
  <si>
    <t>Price</t>
  </si>
  <si>
    <t>Shares</t>
  </si>
  <si>
    <t>Marketcap</t>
  </si>
  <si>
    <t>Stock Prices</t>
  </si>
  <si>
    <t>High</t>
  </si>
  <si>
    <t>Low</t>
  </si>
  <si>
    <t>Average</t>
  </si>
  <si>
    <t>Quarter</t>
  </si>
  <si>
    <t>Filing Date</t>
  </si>
  <si>
    <t>Period of Report</t>
  </si>
  <si>
    <t>Income Statement *in millions, USD</t>
  </si>
  <si>
    <t>Revenues</t>
  </si>
  <si>
    <t>COGs</t>
  </si>
  <si>
    <t>Gross Profit</t>
  </si>
  <si>
    <t>Gross Margin</t>
  </si>
  <si>
    <t>Operating Expenses</t>
  </si>
  <si>
    <t>R&amp;D</t>
  </si>
  <si>
    <t>SG&amp;A</t>
  </si>
  <si>
    <t>Other Expenses</t>
  </si>
  <si>
    <t>Total Operating Expenses</t>
  </si>
  <si>
    <t>Total Operating Income</t>
  </si>
  <si>
    <t>Operating Margin</t>
  </si>
  <si>
    <t>Other Income (expenses)</t>
  </si>
  <si>
    <t>Interest Income</t>
  </si>
  <si>
    <t>Interest Expense</t>
  </si>
  <si>
    <t>Other Income (expense)</t>
  </si>
  <si>
    <t>Income before taxes</t>
  </si>
  <si>
    <t>Taxes</t>
  </si>
  <si>
    <t>Net Income</t>
  </si>
  <si>
    <t>Convertible notes</t>
  </si>
  <si>
    <t>EPS - Basic</t>
  </si>
  <si>
    <t>EPS - Diluted</t>
  </si>
  <si>
    <t>Shares - Basic</t>
  </si>
  <si>
    <t>Shares - Diluted</t>
  </si>
  <si>
    <t>x</t>
  </si>
  <si>
    <t>Balance Sheet *in millions, USD</t>
  </si>
  <si>
    <t>Equity</t>
  </si>
  <si>
    <t>Non-current Liabilities</t>
  </si>
  <si>
    <t>Current Liabilities</t>
  </si>
  <si>
    <t>Non-current Assets</t>
  </si>
  <si>
    <t>Current Assets</t>
  </si>
  <si>
    <t>Cash</t>
  </si>
  <si>
    <t>AR</t>
  </si>
  <si>
    <t xml:space="preserve">Inventory </t>
  </si>
  <si>
    <t>Other assets</t>
  </si>
  <si>
    <t>Total Current Assets</t>
  </si>
  <si>
    <t>PP&amp;E</t>
  </si>
  <si>
    <t>Operating lease assets</t>
  </si>
  <si>
    <t>Other non-current assets</t>
  </si>
  <si>
    <t>Total Non-current Assets</t>
  </si>
  <si>
    <t>Total Assets</t>
  </si>
  <si>
    <t>Non-current portion of long-term debt</t>
  </si>
  <si>
    <t>Non-current lease liabilities</t>
  </si>
  <si>
    <t>Other non-current liabilities</t>
  </si>
  <si>
    <t>AP</t>
  </si>
  <si>
    <t>Accrued liabilities</t>
  </si>
  <si>
    <t>Current portion of lease liabilities and other current liabilities</t>
  </si>
  <si>
    <t>Total Current Liabilities</t>
  </si>
  <si>
    <t>Total Non-current Liabilities</t>
  </si>
  <si>
    <t>Total Liabilities</t>
  </si>
  <si>
    <t>Preferred stock</t>
  </si>
  <si>
    <t>Common stock</t>
  </si>
  <si>
    <t>Additional paid-in capital</t>
  </si>
  <si>
    <t>Accumulated deficit</t>
  </si>
  <si>
    <t>Accumulated other comprehensive loss</t>
  </si>
  <si>
    <t>Total Equity</t>
  </si>
  <si>
    <t>Total Equity &amp; Liabilities</t>
  </si>
  <si>
    <t>Cash Flow *in millions, USD</t>
  </si>
  <si>
    <t xml:space="preserve">CFFO </t>
  </si>
  <si>
    <t>CapEx</t>
  </si>
  <si>
    <t>FCF</t>
  </si>
  <si>
    <t>SBI</t>
  </si>
  <si>
    <t>SBC</t>
  </si>
  <si>
    <t>SBB</t>
  </si>
  <si>
    <t>Dividends</t>
  </si>
  <si>
    <t>Contingency Redeemable Convertible Preferred Stock</t>
  </si>
  <si>
    <t xml:space="preserve">Contingency   </t>
  </si>
  <si>
    <t>Short-term investments</t>
  </si>
  <si>
    <t>Delivery Volume</t>
  </si>
  <si>
    <t>Production Volume</t>
  </si>
  <si>
    <t>Volumes *in base, Vehicles</t>
  </si>
  <si>
    <t>Profit Per Vehicle</t>
  </si>
  <si>
    <t>NOT PUBLIC</t>
  </si>
  <si>
    <t>Q121</t>
  </si>
  <si>
    <t>Q221</t>
  </si>
  <si>
    <t>Q321</t>
  </si>
  <si>
    <t>Q421</t>
  </si>
  <si>
    <t>Q122</t>
  </si>
  <si>
    <t>Q222</t>
  </si>
  <si>
    <t>Q322</t>
  </si>
  <si>
    <t>Q422</t>
  </si>
  <si>
    <t>Q123</t>
  </si>
  <si>
    <t>Q223</t>
  </si>
  <si>
    <t>Q323</t>
  </si>
  <si>
    <t>Q423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</si>
</sst>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7" formatCode="&quot;$&quot;#,##0"/>
  </numFmts>
  <fonts count="4" x14ac:knownFonts="1">
    <font>
      <sz val="11"/>
      <color theme="1"/>
      <name val="Calibri"/>
      <family val="2"/>
      <scheme val="minor"/>
    </font>
    <font>
      <b/>
      <sz val="11"/>
      <color theme="0"/>
      <name val="Calibri"/>
      <family val="2"/>
      <scheme val="minor"/>
    </font>
    <font>
      <b/>
      <sz val="11"/>
      <color theme="1"/>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2">
    <xf numFmtId="0" fontId="0" fillId="0" borderId="0" xfId="0"/>
    <xf numFmtId="164" fontId="0" fillId="0" borderId="0" xfId="0" applyNumberFormat="1"/>
    <xf numFmtId="3" fontId="0" fillId="0" borderId="0" xfId="0" applyNumberFormat="1"/>
    <xf numFmtId="0" fontId="1" fillId="2" borderId="0" xfId="0" applyFont="1" applyFill="1"/>
    <xf numFmtId="14" fontId="0" fillId="0" borderId="0" xfId="0" applyNumberFormat="1"/>
    <xf numFmtId="0" fontId="3" fillId="3" borderId="0" xfId="0" applyFont="1" applyFill="1"/>
    <xf numFmtId="0" fontId="0" fillId="0" borderId="1" xfId="0" applyBorder="1"/>
    <xf numFmtId="0" fontId="0" fillId="0" borderId="2" xfId="0" applyBorder="1"/>
    <xf numFmtId="9" fontId="0" fillId="0" borderId="0" xfId="0" applyNumberFormat="1"/>
    <xf numFmtId="4" fontId="0" fillId="0" borderId="0" xfId="0" applyNumberFormat="1"/>
    <xf numFmtId="3" fontId="0" fillId="0" borderId="1" xfId="0" applyNumberFormat="1" applyBorder="1"/>
    <xf numFmtId="3" fontId="3" fillId="3" borderId="0" xfId="0" applyNumberFormat="1" applyFont="1" applyFill="1"/>
    <xf numFmtId="3" fontId="0" fillId="0" borderId="2" xfId="0" applyNumberFormat="1" applyBorder="1"/>
    <xf numFmtId="0" fontId="0" fillId="0" borderId="0" xfId="0" applyNumberFormat="1"/>
    <xf numFmtId="167" fontId="0" fillId="0" borderId="0" xfId="0" applyNumberFormat="1"/>
    <xf numFmtId="3" fontId="2" fillId="0" borderId="0" xfId="0" applyNumberFormat="1" applyFont="1"/>
    <xf numFmtId="3" fontId="2" fillId="0" borderId="2" xfId="0" applyNumberFormat="1" applyFont="1" applyBorder="1"/>
    <xf numFmtId="0" fontId="0" fillId="0" borderId="3" xfId="0" applyBorder="1"/>
    <xf numFmtId="14" fontId="0" fillId="0" borderId="3" xfId="0" applyNumberFormat="1" applyBorder="1"/>
    <xf numFmtId="0" fontId="1" fillId="2" borderId="3" xfId="0" applyFont="1" applyFill="1" applyBorder="1"/>
    <xf numFmtId="3" fontId="0" fillId="0" borderId="3" xfId="0" applyNumberFormat="1" applyBorder="1"/>
    <xf numFmtId="167" fontId="0" fillId="0" borderId="3" xfId="0" applyNumberFormat="1" applyBorder="1"/>
    <xf numFmtId="0" fontId="0" fillId="0" borderId="4" xfId="0" applyBorder="1"/>
    <xf numFmtId="9" fontId="0" fillId="0" borderId="3" xfId="0" applyNumberFormat="1" applyBorder="1"/>
    <xf numFmtId="0" fontId="3" fillId="3" borderId="3" xfId="0" applyFont="1" applyFill="1" applyBorder="1"/>
    <xf numFmtId="0" fontId="0" fillId="0" borderId="5" xfId="0" applyBorder="1"/>
    <xf numFmtId="4" fontId="0" fillId="0" borderId="3" xfId="0" applyNumberFormat="1" applyBorder="1"/>
    <xf numFmtId="3" fontId="0" fillId="0" borderId="4" xfId="0" applyNumberFormat="1" applyBorder="1"/>
    <xf numFmtId="3" fontId="3" fillId="3" borderId="3" xfId="0" applyNumberFormat="1" applyFont="1" applyFill="1" applyBorder="1"/>
    <xf numFmtId="3" fontId="0" fillId="0" borderId="5" xfId="0" applyNumberFormat="1" applyBorder="1"/>
    <xf numFmtId="3" fontId="2" fillId="0" borderId="3" xfId="0" applyNumberFormat="1" applyFont="1" applyBorder="1"/>
    <xf numFmtId="3" fontId="2" fillId="0" borderId="5"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https://www.bing.com/financeapi/forcetrigger?t=c3orf2&amp;q=XNAS%3aRIVN&amp;form=skydnc</v>
    <v>Learn more on Bing</v>
  </rv>
  <rv s="1">
    <v>en-US</v>
    <v>c3orf2</v>
    <v>268435456</v>
    <v>1</v>
    <v>Powered by Refinitiv</v>
    <v>0</v>
    <v>RIVIAN AUTOMOTIVE, INC. (XNAS:RIVN)</v>
    <v>2</v>
    <v>3</v>
    <v>Finance</v>
    <v>4</v>
    <v>28.06</v>
    <v>11.68</v>
    <v>2.36</v>
    <v>0.56999999999999995</v>
    <v>1.199E-3</v>
    <v>3.5381999999999997E-2</v>
    <v>0.02</v>
    <v>USD</v>
    <v>Rivian Automotive, Inc. designs, develops and manufactures electric vehicles and accessories. It sells its vehicles directly to customers in the consumer and commercial markets. The Company’s R1 platform offers the first-generation consumer vehicles: the R1T, a two-row five-passenger pickup truck, and the R1S, a three-row seven-passenger sport utility vehicle (SUV). In the commercial market, the Company offers Rivian Commercial Vehicle (RCV) platform. The Company’s vehicle on this platform is Electric Delivery Van (EDV), designed and engineered by Rivian in collaboration with Amazon. It also offers a variety of services, including financing and insurance, vehicle maintenance and repair, charging and FleetOS solutions. Its FleetOS unifies full fleet telematics, charging, maintenance, purchasing and resale into a single platform. It also offers A Better Routeplanner (ABRP) app, which offers electric vehicle (EV) trip planning and has a community of EV drivers in North America and Europe.</v>
    <v>14122</v>
    <v>Nasdaq Stock Market</v>
    <v>XNAS</v>
    <v>XNAS</v>
    <v>14600 Myford Road, IRVINE, CA, 92618 US</v>
    <v>16.84</v>
    <v>Automobiles &amp; Auto Parts</v>
    <v>Stock</v>
    <v>45331.875002325782</v>
    <v>0</v>
    <v>16.27</v>
    <v>15974729568</v>
    <v>RIVIAN AUTOMOTIVE, INC.</v>
    <v>RIVIAN AUTOMOTIVE, INC.</v>
    <v>16.57</v>
    <v>16.11</v>
    <v>16.68</v>
    <v>16.7</v>
    <v>957717600</v>
    <v>RIVN</v>
    <v>RIVIAN AUTOMOTIVE, INC. (XNAS:RIVN)</v>
    <v>41743399</v>
    <v>30762717</v>
    <v>2015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CE8EC-2090-4F4D-A5BD-EABA9D594062}">
  <dimension ref="A1:B4"/>
  <sheetViews>
    <sheetView workbookViewId="0">
      <selection activeCell="D12" sqref="D12"/>
    </sheetView>
  </sheetViews>
  <sheetFormatPr defaultRowHeight="14.5" x14ac:dyDescent="0.35"/>
  <cols>
    <col min="1" max="1" width="12.6328125" customWidth="1"/>
  </cols>
  <sheetData>
    <row r="1" spans="1:2" x14ac:dyDescent="0.35">
      <c r="A1" t="e" vm="1">
        <v>#VALUE!</v>
      </c>
    </row>
    <row r="2" spans="1:2" x14ac:dyDescent="0.35">
      <c r="A2" t="s">
        <v>0</v>
      </c>
      <c r="B2" s="1" cm="1">
        <f t="array" ref="B2">_FV(A1,"Price")</f>
        <v>16.68</v>
      </c>
    </row>
    <row r="3" spans="1:2" s="2" customFormat="1" x14ac:dyDescent="0.35">
      <c r="A3" s="2" t="s">
        <v>1</v>
      </c>
      <c r="B3" s="2" cm="1">
        <f t="array" ref="B3">_FV(A1,"Shares outstanding",TRUE)/1000000</f>
        <v>957.71759999999995</v>
      </c>
    </row>
    <row r="4" spans="1:2" s="2" customFormat="1" x14ac:dyDescent="0.35">
      <c r="A4" s="2" t="s">
        <v>2</v>
      </c>
      <c r="B4" s="2">
        <f>B2*B3</f>
        <v>15974.729567999999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6D4F-A198-4A42-95E6-1496105B66BB}">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EC1F3-C8C4-4438-963E-4B3A3229361B}">
  <dimension ref="A1:AX82"/>
  <sheetViews>
    <sheetView tabSelected="1" workbookViewId="0">
      <pane xSplit="2" ySplit="7" topLeftCell="K8" activePane="bottomRight" state="frozen"/>
      <selection pane="topRight" activeCell="C1" sqref="C1"/>
      <selection pane="bottomLeft" activeCell="A8" sqref="A8"/>
      <selection pane="bottomRight" activeCell="O10" sqref="O1:O1048576"/>
    </sheetView>
  </sheetViews>
  <sheetFormatPr defaultRowHeight="14.5" x14ac:dyDescent="0.35"/>
  <cols>
    <col min="2" max="2" width="19.26953125" customWidth="1"/>
    <col min="11" max="12" width="9.453125" bestFit="1" customWidth="1"/>
    <col min="13" max="14" width="10.453125" bestFit="1" customWidth="1"/>
    <col min="15" max="15" width="9.453125" style="17" bestFit="1" customWidth="1"/>
    <col min="16" max="17" width="9.453125" bestFit="1" customWidth="1"/>
    <col min="18" max="18" width="10.453125" bestFit="1" customWidth="1"/>
    <col min="19" max="19" width="9.453125" style="17" bestFit="1" customWidth="1"/>
    <col min="20" max="21" width="9.453125" bestFit="1" customWidth="1"/>
    <col min="22" max="22" width="10.453125" bestFit="1" customWidth="1"/>
    <col min="40" max="41" width="9.453125" bestFit="1" customWidth="1"/>
  </cols>
  <sheetData>
    <row r="1" spans="1:50" x14ac:dyDescent="0.35">
      <c r="B1" t="s">
        <v>7</v>
      </c>
      <c r="K1" t="s">
        <v>83</v>
      </c>
      <c r="L1" t="s">
        <v>84</v>
      </c>
      <c r="M1" t="s">
        <v>85</v>
      </c>
      <c r="N1" t="s">
        <v>86</v>
      </c>
      <c r="O1" s="17" t="s">
        <v>87</v>
      </c>
      <c r="P1" t="s">
        <v>88</v>
      </c>
      <c r="Q1" t="s">
        <v>89</v>
      </c>
      <c r="R1" t="s">
        <v>90</v>
      </c>
      <c r="S1" s="17" t="s">
        <v>91</v>
      </c>
      <c r="T1" t="s">
        <v>92</v>
      </c>
      <c r="U1" t="s">
        <v>93</v>
      </c>
      <c r="V1" t="s">
        <v>94</v>
      </c>
    </row>
    <row r="2" spans="1:50" x14ac:dyDescent="0.35">
      <c r="B2" t="s">
        <v>8</v>
      </c>
      <c r="K2" t="s">
        <v>82</v>
      </c>
      <c r="L2" t="s">
        <v>82</v>
      </c>
      <c r="M2" s="4">
        <v>44547</v>
      </c>
      <c r="O2" s="18">
        <v>44692</v>
      </c>
      <c r="P2" s="4">
        <v>44784</v>
      </c>
      <c r="Q2" s="4">
        <v>44874</v>
      </c>
      <c r="R2" s="4">
        <f>AO2</f>
        <v>44959</v>
      </c>
      <c r="S2" s="18">
        <v>45055</v>
      </c>
      <c r="T2" s="4">
        <v>45146</v>
      </c>
      <c r="U2" s="4">
        <v>45237</v>
      </c>
      <c r="AN2" s="4">
        <v>44651</v>
      </c>
      <c r="AO2" s="4">
        <v>44959</v>
      </c>
    </row>
    <row r="3" spans="1:50" s="13" customFormat="1" x14ac:dyDescent="0.35">
      <c r="B3" s="13" t="s">
        <v>9</v>
      </c>
      <c r="K3" s="4">
        <v>44286</v>
      </c>
      <c r="L3" s="4">
        <v>44377</v>
      </c>
      <c r="M3" s="4">
        <v>44469</v>
      </c>
      <c r="N3" s="4">
        <v>44561</v>
      </c>
      <c r="O3" s="18">
        <v>44651</v>
      </c>
      <c r="P3" s="4">
        <v>44742</v>
      </c>
      <c r="Q3" s="4">
        <v>44834</v>
      </c>
      <c r="R3" s="4">
        <v>44926</v>
      </c>
      <c r="S3" s="18">
        <v>45016</v>
      </c>
      <c r="T3" s="4">
        <v>45107</v>
      </c>
      <c r="U3" s="4">
        <v>45199</v>
      </c>
      <c r="V3" s="4">
        <v>45291</v>
      </c>
      <c r="AL3" s="13">
        <v>2019</v>
      </c>
      <c r="AM3" s="13">
        <v>2020</v>
      </c>
      <c r="AN3" s="13">
        <v>2021</v>
      </c>
      <c r="AO3" s="13">
        <v>2022</v>
      </c>
    </row>
    <row r="4" spans="1:50" s="3" customFormat="1" x14ac:dyDescent="0.35">
      <c r="B4" s="3" t="s">
        <v>3</v>
      </c>
      <c r="O4" s="19"/>
      <c r="S4" s="19"/>
    </row>
    <row r="5" spans="1:50" x14ac:dyDescent="0.35">
      <c r="B5" t="s">
        <v>4</v>
      </c>
    </row>
    <row r="6" spans="1:50" x14ac:dyDescent="0.35">
      <c r="B6" t="s">
        <v>5</v>
      </c>
    </row>
    <row r="7" spans="1:50" x14ac:dyDescent="0.35">
      <c r="B7" t="s">
        <v>6</v>
      </c>
    </row>
    <row r="9" spans="1:50" s="3" customFormat="1" x14ac:dyDescent="0.35">
      <c r="B9" s="3" t="s">
        <v>80</v>
      </c>
      <c r="O9" s="19"/>
      <c r="S9" s="19"/>
    </row>
    <row r="10" spans="1:50" s="2" customFormat="1" x14ac:dyDescent="0.35">
      <c r="B10" s="2" t="s">
        <v>78</v>
      </c>
      <c r="N10">
        <f>AN10-M10-L10-K10</f>
        <v>920</v>
      </c>
      <c r="O10" s="20">
        <v>1227</v>
      </c>
      <c r="P10" s="2">
        <f>5694-O10</f>
        <v>4467</v>
      </c>
      <c r="Q10" s="2">
        <v>6584</v>
      </c>
      <c r="R10" s="2">
        <f>AO10-Q10-P10-O10</f>
        <v>8054</v>
      </c>
      <c r="S10" s="20">
        <v>7946</v>
      </c>
      <c r="T10" s="2">
        <f>20586-S10</f>
        <v>12640</v>
      </c>
      <c r="U10" s="2">
        <v>15564</v>
      </c>
      <c r="AN10" s="2">
        <v>920</v>
      </c>
      <c r="AO10" s="2">
        <v>20332</v>
      </c>
    </row>
    <row r="11" spans="1:50" s="2" customFormat="1" x14ac:dyDescent="0.35">
      <c r="B11" s="2" t="s">
        <v>79</v>
      </c>
      <c r="N11">
        <f>AN11-M11-L11-K11</f>
        <v>1015</v>
      </c>
      <c r="O11" s="20">
        <v>2553</v>
      </c>
      <c r="P11" s="2">
        <f>6954-O11</f>
        <v>4401</v>
      </c>
      <c r="Q11" s="2">
        <v>7363</v>
      </c>
      <c r="R11" s="2">
        <f>AO11-Q11-P11-O11</f>
        <v>10020</v>
      </c>
      <c r="S11" s="20">
        <v>9395</v>
      </c>
      <c r="T11" s="2">
        <f>23387-S11</f>
        <v>13992</v>
      </c>
      <c r="U11" s="2">
        <v>16304</v>
      </c>
      <c r="AN11" s="2">
        <v>1015</v>
      </c>
      <c r="AO11" s="2">
        <v>24337</v>
      </c>
    </row>
    <row r="12" spans="1:50" s="14" customFormat="1" x14ac:dyDescent="0.35">
      <c r="B12" s="14" t="s">
        <v>81</v>
      </c>
      <c r="F12" s="14" t="e">
        <f>(1000000*F16)/F10</f>
        <v>#DIV/0!</v>
      </c>
      <c r="G12" s="14" t="e">
        <f t="shared" ref="G12:P12" si="0">(1000000*G16)/G10</f>
        <v>#DIV/0!</v>
      </c>
      <c r="H12" s="14" t="e">
        <f t="shared" si="0"/>
        <v>#DIV/0!</v>
      </c>
      <c r="I12" s="14" t="e">
        <f t="shared" si="0"/>
        <v>#DIV/0!</v>
      </c>
      <c r="J12" s="14" t="e">
        <f t="shared" si="0"/>
        <v>#DIV/0!</v>
      </c>
      <c r="K12" s="14" t="e">
        <f t="shared" si="0"/>
        <v>#DIV/0!</v>
      </c>
      <c r="L12" s="14" t="e">
        <f t="shared" si="0"/>
        <v>#DIV/0!</v>
      </c>
      <c r="M12" s="14" t="e">
        <f t="shared" si="0"/>
        <v>#DIV/0!</v>
      </c>
      <c r="N12" s="14">
        <f t="shared" si="0"/>
        <v>-416304.34782608697</v>
      </c>
      <c r="O12" s="21">
        <f t="shared" si="0"/>
        <v>-409127.95436022821</v>
      </c>
      <c r="P12" s="14">
        <f t="shared" si="0"/>
        <v>-157600.1790911126</v>
      </c>
      <c r="Q12" s="14">
        <f>(1000000*Q16)/Q10</f>
        <v>-139277.03523693804</v>
      </c>
      <c r="R12" s="14">
        <f t="shared" ref="R12:X12" si="1">(1000000*R16)/R10</f>
        <v>-124161.90712689346</v>
      </c>
      <c r="S12" s="21">
        <f t="shared" si="1"/>
        <v>-67329.473949156803</v>
      </c>
      <c r="T12" s="14">
        <f t="shared" si="1"/>
        <v>-32594.936708860758</v>
      </c>
      <c r="U12" s="14">
        <f t="shared" si="1"/>
        <v>-30647.648419429453</v>
      </c>
      <c r="V12" s="14" t="e">
        <f t="shared" si="1"/>
        <v>#DIV/0!</v>
      </c>
      <c r="W12" s="14" t="e">
        <f t="shared" si="1"/>
        <v>#DIV/0!</v>
      </c>
      <c r="X12" s="14" t="e">
        <f t="shared" si="1"/>
        <v>#DIV/0!</v>
      </c>
      <c r="AG12" s="14" t="e">
        <f t="shared" ref="AG12:AV12" si="2">(1000000*AG16)/AG10</f>
        <v>#DIV/0!</v>
      </c>
      <c r="AH12" s="14" t="e">
        <f t="shared" si="2"/>
        <v>#DIV/0!</v>
      </c>
      <c r="AI12" s="14" t="e">
        <f t="shared" si="2"/>
        <v>#DIV/0!</v>
      </c>
      <c r="AJ12" s="14" t="e">
        <f t="shared" si="2"/>
        <v>#DIV/0!</v>
      </c>
      <c r="AK12" s="14" t="e">
        <f t="shared" si="2"/>
        <v>#DIV/0!</v>
      </c>
      <c r="AL12" s="14" t="e">
        <f t="shared" si="2"/>
        <v>#DIV/0!</v>
      </c>
      <c r="AM12" s="14" t="e">
        <f t="shared" si="2"/>
        <v>#DIV/0!</v>
      </c>
      <c r="AN12" s="14">
        <f t="shared" si="2"/>
        <v>-505434.78260869568</v>
      </c>
      <c r="AO12" s="14">
        <f>(1000000*AO16)/AO10</f>
        <v>-153600.23608105449</v>
      </c>
      <c r="AP12" s="14" t="e">
        <f t="shared" si="2"/>
        <v>#DIV/0!</v>
      </c>
      <c r="AQ12" s="14" t="e">
        <f t="shared" si="2"/>
        <v>#DIV/0!</v>
      </c>
      <c r="AR12" s="14" t="e">
        <f t="shared" si="2"/>
        <v>#DIV/0!</v>
      </c>
      <c r="AS12" s="14" t="e">
        <f t="shared" si="2"/>
        <v>#DIV/0!</v>
      </c>
      <c r="AT12" s="14" t="e">
        <f t="shared" si="2"/>
        <v>#DIV/0!</v>
      </c>
      <c r="AU12" s="14" t="e">
        <f t="shared" si="2"/>
        <v>#DIV/0!</v>
      </c>
      <c r="AV12" s="14" t="e">
        <f t="shared" si="2"/>
        <v>#DIV/0!</v>
      </c>
    </row>
    <row r="13" spans="1:50" s="3" customFormat="1" x14ac:dyDescent="0.35">
      <c r="A13" s="3" t="s">
        <v>34</v>
      </c>
      <c r="B13" s="3" t="s">
        <v>10</v>
      </c>
      <c r="O13" s="19"/>
      <c r="S13" s="19"/>
    </row>
    <row r="14" spans="1:50" x14ac:dyDescent="0.35">
      <c r="B14" t="s">
        <v>11</v>
      </c>
      <c r="K14">
        <v>0</v>
      </c>
      <c r="L14">
        <v>0</v>
      </c>
      <c r="M14">
        <v>1</v>
      </c>
      <c r="N14">
        <f>AN14-M14-L14-K14</f>
        <v>54</v>
      </c>
      <c r="O14" s="17">
        <v>95</v>
      </c>
      <c r="P14">
        <v>364</v>
      </c>
      <c r="Q14">
        <v>536</v>
      </c>
      <c r="R14" s="2">
        <f>AO14-Q14-P14-O14</f>
        <v>663</v>
      </c>
      <c r="S14" s="17">
        <v>661</v>
      </c>
      <c r="T14">
        <v>1121</v>
      </c>
      <c r="U14">
        <v>1337</v>
      </c>
      <c r="AL14">
        <v>0</v>
      </c>
      <c r="AM14">
        <v>0</v>
      </c>
      <c r="AN14">
        <v>55</v>
      </c>
      <c r="AO14">
        <v>1658</v>
      </c>
    </row>
    <row r="15" spans="1:50" s="6" customFormat="1" x14ac:dyDescent="0.35">
      <c r="B15" s="6" t="s">
        <v>12</v>
      </c>
      <c r="K15" s="6">
        <v>0</v>
      </c>
      <c r="L15" s="6">
        <v>0</v>
      </c>
      <c r="M15" s="6">
        <v>83</v>
      </c>
      <c r="N15" s="6">
        <f>AN15-M15-L15-K15</f>
        <v>437</v>
      </c>
      <c r="O15" s="22">
        <v>597</v>
      </c>
      <c r="P15" s="6">
        <v>1068</v>
      </c>
      <c r="Q15" s="6">
        <v>1453</v>
      </c>
      <c r="R15" s="10">
        <f>AO15-Q15-P15-O15</f>
        <v>1663</v>
      </c>
      <c r="S15" s="22">
        <v>1196</v>
      </c>
      <c r="T15" s="6">
        <v>1533</v>
      </c>
      <c r="U15" s="6">
        <v>1814</v>
      </c>
      <c r="AL15" s="6">
        <v>0</v>
      </c>
      <c r="AM15" s="6">
        <v>0</v>
      </c>
      <c r="AN15" s="6">
        <v>520</v>
      </c>
      <c r="AO15" s="6">
        <v>4781</v>
      </c>
    </row>
    <row r="16" spans="1:50" x14ac:dyDescent="0.35">
      <c r="B16" t="s">
        <v>13</v>
      </c>
      <c r="F16">
        <f>F14-F15</f>
        <v>0</v>
      </c>
      <c r="G16">
        <f t="shared" ref="G16:K16" si="3">G14-G15</f>
        <v>0</v>
      </c>
      <c r="H16">
        <f t="shared" si="3"/>
        <v>0</v>
      </c>
      <c r="I16">
        <f t="shared" si="3"/>
        <v>0</v>
      </c>
      <c r="J16">
        <f t="shared" si="3"/>
        <v>0</v>
      </c>
      <c r="K16">
        <f t="shared" si="3"/>
        <v>0</v>
      </c>
      <c r="L16">
        <f>L14-L15</f>
        <v>0</v>
      </c>
      <c r="M16">
        <f t="shared" ref="M16" si="4">M14-M15</f>
        <v>-82</v>
      </c>
      <c r="N16">
        <f t="shared" ref="N16" si="5">N14-N15</f>
        <v>-383</v>
      </c>
      <c r="O16" s="17">
        <f t="shared" ref="O16" si="6">O14-O15</f>
        <v>-502</v>
      </c>
      <c r="P16">
        <f t="shared" ref="P16" si="7">P14-P15</f>
        <v>-704</v>
      </c>
      <c r="Q16">
        <f t="shared" ref="Q16" si="8">Q14-Q15</f>
        <v>-917</v>
      </c>
      <c r="R16">
        <f t="shared" ref="R16" si="9">R14-R15</f>
        <v>-1000</v>
      </c>
      <c r="S16" s="17">
        <f t="shared" ref="S16" si="10">S14-S15</f>
        <v>-535</v>
      </c>
      <c r="T16">
        <f t="shared" ref="T16" si="11">T14-T15</f>
        <v>-412</v>
      </c>
      <c r="U16">
        <f t="shared" ref="U16" si="12">U14-U15</f>
        <v>-477</v>
      </c>
      <c r="V16">
        <f t="shared" ref="V16" si="13">V14-V15</f>
        <v>0</v>
      </c>
      <c r="W16">
        <f t="shared" ref="W16" si="14">W14-W15</f>
        <v>0</v>
      </c>
      <c r="X16">
        <f t="shared" ref="X16" si="15">X14-X15</f>
        <v>0</v>
      </c>
      <c r="AG16">
        <f>AG14-AG15</f>
        <v>0</v>
      </c>
      <c r="AH16">
        <f t="shared" ref="AH16:AX16" si="16">AH14-AH15</f>
        <v>0</v>
      </c>
      <c r="AI16">
        <f t="shared" si="16"/>
        <v>0</v>
      </c>
      <c r="AJ16">
        <f t="shared" si="16"/>
        <v>0</v>
      </c>
      <c r="AK16">
        <f t="shared" si="16"/>
        <v>0</v>
      </c>
      <c r="AL16">
        <f t="shared" si="16"/>
        <v>0</v>
      </c>
      <c r="AM16">
        <f t="shared" si="16"/>
        <v>0</v>
      </c>
      <c r="AN16">
        <f t="shared" si="16"/>
        <v>-465</v>
      </c>
      <c r="AO16">
        <f t="shared" si="16"/>
        <v>-3123</v>
      </c>
      <c r="AP16">
        <f t="shared" si="16"/>
        <v>0</v>
      </c>
      <c r="AQ16">
        <f t="shared" si="16"/>
        <v>0</v>
      </c>
      <c r="AR16">
        <f t="shared" si="16"/>
        <v>0</v>
      </c>
      <c r="AS16">
        <f t="shared" si="16"/>
        <v>0</v>
      </c>
      <c r="AT16">
        <f t="shared" si="16"/>
        <v>0</v>
      </c>
      <c r="AU16">
        <f t="shared" si="16"/>
        <v>0</v>
      </c>
      <c r="AV16">
        <f t="shared" si="16"/>
        <v>0</v>
      </c>
      <c r="AW16">
        <f t="shared" si="16"/>
        <v>0</v>
      </c>
      <c r="AX16">
        <f t="shared" si="16"/>
        <v>0</v>
      </c>
    </row>
    <row r="17" spans="2:50" s="8" customFormat="1" x14ac:dyDescent="0.35">
      <c r="B17" s="8" t="s">
        <v>14</v>
      </c>
      <c r="F17" s="8" t="e">
        <f>F16/F14</f>
        <v>#DIV/0!</v>
      </c>
      <c r="G17" s="8" t="e">
        <f t="shared" ref="G17:K17" si="17">G16/G14</f>
        <v>#DIV/0!</v>
      </c>
      <c r="H17" s="8" t="e">
        <f t="shared" si="17"/>
        <v>#DIV/0!</v>
      </c>
      <c r="I17" s="8" t="e">
        <f t="shared" si="17"/>
        <v>#DIV/0!</v>
      </c>
      <c r="J17" s="8" t="e">
        <f t="shared" si="17"/>
        <v>#DIV/0!</v>
      </c>
      <c r="K17" s="8" t="e">
        <f t="shared" si="17"/>
        <v>#DIV/0!</v>
      </c>
      <c r="L17" s="8" t="e">
        <f>L16/L14</f>
        <v>#DIV/0!</v>
      </c>
      <c r="M17" s="8">
        <f t="shared" ref="M17" si="18">M16/M14</f>
        <v>-82</v>
      </c>
      <c r="N17" s="8">
        <f t="shared" ref="N17" si="19">N16/N14</f>
        <v>-7.0925925925925926</v>
      </c>
      <c r="O17" s="23">
        <f t="shared" ref="O17" si="20">O16/O14</f>
        <v>-5.2842105263157899</v>
      </c>
      <c r="P17" s="8">
        <f t="shared" ref="P17" si="21">P16/P14</f>
        <v>-1.9340659340659341</v>
      </c>
      <c r="Q17" s="8">
        <f t="shared" ref="Q17" si="22">Q16/Q14</f>
        <v>-1.710820895522388</v>
      </c>
      <c r="R17" s="8">
        <f t="shared" ref="R17" si="23">R16/R14</f>
        <v>-1.5082956259426847</v>
      </c>
      <c r="S17" s="23">
        <f t="shared" ref="S17" si="24">S16/S14</f>
        <v>-0.80937972768532529</v>
      </c>
      <c r="T17" s="8">
        <f t="shared" ref="T17" si="25">T16/T14</f>
        <v>-0.36752899197145406</v>
      </c>
      <c r="U17" s="8">
        <f t="shared" ref="U17" si="26">U16/U14</f>
        <v>-0.3567688855646971</v>
      </c>
      <c r="V17" s="8" t="e">
        <f t="shared" ref="V17" si="27">V16/V14</f>
        <v>#DIV/0!</v>
      </c>
      <c r="W17" s="8" t="e">
        <f t="shared" ref="W17" si="28">W16/W14</f>
        <v>#DIV/0!</v>
      </c>
      <c r="X17" s="8" t="e">
        <f t="shared" ref="X17" si="29">X16/X14</f>
        <v>#DIV/0!</v>
      </c>
      <c r="AG17" s="8" t="e">
        <f>AG16/AG14</f>
        <v>#DIV/0!</v>
      </c>
      <c r="AH17" s="8" t="e">
        <f t="shared" ref="AH17:AV17" si="30">AH16/AH14</f>
        <v>#DIV/0!</v>
      </c>
      <c r="AI17" s="8" t="e">
        <f t="shared" si="30"/>
        <v>#DIV/0!</v>
      </c>
      <c r="AJ17" s="8" t="e">
        <f t="shared" si="30"/>
        <v>#DIV/0!</v>
      </c>
      <c r="AK17" s="8" t="e">
        <f t="shared" si="30"/>
        <v>#DIV/0!</v>
      </c>
      <c r="AL17" s="8" t="e">
        <f t="shared" si="30"/>
        <v>#DIV/0!</v>
      </c>
      <c r="AM17" s="8" t="e">
        <f t="shared" si="30"/>
        <v>#DIV/0!</v>
      </c>
      <c r="AN17" s="8">
        <f t="shared" si="30"/>
        <v>-8.454545454545455</v>
      </c>
      <c r="AO17" s="8">
        <f t="shared" si="30"/>
        <v>-1.8835946924004825</v>
      </c>
      <c r="AP17" s="8" t="e">
        <f t="shared" si="30"/>
        <v>#DIV/0!</v>
      </c>
      <c r="AQ17" s="8" t="e">
        <f t="shared" si="30"/>
        <v>#DIV/0!</v>
      </c>
      <c r="AR17" s="8" t="e">
        <f t="shared" si="30"/>
        <v>#DIV/0!</v>
      </c>
      <c r="AS17" s="8" t="e">
        <f t="shared" si="30"/>
        <v>#DIV/0!</v>
      </c>
      <c r="AT17" s="8" t="e">
        <f t="shared" si="30"/>
        <v>#DIV/0!</v>
      </c>
      <c r="AU17" s="8" t="e">
        <f t="shared" si="30"/>
        <v>#DIV/0!</v>
      </c>
      <c r="AV17" s="8" t="e">
        <f t="shared" si="30"/>
        <v>#DIV/0!</v>
      </c>
    </row>
    <row r="18" spans="2:50" s="5" customFormat="1" x14ac:dyDescent="0.35">
      <c r="B18" s="5" t="s">
        <v>15</v>
      </c>
      <c r="O18" s="24"/>
      <c r="S18" s="24"/>
    </row>
    <row r="19" spans="2:50" x14ac:dyDescent="0.35">
      <c r="B19" t="s">
        <v>16</v>
      </c>
      <c r="K19">
        <v>289</v>
      </c>
      <c r="L19">
        <v>394</v>
      </c>
      <c r="M19">
        <v>441</v>
      </c>
      <c r="N19">
        <f>AN19-M19-L19-K19</f>
        <v>726</v>
      </c>
      <c r="O19" s="17">
        <v>547</v>
      </c>
      <c r="P19">
        <v>543</v>
      </c>
      <c r="Q19">
        <v>452</v>
      </c>
      <c r="R19" s="2">
        <f>AO19-Q19-P19-O19</f>
        <v>402</v>
      </c>
      <c r="S19" s="17">
        <v>496</v>
      </c>
      <c r="T19">
        <v>444</v>
      </c>
      <c r="U19">
        <v>529</v>
      </c>
      <c r="AL19">
        <v>301</v>
      </c>
      <c r="AM19">
        <v>766</v>
      </c>
      <c r="AN19">
        <v>1850</v>
      </c>
      <c r="AO19">
        <v>1944</v>
      </c>
    </row>
    <row r="20" spans="2:50" x14ac:dyDescent="0.35">
      <c r="B20" t="s">
        <v>17</v>
      </c>
      <c r="K20">
        <v>121</v>
      </c>
      <c r="L20">
        <v>186</v>
      </c>
      <c r="M20">
        <v>253</v>
      </c>
      <c r="N20">
        <f>AN20-M20-L20-K20</f>
        <v>682</v>
      </c>
      <c r="O20" s="17">
        <v>530</v>
      </c>
      <c r="P20">
        <v>461</v>
      </c>
      <c r="Q20">
        <v>405</v>
      </c>
      <c r="R20" s="2">
        <f>AO20-Q20-P20-O20</f>
        <v>393</v>
      </c>
      <c r="S20" s="17">
        <v>402</v>
      </c>
      <c r="T20">
        <v>429</v>
      </c>
      <c r="U20">
        <v>434</v>
      </c>
      <c r="AL20">
        <v>108</v>
      </c>
      <c r="AM20">
        <v>255</v>
      </c>
      <c r="AN20">
        <v>1242</v>
      </c>
      <c r="AO20">
        <v>1789</v>
      </c>
    </row>
    <row r="21" spans="2:50" s="6" customFormat="1" x14ac:dyDescent="0.35">
      <c r="B21" s="6" t="s">
        <v>18</v>
      </c>
      <c r="K21" s="6">
        <v>0</v>
      </c>
      <c r="L21" s="6">
        <v>0</v>
      </c>
      <c r="M21" s="6">
        <v>0</v>
      </c>
      <c r="N21">
        <f>AN21-M21-L21-K21</f>
        <v>663</v>
      </c>
      <c r="O21" s="22">
        <v>0</v>
      </c>
      <c r="P21" s="6">
        <v>0</v>
      </c>
      <c r="Q21" s="6">
        <v>0</v>
      </c>
      <c r="R21" s="2">
        <f>AO21-Q21-P21-O21</f>
        <v>0</v>
      </c>
      <c r="S21" s="22">
        <v>0</v>
      </c>
      <c r="T21" s="6">
        <v>0</v>
      </c>
      <c r="U21" s="6">
        <v>0</v>
      </c>
      <c r="AL21" s="6">
        <v>0</v>
      </c>
      <c r="AM21" s="6">
        <v>0</v>
      </c>
      <c r="AN21" s="6">
        <v>663</v>
      </c>
      <c r="AO21" s="6">
        <v>0</v>
      </c>
    </row>
    <row r="22" spans="2:50" s="7" customFormat="1" x14ac:dyDescent="0.35">
      <c r="B22" s="7" t="s">
        <v>19</v>
      </c>
      <c r="F22" s="7">
        <f>SUM(F19:F21)</f>
        <v>0</v>
      </c>
      <c r="G22" s="7">
        <f t="shared" ref="G22:K22" si="31">SUM(G19:G21)</f>
        <v>0</v>
      </c>
      <c r="H22" s="7">
        <f t="shared" si="31"/>
        <v>0</v>
      </c>
      <c r="I22" s="7">
        <f t="shared" si="31"/>
        <v>0</v>
      </c>
      <c r="J22" s="7">
        <f t="shared" si="31"/>
        <v>0</v>
      </c>
      <c r="K22" s="7">
        <f t="shared" si="31"/>
        <v>410</v>
      </c>
      <c r="L22" s="7">
        <f>SUM(L19:L21)</f>
        <v>580</v>
      </c>
      <c r="M22" s="7">
        <f t="shared" ref="M22" si="32">SUM(M19:M21)</f>
        <v>694</v>
      </c>
      <c r="N22" s="7">
        <f t="shared" ref="N22" si="33">SUM(N19:N21)</f>
        <v>2071</v>
      </c>
      <c r="O22" s="25">
        <f t="shared" ref="O22" si="34">SUM(O19:O21)</f>
        <v>1077</v>
      </c>
      <c r="P22" s="7">
        <f t="shared" ref="P22" si="35">SUM(P19:P21)</f>
        <v>1004</v>
      </c>
      <c r="Q22" s="7">
        <f t="shared" ref="Q22" si="36">SUM(Q19:Q21)</f>
        <v>857</v>
      </c>
      <c r="R22" s="7">
        <f t="shared" ref="R22" si="37">SUM(R19:R21)</f>
        <v>795</v>
      </c>
      <c r="S22" s="25">
        <f t="shared" ref="S22" si="38">SUM(S19:S21)</f>
        <v>898</v>
      </c>
      <c r="T22" s="7">
        <f t="shared" ref="T22" si="39">SUM(T19:T21)</f>
        <v>873</v>
      </c>
      <c r="U22" s="7">
        <f t="shared" ref="U22" si="40">SUM(U19:U21)</f>
        <v>963</v>
      </c>
      <c r="V22" s="7">
        <f t="shared" ref="V22" si="41">SUM(V19:V21)</f>
        <v>0</v>
      </c>
      <c r="W22" s="7">
        <f t="shared" ref="W22" si="42">SUM(W19:W21)</f>
        <v>0</v>
      </c>
      <c r="X22" s="7">
        <f t="shared" ref="X22" si="43">SUM(X19:X21)</f>
        <v>0</v>
      </c>
      <c r="AG22" s="7">
        <f>SUM(AG19:AG21)</f>
        <v>0</v>
      </c>
      <c r="AH22" s="7">
        <f t="shared" ref="AH22:AX22" si="44">SUM(AH19:AH21)</f>
        <v>0</v>
      </c>
      <c r="AI22" s="7">
        <f t="shared" si="44"/>
        <v>0</v>
      </c>
      <c r="AJ22" s="7">
        <f t="shared" si="44"/>
        <v>0</v>
      </c>
      <c r="AK22" s="7">
        <f t="shared" si="44"/>
        <v>0</v>
      </c>
      <c r="AL22" s="7">
        <f t="shared" si="44"/>
        <v>409</v>
      </c>
      <c r="AM22" s="7">
        <f t="shared" si="44"/>
        <v>1021</v>
      </c>
      <c r="AN22" s="7">
        <f t="shared" si="44"/>
        <v>3755</v>
      </c>
      <c r="AO22" s="7">
        <f t="shared" si="44"/>
        <v>3733</v>
      </c>
      <c r="AP22" s="7">
        <f t="shared" si="44"/>
        <v>0</v>
      </c>
      <c r="AQ22" s="7">
        <f t="shared" si="44"/>
        <v>0</v>
      </c>
      <c r="AR22" s="7">
        <f t="shared" si="44"/>
        <v>0</v>
      </c>
      <c r="AS22" s="7">
        <f t="shared" si="44"/>
        <v>0</v>
      </c>
      <c r="AT22" s="7">
        <f t="shared" si="44"/>
        <v>0</v>
      </c>
      <c r="AU22" s="7">
        <f t="shared" si="44"/>
        <v>0</v>
      </c>
      <c r="AV22" s="7">
        <f t="shared" si="44"/>
        <v>0</v>
      </c>
      <c r="AW22" s="7">
        <f t="shared" si="44"/>
        <v>0</v>
      </c>
      <c r="AX22" s="7">
        <f t="shared" si="44"/>
        <v>0</v>
      </c>
    </row>
    <row r="23" spans="2:50" x14ac:dyDescent="0.35">
      <c r="B23" t="s">
        <v>20</v>
      </c>
      <c r="F23">
        <f>F16-F22</f>
        <v>0</v>
      </c>
      <c r="G23">
        <f t="shared" ref="G23:K23" si="45">G16-G22</f>
        <v>0</v>
      </c>
      <c r="H23">
        <f t="shared" si="45"/>
        <v>0</v>
      </c>
      <c r="I23">
        <f t="shared" si="45"/>
        <v>0</v>
      </c>
      <c r="J23">
        <f t="shared" si="45"/>
        <v>0</v>
      </c>
      <c r="K23">
        <f t="shared" si="45"/>
        <v>-410</v>
      </c>
      <c r="L23">
        <f>L16-L22</f>
        <v>-580</v>
      </c>
      <c r="M23">
        <f t="shared" ref="M23" si="46">M16-M22</f>
        <v>-776</v>
      </c>
      <c r="N23">
        <f t="shared" ref="N23" si="47">N16-N22</f>
        <v>-2454</v>
      </c>
      <c r="O23" s="17">
        <f t="shared" ref="O23" si="48">O16-O22</f>
        <v>-1579</v>
      </c>
      <c r="P23">
        <f t="shared" ref="P23" si="49">P16-P22</f>
        <v>-1708</v>
      </c>
      <c r="Q23">
        <f t="shared" ref="Q23" si="50">Q16-Q22</f>
        <v>-1774</v>
      </c>
      <c r="R23">
        <f t="shared" ref="R23" si="51">R16-R22</f>
        <v>-1795</v>
      </c>
      <c r="S23" s="17">
        <f t="shared" ref="S23" si="52">S16-S22</f>
        <v>-1433</v>
      </c>
      <c r="T23">
        <f t="shared" ref="T23" si="53">T16-T22</f>
        <v>-1285</v>
      </c>
      <c r="U23">
        <f t="shared" ref="U23" si="54">U16-U22</f>
        <v>-1440</v>
      </c>
      <c r="V23">
        <f t="shared" ref="V23" si="55">V16-V22</f>
        <v>0</v>
      </c>
      <c r="W23">
        <f t="shared" ref="W23" si="56">W16-W22</f>
        <v>0</v>
      </c>
      <c r="X23">
        <f t="shared" ref="X23" si="57">X16-X22</f>
        <v>0</v>
      </c>
      <c r="AG23">
        <f>AG16-AG22</f>
        <v>0</v>
      </c>
      <c r="AH23">
        <f t="shared" ref="AH23:AX23" si="58">AH16-AH22</f>
        <v>0</v>
      </c>
      <c r="AI23">
        <f t="shared" si="58"/>
        <v>0</v>
      </c>
      <c r="AJ23">
        <f t="shared" si="58"/>
        <v>0</v>
      </c>
      <c r="AK23">
        <f t="shared" si="58"/>
        <v>0</v>
      </c>
      <c r="AL23">
        <f t="shared" si="58"/>
        <v>-409</v>
      </c>
      <c r="AM23">
        <f t="shared" si="58"/>
        <v>-1021</v>
      </c>
      <c r="AN23">
        <f t="shared" si="58"/>
        <v>-4220</v>
      </c>
      <c r="AO23">
        <f t="shared" si="58"/>
        <v>-6856</v>
      </c>
      <c r="AP23">
        <f t="shared" si="58"/>
        <v>0</v>
      </c>
      <c r="AQ23">
        <f t="shared" si="58"/>
        <v>0</v>
      </c>
      <c r="AR23">
        <f t="shared" si="58"/>
        <v>0</v>
      </c>
      <c r="AS23">
        <f t="shared" si="58"/>
        <v>0</v>
      </c>
      <c r="AT23">
        <f t="shared" si="58"/>
        <v>0</v>
      </c>
      <c r="AU23">
        <f t="shared" si="58"/>
        <v>0</v>
      </c>
      <c r="AV23">
        <f t="shared" si="58"/>
        <v>0</v>
      </c>
      <c r="AW23">
        <f t="shared" si="58"/>
        <v>0</v>
      </c>
      <c r="AX23">
        <f t="shared" si="58"/>
        <v>0</v>
      </c>
    </row>
    <row r="24" spans="2:50" s="8" customFormat="1" x14ac:dyDescent="0.35">
      <c r="B24" s="8" t="s">
        <v>21</v>
      </c>
      <c r="F24" s="8" t="e">
        <f>F23/F14</f>
        <v>#DIV/0!</v>
      </c>
      <c r="G24" s="8" t="e">
        <f t="shared" ref="G24:K24" si="59">G23/G14</f>
        <v>#DIV/0!</v>
      </c>
      <c r="H24" s="8" t="e">
        <f t="shared" si="59"/>
        <v>#DIV/0!</v>
      </c>
      <c r="I24" s="8" t="e">
        <f t="shared" si="59"/>
        <v>#DIV/0!</v>
      </c>
      <c r="J24" s="8" t="e">
        <f t="shared" si="59"/>
        <v>#DIV/0!</v>
      </c>
      <c r="K24" s="8" t="e">
        <f t="shared" si="59"/>
        <v>#DIV/0!</v>
      </c>
      <c r="L24" s="8" t="e">
        <f>L23/L14</f>
        <v>#DIV/0!</v>
      </c>
      <c r="M24" s="8">
        <f t="shared" ref="M24" si="60">M23/M14</f>
        <v>-776</v>
      </c>
      <c r="N24" s="8">
        <f t="shared" ref="N24" si="61">N23/N14</f>
        <v>-45.444444444444443</v>
      </c>
      <c r="O24" s="23">
        <f t="shared" ref="O24" si="62">O23/O14</f>
        <v>-16.621052631578948</v>
      </c>
      <c r="P24" s="8">
        <f t="shared" ref="P24" si="63">P23/P14</f>
        <v>-4.6923076923076925</v>
      </c>
      <c r="Q24" s="8">
        <f t="shared" ref="Q24" si="64">Q23/Q14</f>
        <v>-3.3097014925373136</v>
      </c>
      <c r="R24" s="8">
        <f t="shared" ref="R24" si="65">R23/R14</f>
        <v>-2.7073906485671193</v>
      </c>
      <c r="S24" s="23">
        <f t="shared" ref="S24" si="66">S23/S14</f>
        <v>-2.1679273827534038</v>
      </c>
      <c r="T24" s="8">
        <f t="shared" ref="T24" si="67">T23/T14</f>
        <v>-1.1462979482604818</v>
      </c>
      <c r="U24" s="8">
        <f t="shared" ref="U24" si="68">U23/U14</f>
        <v>-1.0770381451009723</v>
      </c>
      <c r="V24" s="8" t="e">
        <f t="shared" ref="V24" si="69">V23/V14</f>
        <v>#DIV/0!</v>
      </c>
      <c r="W24" s="8" t="e">
        <f t="shared" ref="W24" si="70">W23/W14</f>
        <v>#DIV/0!</v>
      </c>
      <c r="X24" s="8" t="e">
        <f t="shared" ref="X24" si="71">X23/X14</f>
        <v>#DIV/0!</v>
      </c>
      <c r="AG24" s="8" t="e">
        <f>AG23/AG14</f>
        <v>#DIV/0!</v>
      </c>
      <c r="AH24" s="8" t="e">
        <f t="shared" ref="AH24:AX24" si="72">AH23/AH14</f>
        <v>#DIV/0!</v>
      </c>
      <c r="AI24" s="8" t="e">
        <f t="shared" si="72"/>
        <v>#DIV/0!</v>
      </c>
      <c r="AJ24" s="8" t="e">
        <f t="shared" si="72"/>
        <v>#DIV/0!</v>
      </c>
      <c r="AK24" s="8" t="e">
        <f t="shared" si="72"/>
        <v>#DIV/0!</v>
      </c>
      <c r="AL24" s="8" t="e">
        <f t="shared" si="72"/>
        <v>#DIV/0!</v>
      </c>
      <c r="AM24" s="8" t="e">
        <f t="shared" si="72"/>
        <v>#DIV/0!</v>
      </c>
      <c r="AN24" s="8">
        <f t="shared" si="72"/>
        <v>-76.727272727272734</v>
      </c>
      <c r="AO24" s="8">
        <f t="shared" si="72"/>
        <v>-4.1351025331724971</v>
      </c>
      <c r="AP24" s="8" t="e">
        <f t="shared" si="72"/>
        <v>#DIV/0!</v>
      </c>
      <c r="AQ24" s="8" t="e">
        <f t="shared" si="72"/>
        <v>#DIV/0!</v>
      </c>
      <c r="AR24" s="8" t="e">
        <f t="shared" si="72"/>
        <v>#DIV/0!</v>
      </c>
      <c r="AS24" s="8" t="e">
        <f t="shared" si="72"/>
        <v>#DIV/0!</v>
      </c>
      <c r="AT24" s="8" t="e">
        <f t="shared" si="72"/>
        <v>#DIV/0!</v>
      </c>
      <c r="AU24" s="8" t="e">
        <f t="shared" si="72"/>
        <v>#DIV/0!</v>
      </c>
      <c r="AV24" s="8" t="e">
        <f t="shared" si="72"/>
        <v>#DIV/0!</v>
      </c>
      <c r="AW24" s="8" t="e">
        <f t="shared" si="72"/>
        <v>#DIV/0!</v>
      </c>
      <c r="AX24" s="8" t="e">
        <f t="shared" si="72"/>
        <v>#DIV/0!</v>
      </c>
    </row>
    <row r="25" spans="2:50" s="5" customFormat="1" x14ac:dyDescent="0.35">
      <c r="B25" s="5" t="s">
        <v>22</v>
      </c>
      <c r="O25" s="24"/>
      <c r="S25" s="24"/>
    </row>
    <row r="26" spans="2:50" x14ac:dyDescent="0.35">
      <c r="B26" t="s">
        <v>23</v>
      </c>
      <c r="K26">
        <v>1</v>
      </c>
      <c r="L26">
        <v>0</v>
      </c>
      <c r="M26">
        <v>1</v>
      </c>
      <c r="N26">
        <f>AN26-M26-L26-K26</f>
        <v>1</v>
      </c>
      <c r="O26" s="17">
        <v>3</v>
      </c>
      <c r="P26">
        <v>22</v>
      </c>
      <c r="Q26">
        <v>69</v>
      </c>
      <c r="R26" s="2">
        <f>AO26-Q26-P26-O26</f>
        <v>99</v>
      </c>
      <c r="S26" s="17">
        <v>124</v>
      </c>
      <c r="T26">
        <v>141</v>
      </c>
      <c r="U26">
        <v>126</v>
      </c>
      <c r="AL26">
        <v>18</v>
      </c>
      <c r="AM26">
        <v>10</v>
      </c>
      <c r="AN26">
        <v>3</v>
      </c>
      <c r="AO26">
        <v>193</v>
      </c>
    </row>
    <row r="27" spans="2:50" x14ac:dyDescent="0.35">
      <c r="B27" t="s">
        <v>24</v>
      </c>
      <c r="K27">
        <v>-5</v>
      </c>
      <c r="L27">
        <v>-1</v>
      </c>
      <c r="M27">
        <v>-1</v>
      </c>
      <c r="N27">
        <f>AN27-M27-L27-K27</f>
        <v>-22</v>
      </c>
      <c r="O27" s="17">
        <v>-22</v>
      </c>
      <c r="P27">
        <v>-24</v>
      </c>
      <c r="Q27">
        <v>-24</v>
      </c>
      <c r="R27" s="2">
        <f>AO27-Q27-P27-O27</f>
        <v>-33</v>
      </c>
      <c r="S27" s="17">
        <v>-38</v>
      </c>
      <c r="T27">
        <v>-54</v>
      </c>
      <c r="U27">
        <v>-55</v>
      </c>
      <c r="AL27">
        <v>-34</v>
      </c>
      <c r="AM27">
        <v>-8</v>
      </c>
      <c r="AN27">
        <v>-29</v>
      </c>
      <c r="AO27">
        <v>-103</v>
      </c>
    </row>
    <row r="28" spans="2:50" x14ac:dyDescent="0.35">
      <c r="B28" t="s">
        <v>29</v>
      </c>
      <c r="K28">
        <v>0</v>
      </c>
      <c r="L28">
        <v>0</v>
      </c>
      <c r="M28">
        <v>-458</v>
      </c>
      <c r="N28">
        <f>AN28-M28-L28-K28</f>
        <v>17</v>
      </c>
      <c r="O28" s="17">
        <v>0</v>
      </c>
      <c r="P28">
        <v>0</v>
      </c>
      <c r="Q28">
        <v>0</v>
      </c>
      <c r="R28" s="2">
        <f>AO28-Q28-P28-O28</f>
        <v>0</v>
      </c>
      <c r="S28" s="17">
        <v>0</v>
      </c>
      <c r="T28">
        <v>0</v>
      </c>
      <c r="U28">
        <v>0</v>
      </c>
      <c r="AL28">
        <v>0</v>
      </c>
      <c r="AM28">
        <v>0</v>
      </c>
      <c r="AN28">
        <v>-441</v>
      </c>
      <c r="AO28">
        <v>0</v>
      </c>
    </row>
    <row r="29" spans="2:50" s="6" customFormat="1" x14ac:dyDescent="0.35">
      <c r="B29" s="6" t="s">
        <v>25</v>
      </c>
      <c r="K29" s="6">
        <v>0</v>
      </c>
      <c r="L29" s="6">
        <v>1</v>
      </c>
      <c r="M29" s="6">
        <v>1</v>
      </c>
      <c r="N29" s="6">
        <f>AN29-M29-L29-K29</f>
        <v>-3</v>
      </c>
      <c r="O29" s="22">
        <v>5</v>
      </c>
      <c r="P29" s="6">
        <v>1</v>
      </c>
      <c r="Q29" s="6">
        <v>6</v>
      </c>
      <c r="R29" s="10">
        <f>AO29-Q29-P29-O29</f>
        <v>6</v>
      </c>
      <c r="S29" s="22">
        <v>-1</v>
      </c>
      <c r="T29" s="6">
        <v>3</v>
      </c>
      <c r="U29" s="6">
        <v>2</v>
      </c>
      <c r="AL29" s="6">
        <v>-1</v>
      </c>
      <c r="AM29" s="6">
        <v>1</v>
      </c>
      <c r="AN29" s="6">
        <v>-1</v>
      </c>
      <c r="AO29" s="6">
        <v>18</v>
      </c>
    </row>
    <row r="30" spans="2:50" x14ac:dyDescent="0.35">
      <c r="B30" t="s">
        <v>26</v>
      </c>
      <c r="F30">
        <f>F23+SUM(F26:F29)</f>
        <v>0</v>
      </c>
      <c r="G30">
        <f t="shared" ref="G30:K30" si="73">G23+SUM(G26:G29)</f>
        <v>0</v>
      </c>
      <c r="H30">
        <f t="shared" si="73"/>
        <v>0</v>
      </c>
      <c r="I30">
        <f t="shared" si="73"/>
        <v>0</v>
      </c>
      <c r="J30">
        <f t="shared" si="73"/>
        <v>0</v>
      </c>
      <c r="K30">
        <f t="shared" si="73"/>
        <v>-414</v>
      </c>
      <c r="L30">
        <f>L23+SUM(L26:L29)</f>
        <v>-580</v>
      </c>
      <c r="M30">
        <f t="shared" ref="M30" si="74">M23+SUM(M26:M29)</f>
        <v>-1233</v>
      </c>
      <c r="N30">
        <f t="shared" ref="N30" si="75">N23+SUM(N26:N29)</f>
        <v>-2461</v>
      </c>
      <c r="O30" s="17">
        <f t="shared" ref="O30" si="76">O23+SUM(O26:O29)</f>
        <v>-1593</v>
      </c>
      <c r="P30">
        <f t="shared" ref="P30" si="77">P23+SUM(P26:P29)</f>
        <v>-1709</v>
      </c>
      <c r="Q30">
        <f t="shared" ref="Q30" si="78">Q23+SUM(Q26:Q29)</f>
        <v>-1723</v>
      </c>
      <c r="R30">
        <f t="shared" ref="R30" si="79">R23+SUM(R26:R29)</f>
        <v>-1723</v>
      </c>
      <c r="S30" s="17">
        <f t="shared" ref="S30" si="80">S23+SUM(S26:S29)</f>
        <v>-1348</v>
      </c>
      <c r="T30">
        <f t="shared" ref="T30" si="81">T23+SUM(T26:T29)</f>
        <v>-1195</v>
      </c>
      <c r="U30">
        <f t="shared" ref="U30" si="82">U23+SUM(U26:U29)</f>
        <v>-1367</v>
      </c>
      <c r="V30">
        <f t="shared" ref="V30" si="83">V23+SUM(V26:V29)</f>
        <v>0</v>
      </c>
      <c r="W30">
        <f t="shared" ref="W30" si="84">W23+SUM(W26:W29)</f>
        <v>0</v>
      </c>
      <c r="X30">
        <f t="shared" ref="X30" si="85">X23+SUM(X26:X29)</f>
        <v>0</v>
      </c>
      <c r="AG30">
        <f>AG23+SUM(AG26:AG29)</f>
        <v>0</v>
      </c>
      <c r="AH30">
        <f t="shared" ref="AH30:AX30" si="86">AH23+SUM(AH26:AH29)</f>
        <v>0</v>
      </c>
      <c r="AI30">
        <f t="shared" si="86"/>
        <v>0</v>
      </c>
      <c r="AJ30">
        <f t="shared" si="86"/>
        <v>0</v>
      </c>
      <c r="AK30">
        <f t="shared" si="86"/>
        <v>0</v>
      </c>
      <c r="AL30">
        <f t="shared" si="86"/>
        <v>-426</v>
      </c>
      <c r="AM30">
        <f t="shared" si="86"/>
        <v>-1018</v>
      </c>
      <c r="AN30">
        <f t="shared" si="86"/>
        <v>-4688</v>
      </c>
      <c r="AO30">
        <f t="shared" si="86"/>
        <v>-6748</v>
      </c>
      <c r="AP30">
        <f t="shared" si="86"/>
        <v>0</v>
      </c>
      <c r="AQ30">
        <f t="shared" si="86"/>
        <v>0</v>
      </c>
      <c r="AR30">
        <f t="shared" si="86"/>
        <v>0</v>
      </c>
      <c r="AS30">
        <f t="shared" si="86"/>
        <v>0</v>
      </c>
      <c r="AT30">
        <f t="shared" si="86"/>
        <v>0</v>
      </c>
      <c r="AU30">
        <f t="shared" si="86"/>
        <v>0</v>
      </c>
      <c r="AV30">
        <f t="shared" si="86"/>
        <v>0</v>
      </c>
      <c r="AW30">
        <f t="shared" si="86"/>
        <v>0</v>
      </c>
      <c r="AX30">
        <f t="shared" si="86"/>
        <v>0</v>
      </c>
    </row>
    <row r="31" spans="2:50" s="6" customFormat="1" x14ac:dyDescent="0.35">
      <c r="B31" s="6" t="s">
        <v>27</v>
      </c>
      <c r="K31" s="6">
        <v>0</v>
      </c>
      <c r="L31" s="6">
        <v>0</v>
      </c>
      <c r="M31" s="6">
        <v>0</v>
      </c>
      <c r="N31" s="6">
        <f>AN31-M31-L31-K31</f>
        <v>0</v>
      </c>
      <c r="O31" s="22">
        <v>0</v>
      </c>
      <c r="P31" s="6">
        <v>-3</v>
      </c>
      <c r="Q31" s="6">
        <v>-1</v>
      </c>
      <c r="R31" s="10">
        <f>AO31-Q31-P31-O31</f>
        <v>0</v>
      </c>
      <c r="S31" s="22">
        <v>-1</v>
      </c>
      <c r="T31" s="6">
        <v>0</v>
      </c>
      <c r="U31" s="6">
        <v>0</v>
      </c>
      <c r="AL31" s="6">
        <v>0</v>
      </c>
      <c r="AM31" s="6">
        <v>0</v>
      </c>
      <c r="AN31" s="6">
        <v>0</v>
      </c>
      <c r="AO31" s="6">
        <v>-4</v>
      </c>
    </row>
    <row r="32" spans="2:50" x14ac:dyDescent="0.35">
      <c r="B32" t="s">
        <v>28</v>
      </c>
      <c r="F32">
        <f>SUM(F30:F31)</f>
        <v>0</v>
      </c>
      <c r="G32">
        <f t="shared" ref="G32:K32" si="87">SUM(G30:G31)</f>
        <v>0</v>
      </c>
      <c r="H32">
        <f t="shared" si="87"/>
        <v>0</v>
      </c>
      <c r="I32">
        <f t="shared" si="87"/>
        <v>0</v>
      </c>
      <c r="J32">
        <f t="shared" si="87"/>
        <v>0</v>
      </c>
      <c r="K32">
        <f t="shared" si="87"/>
        <v>-414</v>
      </c>
      <c r="L32">
        <f>SUM(L30:L31)</f>
        <v>-580</v>
      </c>
      <c r="M32">
        <f t="shared" ref="M32" si="88">SUM(M30:M31)</f>
        <v>-1233</v>
      </c>
      <c r="N32">
        <f t="shared" ref="N32" si="89">SUM(N30:N31)</f>
        <v>-2461</v>
      </c>
      <c r="O32" s="17">
        <f t="shared" ref="O32" si="90">SUM(O30:O31)</f>
        <v>-1593</v>
      </c>
      <c r="P32">
        <f t="shared" ref="P32" si="91">SUM(P30:P31)</f>
        <v>-1712</v>
      </c>
      <c r="Q32">
        <f t="shared" ref="Q32" si="92">SUM(Q30:Q31)</f>
        <v>-1724</v>
      </c>
      <c r="R32">
        <f t="shared" ref="R32" si="93">SUM(R30:R31)</f>
        <v>-1723</v>
      </c>
      <c r="S32" s="17">
        <f t="shared" ref="S32" si="94">SUM(S30:S31)</f>
        <v>-1349</v>
      </c>
      <c r="T32">
        <f t="shared" ref="T32" si="95">SUM(T30:T31)</f>
        <v>-1195</v>
      </c>
      <c r="U32">
        <f t="shared" ref="U32" si="96">SUM(U30:U31)</f>
        <v>-1367</v>
      </c>
      <c r="V32">
        <f t="shared" ref="V32" si="97">SUM(V30:V31)</f>
        <v>0</v>
      </c>
      <c r="W32">
        <f t="shared" ref="W32" si="98">SUM(W30:W31)</f>
        <v>0</v>
      </c>
      <c r="X32">
        <f t="shared" ref="X32" si="99">SUM(X30:X31)</f>
        <v>0</v>
      </c>
      <c r="AG32">
        <f>SUM(AG30:AG31)</f>
        <v>0</v>
      </c>
      <c r="AH32">
        <f t="shared" ref="AH32:AX32" si="100">SUM(AH30:AH31)</f>
        <v>0</v>
      </c>
      <c r="AI32">
        <f t="shared" si="100"/>
        <v>0</v>
      </c>
      <c r="AJ32">
        <f t="shared" si="100"/>
        <v>0</v>
      </c>
      <c r="AK32">
        <f t="shared" si="100"/>
        <v>0</v>
      </c>
      <c r="AL32">
        <f t="shared" si="100"/>
        <v>-426</v>
      </c>
      <c r="AM32">
        <f t="shared" si="100"/>
        <v>-1018</v>
      </c>
      <c r="AN32">
        <f t="shared" si="100"/>
        <v>-4688</v>
      </c>
      <c r="AO32">
        <f t="shared" si="100"/>
        <v>-6752</v>
      </c>
      <c r="AP32">
        <f t="shared" si="100"/>
        <v>0</v>
      </c>
      <c r="AQ32">
        <f t="shared" si="100"/>
        <v>0</v>
      </c>
      <c r="AR32">
        <f t="shared" si="100"/>
        <v>0</v>
      </c>
      <c r="AS32">
        <f t="shared" si="100"/>
        <v>0</v>
      </c>
      <c r="AT32">
        <f t="shared" si="100"/>
        <v>0</v>
      </c>
      <c r="AU32">
        <f t="shared" si="100"/>
        <v>0</v>
      </c>
      <c r="AV32">
        <f t="shared" si="100"/>
        <v>0</v>
      </c>
      <c r="AW32">
        <f t="shared" si="100"/>
        <v>0</v>
      </c>
      <c r="AX32">
        <f t="shared" si="100"/>
        <v>0</v>
      </c>
    </row>
    <row r="33" spans="2:50" x14ac:dyDescent="0.35">
      <c r="R33" s="2">
        <f>AO33-Q33-P33-O33</f>
        <v>0</v>
      </c>
    </row>
    <row r="34" spans="2:50" s="9" customFormat="1" x14ac:dyDescent="0.35">
      <c r="B34" s="9" t="s">
        <v>30</v>
      </c>
      <c r="F34" s="9" t="e">
        <f>F32/F36</f>
        <v>#DIV/0!</v>
      </c>
      <c r="G34" s="9" t="e">
        <f t="shared" ref="G34:K34" si="101">G32/G36</f>
        <v>#DIV/0!</v>
      </c>
      <c r="H34" s="9" t="e">
        <f t="shared" si="101"/>
        <v>#DIV/0!</v>
      </c>
      <c r="I34" s="9" t="e">
        <f t="shared" si="101"/>
        <v>#DIV/0!</v>
      </c>
      <c r="J34" s="9" t="e">
        <f t="shared" si="101"/>
        <v>#DIV/0!</v>
      </c>
      <c r="K34" s="9">
        <f t="shared" si="101"/>
        <v>-4.0990099009900991</v>
      </c>
      <c r="L34" s="9">
        <f>L32/L36</f>
        <v>-5.7425742574257423</v>
      </c>
      <c r="M34" s="9">
        <f t="shared" ref="M34:T34" si="102">M32/M36</f>
        <v>-12.207920792079207</v>
      </c>
      <c r="N34" s="9" t="e">
        <f t="shared" si="102"/>
        <v>#DIV/0!</v>
      </c>
      <c r="O34" s="26">
        <f t="shared" si="102"/>
        <v>-1.7680355160932297</v>
      </c>
      <c r="P34" s="9">
        <f t="shared" si="102"/>
        <v>-1.8854625550660793</v>
      </c>
      <c r="Q34" s="9">
        <f t="shared" si="102"/>
        <v>-1.877995642701525</v>
      </c>
      <c r="R34" s="9" t="e">
        <f t="shared" si="102"/>
        <v>#DIV/0!</v>
      </c>
      <c r="S34" s="26">
        <f t="shared" si="102"/>
        <v>-1.4505376344086021</v>
      </c>
      <c r="T34" s="9">
        <f t="shared" si="102"/>
        <v>-1.2685774946921444</v>
      </c>
      <c r="U34" s="9">
        <f t="shared" ref="U34:X34" si="103">U32/U36</f>
        <v>-1.4359243697478992</v>
      </c>
      <c r="V34" s="9" t="e">
        <f t="shared" si="103"/>
        <v>#DIV/0!</v>
      </c>
      <c r="W34" s="9" t="e">
        <f t="shared" si="103"/>
        <v>#DIV/0!</v>
      </c>
      <c r="X34" s="9" t="e">
        <f t="shared" si="103"/>
        <v>#DIV/0!</v>
      </c>
      <c r="AG34" s="9" t="e">
        <f>AG32/AG36</f>
        <v>#DIV/0!</v>
      </c>
      <c r="AH34" s="9" t="e">
        <f t="shared" ref="AH34:AX34" si="104">AH32/AH36</f>
        <v>#DIV/0!</v>
      </c>
      <c r="AI34" s="9" t="e">
        <f t="shared" si="104"/>
        <v>#DIV/0!</v>
      </c>
      <c r="AJ34" s="9" t="e">
        <f t="shared" si="104"/>
        <v>#DIV/0!</v>
      </c>
      <c r="AK34" s="9" t="e">
        <f t="shared" si="104"/>
        <v>#DIV/0!</v>
      </c>
      <c r="AL34" s="9">
        <f t="shared" si="104"/>
        <v>-4.3469387755102042</v>
      </c>
      <c r="AM34" s="9">
        <f t="shared" si="104"/>
        <v>-10.079207920792079</v>
      </c>
      <c r="AN34" s="9">
        <f t="shared" si="104"/>
        <v>-22.980392156862745</v>
      </c>
      <c r="AO34" s="9">
        <f t="shared" si="104"/>
        <v>-7.3953997809419496</v>
      </c>
      <c r="AP34" s="9" t="e">
        <f t="shared" si="104"/>
        <v>#DIV/0!</v>
      </c>
      <c r="AQ34" s="9" t="e">
        <f t="shared" si="104"/>
        <v>#DIV/0!</v>
      </c>
      <c r="AR34" s="9" t="e">
        <f t="shared" si="104"/>
        <v>#DIV/0!</v>
      </c>
      <c r="AS34" s="9" t="e">
        <f t="shared" si="104"/>
        <v>#DIV/0!</v>
      </c>
      <c r="AT34" s="9" t="e">
        <f t="shared" si="104"/>
        <v>#DIV/0!</v>
      </c>
      <c r="AU34" s="9" t="e">
        <f t="shared" si="104"/>
        <v>#DIV/0!</v>
      </c>
      <c r="AV34" s="9" t="e">
        <f t="shared" si="104"/>
        <v>#DIV/0!</v>
      </c>
      <c r="AW34" s="9" t="e">
        <f t="shared" si="104"/>
        <v>#DIV/0!</v>
      </c>
      <c r="AX34" s="9" t="e">
        <f t="shared" si="104"/>
        <v>#DIV/0!</v>
      </c>
    </row>
    <row r="35" spans="2:50" x14ac:dyDescent="0.35">
      <c r="B35" t="s">
        <v>31</v>
      </c>
    </row>
    <row r="36" spans="2:50" x14ac:dyDescent="0.35">
      <c r="B36" t="s">
        <v>32</v>
      </c>
      <c r="K36">
        <v>101</v>
      </c>
      <c r="L36">
        <v>101</v>
      </c>
      <c r="M36">
        <v>101</v>
      </c>
      <c r="O36" s="17">
        <v>901</v>
      </c>
      <c r="P36">
        <v>908</v>
      </c>
      <c r="Q36">
        <v>918</v>
      </c>
      <c r="R36" s="2"/>
      <c r="S36" s="17">
        <v>930</v>
      </c>
      <c r="T36">
        <v>942</v>
      </c>
      <c r="U36">
        <v>952</v>
      </c>
      <c r="AL36">
        <v>98</v>
      </c>
      <c r="AM36">
        <v>101</v>
      </c>
      <c r="AN36">
        <v>204</v>
      </c>
      <c r="AO36">
        <v>913</v>
      </c>
    </row>
    <row r="37" spans="2:50" x14ac:dyDescent="0.35">
      <c r="B37" t="s">
        <v>33</v>
      </c>
    </row>
    <row r="39" spans="2:50" s="3" customFormat="1" x14ac:dyDescent="0.35">
      <c r="B39" s="3" t="s">
        <v>35</v>
      </c>
      <c r="O39" s="19"/>
      <c r="S39" s="19"/>
    </row>
    <row r="40" spans="2:50" s="5" customFormat="1" x14ac:dyDescent="0.35">
      <c r="B40" s="5" t="s">
        <v>40</v>
      </c>
      <c r="O40" s="24"/>
      <c r="S40" s="24"/>
    </row>
    <row r="41" spans="2:50" s="2" customFormat="1" x14ac:dyDescent="0.35">
      <c r="B41" s="2" t="s">
        <v>41</v>
      </c>
      <c r="J41" s="2">
        <f>AM41</f>
        <v>2979</v>
      </c>
      <c r="M41" s="2">
        <v>5156</v>
      </c>
      <c r="N41" s="2">
        <f>AN41</f>
        <v>18133</v>
      </c>
      <c r="O41" s="20">
        <v>16432</v>
      </c>
      <c r="P41" s="2">
        <v>14923</v>
      </c>
      <c r="Q41" s="2">
        <v>13272</v>
      </c>
      <c r="R41" s="2">
        <f>AO41</f>
        <v>11568</v>
      </c>
      <c r="S41" s="20">
        <v>11244</v>
      </c>
      <c r="T41" s="2">
        <v>9260</v>
      </c>
      <c r="U41" s="2">
        <v>7941</v>
      </c>
      <c r="AM41" s="2">
        <v>2979</v>
      </c>
      <c r="AN41" s="2">
        <v>18133</v>
      </c>
      <c r="AO41" s="2">
        <v>11568</v>
      </c>
    </row>
    <row r="42" spans="2:50" s="2" customFormat="1" x14ac:dyDescent="0.35">
      <c r="B42" s="2" t="s">
        <v>77</v>
      </c>
      <c r="J42" s="2">
        <f>AM42</f>
        <v>0</v>
      </c>
      <c r="M42" s="2">
        <v>0</v>
      </c>
      <c r="N42" s="2">
        <f>AN42</f>
        <v>0</v>
      </c>
      <c r="O42" s="20">
        <v>0</v>
      </c>
      <c r="P42" s="2">
        <v>0</v>
      </c>
      <c r="Q42" s="2">
        <v>0</v>
      </c>
      <c r="R42" s="2">
        <f>AO42</f>
        <v>0</v>
      </c>
      <c r="S42" s="20">
        <v>0</v>
      </c>
      <c r="T42" s="2">
        <v>942</v>
      </c>
      <c r="U42" s="2">
        <v>1192</v>
      </c>
      <c r="AM42" s="2">
        <v>0</v>
      </c>
      <c r="AN42" s="2">
        <v>0</v>
      </c>
      <c r="AO42" s="2">
        <v>0</v>
      </c>
    </row>
    <row r="43" spans="2:50" s="2" customFormat="1" x14ac:dyDescent="0.35">
      <c r="B43" s="2" t="s">
        <v>42</v>
      </c>
      <c r="J43" s="2">
        <f>AM43</f>
        <v>6</v>
      </c>
      <c r="M43" s="2">
        <v>0</v>
      </c>
      <c r="N43" s="2">
        <f>AN43</f>
        <v>26</v>
      </c>
      <c r="O43" s="20">
        <v>22</v>
      </c>
      <c r="P43" s="2">
        <v>62</v>
      </c>
      <c r="Q43" s="2">
        <v>106</v>
      </c>
      <c r="R43" s="2">
        <f>AO43</f>
        <v>102</v>
      </c>
      <c r="S43" s="20">
        <v>157</v>
      </c>
      <c r="T43" s="2">
        <v>342</v>
      </c>
      <c r="U43" s="2">
        <v>237</v>
      </c>
      <c r="AM43" s="2">
        <v>6</v>
      </c>
      <c r="AN43" s="2">
        <v>26</v>
      </c>
      <c r="AO43" s="2">
        <v>102</v>
      </c>
    </row>
    <row r="44" spans="2:50" s="2" customFormat="1" x14ac:dyDescent="0.35">
      <c r="B44" s="2" t="s">
        <v>43</v>
      </c>
      <c r="J44" s="2">
        <f>AM44</f>
        <v>0</v>
      </c>
      <c r="M44" s="2">
        <v>126</v>
      </c>
      <c r="N44" s="2">
        <f>AN44</f>
        <v>274</v>
      </c>
      <c r="O44" s="20">
        <v>494</v>
      </c>
      <c r="P44" s="2">
        <v>655</v>
      </c>
      <c r="Q44" s="2">
        <v>949</v>
      </c>
      <c r="R44" s="2">
        <f>AO44</f>
        <v>1348</v>
      </c>
      <c r="S44" s="20">
        <v>1823</v>
      </c>
      <c r="T44" s="2">
        <v>2161</v>
      </c>
      <c r="U44" s="2">
        <v>2530</v>
      </c>
      <c r="AM44" s="2">
        <v>0</v>
      </c>
      <c r="AN44" s="2">
        <v>274</v>
      </c>
      <c r="AO44" s="2">
        <v>1348</v>
      </c>
    </row>
    <row r="45" spans="2:50" s="10" customFormat="1" x14ac:dyDescent="0.35">
      <c r="B45" s="10" t="s">
        <v>44</v>
      </c>
      <c r="J45" s="10">
        <f>AM45</f>
        <v>31</v>
      </c>
      <c r="M45" s="10">
        <v>63</v>
      </c>
      <c r="N45" s="10">
        <f>AN45</f>
        <v>126</v>
      </c>
      <c r="O45" s="27">
        <v>98</v>
      </c>
      <c r="P45" s="10">
        <v>92</v>
      </c>
      <c r="Q45" s="10">
        <v>97</v>
      </c>
      <c r="R45" s="10">
        <f>AO45</f>
        <v>112</v>
      </c>
      <c r="S45" s="27">
        <v>126</v>
      </c>
      <c r="T45" s="10">
        <v>156</v>
      </c>
      <c r="U45" s="10">
        <v>186</v>
      </c>
      <c r="AM45" s="10">
        <v>31</v>
      </c>
      <c r="AN45" s="10">
        <v>126</v>
      </c>
      <c r="AO45" s="10">
        <v>112</v>
      </c>
    </row>
    <row r="46" spans="2:50" s="2" customFormat="1" x14ac:dyDescent="0.35">
      <c r="B46" s="2" t="s">
        <v>45</v>
      </c>
      <c r="F46" s="2">
        <f>SUM(F41:F45)</f>
        <v>0</v>
      </c>
      <c r="G46" s="2">
        <f t="shared" ref="G46:K46" si="105">SUM(G41:G45)</f>
        <v>0</v>
      </c>
      <c r="H46" s="2">
        <f t="shared" si="105"/>
        <v>0</v>
      </c>
      <c r="I46" s="2">
        <f t="shared" si="105"/>
        <v>0</v>
      </c>
      <c r="J46" s="2">
        <f t="shared" si="105"/>
        <v>3016</v>
      </c>
      <c r="K46" s="2">
        <f t="shared" si="105"/>
        <v>0</v>
      </c>
      <c r="L46" s="2">
        <f>SUM(L41:L45)</f>
        <v>0</v>
      </c>
      <c r="M46" s="2">
        <f t="shared" ref="M46" si="106">SUM(M41:M45)</f>
        <v>5345</v>
      </c>
      <c r="N46" s="2">
        <f t="shared" ref="N46" si="107">SUM(N41:N45)</f>
        <v>18559</v>
      </c>
      <c r="O46" s="20">
        <f t="shared" ref="O46" si="108">SUM(O41:O45)</f>
        <v>17046</v>
      </c>
      <c r="P46" s="2">
        <f t="shared" ref="P46" si="109">SUM(P41:P45)</f>
        <v>15732</v>
      </c>
      <c r="Q46" s="2">
        <f t="shared" ref="Q46" si="110">SUM(Q41:Q45)</f>
        <v>14424</v>
      </c>
      <c r="R46" s="2">
        <f t="shared" ref="R46" si="111">SUM(R41:R45)</f>
        <v>13130</v>
      </c>
      <c r="S46" s="20">
        <f t="shared" ref="S46" si="112">SUM(S41:S45)</f>
        <v>13350</v>
      </c>
      <c r="T46" s="2">
        <f t="shared" ref="T46" si="113">SUM(T41:T45)</f>
        <v>12861</v>
      </c>
      <c r="U46" s="2">
        <f t="shared" ref="U46" si="114">SUM(U41:U45)</f>
        <v>12086</v>
      </c>
      <c r="V46" s="2">
        <f t="shared" ref="V46" si="115">SUM(V41:V45)</f>
        <v>0</v>
      </c>
      <c r="W46" s="2">
        <f t="shared" ref="W46" si="116">SUM(W41:W45)</f>
        <v>0</v>
      </c>
      <c r="X46" s="2">
        <f t="shared" ref="X46" si="117">SUM(X41:X45)</f>
        <v>0</v>
      </c>
      <c r="AG46" s="2">
        <f>SUM(AG41:AG45)</f>
        <v>0</v>
      </c>
      <c r="AH46" s="2">
        <f t="shared" ref="AH46:AX46" si="118">SUM(AH41:AH45)</f>
        <v>0</v>
      </c>
      <c r="AI46" s="2">
        <f t="shared" si="118"/>
        <v>0</v>
      </c>
      <c r="AJ46" s="2">
        <f t="shared" si="118"/>
        <v>0</v>
      </c>
      <c r="AK46" s="2">
        <f t="shared" si="118"/>
        <v>0</v>
      </c>
      <c r="AL46" s="2">
        <f t="shared" si="118"/>
        <v>0</v>
      </c>
      <c r="AM46" s="2">
        <f t="shared" si="118"/>
        <v>3016</v>
      </c>
      <c r="AN46" s="2">
        <f t="shared" si="118"/>
        <v>18559</v>
      </c>
      <c r="AO46" s="2">
        <f>SUM(AO41:AO45)</f>
        <v>13130</v>
      </c>
      <c r="AP46" s="2">
        <f t="shared" ref="AP46:AQ46" si="119">SUM(AP41:AP45)</f>
        <v>0</v>
      </c>
      <c r="AQ46" s="2">
        <f t="shared" si="119"/>
        <v>0</v>
      </c>
      <c r="AR46" s="2">
        <f t="shared" si="118"/>
        <v>0</v>
      </c>
      <c r="AS46" s="2">
        <f t="shared" si="118"/>
        <v>0</v>
      </c>
      <c r="AT46" s="2">
        <f t="shared" si="118"/>
        <v>0</v>
      </c>
      <c r="AU46" s="2">
        <f t="shared" si="118"/>
        <v>0</v>
      </c>
      <c r="AV46" s="2">
        <f t="shared" si="118"/>
        <v>0</v>
      </c>
      <c r="AW46" s="2">
        <f t="shared" si="118"/>
        <v>0</v>
      </c>
      <c r="AX46" s="2">
        <f t="shared" si="118"/>
        <v>0</v>
      </c>
    </row>
    <row r="47" spans="2:50" s="11" customFormat="1" x14ac:dyDescent="0.35">
      <c r="B47" s="11" t="s">
        <v>39</v>
      </c>
      <c r="O47" s="28"/>
      <c r="S47" s="28"/>
    </row>
    <row r="48" spans="2:50" s="2" customFormat="1" x14ac:dyDescent="0.35">
      <c r="B48" s="2" t="s">
        <v>46</v>
      </c>
      <c r="J48" s="2">
        <f>AM48</f>
        <v>1445</v>
      </c>
      <c r="M48" s="2">
        <v>2856</v>
      </c>
      <c r="N48" s="2">
        <f>AN48</f>
        <v>3183</v>
      </c>
      <c r="O48" s="20">
        <v>3396</v>
      </c>
      <c r="P48" s="2">
        <v>3526</v>
      </c>
      <c r="Q48" s="2">
        <v>3668</v>
      </c>
      <c r="R48" s="2">
        <f>AO48</f>
        <v>3758</v>
      </c>
      <c r="S48" s="20">
        <v>2826</v>
      </c>
      <c r="T48" s="2">
        <v>3861</v>
      </c>
      <c r="U48" s="2">
        <v>3810</v>
      </c>
      <c r="AM48" s="2">
        <v>1445</v>
      </c>
      <c r="AN48" s="2">
        <v>3183</v>
      </c>
      <c r="AO48" s="2">
        <v>3758</v>
      </c>
    </row>
    <row r="49" spans="2:50" s="2" customFormat="1" x14ac:dyDescent="0.35">
      <c r="B49" s="2" t="s">
        <v>47</v>
      </c>
      <c r="J49" s="2">
        <f>AM49</f>
        <v>80</v>
      </c>
      <c r="M49" s="2">
        <v>195</v>
      </c>
      <c r="N49" s="2">
        <f>AN49</f>
        <v>228</v>
      </c>
      <c r="O49" s="20">
        <v>270</v>
      </c>
      <c r="P49" s="2">
        <v>286</v>
      </c>
      <c r="Q49" s="2">
        <v>291</v>
      </c>
      <c r="R49" s="2">
        <f>AO49</f>
        <v>330</v>
      </c>
      <c r="S49" s="20">
        <v>325</v>
      </c>
      <c r="T49" s="2">
        <v>325</v>
      </c>
      <c r="U49" s="2">
        <v>345</v>
      </c>
      <c r="AM49" s="2">
        <v>80</v>
      </c>
      <c r="AN49" s="2">
        <v>228</v>
      </c>
      <c r="AO49" s="2">
        <v>330</v>
      </c>
    </row>
    <row r="50" spans="2:50" s="10" customFormat="1" x14ac:dyDescent="0.35">
      <c r="B50" s="10" t="s">
        <v>48</v>
      </c>
      <c r="J50" s="2">
        <f>AM50</f>
        <v>61</v>
      </c>
      <c r="M50" s="10">
        <v>92</v>
      </c>
      <c r="N50" s="2">
        <f>AN50</f>
        <v>324</v>
      </c>
      <c r="O50" s="27">
        <v>585</v>
      </c>
      <c r="P50" s="10">
        <v>627</v>
      </c>
      <c r="Q50" s="10">
        <v>640</v>
      </c>
      <c r="R50" s="2">
        <f>AO50</f>
        <v>658</v>
      </c>
      <c r="S50" s="27">
        <v>690</v>
      </c>
      <c r="T50" s="10">
        <v>180</v>
      </c>
      <c r="U50" s="10">
        <v>215</v>
      </c>
      <c r="AM50" s="10">
        <v>61</v>
      </c>
      <c r="AN50" s="10">
        <v>324</v>
      </c>
      <c r="AO50" s="10">
        <v>658</v>
      </c>
    </row>
    <row r="51" spans="2:50" s="12" customFormat="1" x14ac:dyDescent="0.35">
      <c r="B51" s="12" t="s">
        <v>49</v>
      </c>
      <c r="F51" s="12">
        <f>SUM(F48:F50)</f>
        <v>0</v>
      </c>
      <c r="G51" s="12">
        <f t="shared" ref="G51:K51" si="120">SUM(G48:G50)</f>
        <v>0</v>
      </c>
      <c r="H51" s="12">
        <f t="shared" si="120"/>
        <v>0</v>
      </c>
      <c r="I51" s="12">
        <f t="shared" si="120"/>
        <v>0</v>
      </c>
      <c r="J51" s="12">
        <f t="shared" si="120"/>
        <v>1586</v>
      </c>
      <c r="K51" s="12">
        <f t="shared" si="120"/>
        <v>0</v>
      </c>
      <c r="L51" s="12">
        <f>SUM(L48:L50)</f>
        <v>0</v>
      </c>
      <c r="M51" s="12">
        <f t="shared" ref="M51" si="121">SUM(M48:M50)</f>
        <v>3143</v>
      </c>
      <c r="N51" s="12">
        <f t="shared" ref="N51" si="122">SUM(N48:N50)</f>
        <v>3735</v>
      </c>
      <c r="O51" s="29">
        <f t="shared" ref="O51" si="123">SUM(O48:O50)</f>
        <v>4251</v>
      </c>
      <c r="P51" s="12">
        <f t="shared" ref="P51" si="124">SUM(P48:P50)</f>
        <v>4439</v>
      </c>
      <c r="Q51" s="12">
        <f t="shared" ref="Q51" si="125">SUM(Q48:Q50)</f>
        <v>4599</v>
      </c>
      <c r="R51" s="12">
        <f t="shared" ref="R51" si="126">SUM(R48:R50)</f>
        <v>4746</v>
      </c>
      <c r="S51" s="29">
        <f t="shared" ref="S51" si="127">SUM(S48:S50)</f>
        <v>3841</v>
      </c>
      <c r="T51" s="12">
        <f t="shared" ref="T51" si="128">SUM(T48:T50)</f>
        <v>4366</v>
      </c>
      <c r="U51" s="12">
        <f t="shared" ref="U51" si="129">SUM(U48:U50)</f>
        <v>4370</v>
      </c>
      <c r="V51" s="12">
        <f t="shared" ref="V51" si="130">SUM(V48:V50)</f>
        <v>0</v>
      </c>
      <c r="W51" s="12">
        <f t="shared" ref="W51" si="131">SUM(W48:W50)</f>
        <v>0</v>
      </c>
      <c r="X51" s="12">
        <f t="shared" ref="X51" si="132">SUM(X48:X50)</f>
        <v>0</v>
      </c>
      <c r="AG51" s="12">
        <f>SUM(AG48:AG50)</f>
        <v>0</v>
      </c>
      <c r="AH51" s="12">
        <f t="shared" ref="AH51:AX51" si="133">SUM(AH48:AH50)</f>
        <v>0</v>
      </c>
      <c r="AI51" s="12">
        <f t="shared" si="133"/>
        <v>0</v>
      </c>
      <c r="AJ51" s="12">
        <f t="shared" si="133"/>
        <v>0</v>
      </c>
      <c r="AK51" s="12">
        <f t="shared" si="133"/>
        <v>0</v>
      </c>
      <c r="AL51" s="12">
        <f t="shared" si="133"/>
        <v>0</v>
      </c>
      <c r="AM51" s="12">
        <f t="shared" si="133"/>
        <v>1586</v>
      </c>
      <c r="AN51" s="12">
        <f t="shared" si="133"/>
        <v>3735</v>
      </c>
      <c r="AO51" s="12">
        <f>SUM(AO48:AO50)</f>
        <v>4746</v>
      </c>
      <c r="AP51" s="12">
        <f>SUM(AP48:AP50)</f>
        <v>0</v>
      </c>
      <c r="AQ51" s="12">
        <f t="shared" si="133"/>
        <v>0</v>
      </c>
      <c r="AR51" s="12">
        <f t="shared" si="133"/>
        <v>0</v>
      </c>
      <c r="AS51" s="12">
        <f t="shared" si="133"/>
        <v>0</v>
      </c>
      <c r="AT51" s="12">
        <f t="shared" si="133"/>
        <v>0</v>
      </c>
      <c r="AU51" s="12">
        <f t="shared" si="133"/>
        <v>0</v>
      </c>
      <c r="AV51" s="12">
        <f t="shared" si="133"/>
        <v>0</v>
      </c>
      <c r="AW51" s="12">
        <f t="shared" si="133"/>
        <v>0</v>
      </c>
      <c r="AX51" s="12">
        <f t="shared" si="133"/>
        <v>0</v>
      </c>
    </row>
    <row r="52" spans="2:50" s="15" customFormat="1" x14ac:dyDescent="0.35">
      <c r="B52" s="15" t="s">
        <v>50</v>
      </c>
      <c r="F52" s="15">
        <f>F51+F46</f>
        <v>0</v>
      </c>
      <c r="G52" s="15">
        <f t="shared" ref="G52:K52" si="134">G51+G46</f>
        <v>0</v>
      </c>
      <c r="H52" s="15">
        <f t="shared" si="134"/>
        <v>0</v>
      </c>
      <c r="I52" s="15">
        <f t="shared" si="134"/>
        <v>0</v>
      </c>
      <c r="J52" s="15">
        <f t="shared" si="134"/>
        <v>4602</v>
      </c>
      <c r="K52" s="15">
        <f t="shared" si="134"/>
        <v>0</v>
      </c>
      <c r="L52" s="15">
        <f>L51+L46</f>
        <v>0</v>
      </c>
      <c r="M52" s="15">
        <f t="shared" ref="M52" si="135">M51+M46</f>
        <v>8488</v>
      </c>
      <c r="N52" s="15">
        <f t="shared" ref="N52" si="136">N51+N46</f>
        <v>22294</v>
      </c>
      <c r="O52" s="30">
        <f t="shared" ref="O52" si="137">O51+O46</f>
        <v>21297</v>
      </c>
      <c r="P52" s="15">
        <f t="shared" ref="P52" si="138">P51+P46</f>
        <v>20171</v>
      </c>
      <c r="Q52" s="15">
        <f t="shared" ref="Q52" si="139">Q51+Q46</f>
        <v>19023</v>
      </c>
      <c r="R52" s="15">
        <f t="shared" ref="R52" si="140">R51+R46</f>
        <v>17876</v>
      </c>
      <c r="S52" s="30">
        <f t="shared" ref="S52" si="141">S51+S46</f>
        <v>17191</v>
      </c>
      <c r="T52" s="15">
        <f t="shared" ref="T52" si="142">T51+T46</f>
        <v>17227</v>
      </c>
      <c r="U52" s="15">
        <f t="shared" ref="U52" si="143">U51+U46</f>
        <v>16456</v>
      </c>
      <c r="V52" s="15">
        <f t="shared" ref="V52" si="144">V51+V46</f>
        <v>0</v>
      </c>
      <c r="W52" s="15">
        <f t="shared" ref="W52" si="145">W51+W46</f>
        <v>0</v>
      </c>
      <c r="X52" s="15">
        <f t="shared" ref="X52" si="146">X51+X46</f>
        <v>0</v>
      </c>
      <c r="AG52" s="15">
        <f>AG51+AG46</f>
        <v>0</v>
      </c>
      <c r="AH52" s="15">
        <f t="shared" ref="AH52:AX52" si="147">AH51+AH46</f>
        <v>0</v>
      </c>
      <c r="AI52" s="15">
        <f t="shared" si="147"/>
        <v>0</v>
      </c>
      <c r="AJ52" s="15">
        <f t="shared" si="147"/>
        <v>0</v>
      </c>
      <c r="AK52" s="15">
        <f t="shared" si="147"/>
        <v>0</v>
      </c>
      <c r="AL52" s="15">
        <f t="shared" si="147"/>
        <v>0</v>
      </c>
      <c r="AM52" s="15">
        <f t="shared" si="147"/>
        <v>4602</v>
      </c>
      <c r="AN52" s="15">
        <f t="shared" si="147"/>
        <v>22294</v>
      </c>
      <c r="AO52" s="15">
        <f>AO51+AO46</f>
        <v>17876</v>
      </c>
      <c r="AP52" s="15">
        <f>AP51+AP46</f>
        <v>0</v>
      </c>
      <c r="AQ52" s="15">
        <f t="shared" si="147"/>
        <v>0</v>
      </c>
      <c r="AR52" s="15">
        <f t="shared" si="147"/>
        <v>0</v>
      </c>
      <c r="AS52" s="15">
        <f t="shared" si="147"/>
        <v>0</v>
      </c>
      <c r="AT52" s="15">
        <f t="shared" si="147"/>
        <v>0</v>
      </c>
      <c r="AU52" s="15">
        <f t="shared" si="147"/>
        <v>0</v>
      </c>
      <c r="AV52" s="15">
        <f t="shared" si="147"/>
        <v>0</v>
      </c>
      <c r="AW52" s="15">
        <f t="shared" si="147"/>
        <v>0</v>
      </c>
      <c r="AX52" s="15">
        <f t="shared" si="147"/>
        <v>0</v>
      </c>
    </row>
    <row r="53" spans="2:50" s="11" customFormat="1" x14ac:dyDescent="0.35">
      <c r="B53" s="11" t="s">
        <v>38</v>
      </c>
      <c r="O53" s="28"/>
      <c r="S53" s="28"/>
    </row>
    <row r="54" spans="2:50" s="2" customFormat="1" x14ac:dyDescent="0.35">
      <c r="B54" s="2" t="s">
        <v>54</v>
      </c>
      <c r="J54" s="2">
        <f>AM54</f>
        <v>90</v>
      </c>
      <c r="M54" s="2">
        <v>417</v>
      </c>
      <c r="N54" s="2">
        <f>AN54</f>
        <v>483</v>
      </c>
      <c r="O54" s="20">
        <v>571</v>
      </c>
      <c r="P54" s="2">
        <v>732</v>
      </c>
      <c r="Q54" s="2">
        <v>828</v>
      </c>
      <c r="R54" s="2">
        <f>AO54</f>
        <v>1000</v>
      </c>
      <c r="S54" s="20">
        <v>984</v>
      </c>
      <c r="T54" s="2">
        <v>1007</v>
      </c>
      <c r="U54" s="2">
        <v>1134</v>
      </c>
      <c r="AM54" s="2">
        <v>90</v>
      </c>
      <c r="AN54" s="2">
        <v>483</v>
      </c>
      <c r="AO54" s="2">
        <v>1000</v>
      </c>
    </row>
    <row r="55" spans="2:50" s="2" customFormat="1" x14ac:dyDescent="0.35">
      <c r="B55" s="2" t="s">
        <v>55</v>
      </c>
      <c r="J55" s="2">
        <f>AM55</f>
        <v>443</v>
      </c>
      <c r="M55" s="2">
        <v>540</v>
      </c>
      <c r="N55" s="2">
        <f>AN55</f>
        <v>667</v>
      </c>
      <c r="O55" s="20">
        <v>746</v>
      </c>
      <c r="P55" s="2">
        <v>777</v>
      </c>
      <c r="Q55" s="2">
        <v>1026</v>
      </c>
      <c r="R55" s="2">
        <f>AO55</f>
        <v>1154</v>
      </c>
      <c r="S55" s="20">
        <v>996</v>
      </c>
      <c r="T55" s="2">
        <v>943</v>
      </c>
      <c r="U55" s="2">
        <v>1116</v>
      </c>
      <c r="AM55" s="2">
        <v>443</v>
      </c>
      <c r="AN55" s="2">
        <v>667</v>
      </c>
      <c r="AO55" s="2">
        <v>1154</v>
      </c>
    </row>
    <row r="56" spans="2:50" s="10" customFormat="1" x14ac:dyDescent="0.35">
      <c r="B56" s="10" t="s">
        <v>56</v>
      </c>
      <c r="J56" s="2">
        <f>AM56</f>
        <v>78</v>
      </c>
      <c r="M56" s="10">
        <f>48+42</f>
        <v>90</v>
      </c>
      <c r="N56" s="2">
        <f>AN56</f>
        <v>163</v>
      </c>
      <c r="O56" s="27">
        <f>81+126</f>
        <v>207</v>
      </c>
      <c r="P56" s="10">
        <f>92+152</f>
        <v>244</v>
      </c>
      <c r="Q56" s="10">
        <v>255</v>
      </c>
      <c r="R56" s="2">
        <f>AO56</f>
        <v>270</v>
      </c>
      <c r="S56" s="27">
        <v>289</v>
      </c>
      <c r="T56" s="10">
        <v>324</v>
      </c>
      <c r="U56" s="10">
        <v>374</v>
      </c>
      <c r="AM56" s="10">
        <f>22+28+28</f>
        <v>78</v>
      </c>
      <c r="AN56" s="10">
        <v>163</v>
      </c>
      <c r="AO56" s="10">
        <v>270</v>
      </c>
    </row>
    <row r="57" spans="2:50" s="2" customFormat="1" x14ac:dyDescent="0.35">
      <c r="B57" s="2" t="s">
        <v>57</v>
      </c>
      <c r="F57" s="2">
        <f>SUM(F54:F56)</f>
        <v>0</v>
      </c>
      <c r="G57" s="2">
        <f t="shared" ref="G57:K57" si="148">SUM(G54:G56)</f>
        <v>0</v>
      </c>
      <c r="H57" s="2">
        <f t="shared" si="148"/>
        <v>0</v>
      </c>
      <c r="I57" s="2">
        <f t="shared" si="148"/>
        <v>0</v>
      </c>
      <c r="J57" s="2">
        <f t="shared" si="148"/>
        <v>611</v>
      </c>
      <c r="K57" s="2">
        <f t="shared" si="148"/>
        <v>0</v>
      </c>
      <c r="L57" s="2">
        <f>SUM(L54:L56)</f>
        <v>0</v>
      </c>
      <c r="M57" s="2">
        <f t="shared" ref="M57" si="149">SUM(M54:M56)</f>
        <v>1047</v>
      </c>
      <c r="N57" s="2">
        <f t="shared" ref="N57" si="150">SUM(N54:N56)</f>
        <v>1313</v>
      </c>
      <c r="O57" s="20">
        <f t="shared" ref="O57" si="151">SUM(O54:O56)</f>
        <v>1524</v>
      </c>
      <c r="P57" s="2">
        <f t="shared" ref="P57" si="152">SUM(P54:P56)</f>
        <v>1753</v>
      </c>
      <c r="Q57" s="2">
        <f t="shared" ref="Q57" si="153">SUM(Q54:Q56)</f>
        <v>2109</v>
      </c>
      <c r="R57" s="2">
        <f t="shared" ref="R57" si="154">SUM(R54:R56)</f>
        <v>2424</v>
      </c>
      <c r="S57" s="20">
        <f t="shared" ref="S57" si="155">SUM(S54:S56)</f>
        <v>2269</v>
      </c>
      <c r="T57" s="2">
        <f t="shared" ref="T57" si="156">SUM(T54:T56)</f>
        <v>2274</v>
      </c>
      <c r="U57" s="2">
        <f t="shared" ref="U57" si="157">SUM(U54:U56)</f>
        <v>2624</v>
      </c>
      <c r="V57" s="2">
        <f t="shared" ref="V57" si="158">SUM(V54:V56)</f>
        <v>0</v>
      </c>
      <c r="W57" s="2">
        <f t="shared" ref="W57" si="159">SUM(W54:W56)</f>
        <v>0</v>
      </c>
      <c r="X57" s="2">
        <f t="shared" ref="X57" si="160">SUM(X54:X56)</f>
        <v>0</v>
      </c>
      <c r="AG57" s="2">
        <f>SUM(AG54:AG56)</f>
        <v>0</v>
      </c>
      <c r="AH57" s="2">
        <f t="shared" ref="AH57:AX57" si="161">SUM(AH54:AH56)</f>
        <v>0</v>
      </c>
      <c r="AI57" s="2">
        <f t="shared" si="161"/>
        <v>0</v>
      </c>
      <c r="AJ57" s="2">
        <f t="shared" si="161"/>
        <v>0</v>
      </c>
      <c r="AK57" s="2">
        <f t="shared" si="161"/>
        <v>0</v>
      </c>
      <c r="AL57" s="2">
        <f t="shared" si="161"/>
        <v>0</v>
      </c>
      <c r="AM57" s="2">
        <f t="shared" si="161"/>
        <v>611</v>
      </c>
      <c r="AN57" s="2">
        <f t="shared" si="161"/>
        <v>1313</v>
      </c>
      <c r="AO57" s="2">
        <f>SUM(AO54:AO56)</f>
        <v>2424</v>
      </c>
      <c r="AP57" s="2">
        <f>SUM(AP54:AP56)</f>
        <v>0</v>
      </c>
      <c r="AQ57" s="2">
        <f t="shared" si="161"/>
        <v>0</v>
      </c>
      <c r="AR57" s="2">
        <f t="shared" si="161"/>
        <v>0</v>
      </c>
      <c r="AS57" s="2">
        <f t="shared" si="161"/>
        <v>0</v>
      </c>
      <c r="AT57" s="2">
        <f t="shared" si="161"/>
        <v>0</v>
      </c>
      <c r="AU57" s="2">
        <f t="shared" si="161"/>
        <v>0</v>
      </c>
      <c r="AV57" s="2">
        <f t="shared" si="161"/>
        <v>0</v>
      </c>
      <c r="AW57" s="2">
        <f t="shared" si="161"/>
        <v>0</v>
      </c>
      <c r="AX57" s="2">
        <f t="shared" si="161"/>
        <v>0</v>
      </c>
    </row>
    <row r="58" spans="2:50" s="11" customFormat="1" x14ac:dyDescent="0.35">
      <c r="B58" s="11" t="s">
        <v>37</v>
      </c>
      <c r="O58" s="28"/>
      <c r="S58" s="28"/>
    </row>
    <row r="59" spans="2:50" s="2" customFormat="1" x14ac:dyDescent="0.35">
      <c r="B59" s="2" t="s">
        <v>51</v>
      </c>
      <c r="J59" s="2">
        <f>AM59</f>
        <v>47</v>
      </c>
      <c r="M59" s="2">
        <v>2958</v>
      </c>
      <c r="N59" s="2">
        <f>AN59</f>
        <v>1226</v>
      </c>
      <c r="O59" s="20">
        <v>1227</v>
      </c>
      <c r="P59" s="2">
        <v>1228</v>
      </c>
      <c r="Q59" s="2">
        <v>1229</v>
      </c>
      <c r="R59" s="2">
        <f>AO59</f>
        <v>1231</v>
      </c>
      <c r="S59" s="20">
        <v>2716</v>
      </c>
      <c r="T59" s="2">
        <v>2718</v>
      </c>
      <c r="U59" s="2">
        <v>2720</v>
      </c>
      <c r="AM59" s="2">
        <v>47</v>
      </c>
      <c r="AN59" s="2">
        <v>1226</v>
      </c>
      <c r="AO59" s="2">
        <v>1231</v>
      </c>
    </row>
    <row r="60" spans="2:50" s="2" customFormat="1" x14ac:dyDescent="0.35">
      <c r="B60" s="2" t="s">
        <v>52</v>
      </c>
      <c r="J60" s="2">
        <f>AM60</f>
        <v>83</v>
      </c>
      <c r="M60" s="2">
        <v>191</v>
      </c>
      <c r="N60" s="2">
        <f>AN60</f>
        <v>218</v>
      </c>
      <c r="O60" s="20">
        <v>256</v>
      </c>
      <c r="P60" s="2">
        <v>275</v>
      </c>
      <c r="Q60" s="2">
        <v>277</v>
      </c>
      <c r="R60" s="2">
        <f>AO60</f>
        <v>311</v>
      </c>
      <c r="S60" s="20">
        <v>303</v>
      </c>
      <c r="T60" s="2">
        <v>305</v>
      </c>
      <c r="U60" s="2">
        <v>319</v>
      </c>
      <c r="AM60" s="2">
        <v>83</v>
      </c>
      <c r="AN60" s="2">
        <v>218</v>
      </c>
      <c r="AO60" s="2">
        <v>311</v>
      </c>
    </row>
    <row r="61" spans="2:50" s="10" customFormat="1" x14ac:dyDescent="0.35">
      <c r="B61" s="10" t="s">
        <v>53</v>
      </c>
      <c r="J61" s="2">
        <f>AM61</f>
        <v>1</v>
      </c>
      <c r="M61" s="10">
        <v>5</v>
      </c>
      <c r="N61" s="2">
        <f>AN61</f>
        <v>23</v>
      </c>
      <c r="O61" s="27">
        <v>30</v>
      </c>
      <c r="P61" s="10">
        <v>47</v>
      </c>
      <c r="Q61" s="10">
        <v>71</v>
      </c>
      <c r="R61" s="2">
        <f>AO61</f>
        <v>111</v>
      </c>
      <c r="S61" s="27">
        <v>161</v>
      </c>
      <c r="T61" s="10">
        <v>216</v>
      </c>
      <c r="U61" s="10">
        <v>241</v>
      </c>
      <c r="AM61" s="10">
        <v>1</v>
      </c>
      <c r="AN61" s="10">
        <v>23</v>
      </c>
      <c r="AO61" s="10">
        <v>111</v>
      </c>
    </row>
    <row r="62" spans="2:50" s="12" customFormat="1" x14ac:dyDescent="0.35">
      <c r="B62" s="12" t="s">
        <v>58</v>
      </c>
      <c r="F62" s="12">
        <f>SUM(F59:F61)</f>
        <v>0</v>
      </c>
      <c r="G62" s="12">
        <f t="shared" ref="G62:K62" si="162">SUM(G59:G61)</f>
        <v>0</v>
      </c>
      <c r="H62" s="12">
        <f t="shared" si="162"/>
        <v>0</v>
      </c>
      <c r="I62" s="12">
        <f t="shared" si="162"/>
        <v>0</v>
      </c>
      <c r="J62" s="12">
        <f t="shared" si="162"/>
        <v>131</v>
      </c>
      <c r="K62" s="12">
        <f t="shared" si="162"/>
        <v>0</v>
      </c>
      <c r="L62" s="12">
        <f>SUM(L59:L61)</f>
        <v>0</v>
      </c>
      <c r="M62" s="12">
        <f t="shared" ref="M62" si="163">SUM(M59:M61)</f>
        <v>3154</v>
      </c>
      <c r="N62" s="12">
        <f t="shared" ref="N62" si="164">SUM(N59:N61)</f>
        <v>1467</v>
      </c>
      <c r="O62" s="29">
        <f t="shared" ref="O62" si="165">SUM(O59:O61)</f>
        <v>1513</v>
      </c>
      <c r="P62" s="12">
        <f t="shared" ref="P62" si="166">SUM(P59:P61)</f>
        <v>1550</v>
      </c>
      <c r="Q62" s="12">
        <f t="shared" ref="Q62" si="167">SUM(Q59:Q61)</f>
        <v>1577</v>
      </c>
      <c r="R62" s="12">
        <f t="shared" ref="R62" si="168">SUM(R59:R61)</f>
        <v>1653</v>
      </c>
      <c r="S62" s="29">
        <f t="shared" ref="S62" si="169">SUM(S59:S61)</f>
        <v>3180</v>
      </c>
      <c r="T62" s="12">
        <f t="shared" ref="T62" si="170">SUM(T59:T61)</f>
        <v>3239</v>
      </c>
      <c r="U62" s="12">
        <f t="shared" ref="U62" si="171">SUM(U59:U61)</f>
        <v>3280</v>
      </c>
      <c r="V62" s="12">
        <f t="shared" ref="V62" si="172">SUM(V59:V61)</f>
        <v>0</v>
      </c>
      <c r="W62" s="12">
        <f t="shared" ref="W62" si="173">SUM(W59:W61)</f>
        <v>0</v>
      </c>
      <c r="X62" s="12">
        <f t="shared" ref="X62" si="174">SUM(X59:X61)</f>
        <v>0</v>
      </c>
      <c r="AG62" s="12">
        <f>SUM(AG59:AG61)</f>
        <v>0</v>
      </c>
      <c r="AH62" s="12">
        <f t="shared" ref="AH62:AX62" si="175">SUM(AH59:AH61)</f>
        <v>0</v>
      </c>
      <c r="AI62" s="12">
        <f t="shared" si="175"/>
        <v>0</v>
      </c>
      <c r="AJ62" s="12">
        <f t="shared" si="175"/>
        <v>0</v>
      </c>
      <c r="AK62" s="12">
        <f t="shared" si="175"/>
        <v>0</v>
      </c>
      <c r="AL62" s="12">
        <f t="shared" si="175"/>
        <v>0</v>
      </c>
      <c r="AM62" s="12">
        <f t="shared" si="175"/>
        <v>131</v>
      </c>
      <c r="AN62" s="12">
        <f t="shared" si="175"/>
        <v>1467</v>
      </c>
      <c r="AO62" s="12">
        <f>SUM(AO59:AO61)</f>
        <v>1653</v>
      </c>
      <c r="AQ62" s="12">
        <f t="shared" si="175"/>
        <v>0</v>
      </c>
      <c r="AR62" s="12">
        <f t="shared" si="175"/>
        <v>0</v>
      </c>
      <c r="AS62" s="12">
        <f t="shared" si="175"/>
        <v>0</v>
      </c>
      <c r="AT62" s="12">
        <f t="shared" si="175"/>
        <v>0</v>
      </c>
      <c r="AU62" s="12">
        <f t="shared" si="175"/>
        <v>0</v>
      </c>
      <c r="AV62" s="12">
        <f t="shared" si="175"/>
        <v>0</v>
      </c>
      <c r="AW62" s="12">
        <f t="shared" si="175"/>
        <v>0</v>
      </c>
      <c r="AX62" s="12">
        <f t="shared" si="175"/>
        <v>0</v>
      </c>
    </row>
    <row r="63" spans="2:50" s="15" customFormat="1" x14ac:dyDescent="0.35">
      <c r="B63" s="15" t="s">
        <v>59</v>
      </c>
      <c r="F63" s="15">
        <f>F62+F57</f>
        <v>0</v>
      </c>
      <c r="G63" s="15">
        <f t="shared" ref="G63:K63" si="176">G62+G57</f>
        <v>0</v>
      </c>
      <c r="H63" s="15">
        <f t="shared" si="176"/>
        <v>0</v>
      </c>
      <c r="I63" s="15">
        <f t="shared" si="176"/>
        <v>0</v>
      </c>
      <c r="J63" s="15">
        <f t="shared" si="176"/>
        <v>742</v>
      </c>
      <c r="K63" s="15">
        <f t="shared" si="176"/>
        <v>0</v>
      </c>
      <c r="L63" s="15">
        <f>L62+L57</f>
        <v>0</v>
      </c>
      <c r="M63" s="15">
        <f t="shared" ref="M63" si="177">M62+M57</f>
        <v>4201</v>
      </c>
      <c r="N63" s="15">
        <f t="shared" ref="N63" si="178">N62+N57</f>
        <v>2780</v>
      </c>
      <c r="O63" s="30">
        <f t="shared" ref="O63" si="179">O62+O57</f>
        <v>3037</v>
      </c>
      <c r="P63" s="15">
        <f t="shared" ref="P63" si="180">P62+P57</f>
        <v>3303</v>
      </c>
      <c r="Q63" s="15">
        <f t="shared" ref="Q63" si="181">Q62+Q57</f>
        <v>3686</v>
      </c>
      <c r="R63" s="15">
        <f t="shared" ref="R63" si="182">R62+R57</f>
        <v>4077</v>
      </c>
      <c r="S63" s="30">
        <f t="shared" ref="S63" si="183">S62+S57</f>
        <v>5449</v>
      </c>
      <c r="T63" s="15">
        <f t="shared" ref="T63" si="184">T62+T57</f>
        <v>5513</v>
      </c>
      <c r="U63" s="15">
        <f t="shared" ref="U63" si="185">U62+U57</f>
        <v>5904</v>
      </c>
      <c r="V63" s="15">
        <f t="shared" ref="V63" si="186">V62+V57</f>
        <v>0</v>
      </c>
      <c r="W63" s="15">
        <f t="shared" ref="W63" si="187">W62+W57</f>
        <v>0</v>
      </c>
      <c r="X63" s="15">
        <f t="shared" ref="X63" si="188">X62+X57</f>
        <v>0</v>
      </c>
      <c r="AG63" s="15">
        <f>AG62+AG57</f>
        <v>0</v>
      </c>
      <c r="AH63" s="15">
        <f t="shared" ref="AH63:AX63" si="189">AH62+AH57</f>
        <v>0</v>
      </c>
      <c r="AI63" s="15">
        <f t="shared" si="189"/>
        <v>0</v>
      </c>
      <c r="AJ63" s="15">
        <f t="shared" si="189"/>
        <v>0</v>
      </c>
      <c r="AK63" s="15">
        <f t="shared" si="189"/>
        <v>0</v>
      </c>
      <c r="AL63" s="15">
        <f t="shared" si="189"/>
        <v>0</v>
      </c>
      <c r="AM63" s="15">
        <f t="shared" si="189"/>
        <v>742</v>
      </c>
      <c r="AN63" s="15">
        <f t="shared" si="189"/>
        <v>2780</v>
      </c>
      <c r="AO63" s="15">
        <f>AO62+AO57</f>
        <v>4077</v>
      </c>
      <c r="AQ63" s="15">
        <f t="shared" si="189"/>
        <v>0</v>
      </c>
      <c r="AR63" s="15">
        <f t="shared" si="189"/>
        <v>0</v>
      </c>
      <c r="AS63" s="15">
        <f t="shared" si="189"/>
        <v>0</v>
      </c>
      <c r="AT63" s="15">
        <f t="shared" si="189"/>
        <v>0</v>
      </c>
      <c r="AU63" s="15">
        <f t="shared" si="189"/>
        <v>0</v>
      </c>
      <c r="AV63" s="15">
        <f t="shared" si="189"/>
        <v>0</v>
      </c>
      <c r="AW63" s="15">
        <f t="shared" si="189"/>
        <v>0</v>
      </c>
      <c r="AX63" s="15">
        <f t="shared" si="189"/>
        <v>0</v>
      </c>
    </row>
    <row r="64" spans="2:50" s="11" customFormat="1" x14ac:dyDescent="0.35">
      <c r="B64" s="11" t="s">
        <v>75</v>
      </c>
      <c r="O64" s="28"/>
      <c r="S64" s="28"/>
    </row>
    <row r="65" spans="2:50" s="2" customFormat="1" x14ac:dyDescent="0.35">
      <c r="B65" s="2" t="s">
        <v>76</v>
      </c>
      <c r="J65" s="2">
        <f>AM65</f>
        <v>5244</v>
      </c>
      <c r="M65" s="2">
        <v>7894</v>
      </c>
      <c r="N65" s="2">
        <f>AN65</f>
        <v>0</v>
      </c>
      <c r="O65" s="20">
        <v>0</v>
      </c>
      <c r="P65" s="2">
        <v>0</v>
      </c>
      <c r="Q65" s="2">
        <v>0</v>
      </c>
      <c r="R65" s="2">
        <f>AO65</f>
        <v>0</v>
      </c>
      <c r="S65" s="20">
        <v>0</v>
      </c>
      <c r="T65" s="2">
        <v>0</v>
      </c>
      <c r="U65" s="2">
        <v>0</v>
      </c>
      <c r="AM65" s="2">
        <v>5244</v>
      </c>
    </row>
    <row r="66" spans="2:50" s="11" customFormat="1" x14ac:dyDescent="0.35">
      <c r="B66" s="11" t="s">
        <v>36</v>
      </c>
      <c r="O66" s="28"/>
      <c r="S66" s="28"/>
    </row>
    <row r="67" spans="2:50" s="2" customFormat="1" x14ac:dyDescent="0.35">
      <c r="B67" s="2" t="s">
        <v>60</v>
      </c>
      <c r="J67" s="2">
        <f>AM67</f>
        <v>0</v>
      </c>
      <c r="M67" s="2">
        <v>0</v>
      </c>
      <c r="N67" s="2">
        <f>AN67</f>
        <v>0</v>
      </c>
      <c r="O67" s="20">
        <v>0</v>
      </c>
      <c r="P67" s="2">
        <v>0</v>
      </c>
      <c r="Q67" s="2">
        <v>0</v>
      </c>
      <c r="R67" s="2">
        <f>AO67</f>
        <v>0</v>
      </c>
      <c r="S67" s="20">
        <v>0</v>
      </c>
      <c r="T67" s="2">
        <v>0</v>
      </c>
      <c r="U67" s="2">
        <v>0</v>
      </c>
      <c r="AM67" s="2">
        <v>0</v>
      </c>
      <c r="AN67" s="2">
        <v>0</v>
      </c>
      <c r="AO67" s="2">
        <v>0</v>
      </c>
    </row>
    <row r="68" spans="2:50" s="2" customFormat="1" x14ac:dyDescent="0.35">
      <c r="B68" s="2" t="s">
        <v>61</v>
      </c>
      <c r="J68" s="2">
        <f>AM68</f>
        <v>0</v>
      </c>
      <c r="M68" s="2">
        <v>0</v>
      </c>
      <c r="N68" s="2">
        <f>AN68</f>
        <v>1</v>
      </c>
      <c r="O68" s="20">
        <v>1</v>
      </c>
      <c r="P68" s="2">
        <v>1</v>
      </c>
      <c r="Q68" s="2">
        <v>1</v>
      </c>
      <c r="R68" s="2">
        <f>AO68</f>
        <v>1</v>
      </c>
      <c r="S68" s="20">
        <v>1</v>
      </c>
      <c r="T68" s="2">
        <v>1</v>
      </c>
      <c r="U68" s="2">
        <v>1</v>
      </c>
      <c r="AM68" s="2">
        <v>0</v>
      </c>
      <c r="AN68" s="2">
        <v>1</v>
      </c>
      <c r="AO68" s="2">
        <v>1</v>
      </c>
    </row>
    <row r="69" spans="2:50" s="2" customFormat="1" x14ac:dyDescent="0.35">
      <c r="B69" s="2" t="s">
        <v>62</v>
      </c>
      <c r="J69" s="2">
        <f>AM69</f>
        <v>302</v>
      </c>
      <c r="M69" s="2">
        <v>306</v>
      </c>
      <c r="N69" s="2">
        <f>AN69</f>
        <v>25887</v>
      </c>
      <c r="O69" s="20">
        <v>26226</v>
      </c>
      <c r="P69" s="2">
        <v>26547</v>
      </c>
      <c r="Q69" s="2">
        <v>26743</v>
      </c>
      <c r="R69" s="2">
        <f>AO69</f>
        <v>26926</v>
      </c>
      <c r="S69" s="20">
        <v>27217</v>
      </c>
      <c r="T69" s="2">
        <v>27383</v>
      </c>
      <c r="U69" s="2">
        <v>27590</v>
      </c>
      <c r="AM69" s="2">
        <v>302</v>
      </c>
      <c r="AN69" s="2">
        <v>25887</v>
      </c>
      <c r="AO69" s="2">
        <v>26926</v>
      </c>
    </row>
    <row r="70" spans="2:50" s="2" customFormat="1" x14ac:dyDescent="0.35">
      <c r="B70" s="2" t="s">
        <v>63</v>
      </c>
      <c r="J70" s="2">
        <f>AM70</f>
        <v>-1686</v>
      </c>
      <c r="M70" s="2">
        <v>-3913</v>
      </c>
      <c r="N70" s="2">
        <f>AN70</f>
        <v>-6374</v>
      </c>
      <c r="O70" s="20">
        <v>-7967</v>
      </c>
      <c r="P70" s="2">
        <v>-9679</v>
      </c>
      <c r="Q70" s="2">
        <v>-11403</v>
      </c>
      <c r="R70" s="2">
        <f>AO70</f>
        <v>-13126</v>
      </c>
      <c r="S70" s="20">
        <v>-14475</v>
      </c>
      <c r="T70" s="2">
        <v>-15670</v>
      </c>
      <c r="U70" s="2">
        <v>-17037</v>
      </c>
      <c r="AM70" s="2">
        <v>-1686</v>
      </c>
      <c r="AN70" s="2">
        <v>-6374</v>
      </c>
      <c r="AO70" s="2">
        <v>-13126</v>
      </c>
    </row>
    <row r="71" spans="2:50" s="10" customFormat="1" x14ac:dyDescent="0.35">
      <c r="B71" s="10" t="s">
        <v>64</v>
      </c>
      <c r="J71" s="2">
        <f>AM71</f>
        <v>0</v>
      </c>
      <c r="M71" s="10">
        <v>0</v>
      </c>
      <c r="N71" s="2">
        <f>AN71</f>
        <v>0</v>
      </c>
      <c r="O71" s="27">
        <v>0</v>
      </c>
      <c r="P71" s="10">
        <v>-1</v>
      </c>
      <c r="Q71" s="10">
        <v>-4</v>
      </c>
      <c r="R71" s="2">
        <f>AO71</f>
        <v>-2</v>
      </c>
      <c r="S71" s="27">
        <v>-1</v>
      </c>
      <c r="T71" s="10">
        <v>0</v>
      </c>
      <c r="U71" s="10">
        <v>-2</v>
      </c>
      <c r="AM71" s="10">
        <v>0</v>
      </c>
      <c r="AN71" s="10">
        <v>0</v>
      </c>
      <c r="AO71" s="10">
        <v>-2</v>
      </c>
    </row>
    <row r="72" spans="2:50" s="16" customFormat="1" x14ac:dyDescent="0.35">
      <c r="B72" s="16" t="s">
        <v>65</v>
      </c>
      <c r="F72" s="16">
        <f>SUM(F67:F71)</f>
        <v>0</v>
      </c>
      <c r="G72" s="16">
        <f t="shared" ref="G72:K72" si="190">SUM(G67:G71)</f>
        <v>0</v>
      </c>
      <c r="H72" s="16">
        <f t="shared" si="190"/>
        <v>0</v>
      </c>
      <c r="I72" s="16">
        <f t="shared" si="190"/>
        <v>0</v>
      </c>
      <c r="J72" s="16">
        <f t="shared" si="190"/>
        <v>-1384</v>
      </c>
      <c r="K72" s="16">
        <f t="shared" si="190"/>
        <v>0</v>
      </c>
      <c r="L72" s="16">
        <f>SUM(L67:L71)</f>
        <v>0</v>
      </c>
      <c r="M72" s="16">
        <f t="shared" ref="M72" si="191">SUM(M67:M71)</f>
        <v>-3607</v>
      </c>
      <c r="N72" s="16">
        <f t="shared" ref="N72" si="192">SUM(N67:N71)</f>
        <v>19514</v>
      </c>
      <c r="O72" s="31">
        <f t="shared" ref="O72" si="193">SUM(O67:O71)</f>
        <v>18260</v>
      </c>
      <c r="P72" s="16">
        <f t="shared" ref="P72" si="194">SUM(P67:P71)</f>
        <v>16868</v>
      </c>
      <c r="Q72" s="16">
        <f t="shared" ref="Q72" si="195">SUM(Q67:Q71)</f>
        <v>15337</v>
      </c>
      <c r="R72" s="16">
        <f t="shared" ref="R72" si="196">SUM(R67:R71)</f>
        <v>13799</v>
      </c>
      <c r="S72" s="31">
        <f t="shared" ref="S72" si="197">SUM(S67:S71)</f>
        <v>12742</v>
      </c>
      <c r="T72" s="16">
        <f t="shared" ref="T72" si="198">SUM(T67:T71)</f>
        <v>11714</v>
      </c>
      <c r="U72" s="16">
        <f t="shared" ref="U72" si="199">SUM(U67:U71)</f>
        <v>10552</v>
      </c>
      <c r="V72" s="16">
        <f t="shared" ref="V72" si="200">SUM(V67:V71)</f>
        <v>0</v>
      </c>
      <c r="W72" s="16">
        <f t="shared" ref="W72" si="201">SUM(W67:W71)</f>
        <v>0</v>
      </c>
      <c r="X72" s="16">
        <f t="shared" ref="X72" si="202">SUM(X67:X71)</f>
        <v>0</v>
      </c>
      <c r="AG72" s="16">
        <f>SUM(AG67:AG71)</f>
        <v>0</v>
      </c>
      <c r="AH72" s="16">
        <f t="shared" ref="AH72:AX72" si="203">SUM(AH67:AH71)</f>
        <v>0</v>
      </c>
      <c r="AI72" s="16">
        <f t="shared" si="203"/>
        <v>0</v>
      </c>
      <c r="AJ72" s="16">
        <f t="shared" si="203"/>
        <v>0</v>
      </c>
      <c r="AK72" s="16">
        <f t="shared" si="203"/>
        <v>0</v>
      </c>
      <c r="AL72" s="16">
        <f t="shared" si="203"/>
        <v>0</v>
      </c>
      <c r="AM72" s="16">
        <f t="shared" si="203"/>
        <v>-1384</v>
      </c>
      <c r="AN72" s="16">
        <f t="shared" si="203"/>
        <v>19514</v>
      </c>
      <c r="AO72" s="16">
        <f>SUM(AO67:AO71)</f>
        <v>13799</v>
      </c>
      <c r="AP72" s="16">
        <f>SUM(AP67:AP71)</f>
        <v>0</v>
      </c>
      <c r="AQ72" s="16">
        <f t="shared" si="203"/>
        <v>0</v>
      </c>
      <c r="AR72" s="16">
        <f t="shared" si="203"/>
        <v>0</v>
      </c>
      <c r="AS72" s="16">
        <f t="shared" si="203"/>
        <v>0</v>
      </c>
      <c r="AT72" s="16">
        <f t="shared" si="203"/>
        <v>0</v>
      </c>
      <c r="AU72" s="16">
        <f t="shared" si="203"/>
        <v>0</v>
      </c>
      <c r="AV72" s="16">
        <f t="shared" si="203"/>
        <v>0</v>
      </c>
      <c r="AW72" s="16">
        <f t="shared" si="203"/>
        <v>0</v>
      </c>
      <c r="AX72" s="16">
        <f t="shared" si="203"/>
        <v>0</v>
      </c>
    </row>
    <row r="73" spans="2:50" s="15" customFormat="1" x14ac:dyDescent="0.35">
      <c r="B73" s="15" t="s">
        <v>66</v>
      </c>
      <c r="F73" s="15">
        <f>F72+F63+F65</f>
        <v>0</v>
      </c>
      <c r="G73" s="15">
        <f t="shared" ref="G73:K73" si="204">G72+G63+G65</f>
        <v>0</v>
      </c>
      <c r="H73" s="15">
        <f t="shared" si="204"/>
        <v>0</v>
      </c>
      <c r="I73" s="15">
        <f t="shared" si="204"/>
        <v>0</v>
      </c>
      <c r="J73" s="15">
        <f t="shared" si="204"/>
        <v>4602</v>
      </c>
      <c r="K73" s="15">
        <f t="shared" si="204"/>
        <v>0</v>
      </c>
      <c r="L73" s="15">
        <f>L72+L63+L65</f>
        <v>0</v>
      </c>
      <c r="M73" s="15">
        <f t="shared" ref="M73" si="205">M72+M63+M65</f>
        <v>8488</v>
      </c>
      <c r="N73" s="15">
        <f t="shared" ref="N73" si="206">N72+N63+N65</f>
        <v>22294</v>
      </c>
      <c r="O73" s="30">
        <f t="shared" ref="O73" si="207">O72+O63+O65</f>
        <v>21297</v>
      </c>
      <c r="P73" s="15">
        <f t="shared" ref="P73" si="208">P72+P63+P65</f>
        <v>20171</v>
      </c>
      <c r="Q73" s="15">
        <f t="shared" ref="Q73" si="209">Q72+Q63+Q65</f>
        <v>19023</v>
      </c>
      <c r="R73" s="15">
        <f t="shared" ref="R73" si="210">R72+R63+R65</f>
        <v>17876</v>
      </c>
      <c r="S73" s="30">
        <f t="shared" ref="S73" si="211">S72+S63+S65</f>
        <v>18191</v>
      </c>
      <c r="T73" s="15">
        <f t="shared" ref="T73" si="212">T72+T63+T65</f>
        <v>17227</v>
      </c>
      <c r="U73" s="15">
        <f t="shared" ref="U73" si="213">U72+U63+U65</f>
        <v>16456</v>
      </c>
      <c r="V73" s="15">
        <f t="shared" ref="V73" si="214">V72+V63+V65</f>
        <v>0</v>
      </c>
      <c r="W73" s="15">
        <f t="shared" ref="W73" si="215">W72+W63+W65</f>
        <v>0</v>
      </c>
      <c r="X73" s="15">
        <f t="shared" ref="X73" si="216">X72+X63+X65</f>
        <v>0</v>
      </c>
      <c r="AG73" s="15">
        <f>AG72+AG63+AG65</f>
        <v>0</v>
      </c>
      <c r="AH73" s="15">
        <f t="shared" ref="AH73:AX73" si="217">AH72+AH63+AH65</f>
        <v>0</v>
      </c>
      <c r="AI73" s="15">
        <f t="shared" si="217"/>
        <v>0</v>
      </c>
      <c r="AJ73" s="15">
        <f t="shared" si="217"/>
        <v>0</v>
      </c>
      <c r="AK73" s="15">
        <f t="shared" si="217"/>
        <v>0</v>
      </c>
      <c r="AL73" s="15">
        <f t="shared" si="217"/>
        <v>0</v>
      </c>
      <c r="AM73" s="15">
        <f t="shared" si="217"/>
        <v>4602</v>
      </c>
      <c r="AN73" s="15">
        <f t="shared" si="217"/>
        <v>22294</v>
      </c>
      <c r="AO73" s="15">
        <f t="shared" si="217"/>
        <v>17876</v>
      </c>
      <c r="AP73" s="15">
        <f t="shared" si="217"/>
        <v>0</v>
      </c>
      <c r="AQ73" s="15">
        <f t="shared" si="217"/>
        <v>0</v>
      </c>
      <c r="AR73" s="15">
        <f t="shared" si="217"/>
        <v>0</v>
      </c>
      <c r="AS73" s="15">
        <f t="shared" si="217"/>
        <v>0</v>
      </c>
      <c r="AT73" s="15">
        <f t="shared" si="217"/>
        <v>0</v>
      </c>
      <c r="AU73" s="15">
        <f t="shared" si="217"/>
        <v>0</v>
      </c>
      <c r="AV73" s="15">
        <f t="shared" si="217"/>
        <v>0</v>
      </c>
      <c r="AW73" s="15">
        <f t="shared" si="217"/>
        <v>0</v>
      </c>
      <c r="AX73" s="15">
        <f t="shared" si="217"/>
        <v>0</v>
      </c>
    </row>
    <row r="74" spans="2:50" s="3" customFormat="1" x14ac:dyDescent="0.35">
      <c r="B74" s="3" t="s">
        <v>67</v>
      </c>
      <c r="O74" s="19"/>
      <c r="S74" s="19"/>
    </row>
    <row r="75" spans="2:50" x14ac:dyDescent="0.35">
      <c r="B75" s="2" t="s">
        <v>68</v>
      </c>
      <c r="J75" s="2">
        <f>AM75</f>
        <v>-848</v>
      </c>
      <c r="K75">
        <v>-362</v>
      </c>
      <c r="L75">
        <v>-851</v>
      </c>
      <c r="M75">
        <v>-1536</v>
      </c>
      <c r="N75" s="2">
        <f>AN75</f>
        <v>-2622</v>
      </c>
      <c r="O75" s="17">
        <v>-1034</v>
      </c>
      <c r="P75">
        <v>-2238</v>
      </c>
      <c r="Q75">
        <v>-3606</v>
      </c>
      <c r="R75" s="2">
        <f>AO75</f>
        <v>-5052</v>
      </c>
      <c r="S75" s="17">
        <v>-1521</v>
      </c>
      <c r="T75">
        <v>-2882</v>
      </c>
      <c r="U75">
        <v>-3759</v>
      </c>
      <c r="AL75">
        <v>-353</v>
      </c>
      <c r="AM75">
        <v>-848</v>
      </c>
      <c r="AN75">
        <v>-2622</v>
      </c>
      <c r="AO75">
        <v>-5052</v>
      </c>
    </row>
    <row r="76" spans="2:50" s="6" customFormat="1" x14ac:dyDescent="0.35">
      <c r="B76" s="10" t="s">
        <v>69</v>
      </c>
      <c r="J76" s="10">
        <f>AM76</f>
        <v>-914</v>
      </c>
      <c r="K76" s="6">
        <v>-440</v>
      </c>
      <c r="L76" s="6">
        <v>-871</v>
      </c>
      <c r="M76" s="6">
        <v>-1338</v>
      </c>
      <c r="N76" s="10">
        <f>AN76</f>
        <v>-1794</v>
      </c>
      <c r="O76" s="22">
        <v>-418</v>
      </c>
      <c r="P76" s="6">
        <v>-777</v>
      </c>
      <c r="Q76" s="6">
        <v>-1075</v>
      </c>
      <c r="R76" s="10">
        <f>AO76</f>
        <v>-1369</v>
      </c>
      <c r="S76" s="22">
        <v>-283</v>
      </c>
      <c r="T76" s="6">
        <v>-538</v>
      </c>
      <c r="U76" s="6">
        <v>-728</v>
      </c>
      <c r="AL76" s="6">
        <v>-199</v>
      </c>
      <c r="AM76" s="6">
        <v>-914</v>
      </c>
      <c r="AN76" s="6">
        <v>-1794</v>
      </c>
      <c r="AO76" s="6">
        <v>-1369</v>
      </c>
    </row>
    <row r="77" spans="2:50" x14ac:dyDescent="0.35">
      <c r="B77" s="2" t="s">
        <v>70</v>
      </c>
      <c r="F77">
        <f>SUM(F75:F76)</f>
        <v>0</v>
      </c>
      <c r="G77">
        <f t="shared" ref="G77:K77" si="218">SUM(G75:G76)</f>
        <v>0</v>
      </c>
      <c r="H77">
        <f t="shared" si="218"/>
        <v>0</v>
      </c>
      <c r="I77">
        <f t="shared" si="218"/>
        <v>0</v>
      </c>
      <c r="J77">
        <f t="shared" si="218"/>
        <v>-1762</v>
      </c>
      <c r="K77">
        <f t="shared" si="218"/>
        <v>-802</v>
      </c>
      <c r="L77">
        <f>SUM(L75:L76)</f>
        <v>-1722</v>
      </c>
      <c r="M77">
        <f t="shared" ref="M77" si="219">SUM(M75:M76)</f>
        <v>-2874</v>
      </c>
      <c r="N77">
        <f t="shared" ref="N77" si="220">SUM(N75:N76)</f>
        <v>-4416</v>
      </c>
      <c r="O77" s="17">
        <f t="shared" ref="O77" si="221">SUM(O75:O76)</f>
        <v>-1452</v>
      </c>
      <c r="P77">
        <f t="shared" ref="P77" si="222">SUM(P75:P76)</f>
        <v>-3015</v>
      </c>
      <c r="Q77">
        <f t="shared" ref="Q77" si="223">SUM(Q75:Q76)</f>
        <v>-4681</v>
      </c>
      <c r="R77">
        <f t="shared" ref="R77" si="224">SUM(R75:R76)</f>
        <v>-6421</v>
      </c>
      <c r="S77" s="17">
        <f t="shared" ref="S77" si="225">SUM(S75:S76)</f>
        <v>-1804</v>
      </c>
      <c r="T77">
        <f t="shared" ref="T77" si="226">SUM(T75:T76)</f>
        <v>-3420</v>
      </c>
      <c r="U77">
        <f t="shared" ref="U77" si="227">SUM(U75:U76)</f>
        <v>-4487</v>
      </c>
      <c r="V77">
        <f t="shared" ref="V77" si="228">SUM(V75:V76)</f>
        <v>0</v>
      </c>
      <c r="W77">
        <f t="shared" ref="W77" si="229">SUM(W75:W76)</f>
        <v>0</v>
      </c>
      <c r="X77">
        <f t="shared" ref="X77" si="230">SUM(X75:X76)</f>
        <v>0</v>
      </c>
      <c r="AG77">
        <f>SUM(AG75:AG76)</f>
        <v>0</v>
      </c>
      <c r="AH77">
        <f t="shared" ref="AH77:AX77" si="231">SUM(AH75:AH76)</f>
        <v>0</v>
      </c>
      <c r="AI77">
        <f t="shared" si="231"/>
        <v>0</v>
      </c>
      <c r="AJ77">
        <f t="shared" si="231"/>
        <v>0</v>
      </c>
      <c r="AK77">
        <f t="shared" si="231"/>
        <v>0</v>
      </c>
      <c r="AL77">
        <f t="shared" si="231"/>
        <v>-552</v>
      </c>
      <c r="AM77">
        <f t="shared" si="231"/>
        <v>-1762</v>
      </c>
      <c r="AN77">
        <f t="shared" si="231"/>
        <v>-4416</v>
      </c>
      <c r="AO77">
        <f t="shared" si="231"/>
        <v>-6421</v>
      </c>
      <c r="AP77">
        <f t="shared" si="231"/>
        <v>0</v>
      </c>
      <c r="AQ77">
        <f t="shared" si="231"/>
        <v>0</v>
      </c>
      <c r="AR77">
        <f t="shared" si="231"/>
        <v>0</v>
      </c>
      <c r="AS77">
        <f t="shared" si="231"/>
        <v>0</v>
      </c>
      <c r="AT77">
        <f t="shared" si="231"/>
        <v>0</v>
      </c>
      <c r="AU77">
        <f t="shared" si="231"/>
        <v>0</v>
      </c>
      <c r="AV77">
        <f t="shared" si="231"/>
        <v>0</v>
      </c>
      <c r="AW77">
        <f t="shared" si="231"/>
        <v>0</v>
      </c>
      <c r="AX77">
        <f t="shared" si="231"/>
        <v>0</v>
      </c>
    </row>
    <row r="79" spans="2:50" x14ac:dyDescent="0.35">
      <c r="B79" s="2" t="s">
        <v>71</v>
      </c>
      <c r="J79" s="2">
        <f>AM79</f>
        <v>2506</v>
      </c>
      <c r="K79">
        <v>2651</v>
      </c>
      <c r="L79">
        <v>2653</v>
      </c>
      <c r="M79">
        <f>2654+2500</f>
        <v>5154</v>
      </c>
      <c r="N79" s="2">
        <f>AN79</f>
        <v>16188</v>
      </c>
      <c r="O79" s="17">
        <v>1</v>
      </c>
      <c r="P79">
        <v>58</v>
      </c>
      <c r="Q79">
        <v>65</v>
      </c>
      <c r="R79" s="2">
        <f>AO79</f>
        <v>102</v>
      </c>
      <c r="S79" s="17">
        <f>3+1485</f>
        <v>1488</v>
      </c>
      <c r="T79">
        <f>37+1485</f>
        <v>1522</v>
      </c>
      <c r="U79">
        <f>39+1485</f>
        <v>1524</v>
      </c>
      <c r="AL79">
        <v>2750</v>
      </c>
      <c r="AM79">
        <v>2506</v>
      </c>
      <c r="AN79">
        <f>13530+2658</f>
        <v>16188</v>
      </c>
      <c r="AO79">
        <v>102</v>
      </c>
    </row>
    <row r="80" spans="2:50" x14ac:dyDescent="0.35">
      <c r="B80" s="2" t="s">
        <v>72</v>
      </c>
      <c r="J80" s="2">
        <f>AM80</f>
        <v>0</v>
      </c>
      <c r="K80">
        <v>0</v>
      </c>
      <c r="L80">
        <v>0</v>
      </c>
      <c r="M80">
        <v>0</v>
      </c>
      <c r="N80" s="2">
        <f>AN80</f>
        <v>570</v>
      </c>
      <c r="O80" s="17">
        <v>317</v>
      </c>
      <c r="P80">
        <v>559</v>
      </c>
      <c r="Q80">
        <v>852</v>
      </c>
      <c r="R80" s="2">
        <f>AO80</f>
        <v>987</v>
      </c>
      <c r="S80" s="17">
        <v>183</v>
      </c>
      <c r="T80">
        <v>364</v>
      </c>
      <c r="U80">
        <v>606</v>
      </c>
      <c r="AL80">
        <v>0</v>
      </c>
      <c r="AM80">
        <v>0</v>
      </c>
      <c r="AN80">
        <v>570</v>
      </c>
      <c r="AO80">
        <v>987</v>
      </c>
    </row>
    <row r="81" spans="2:41" x14ac:dyDescent="0.35">
      <c r="B81" s="2" t="s">
        <v>73</v>
      </c>
      <c r="J81" s="2">
        <f>AM81</f>
        <v>0</v>
      </c>
      <c r="K81">
        <v>0</v>
      </c>
      <c r="L81">
        <v>0</v>
      </c>
      <c r="M81">
        <v>0</v>
      </c>
      <c r="N81" s="2">
        <f>AN81</f>
        <v>0</v>
      </c>
      <c r="O81" s="17">
        <v>0</v>
      </c>
      <c r="P81">
        <v>0</v>
      </c>
      <c r="Q81">
        <v>0</v>
      </c>
      <c r="R81" s="2">
        <f>AO81</f>
        <v>0</v>
      </c>
      <c r="S81" s="17">
        <v>0</v>
      </c>
      <c r="T81">
        <v>0</v>
      </c>
      <c r="U81">
        <v>0</v>
      </c>
      <c r="AL81">
        <v>0</v>
      </c>
      <c r="AM81">
        <v>0</v>
      </c>
      <c r="AN81">
        <v>0</v>
      </c>
      <c r="AO81">
        <v>0</v>
      </c>
    </row>
    <row r="82" spans="2:41" x14ac:dyDescent="0.35">
      <c r="B82" s="2" t="s">
        <v>74</v>
      </c>
      <c r="J82" s="2">
        <f>AM82</f>
        <v>0</v>
      </c>
      <c r="K82">
        <v>0</v>
      </c>
      <c r="L82">
        <v>0</v>
      </c>
      <c r="M82">
        <v>0</v>
      </c>
      <c r="N82" s="2">
        <f>AN82</f>
        <v>0</v>
      </c>
      <c r="O82" s="17">
        <v>0</v>
      </c>
      <c r="P82">
        <v>0</v>
      </c>
      <c r="Q82">
        <v>0</v>
      </c>
      <c r="R82" s="2">
        <f>AO82</f>
        <v>0</v>
      </c>
      <c r="S82" s="17">
        <v>0</v>
      </c>
      <c r="T82">
        <v>0</v>
      </c>
      <c r="U82">
        <v>0</v>
      </c>
      <c r="AL82">
        <v>0</v>
      </c>
      <c r="AM82">
        <v>0</v>
      </c>
      <c r="AN82">
        <v>0</v>
      </c>
      <c r="AO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2024-02-10T03:36:15Z</dcterms:created>
  <dcterms:modified xsi:type="dcterms:W3CDTF">2024-02-10T07:40:08Z</dcterms:modified>
</cp:coreProperties>
</file>