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534a1defcf7f9d1a/Company Models CloudSave/PL/"/>
    </mc:Choice>
  </mc:AlternateContent>
  <xr:revisionPtr revIDLastSave="977" documentId="8_{DD1FE8FB-81A2-451C-9233-98A045FFB118}" xr6:coauthVersionLast="47" xr6:coauthVersionMax="47" xr10:uidLastSave="{60DDCF89-2AC5-4C76-B02D-C20F3FCA2FFC}"/>
  <bookViews>
    <workbookView minimized="1" xWindow="9060" yWindow="2740" windowWidth="26720" windowHeight="17120" activeTab="2" xr2:uid="{F70D17C0-3989-48E5-BF07-6389F34DDC43}"/>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92" i="3" l="1"/>
  <c r="P93" i="3"/>
  <c r="P96" i="3"/>
  <c r="T96" i="3"/>
  <c r="T93" i="3"/>
  <c r="T94" i="3" s="1"/>
  <c r="T92" i="3"/>
  <c r="T97" i="3"/>
  <c r="P97" i="3"/>
  <c r="J87" i="3"/>
  <c r="J86" i="3"/>
  <c r="J85" i="3"/>
  <c r="J84" i="3"/>
  <c r="J83" i="3"/>
  <c r="J79" i="3"/>
  <c r="J80" i="3" s="1"/>
  <c r="J78" i="3"/>
  <c r="J77" i="3"/>
  <c r="J76" i="3"/>
  <c r="J75" i="3"/>
  <c r="J74" i="3"/>
  <c r="J73" i="3"/>
  <c r="J72" i="3"/>
  <c r="J71" i="3"/>
  <c r="J68" i="3"/>
  <c r="J67" i="3"/>
  <c r="J66" i="3"/>
  <c r="J65" i="3"/>
  <c r="J64" i="3"/>
  <c r="J63" i="3"/>
  <c r="J62" i="3"/>
  <c r="J58" i="3"/>
  <c r="J57" i="3"/>
  <c r="J56" i="3"/>
  <c r="J55" i="3"/>
  <c r="J54" i="3"/>
  <c r="J53" i="3"/>
  <c r="J52" i="3"/>
  <c r="J49" i="3"/>
  <c r="J48" i="3"/>
  <c r="J47" i="3"/>
  <c r="J46" i="3"/>
  <c r="S69" i="3"/>
  <c r="F120" i="3"/>
  <c r="E120" i="3"/>
  <c r="F94" i="3"/>
  <c r="E94" i="3"/>
  <c r="F88" i="3"/>
  <c r="E88" i="3"/>
  <c r="E81" i="3"/>
  <c r="E89" i="3" s="1"/>
  <c r="F80" i="3"/>
  <c r="E80" i="3"/>
  <c r="F69" i="3"/>
  <c r="F81" i="3" s="1"/>
  <c r="E69" i="3"/>
  <c r="F59" i="3"/>
  <c r="F60" i="3" s="1"/>
  <c r="E59" i="3"/>
  <c r="E60" i="3" s="1"/>
  <c r="F50" i="3"/>
  <c r="E50" i="3"/>
  <c r="F34" i="3"/>
  <c r="E34" i="3"/>
  <c r="F27" i="3"/>
  <c r="F36" i="3" s="1"/>
  <c r="F38" i="3" s="1"/>
  <c r="F40" i="3" s="1"/>
  <c r="F26" i="3"/>
  <c r="E26" i="3"/>
  <c r="F21" i="3"/>
  <c r="E21" i="3"/>
  <c r="E27" i="3" s="1"/>
  <c r="E36" i="3" s="1"/>
  <c r="E38" i="3" s="1"/>
  <c r="E40" i="3" s="1"/>
  <c r="F13" i="3"/>
  <c r="E13" i="3"/>
  <c r="H120" i="3"/>
  <c r="G120" i="3"/>
  <c r="H94" i="3"/>
  <c r="G94" i="3"/>
  <c r="H88" i="3"/>
  <c r="G88" i="3"/>
  <c r="H80" i="3"/>
  <c r="G80" i="3"/>
  <c r="G81" i="3" s="1"/>
  <c r="H69" i="3"/>
  <c r="H81" i="3" s="1"/>
  <c r="H89" i="3" s="1"/>
  <c r="G69" i="3"/>
  <c r="G60" i="3"/>
  <c r="H59" i="3"/>
  <c r="H60" i="3" s="1"/>
  <c r="G59" i="3"/>
  <c r="H50" i="3"/>
  <c r="G50" i="3"/>
  <c r="H34" i="3"/>
  <c r="G34" i="3"/>
  <c r="H27" i="3"/>
  <c r="H36" i="3" s="1"/>
  <c r="H38" i="3" s="1"/>
  <c r="H40" i="3" s="1"/>
  <c r="G27" i="3"/>
  <c r="G36" i="3" s="1"/>
  <c r="G38" i="3" s="1"/>
  <c r="G40" i="3" s="1"/>
  <c r="H26" i="3"/>
  <c r="G26" i="3"/>
  <c r="H21" i="3"/>
  <c r="G21" i="3"/>
  <c r="H13" i="3"/>
  <c r="G13" i="3"/>
  <c r="J120" i="3"/>
  <c r="I120" i="3"/>
  <c r="J94" i="3"/>
  <c r="I94" i="3"/>
  <c r="I88" i="3"/>
  <c r="I80" i="3"/>
  <c r="I81" i="3" s="1"/>
  <c r="I89" i="3" s="1"/>
  <c r="I69" i="3"/>
  <c r="I60" i="3"/>
  <c r="I59" i="3"/>
  <c r="I50" i="3"/>
  <c r="J34" i="3"/>
  <c r="I34" i="3"/>
  <c r="J26" i="3"/>
  <c r="J27" i="3" s="1"/>
  <c r="J36" i="3" s="1"/>
  <c r="J38" i="3" s="1"/>
  <c r="J40" i="3" s="1"/>
  <c r="I26" i="3"/>
  <c r="J21" i="3"/>
  <c r="I21" i="3"/>
  <c r="I27" i="3" s="1"/>
  <c r="I36" i="3" s="1"/>
  <c r="I38" i="3" s="1"/>
  <c r="I40" i="3" s="1"/>
  <c r="J13" i="3"/>
  <c r="I13" i="3"/>
  <c r="N87" i="3"/>
  <c r="N86" i="3"/>
  <c r="N85" i="3"/>
  <c r="N84" i="3"/>
  <c r="N83" i="3"/>
  <c r="N79" i="3"/>
  <c r="N78" i="3"/>
  <c r="N77" i="3"/>
  <c r="N76" i="3"/>
  <c r="N75" i="3"/>
  <c r="N74" i="3"/>
  <c r="N73" i="3"/>
  <c r="N72" i="3"/>
  <c r="N71" i="3"/>
  <c r="N68" i="3"/>
  <c r="N67" i="3"/>
  <c r="N66" i="3"/>
  <c r="N65" i="3"/>
  <c r="N64" i="3"/>
  <c r="N63" i="3"/>
  <c r="N62" i="3"/>
  <c r="N58" i="3"/>
  <c r="N57" i="3"/>
  <c r="N56" i="3"/>
  <c r="N55" i="3"/>
  <c r="N54" i="3"/>
  <c r="N53" i="3"/>
  <c r="N52" i="3"/>
  <c r="N49" i="3"/>
  <c r="N48" i="3"/>
  <c r="N47" i="3"/>
  <c r="N46" i="3"/>
  <c r="R87" i="3"/>
  <c r="R86" i="3"/>
  <c r="R85" i="3"/>
  <c r="R84" i="3"/>
  <c r="R83" i="3"/>
  <c r="R79" i="3"/>
  <c r="R78" i="3"/>
  <c r="R77" i="3"/>
  <c r="R76" i="3"/>
  <c r="R75" i="3"/>
  <c r="R74" i="3"/>
  <c r="R73" i="3"/>
  <c r="R72" i="3"/>
  <c r="R71" i="3"/>
  <c r="R68" i="3"/>
  <c r="R67" i="3"/>
  <c r="R66" i="3"/>
  <c r="R65" i="3"/>
  <c r="R64" i="3"/>
  <c r="R63" i="3"/>
  <c r="R62" i="3"/>
  <c r="R58" i="3"/>
  <c r="R57" i="3"/>
  <c r="R56" i="3"/>
  <c r="R55" i="3"/>
  <c r="R54" i="3"/>
  <c r="R53" i="3"/>
  <c r="R52" i="3"/>
  <c r="R49" i="3"/>
  <c r="R48" i="3"/>
  <c r="R47" i="3"/>
  <c r="R46" i="3"/>
  <c r="T69" i="3"/>
  <c r="L13" i="3"/>
  <c r="M13" i="3"/>
  <c r="N13" i="3"/>
  <c r="O13" i="3"/>
  <c r="L21" i="3"/>
  <c r="M21" i="3"/>
  <c r="N21" i="3"/>
  <c r="O21" i="3"/>
  <c r="L26" i="3"/>
  <c r="L27" i="3" s="1"/>
  <c r="M26" i="3"/>
  <c r="M27" i="3" s="1"/>
  <c r="N26" i="3"/>
  <c r="O26" i="3"/>
  <c r="N27" i="3"/>
  <c r="L34" i="3"/>
  <c r="M34" i="3"/>
  <c r="N34" i="3"/>
  <c r="O34" i="3"/>
  <c r="L50" i="3"/>
  <c r="M50" i="3"/>
  <c r="O50" i="3"/>
  <c r="L59" i="3"/>
  <c r="M59" i="3"/>
  <c r="M60" i="3" s="1"/>
  <c r="O59" i="3"/>
  <c r="O60" i="3"/>
  <c r="L69" i="3"/>
  <c r="M69" i="3"/>
  <c r="O69" i="3"/>
  <c r="L80" i="3"/>
  <c r="M80" i="3"/>
  <c r="O80" i="3"/>
  <c r="L88" i="3"/>
  <c r="M88" i="3"/>
  <c r="O88" i="3"/>
  <c r="L94" i="3"/>
  <c r="M94" i="3"/>
  <c r="N94" i="3"/>
  <c r="O94" i="3"/>
  <c r="L120" i="3"/>
  <c r="M120" i="3"/>
  <c r="N120" i="3"/>
  <c r="O120" i="3"/>
  <c r="K120" i="3"/>
  <c r="K94" i="3"/>
  <c r="K88" i="3"/>
  <c r="K80" i="3"/>
  <c r="K69" i="3"/>
  <c r="K59" i="3"/>
  <c r="K50" i="3"/>
  <c r="K34" i="3"/>
  <c r="K26" i="3"/>
  <c r="K21" i="3"/>
  <c r="K13" i="3"/>
  <c r="Q13" i="3"/>
  <c r="R13" i="3"/>
  <c r="S13" i="3"/>
  <c r="Q21" i="3"/>
  <c r="R21" i="3"/>
  <c r="S21" i="3"/>
  <c r="Q26" i="3"/>
  <c r="Q27" i="3" s="1"/>
  <c r="R26" i="3"/>
  <c r="S26" i="3"/>
  <c r="Q34" i="3"/>
  <c r="R34" i="3"/>
  <c r="S34" i="3"/>
  <c r="Q50" i="3"/>
  <c r="S50" i="3"/>
  <c r="Q59" i="3"/>
  <c r="S59" i="3"/>
  <c r="Q69" i="3"/>
  <c r="Q80" i="3"/>
  <c r="Q81" i="3" s="1"/>
  <c r="S80" i="3"/>
  <c r="Q88" i="3"/>
  <c r="Q89" i="3" s="1"/>
  <c r="S88" i="3"/>
  <c r="Q94" i="3"/>
  <c r="R94" i="3"/>
  <c r="S94" i="3"/>
  <c r="Q120" i="3"/>
  <c r="R120" i="3"/>
  <c r="S120" i="3"/>
  <c r="P120" i="3"/>
  <c r="P94" i="3"/>
  <c r="P88" i="3"/>
  <c r="P80" i="3"/>
  <c r="P69" i="3"/>
  <c r="P59" i="3"/>
  <c r="P50" i="3"/>
  <c r="P34" i="3"/>
  <c r="P26" i="3"/>
  <c r="P21" i="3"/>
  <c r="P13" i="3"/>
  <c r="T120" i="3"/>
  <c r="T88" i="3"/>
  <c r="T80" i="3"/>
  <c r="T59" i="3"/>
  <c r="T50" i="3"/>
  <c r="T34" i="3"/>
  <c r="T26" i="3"/>
  <c r="T21" i="3"/>
  <c r="T13" i="3"/>
  <c r="Y88" i="3"/>
  <c r="Z88" i="3"/>
  <c r="AA88" i="3"/>
  <c r="AB88" i="3"/>
  <c r="AC88" i="3"/>
  <c r="AD88" i="3"/>
  <c r="AE88" i="3"/>
  <c r="AF88" i="3"/>
  <c r="AG88" i="3"/>
  <c r="AH88" i="3"/>
  <c r="X88" i="3"/>
  <c r="Y80" i="3"/>
  <c r="Z80" i="3"/>
  <c r="AA80" i="3"/>
  <c r="AB80" i="3"/>
  <c r="AC80" i="3"/>
  <c r="AD80" i="3"/>
  <c r="AE80" i="3"/>
  <c r="AF80" i="3"/>
  <c r="AF81" i="3" s="1"/>
  <c r="AG80" i="3"/>
  <c r="AH80" i="3"/>
  <c r="Y81" i="3"/>
  <c r="Y89" i="3" s="1"/>
  <c r="X80" i="3"/>
  <c r="Z69" i="3"/>
  <c r="Z81" i="3" s="1"/>
  <c r="AA69" i="3"/>
  <c r="AB69" i="3"/>
  <c r="Y120" i="3"/>
  <c r="Z120" i="3"/>
  <c r="AA120" i="3"/>
  <c r="AB120" i="3"/>
  <c r="AC120" i="3"/>
  <c r="AD120" i="3"/>
  <c r="AE120" i="3"/>
  <c r="AF120" i="3"/>
  <c r="AG120" i="3"/>
  <c r="AH120" i="3"/>
  <c r="X120" i="3"/>
  <c r="Y13" i="3"/>
  <c r="Z13" i="3"/>
  <c r="AA13" i="3"/>
  <c r="AB13" i="3"/>
  <c r="AC13" i="3"/>
  <c r="AD13" i="3"/>
  <c r="AE13" i="3"/>
  <c r="AF13" i="3"/>
  <c r="AG13" i="3"/>
  <c r="AH13" i="3"/>
  <c r="X13" i="3"/>
  <c r="Y94" i="3"/>
  <c r="X94" i="3"/>
  <c r="AA94" i="3"/>
  <c r="AB94" i="3"/>
  <c r="AC94" i="3"/>
  <c r="AD94" i="3"/>
  <c r="AE94" i="3"/>
  <c r="AF94" i="3"/>
  <c r="AG94" i="3"/>
  <c r="AH94" i="3"/>
  <c r="Z94" i="3"/>
  <c r="Y21" i="3"/>
  <c r="Z21" i="3"/>
  <c r="AA21" i="3"/>
  <c r="AB21" i="3"/>
  <c r="AC21" i="3"/>
  <c r="AD21" i="3"/>
  <c r="AE21" i="3"/>
  <c r="AF21" i="3"/>
  <c r="AG21" i="3"/>
  <c r="AH21" i="3"/>
  <c r="X21" i="3"/>
  <c r="X27" i="3" s="1"/>
  <c r="Y26" i="3"/>
  <c r="Z26" i="3"/>
  <c r="AA26" i="3"/>
  <c r="AB26" i="3"/>
  <c r="AC26" i="3"/>
  <c r="AD26" i="3"/>
  <c r="AE26" i="3"/>
  <c r="AF26" i="3"/>
  <c r="AG26" i="3"/>
  <c r="AH26" i="3"/>
  <c r="X26" i="3"/>
  <c r="Y34" i="3"/>
  <c r="Z34" i="3"/>
  <c r="AA34" i="3"/>
  <c r="AB34" i="3"/>
  <c r="AC34" i="3"/>
  <c r="AD34" i="3"/>
  <c r="AE34" i="3"/>
  <c r="AF34" i="3"/>
  <c r="AG34" i="3"/>
  <c r="AH34" i="3"/>
  <c r="X34" i="3"/>
  <c r="Y69" i="3"/>
  <c r="AC69" i="3"/>
  <c r="AD69" i="3"/>
  <c r="AE69" i="3"/>
  <c r="AF69" i="3"/>
  <c r="AG69" i="3"/>
  <c r="AH69" i="3"/>
  <c r="X69" i="3"/>
  <c r="Y59" i="3"/>
  <c r="Z59" i="3"/>
  <c r="AA59" i="3"/>
  <c r="AB59" i="3"/>
  <c r="AC59" i="3"/>
  <c r="AD59" i="3"/>
  <c r="AE59" i="3"/>
  <c r="AF59" i="3"/>
  <c r="AG59" i="3"/>
  <c r="AH59" i="3"/>
  <c r="X59" i="3"/>
  <c r="Y50" i="3"/>
  <c r="Z50" i="3"/>
  <c r="AA50" i="3"/>
  <c r="AB50" i="3"/>
  <c r="AC50" i="3"/>
  <c r="AD50" i="3"/>
  <c r="AE50" i="3"/>
  <c r="AF50" i="3"/>
  <c r="AG50" i="3"/>
  <c r="AH50" i="3"/>
  <c r="X50" i="3"/>
  <c r="B3" i="1" a="1"/>
  <c r="B3" i="1" s="1"/>
  <c r="B2" i="1" a="1"/>
  <c r="B2" i="1" s="1"/>
  <c r="J88" i="3" l="1"/>
  <c r="J69" i="3"/>
  <c r="J59" i="3"/>
  <c r="J50" i="3"/>
  <c r="S81" i="3"/>
  <c r="S89" i="3" s="1"/>
  <c r="S60" i="3"/>
  <c r="T27" i="3"/>
  <c r="T36" i="3" s="1"/>
  <c r="T38" i="3" s="1"/>
  <c r="T40" i="3" s="1"/>
  <c r="F89" i="3"/>
  <c r="G89" i="3"/>
  <c r="N36" i="3"/>
  <c r="N38" i="3" s="1"/>
  <c r="N40" i="3" s="1"/>
  <c r="M36" i="3"/>
  <c r="M38" i="3" s="1"/>
  <c r="M40" i="3" s="1"/>
  <c r="AC81" i="3"/>
  <c r="AB81" i="3"/>
  <c r="AB89" i="3" s="1"/>
  <c r="AA81" i="3"/>
  <c r="AA89" i="3" s="1"/>
  <c r="AD81" i="3"/>
  <c r="AD89" i="3" s="1"/>
  <c r="Q60" i="3"/>
  <c r="K60" i="3"/>
  <c r="K81" i="3"/>
  <c r="K89" i="3" s="1"/>
  <c r="S27" i="3"/>
  <c r="S36" i="3" s="1"/>
  <c r="S38" i="3" s="1"/>
  <c r="S40" i="3" s="1"/>
  <c r="M81" i="3"/>
  <c r="M89" i="3" s="1"/>
  <c r="O81" i="3"/>
  <c r="O89" i="3" s="1"/>
  <c r="Z89" i="3"/>
  <c r="L36" i="3"/>
  <c r="L38" i="3" s="1"/>
  <c r="L40" i="3" s="1"/>
  <c r="O27" i="3"/>
  <c r="O36" i="3" s="1"/>
  <c r="O38" i="3" s="1"/>
  <c r="O40" i="3" s="1"/>
  <c r="AC89" i="3"/>
  <c r="P81" i="3"/>
  <c r="P89" i="3" s="1"/>
  <c r="Q36" i="3"/>
  <c r="Q38" i="3" s="1"/>
  <c r="Q40" i="3" s="1"/>
  <c r="K27" i="3"/>
  <c r="K36" i="3" s="1"/>
  <c r="K38" i="3" s="1"/>
  <c r="K40" i="3" s="1"/>
  <c r="R69" i="3"/>
  <c r="AE81" i="3"/>
  <c r="AF89" i="3"/>
  <c r="AE89" i="3"/>
  <c r="L60" i="3"/>
  <c r="N80" i="3"/>
  <c r="P27" i="3"/>
  <c r="P36" i="3" s="1"/>
  <c r="P38" i="3" s="1"/>
  <c r="P40" i="3" s="1"/>
  <c r="AH89" i="3"/>
  <c r="P60" i="3"/>
  <c r="R27" i="3"/>
  <c r="R36" i="3" s="1"/>
  <c r="R38" i="3" s="1"/>
  <c r="R40" i="3" s="1"/>
  <c r="L81" i="3"/>
  <c r="L89" i="3" s="1"/>
  <c r="N88" i="3"/>
  <c r="N69" i="3"/>
  <c r="N59" i="3"/>
  <c r="N50" i="3"/>
  <c r="R88" i="3"/>
  <c r="R80" i="3"/>
  <c r="R81" i="3" s="1"/>
  <c r="R59" i="3"/>
  <c r="R50" i="3"/>
  <c r="T81" i="3"/>
  <c r="T89" i="3" s="1"/>
  <c r="T60" i="3"/>
  <c r="AH81" i="3"/>
  <c r="AG81" i="3"/>
  <c r="AG89" i="3" s="1"/>
  <c r="X81" i="3"/>
  <c r="X89" i="3" s="1"/>
  <c r="AC27" i="3"/>
  <c r="AC36" i="3" s="1"/>
  <c r="AC38" i="3" s="1"/>
  <c r="AC40" i="3" s="1"/>
  <c r="X36" i="3"/>
  <c r="X38" i="3" s="1"/>
  <c r="X40" i="3" s="1"/>
  <c r="AD27" i="3"/>
  <c r="AD36" i="3" s="1"/>
  <c r="AD38" i="3" s="1"/>
  <c r="AD40" i="3" s="1"/>
  <c r="Y27" i="3"/>
  <c r="Y36" i="3" s="1"/>
  <c r="Y38" i="3" s="1"/>
  <c r="Y40" i="3" s="1"/>
  <c r="AB27" i="3"/>
  <c r="AA27" i="3"/>
  <c r="AA36" i="3" s="1"/>
  <c r="AA38" i="3" s="1"/>
  <c r="AA40" i="3" s="1"/>
  <c r="AB36" i="3"/>
  <c r="AB38" i="3" s="1"/>
  <c r="AB40" i="3" s="1"/>
  <c r="AA60" i="3"/>
  <c r="Z27" i="3"/>
  <c r="Z36" i="3" s="1"/>
  <c r="Z38" i="3" s="1"/>
  <c r="Z40" i="3" s="1"/>
  <c r="AD60" i="3"/>
  <c r="AC60" i="3"/>
  <c r="AH27" i="3"/>
  <c r="AH36" i="3" s="1"/>
  <c r="AH38" i="3" s="1"/>
  <c r="AH40" i="3" s="1"/>
  <c r="AG27" i="3"/>
  <c r="AG36" i="3" s="1"/>
  <c r="AG38" i="3" s="1"/>
  <c r="AG40" i="3" s="1"/>
  <c r="AF27" i="3"/>
  <c r="AF36" i="3" s="1"/>
  <c r="AF38" i="3" s="1"/>
  <c r="AF40" i="3" s="1"/>
  <c r="AE27" i="3"/>
  <c r="AE36" i="3" s="1"/>
  <c r="AE38" i="3" s="1"/>
  <c r="AE40" i="3" s="1"/>
  <c r="AB60" i="3"/>
  <c r="Z60" i="3"/>
  <c r="Y60" i="3"/>
  <c r="X60" i="3"/>
  <c r="AH60" i="3"/>
  <c r="AG60" i="3"/>
  <c r="AF60" i="3"/>
  <c r="AE60" i="3"/>
  <c r="B4" i="1"/>
  <c r="J81" i="3" l="1"/>
  <c r="J89" i="3" s="1"/>
  <c r="J60" i="3"/>
  <c r="N81" i="3"/>
  <c r="N89" i="3" s="1"/>
  <c r="N60" i="3"/>
  <c r="R89" i="3"/>
  <c r="R60"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<sst xmlns="http://schemas.openxmlformats.org/spreadsheetml/2006/main" count="131" uniqueCount="121">
  <si>
    <t>Price</t>
  </si>
  <si>
    <t>Shares</t>
  </si>
  <si>
    <t>MC</t>
  </si>
  <si>
    <t>Cash</t>
  </si>
  <si>
    <t>Debt</t>
  </si>
  <si>
    <t>EV</t>
  </si>
  <si>
    <t>PL</t>
  </si>
  <si>
    <t>*in millions</t>
  </si>
  <si>
    <t>Company Name</t>
  </si>
  <si>
    <t>Ticker</t>
  </si>
  <si>
    <t>Country</t>
  </si>
  <si>
    <t>Sector</t>
  </si>
  <si>
    <t>Industry</t>
  </si>
  <si>
    <t>Planet Labs PBC</t>
  </si>
  <si>
    <t>USA</t>
  </si>
  <si>
    <t>Industrials</t>
  </si>
  <si>
    <t>Aerospace &amp; Defense</t>
  </si>
  <si>
    <t>Info</t>
  </si>
  <si>
    <t>HQ</t>
  </si>
  <si>
    <t>San Francisco, CA</t>
  </si>
  <si>
    <t>Employees</t>
  </si>
  <si>
    <t>It serves agriculture, civil government, civil and intelligence, drought response, science programs, energy and infrastructure, finance and insurance, forestry and land, mapping, maritime, planet federal, and nonprofit program markets. </t>
  </si>
  <si>
    <r>
      <t xml:space="preserve">Planet Labs PBC designs, </t>
    </r>
    <r>
      <rPr>
        <b/>
        <sz val="11"/>
        <color rgb="FF232A31"/>
        <rFont val="Arial"/>
        <family val="2"/>
      </rPr>
      <t xml:space="preserve">constructs, and launches constellations of satellites </t>
    </r>
    <r>
      <rPr>
        <sz val="11"/>
        <color rgb="FF232A31"/>
        <rFont val="Arial"/>
        <family val="2"/>
      </rPr>
      <t>with the intent of providing high cadence geospatial data delivered to customers through an online platform worldwide.</t>
    </r>
  </si>
  <si>
    <r>
      <t xml:space="preserve">The company offers </t>
    </r>
    <r>
      <rPr>
        <b/>
        <sz val="11"/>
        <color rgb="FF232A31"/>
        <rFont val="Arial"/>
        <family val="2"/>
      </rPr>
      <t>planet monitoring</t>
    </r>
    <r>
      <rPr>
        <sz val="11"/>
        <color rgb="FF232A31"/>
        <rFont val="Arial"/>
        <family val="2"/>
      </rPr>
      <t>, basemap, tasking, apps, variables, hyperspectral, analytic feeds, and platform, as well as planet professional services including launch program, architectural workshop, planet training, integration and data services, and quick start services; and technical support services, which includes planet help center, developer resource center, and planet community and university.</t>
    </r>
  </si>
  <si>
    <t>Customers</t>
  </si>
  <si>
    <t>Farmers</t>
  </si>
  <si>
    <t>Civil Government</t>
  </si>
  <si>
    <t>Military</t>
  </si>
  <si>
    <t>Agricultural Agencies</t>
  </si>
  <si>
    <t>Income Statement</t>
  </si>
  <si>
    <t>Balance Sheet</t>
  </si>
  <si>
    <t>Quarter</t>
  </si>
  <si>
    <t>Filing Date</t>
  </si>
  <si>
    <t>Period of Report</t>
  </si>
  <si>
    <t>Stock Prices</t>
  </si>
  <si>
    <t>High</t>
  </si>
  <si>
    <t>Low</t>
  </si>
  <si>
    <t>Average</t>
  </si>
  <si>
    <t>Current Assets</t>
  </si>
  <si>
    <t>Non-current Assets</t>
  </si>
  <si>
    <t>Current Liabilities</t>
  </si>
  <si>
    <t>Non-current Liabilities</t>
  </si>
  <si>
    <t>Equity</t>
  </si>
  <si>
    <t>Cash &amp; cash equivalents</t>
  </si>
  <si>
    <t>Short-term investments</t>
  </si>
  <si>
    <t>AR</t>
  </si>
  <si>
    <t>Prepaid expenses and other current assets</t>
  </si>
  <si>
    <t>Total Current Assets</t>
  </si>
  <si>
    <t xml:space="preserve">PP&amp;E </t>
  </si>
  <si>
    <t>Capitalized internal-use software</t>
  </si>
  <si>
    <t>Goodwill</t>
  </si>
  <si>
    <t>Intangible assets</t>
  </si>
  <si>
    <t>Restricted cash</t>
  </si>
  <si>
    <t>Operating lease right-of-use assets</t>
  </si>
  <si>
    <t>Other non-current assets</t>
  </si>
  <si>
    <t>Total Non-current Assets</t>
  </si>
  <si>
    <t>Total Assets</t>
  </si>
  <si>
    <t>AP</t>
  </si>
  <si>
    <t>Accrued and other current liabilities</t>
  </si>
  <si>
    <t>Deferred revenue</t>
  </si>
  <si>
    <t>Liability from early exercise of stock options</t>
  </si>
  <si>
    <t>Operating lease liabilities</t>
  </si>
  <si>
    <t>Total Current Liabilities</t>
  </si>
  <si>
    <t>Deferred hosting costs</t>
  </si>
  <si>
    <t>Public and private placement warrant liabilities</t>
  </si>
  <si>
    <t>Deferred rent</t>
  </si>
  <si>
    <t>Contingent consideration</t>
  </si>
  <si>
    <t>Other non-current liabilities</t>
  </si>
  <si>
    <t>Total Non-current Liabilities</t>
  </si>
  <si>
    <t>Total Liabilities</t>
  </si>
  <si>
    <t>Common stock</t>
  </si>
  <si>
    <t>Additional paid-in capital</t>
  </si>
  <si>
    <t>Accumulated other comprehensive income</t>
  </si>
  <si>
    <t>Accumulated deficit</t>
  </si>
  <si>
    <t>Total Equity</t>
  </si>
  <si>
    <t>Total Equity &amp; Liabilities</t>
  </si>
  <si>
    <t>Cash Flow *in thousands, USD</t>
  </si>
  <si>
    <t>CFFO</t>
  </si>
  <si>
    <t>CapEx</t>
  </si>
  <si>
    <t>FCF</t>
  </si>
  <si>
    <t>SBI</t>
  </si>
  <si>
    <t>SBC</t>
  </si>
  <si>
    <t>SBB</t>
  </si>
  <si>
    <t>Dividends</t>
  </si>
  <si>
    <t>Revenue</t>
  </si>
  <si>
    <t>COGs</t>
  </si>
  <si>
    <t>Gross Profit</t>
  </si>
  <si>
    <t>Operating Expenses</t>
  </si>
  <si>
    <t>R&amp;D</t>
  </si>
  <si>
    <t>Sales &amp; Marketing</t>
  </si>
  <si>
    <t>G&amp;A</t>
  </si>
  <si>
    <t>Operating Income</t>
  </si>
  <si>
    <t>Other income (expenses)</t>
  </si>
  <si>
    <t>Debt extinguishment gain (loss)</t>
  </si>
  <si>
    <t>Interest income</t>
  </si>
  <si>
    <t>Interest expense</t>
  </si>
  <si>
    <t>Chaing in fair value of convertible notes and warrant liabilities</t>
  </si>
  <si>
    <t>Total Other Income</t>
  </si>
  <si>
    <t xml:space="preserve">Taxes </t>
  </si>
  <si>
    <t>Income before taxes</t>
  </si>
  <si>
    <t>Net Income</t>
  </si>
  <si>
    <t xml:space="preserve">EPS </t>
  </si>
  <si>
    <t>Revenue by Region *in thousands, USD</t>
  </si>
  <si>
    <t>United States</t>
  </si>
  <si>
    <t>Canada</t>
  </si>
  <si>
    <t>Rest of the world</t>
  </si>
  <si>
    <t>Total Revenue</t>
  </si>
  <si>
    <t>Acquisitions</t>
  </si>
  <si>
    <t>Notes</t>
  </si>
  <si>
    <t>Date</t>
  </si>
  <si>
    <t>Salo Sciences, Inc. ("Salo")</t>
  </si>
  <si>
    <r>
      <t xml:space="preserve">a climate technology company that provides </t>
    </r>
    <r>
      <rPr>
        <b/>
        <sz val="10"/>
        <color rgb="FF000000"/>
        <rFont val="Times New Roman"/>
        <family val="1"/>
      </rPr>
      <t>solutions to measure Earth’s ecosystems</t>
    </r>
    <r>
      <rPr>
        <sz val="10"/>
        <color rgb="FF000000"/>
        <rFont val="Times New Roman"/>
        <family val="1"/>
      </rPr>
      <t xml:space="preserve">. The acquisition allows the Company to further develop its offerings and </t>
    </r>
    <r>
      <rPr>
        <b/>
        <sz val="10"/>
        <color rgb="FF000000"/>
        <rFont val="Times New Roman"/>
        <family val="1"/>
      </rPr>
      <t>enable customers to quantify carbon stocks globally, monitor forest change, and mitigate climate risks.</t>
    </r>
    <r>
      <rPr>
        <sz val="10"/>
        <color rgb="FF000000"/>
        <rFont val="Times New Roman"/>
        <family val="1"/>
      </rPr>
      <t> </t>
    </r>
  </si>
  <si>
    <t>Goodwill &amp; Intangible Assets Breakdown (net carrying amount *in thousands, USD</t>
  </si>
  <si>
    <t>Developed technologies</t>
  </si>
  <si>
    <t>Image library</t>
  </si>
  <si>
    <t>Customer relationships</t>
  </si>
  <si>
    <t>Trade names and others</t>
  </si>
  <si>
    <t>Total Intangible Assets</t>
  </si>
  <si>
    <t>Convertible Notes</t>
  </si>
  <si>
    <t>Preferred stock warrant liabilities</t>
  </si>
  <si>
    <t>Convertible Preferred Stocks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</si>
</sst>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1"/>
      <color rgb="FF232A31"/>
      <name val="Arial"/>
      <family val="2"/>
    </font>
    <font>
      <b/>
      <sz val="11"/>
      <color rgb="FF232A31"/>
      <name val="Arial"/>
      <family val="2"/>
    </font>
    <font>
      <i/>
      <u/>
      <sz val="11"/>
      <color theme="1"/>
      <name val="Calibri"/>
      <family val="2"/>
      <scheme val="minor"/>
    </font>
    <font>
      <sz val="10"/>
      <color rgb="FF000000"/>
      <name val="Times New Roman"/>
      <family val="1"/>
    </font>
    <font>
      <b/>
      <sz val="10"/>
      <color rgb="FF000000"/>
      <name val="Times New Roman"/>
      <family val="1"/>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top"/>
    </xf>
    <xf numFmtId="164" fontId="0" fillId="0" borderId="0" xfId="0" applyNumberFormat="1"/>
    <xf numFmtId="0" fontId="1" fillId="2" borderId="0" xfId="0" applyFont="1" applyFill="1"/>
    <xf numFmtId="0" fontId="3" fillId="0" borderId="0" xfId="0" applyFont="1"/>
    <xf numFmtId="0" fontId="5" fillId="3" borderId="0" xfId="0" applyFont="1" applyFill="1"/>
    <xf numFmtId="3" fontId="2" fillId="0" borderId="0" xfId="0" applyNumberFormat="1" applyFont="1"/>
    <xf numFmtId="3" fontId="0" fillId="0" borderId="0" xfId="0" applyNumberFormat="1"/>
    <xf numFmtId="3" fontId="0" fillId="0" borderId="2" xfId="0" applyNumberFormat="1" applyBorder="1"/>
    <xf numFmtId="3" fontId="5" fillId="3" borderId="0" xfId="0" applyNumberFormat="1" applyFont="1" applyFill="1"/>
    <xf numFmtId="3" fontId="2" fillId="0" borderId="3" xfId="0" applyNumberFormat="1" applyFont="1" applyBorder="1"/>
    <xf numFmtId="2" fontId="0" fillId="0" borderId="0" xfId="0" applyNumberFormat="1"/>
    <xf numFmtId="3" fontId="0" fillId="0" borderId="3" xfId="0" applyNumberFormat="1" applyBorder="1"/>
    <xf numFmtId="14" fontId="0" fillId="0" borderId="0" xfId="0" applyNumberForma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https://www.bing.com/financeapi/forcetrigger?t=c1w7rw&amp;q=XNYS%3aPL&amp;form=skydnc</v>
    <v>Learn more on Bing</v>
  </rv>
  <rv s="1">
    <v>en-US</v>
    <v>c1w7rw</v>
    <v>268435456</v>
    <v>1</v>
    <v>Powered by Refinitiv</v>
    <v>0</v>
    <v>PLANET LABS PBC (XNYS:PL)</v>
    <v>2</v>
    <v>3</v>
    <v>Finance</v>
    <v>4</v>
    <v>6.27</v>
    <v>2.46</v>
    <v>1.496</v>
    <v>0.05</v>
    <v>1.9762999999999999E-2</v>
    <v>USD</v>
    <v>Planet Labs PBC is a provider of global, daily satellite imagery and geospatial solutions. The Company designs, builds, and operates the earth observation fleet of imaging satellites, capturing, and compiling data. Its satellite data and analytics reveal actionable insights regarding a large array of important phenomena, such as deforestation, agriculture, climate change, biodiversity, and supply chains worldwide. Its daily stream of proprietary data and machine learning analytics, delivered over its cloud-native platform, helps companies, governments, and civil society use satellite imagery to discover insights as change happens. It serves approximately 880 customers across large commercial and government verticals, including agriculture, mapping, forestry, finance, and insurance, as well as federal, state, and local government bodies. It also owns Sentinel Hub, an advanced API-driven, cloud streaming platform that allows customers to access multi-source earth observation (EO) data.</v>
    <v>930</v>
    <v>New York Stock Exchange</v>
    <v>XNYS</v>
    <v>XNYS</v>
    <v>645 Harrison Street, Floor 4, SAN FRANCISCO, CA, 94107 US</v>
    <v>2.61</v>
    <v>Aerospace &amp; Defense</v>
    <v>Stock</v>
    <v>45203.755070207815</v>
    <v>0</v>
    <v>2.5</v>
    <v>737002284</v>
    <v>PLANET LABS PBC</v>
    <v>PLANET LABS PBC</v>
    <v>2.54</v>
    <v>2.5299999999999998</v>
    <v>2.58</v>
    <v>285659800</v>
    <v>PL</v>
    <v>PLANET LABS PBC (XNYS:PL)</v>
    <v>636320</v>
    <v>1790837</v>
    <v>2020</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BAB94-FF6A-4798-9F74-A08AE1F4C113}">
  <dimension ref="A1:C7"/>
  <sheetViews>
    <sheetView workbookViewId="0">
      <selection activeCell="F15" sqref="F15"/>
    </sheetView>
  </sheetViews>
  <sheetFormatPr defaultRowHeight="14.5" x14ac:dyDescent="0.35"/>
  <sheetData>
    <row r="1" spans="1:3" x14ac:dyDescent="0.35">
      <c r="A1" t="e" vm="1">
        <v>#VALUE!</v>
      </c>
    </row>
    <row r="2" spans="1:3" x14ac:dyDescent="0.35">
      <c r="A2" s="1" t="s">
        <v>0</v>
      </c>
      <c r="B2" s="2" cm="1">
        <f t="array" ref="B2">_FV(A1,"Price")</f>
        <v>2.58</v>
      </c>
    </row>
    <row r="3" spans="1:3" x14ac:dyDescent="0.35">
      <c r="A3" s="1" t="s">
        <v>1</v>
      </c>
      <c r="B3" cm="1">
        <f t="array" ref="B3">_FV(A1,"Shares outstanding",TRUE)/1000000</f>
        <v>285.65980000000002</v>
      </c>
      <c r="C3" t="s">
        <v>7</v>
      </c>
    </row>
    <row r="4" spans="1:3" x14ac:dyDescent="0.35">
      <c r="A4" s="1" t="s">
        <v>2</v>
      </c>
      <c r="B4" s="2">
        <f>B2*B3</f>
        <v>737.00228400000003</v>
      </c>
      <c r="C4" t="s">
        <v>7</v>
      </c>
    </row>
    <row r="5" spans="1:3" x14ac:dyDescent="0.35">
      <c r="A5" s="1" t="s">
        <v>3</v>
      </c>
    </row>
    <row r="6" spans="1:3" x14ac:dyDescent="0.35">
      <c r="A6" s="1" t="s">
        <v>4</v>
      </c>
    </row>
    <row r="7" spans="1:3" x14ac:dyDescent="0.35">
      <c r="A7"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E2F57-14F3-4638-BFD4-4FE3C31DB2B0}">
  <dimension ref="A1:C23"/>
  <sheetViews>
    <sheetView workbookViewId="0">
      <selection activeCell="A24" sqref="A24"/>
    </sheetView>
  </sheetViews>
  <sheetFormatPr defaultRowHeight="14.5" x14ac:dyDescent="0.35"/>
  <cols>
    <col min="1" max="1" width="17.6328125" customWidth="1"/>
    <col min="2" max="2" width="13.1796875" customWidth="1"/>
  </cols>
  <sheetData>
    <row r="1" spans="1:2" x14ac:dyDescent="0.35">
      <c r="A1" t="s">
        <v>8</v>
      </c>
      <c r="B1" t="s">
        <v>13</v>
      </c>
    </row>
    <row r="2" spans="1:2" x14ac:dyDescent="0.35">
      <c r="A2" t="s">
        <v>9</v>
      </c>
      <c r="B2" t="s">
        <v>6</v>
      </c>
    </row>
    <row r="3" spans="1:2" x14ac:dyDescent="0.35">
      <c r="A3" t="s">
        <v>10</v>
      </c>
      <c r="B3" t="s">
        <v>14</v>
      </c>
    </row>
    <row r="4" spans="1:2" x14ac:dyDescent="0.35">
      <c r="A4" t="s">
        <v>11</v>
      </c>
      <c r="B4" t="s">
        <v>15</v>
      </c>
    </row>
    <row r="5" spans="1:2" x14ac:dyDescent="0.35">
      <c r="A5" t="s">
        <v>12</v>
      </c>
      <c r="B5" t="s">
        <v>16</v>
      </c>
    </row>
    <row r="6" spans="1:2" x14ac:dyDescent="0.35">
      <c r="A6" t="s">
        <v>18</v>
      </c>
      <c r="B6" t="s">
        <v>19</v>
      </c>
    </row>
    <row r="7" spans="1:2" x14ac:dyDescent="0.35">
      <c r="A7" t="s">
        <v>20</v>
      </c>
      <c r="B7">
        <v>1170</v>
      </c>
    </row>
    <row r="9" spans="1:2" s="3" customFormat="1" x14ac:dyDescent="0.35">
      <c r="A9" s="3" t="s">
        <v>17</v>
      </c>
    </row>
    <row r="10" spans="1:2" x14ac:dyDescent="0.35">
      <c r="A10" s="4" t="s">
        <v>22</v>
      </c>
    </row>
    <row r="11" spans="1:2" x14ac:dyDescent="0.35">
      <c r="A11" s="4" t="s">
        <v>23</v>
      </c>
    </row>
    <row r="12" spans="1:2" x14ac:dyDescent="0.35">
      <c r="A12" s="4" t="s">
        <v>21</v>
      </c>
    </row>
    <row r="14" spans="1:2" s="3" customFormat="1" x14ac:dyDescent="0.35">
      <c r="A14" s="3" t="s">
        <v>24</v>
      </c>
    </row>
    <row r="15" spans="1:2" x14ac:dyDescent="0.35">
      <c r="A15" s="4" t="s">
        <v>25</v>
      </c>
    </row>
    <row r="16" spans="1:2" x14ac:dyDescent="0.35">
      <c r="A16" s="4" t="s">
        <v>26</v>
      </c>
    </row>
    <row r="17" spans="1:3" x14ac:dyDescent="0.35">
      <c r="A17" s="4" t="s">
        <v>27</v>
      </c>
    </row>
    <row r="18" spans="1:3" x14ac:dyDescent="0.35">
      <c r="A18" s="4" t="s">
        <v>28</v>
      </c>
    </row>
    <row r="22" spans="1:3" s="3" customFormat="1" x14ac:dyDescent="0.35">
      <c r="A22" s="3" t="s">
        <v>107</v>
      </c>
      <c r="B22" s="3" t="s">
        <v>108</v>
      </c>
      <c r="C22" s="3" t="s">
        <v>109</v>
      </c>
    </row>
    <row r="23" spans="1:3" x14ac:dyDescent="0.35">
      <c r="A23" t="s">
        <v>110</v>
      </c>
      <c r="B23" s="14" t="s">
        <v>111</v>
      </c>
      <c r="C23" s="13">
        <v>44929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F7327-85EC-4667-AB8E-19718FCEEFDC}">
  <dimension ref="B1:AH120"/>
  <sheetViews>
    <sheetView tabSelected="1" workbookViewId="0">
      <pane xSplit="2" ySplit="7" topLeftCell="H17" activePane="bottomRight" state="frozen"/>
      <selection pane="topRight" activeCell="C1" sqref="C1"/>
      <selection pane="bottomLeft" activeCell="A6" sqref="A6"/>
      <selection pane="bottomRight" activeCell="L23" sqref="L23"/>
    </sheetView>
  </sheetViews>
  <sheetFormatPr defaultRowHeight="14.5" x14ac:dyDescent="0.35"/>
  <cols>
    <col min="2" max="2" width="22" customWidth="1"/>
    <col min="14" max="16" width="9.453125" bestFit="1" customWidth="1"/>
    <col min="17" max="17" width="10.453125" bestFit="1" customWidth="1"/>
    <col min="18" max="20" width="9.453125" bestFit="1" customWidth="1"/>
    <col min="27" max="28" width="9.453125" bestFit="1" customWidth="1"/>
  </cols>
  <sheetData>
    <row r="1" spans="2:34" x14ac:dyDescent="0.35">
      <c r="B1" t="s">
        <v>31</v>
      </c>
    </row>
    <row r="2" spans="2:34" x14ac:dyDescent="0.35">
      <c r="B2" t="s">
        <v>32</v>
      </c>
      <c r="N2" s="13">
        <v>44665</v>
      </c>
      <c r="O2" s="13">
        <v>44726</v>
      </c>
      <c r="P2" s="13">
        <v>44816</v>
      </c>
      <c r="Q2" s="13">
        <v>44909</v>
      </c>
      <c r="R2" s="13">
        <v>45015</v>
      </c>
      <c r="S2" s="13">
        <v>45086</v>
      </c>
      <c r="T2" s="13">
        <v>45176</v>
      </c>
      <c r="AA2" s="13">
        <v>44665</v>
      </c>
      <c r="AB2" s="13">
        <v>45015</v>
      </c>
    </row>
    <row r="3" spans="2:34" x14ac:dyDescent="0.35">
      <c r="B3" t="s">
        <v>33</v>
      </c>
      <c r="N3" s="13">
        <v>44592</v>
      </c>
      <c r="O3" s="13">
        <v>44681</v>
      </c>
      <c r="P3" s="13">
        <v>44773</v>
      </c>
      <c r="R3" s="13">
        <v>44957</v>
      </c>
      <c r="S3" s="13">
        <v>45046</v>
      </c>
      <c r="T3" s="13">
        <v>45138</v>
      </c>
      <c r="Y3">
        <v>2020</v>
      </c>
      <c r="Z3">
        <v>2021</v>
      </c>
      <c r="AA3">
        <v>2022</v>
      </c>
      <c r="AB3">
        <v>2023</v>
      </c>
    </row>
    <row r="4" spans="2:34" s="3" customFormat="1" x14ac:dyDescent="0.35">
      <c r="B4" s="3" t="s">
        <v>34</v>
      </c>
    </row>
    <row r="5" spans="2:34" x14ac:dyDescent="0.35">
      <c r="B5" t="s">
        <v>35</v>
      </c>
    </row>
    <row r="6" spans="2:34" x14ac:dyDescent="0.35">
      <c r="B6" t="s">
        <v>36</v>
      </c>
    </row>
    <row r="7" spans="2:34" x14ac:dyDescent="0.35">
      <c r="B7" t="s">
        <v>37</v>
      </c>
    </row>
    <row r="9" spans="2:34" s="3" customFormat="1" x14ac:dyDescent="0.35">
      <c r="B9" s="3" t="s">
        <v>102</v>
      </c>
    </row>
    <row r="10" spans="2:34" s="7" customFormat="1" x14ac:dyDescent="0.35">
      <c r="B10" s="7" t="s">
        <v>103</v>
      </c>
      <c r="O10" s="7">
        <v>18752</v>
      </c>
      <c r="P10" s="7">
        <v>25729</v>
      </c>
      <c r="S10" s="7">
        <v>23127</v>
      </c>
      <c r="T10" s="7">
        <v>27038</v>
      </c>
      <c r="Y10" s="7">
        <v>54857</v>
      </c>
      <c r="Z10" s="7">
        <v>61471</v>
      </c>
      <c r="AA10" s="7">
        <v>55993</v>
      </c>
      <c r="AB10" s="7">
        <v>97773</v>
      </c>
    </row>
    <row r="11" spans="2:34" s="7" customFormat="1" x14ac:dyDescent="0.35">
      <c r="B11" s="7" t="s">
        <v>104</v>
      </c>
      <c r="O11" s="7">
        <v>0</v>
      </c>
      <c r="P11" s="7">
        <v>0</v>
      </c>
      <c r="S11" s="7">
        <v>0</v>
      </c>
      <c r="T11" s="7">
        <v>0</v>
      </c>
      <c r="Y11" s="7">
        <v>16678</v>
      </c>
      <c r="Z11" s="7">
        <v>15910</v>
      </c>
      <c r="AA11" s="7">
        <v>9370</v>
      </c>
      <c r="AB11" s="7">
        <v>12952</v>
      </c>
    </row>
    <row r="12" spans="2:34" s="8" customFormat="1" x14ac:dyDescent="0.35">
      <c r="B12" s="8" t="s">
        <v>105</v>
      </c>
      <c r="O12" s="8">
        <v>21375</v>
      </c>
      <c r="P12" s="8">
        <v>22721</v>
      </c>
      <c r="S12" s="8">
        <v>29576</v>
      </c>
      <c r="T12" s="8">
        <v>26723</v>
      </c>
      <c r="Y12" s="8">
        <v>24201</v>
      </c>
      <c r="Z12" s="8">
        <v>35787</v>
      </c>
      <c r="AA12" s="8">
        <v>65846</v>
      </c>
      <c r="AB12" s="8">
        <v>80531</v>
      </c>
    </row>
    <row r="13" spans="2:34" s="6" customFormat="1" x14ac:dyDescent="0.35">
      <c r="B13" s="6" t="s">
        <v>106</v>
      </c>
      <c r="E13" s="6">
        <f>SUM(E10:E12)</f>
        <v>0</v>
      </c>
      <c r="F13" s="6">
        <f t="shared" ref="F13" si="0">SUM(F10:F12)</f>
        <v>0</v>
      </c>
      <c r="G13" s="6">
        <f>SUM(G10:G12)</f>
        <v>0</v>
      </c>
      <c r="H13" s="6">
        <f t="shared" ref="H13" si="1">SUM(H10:H12)</f>
        <v>0</v>
      </c>
      <c r="I13" s="6">
        <f>SUM(I10:I12)</f>
        <v>0</v>
      </c>
      <c r="J13" s="6">
        <f t="shared" ref="J13" si="2">SUM(J10:J12)</f>
        <v>0</v>
      </c>
      <c r="K13" s="6">
        <f>SUM(K10:K12)</f>
        <v>0</v>
      </c>
      <c r="L13" s="6">
        <f t="shared" ref="L13:O13" si="3">SUM(L10:L12)</f>
        <v>0</v>
      </c>
      <c r="M13" s="6">
        <f t="shared" si="3"/>
        <v>0</v>
      </c>
      <c r="N13" s="6">
        <f t="shared" si="3"/>
        <v>0</v>
      </c>
      <c r="O13" s="6">
        <f t="shared" si="3"/>
        <v>40127</v>
      </c>
      <c r="P13" s="6">
        <f>SUM(P10:P12)</f>
        <v>48450</v>
      </c>
      <c r="Q13" s="6">
        <f t="shared" ref="Q13:S13" si="4">SUM(Q10:Q12)</f>
        <v>0</v>
      </c>
      <c r="R13" s="6">
        <f t="shared" si="4"/>
        <v>0</v>
      </c>
      <c r="S13" s="6">
        <f t="shared" si="4"/>
        <v>52703</v>
      </c>
      <c r="T13" s="6">
        <f>SUM(T10:T12)</f>
        <v>53761</v>
      </c>
      <c r="X13" s="6">
        <f>SUM(X10:X12)</f>
        <v>0</v>
      </c>
      <c r="Y13" s="6">
        <f t="shared" ref="Y13:AH13" si="5">SUM(Y10:Y12)</f>
        <v>95736</v>
      </c>
      <c r="Z13" s="6">
        <f t="shared" si="5"/>
        <v>113168</v>
      </c>
      <c r="AA13" s="6">
        <f t="shared" si="5"/>
        <v>131209</v>
      </c>
      <c r="AB13" s="6">
        <f t="shared" si="5"/>
        <v>191256</v>
      </c>
      <c r="AC13" s="6">
        <f t="shared" si="5"/>
        <v>0</v>
      </c>
      <c r="AD13" s="6">
        <f t="shared" si="5"/>
        <v>0</v>
      </c>
      <c r="AE13" s="6">
        <f t="shared" si="5"/>
        <v>0</v>
      </c>
      <c r="AF13" s="6">
        <f t="shared" si="5"/>
        <v>0</v>
      </c>
      <c r="AG13" s="6">
        <f t="shared" si="5"/>
        <v>0</v>
      </c>
      <c r="AH13" s="6">
        <f t="shared" si="5"/>
        <v>0</v>
      </c>
    </row>
    <row r="17" spans="2:34" s="3" customFormat="1" x14ac:dyDescent="0.35">
      <c r="B17" s="3" t="s">
        <v>29</v>
      </c>
    </row>
    <row r="18" spans="2:34" s="5" customFormat="1" x14ac:dyDescent="0.35">
      <c r="B18" s="5" t="s">
        <v>84</v>
      </c>
    </row>
    <row r="19" spans="2:34" s="6" customFormat="1" x14ac:dyDescent="0.35">
      <c r="B19" s="6" t="s">
        <v>84</v>
      </c>
      <c r="O19" s="6">
        <v>40127</v>
      </c>
      <c r="P19" s="6">
        <v>48450</v>
      </c>
      <c r="S19" s="6">
        <v>52703</v>
      </c>
      <c r="T19" s="6">
        <v>53761</v>
      </c>
      <c r="Y19" s="6">
        <v>95736</v>
      </c>
      <c r="Z19" s="6">
        <v>113168</v>
      </c>
      <c r="AA19" s="6">
        <v>131209</v>
      </c>
      <c r="AB19" s="6">
        <v>191256</v>
      </c>
    </row>
    <row r="20" spans="2:34" s="8" customFormat="1" x14ac:dyDescent="0.35">
      <c r="B20" s="8" t="s">
        <v>85</v>
      </c>
      <c r="O20" s="8">
        <v>23628</v>
      </c>
      <c r="P20" s="8">
        <v>24977</v>
      </c>
      <c r="S20" s="8">
        <v>24556</v>
      </c>
      <c r="T20" s="8">
        <v>27469</v>
      </c>
      <c r="Y20" s="8">
        <v>102393</v>
      </c>
      <c r="Z20" s="8">
        <v>87383</v>
      </c>
      <c r="AA20" s="8">
        <v>82987</v>
      </c>
      <c r="AB20" s="8">
        <v>97248</v>
      </c>
    </row>
    <row r="21" spans="2:34" s="7" customFormat="1" x14ac:dyDescent="0.35">
      <c r="B21" s="7" t="s">
        <v>86</v>
      </c>
      <c r="E21" s="7">
        <f>E19-E20</f>
        <v>0</v>
      </c>
      <c r="F21" s="7">
        <f t="shared" ref="F21" si="6">F19-F20</f>
        <v>0</v>
      </c>
      <c r="G21" s="7">
        <f>G19-G20</f>
        <v>0</v>
      </c>
      <c r="H21" s="7">
        <f t="shared" ref="H21" si="7">H19-H20</f>
        <v>0</v>
      </c>
      <c r="I21" s="7">
        <f>I19-I20</f>
        <v>0</v>
      </c>
      <c r="J21" s="7">
        <f t="shared" ref="J21" si="8">J19-J20</f>
        <v>0</v>
      </c>
      <c r="K21" s="7">
        <f>K19-K20</f>
        <v>0</v>
      </c>
      <c r="L21" s="7">
        <f t="shared" ref="L21:O21" si="9">L19-L20</f>
        <v>0</v>
      </c>
      <c r="M21" s="7">
        <f t="shared" si="9"/>
        <v>0</v>
      </c>
      <c r="N21" s="7">
        <f t="shared" si="9"/>
        <v>0</v>
      </c>
      <c r="O21" s="7">
        <f t="shared" si="9"/>
        <v>16499</v>
      </c>
      <c r="P21" s="7">
        <f>P19-P20</f>
        <v>23473</v>
      </c>
      <c r="Q21" s="7">
        <f t="shared" ref="Q21:S21" si="10">Q19-Q20</f>
        <v>0</v>
      </c>
      <c r="R21" s="7">
        <f t="shared" si="10"/>
        <v>0</v>
      </c>
      <c r="S21" s="7">
        <f t="shared" si="10"/>
        <v>28147</v>
      </c>
      <c r="T21" s="7">
        <f>T19-T20</f>
        <v>26292</v>
      </c>
      <c r="X21" s="7">
        <f>X19-X20</f>
        <v>0</v>
      </c>
      <c r="Y21" s="7">
        <f t="shared" ref="Y21:AH21" si="11">Y19-Y20</f>
        <v>-6657</v>
      </c>
      <c r="Z21" s="7">
        <f t="shared" si="11"/>
        <v>25785</v>
      </c>
      <c r="AA21" s="7">
        <f t="shared" si="11"/>
        <v>48222</v>
      </c>
      <c r="AB21" s="7">
        <f t="shared" si="11"/>
        <v>94008</v>
      </c>
      <c r="AC21" s="7">
        <f t="shared" si="11"/>
        <v>0</v>
      </c>
      <c r="AD21" s="7">
        <f t="shared" si="11"/>
        <v>0</v>
      </c>
      <c r="AE21" s="7">
        <f t="shared" si="11"/>
        <v>0</v>
      </c>
      <c r="AF21" s="7">
        <f t="shared" si="11"/>
        <v>0</v>
      </c>
      <c r="AG21" s="7">
        <f t="shared" si="11"/>
        <v>0</v>
      </c>
      <c r="AH21" s="7">
        <f t="shared" si="11"/>
        <v>0</v>
      </c>
    </row>
    <row r="22" spans="2:34" s="9" customFormat="1" x14ac:dyDescent="0.35">
      <c r="B22" s="9" t="s">
        <v>87</v>
      </c>
    </row>
    <row r="23" spans="2:34" s="7" customFormat="1" x14ac:dyDescent="0.35">
      <c r="B23" s="7" t="s">
        <v>88</v>
      </c>
      <c r="O23" s="7">
        <v>24750</v>
      </c>
      <c r="P23" s="7">
        <v>26737</v>
      </c>
      <c r="S23" s="7">
        <v>28186</v>
      </c>
      <c r="T23" s="7">
        <v>26741</v>
      </c>
      <c r="Y23" s="7">
        <v>37871</v>
      </c>
      <c r="Z23" s="7">
        <v>43825</v>
      </c>
      <c r="AA23" s="7">
        <v>66684</v>
      </c>
      <c r="AB23" s="7">
        <v>110916</v>
      </c>
    </row>
    <row r="24" spans="2:34" s="7" customFormat="1" x14ac:dyDescent="0.35">
      <c r="B24" s="7" t="s">
        <v>89</v>
      </c>
      <c r="O24" s="7">
        <v>18855</v>
      </c>
      <c r="P24" s="7">
        <v>19483</v>
      </c>
      <c r="S24" s="7">
        <v>23125</v>
      </c>
      <c r="T24" s="7">
        <v>22310</v>
      </c>
      <c r="Y24" s="7">
        <v>34913</v>
      </c>
      <c r="Z24" s="7">
        <v>37268</v>
      </c>
      <c r="AA24" s="7">
        <v>52917</v>
      </c>
      <c r="AB24" s="7">
        <v>78020</v>
      </c>
    </row>
    <row r="25" spans="2:34" s="8" customFormat="1" x14ac:dyDescent="0.35">
      <c r="B25" s="8" t="s">
        <v>90</v>
      </c>
      <c r="O25" s="8">
        <v>20608</v>
      </c>
      <c r="P25" s="8">
        <v>19893</v>
      </c>
      <c r="S25" s="8">
        <v>21528</v>
      </c>
      <c r="T25" s="8">
        <v>20521</v>
      </c>
      <c r="Y25" s="8">
        <v>27019</v>
      </c>
      <c r="Z25" s="8">
        <v>32134</v>
      </c>
      <c r="AA25" s="8">
        <v>56672</v>
      </c>
      <c r="AB25" s="8">
        <v>80747</v>
      </c>
    </row>
    <row r="26" spans="2:34" s="12" customFormat="1" x14ac:dyDescent="0.35">
      <c r="B26" s="12" t="s">
        <v>87</v>
      </c>
      <c r="E26" s="12">
        <f>SUM(E23:E25)</f>
        <v>0</v>
      </c>
      <c r="F26" s="12">
        <f t="shared" ref="F26" si="12">SUM(F23:F25)</f>
        <v>0</v>
      </c>
      <c r="G26" s="12">
        <f>SUM(G23:G25)</f>
        <v>0</v>
      </c>
      <c r="H26" s="12">
        <f t="shared" ref="H26" si="13">SUM(H23:H25)</f>
        <v>0</v>
      </c>
      <c r="I26" s="12">
        <f>SUM(I23:I25)</f>
        <v>0</v>
      </c>
      <c r="J26" s="12">
        <f t="shared" ref="J26" si="14">SUM(J23:J25)</f>
        <v>0</v>
      </c>
      <c r="K26" s="12">
        <f>SUM(K23:K25)</f>
        <v>0</v>
      </c>
      <c r="L26" s="12">
        <f t="shared" ref="L26:O26" si="15">SUM(L23:L25)</f>
        <v>0</v>
      </c>
      <c r="M26" s="12">
        <f t="shared" si="15"/>
        <v>0</v>
      </c>
      <c r="N26" s="12">
        <f t="shared" si="15"/>
        <v>0</v>
      </c>
      <c r="O26" s="12">
        <f t="shared" si="15"/>
        <v>64213</v>
      </c>
      <c r="P26" s="12">
        <f>SUM(P23:P25)</f>
        <v>66113</v>
      </c>
      <c r="Q26" s="12">
        <f t="shared" ref="Q26:S26" si="16">SUM(Q23:Q25)</f>
        <v>0</v>
      </c>
      <c r="R26" s="12">
        <f t="shared" si="16"/>
        <v>0</v>
      </c>
      <c r="S26" s="12">
        <f t="shared" si="16"/>
        <v>72839</v>
      </c>
      <c r="T26" s="12">
        <f>SUM(T23:T25)</f>
        <v>69572</v>
      </c>
      <c r="X26" s="12">
        <f>SUM(X23:X25)</f>
        <v>0</v>
      </c>
      <c r="Y26" s="12">
        <f t="shared" ref="Y26:AH26" si="17">SUM(Y23:Y25)</f>
        <v>99803</v>
      </c>
      <c r="Z26" s="12">
        <f t="shared" si="17"/>
        <v>113227</v>
      </c>
      <c r="AA26" s="12">
        <f t="shared" si="17"/>
        <v>176273</v>
      </c>
      <c r="AB26" s="12">
        <f t="shared" si="17"/>
        <v>269683</v>
      </c>
      <c r="AC26" s="12">
        <f t="shared" si="17"/>
        <v>0</v>
      </c>
      <c r="AD26" s="12">
        <f t="shared" si="17"/>
        <v>0</v>
      </c>
      <c r="AE26" s="12">
        <f t="shared" si="17"/>
        <v>0</v>
      </c>
      <c r="AF26" s="12">
        <f t="shared" si="17"/>
        <v>0</v>
      </c>
      <c r="AG26" s="12">
        <f t="shared" si="17"/>
        <v>0</v>
      </c>
      <c r="AH26" s="12">
        <f t="shared" si="17"/>
        <v>0</v>
      </c>
    </row>
    <row r="27" spans="2:34" s="7" customFormat="1" x14ac:dyDescent="0.35">
      <c r="B27" s="7" t="s">
        <v>91</v>
      </c>
      <c r="E27" s="7">
        <f>E21-E26</f>
        <v>0</v>
      </c>
      <c r="F27" s="7">
        <f t="shared" ref="F27" si="18">F21-F26</f>
        <v>0</v>
      </c>
      <c r="G27" s="7">
        <f>G21-G26</f>
        <v>0</v>
      </c>
      <c r="H27" s="7">
        <f t="shared" ref="H27" si="19">H21-H26</f>
        <v>0</v>
      </c>
      <c r="I27" s="7">
        <f>I21-I26</f>
        <v>0</v>
      </c>
      <c r="J27" s="7">
        <f t="shared" ref="J27" si="20">J21-J26</f>
        <v>0</v>
      </c>
      <c r="K27" s="7">
        <f>K21-K26</f>
        <v>0</v>
      </c>
      <c r="L27" s="7">
        <f t="shared" ref="L27:O27" si="21">L21-L26</f>
        <v>0</v>
      </c>
      <c r="M27" s="7">
        <f t="shared" si="21"/>
        <v>0</v>
      </c>
      <c r="N27" s="7">
        <f t="shared" si="21"/>
        <v>0</v>
      </c>
      <c r="O27" s="7">
        <f t="shared" si="21"/>
        <v>-47714</v>
      </c>
      <c r="P27" s="7">
        <f>P21-P26</f>
        <v>-42640</v>
      </c>
      <c r="Q27" s="7">
        <f t="shared" ref="Q27:S27" si="22">Q21-Q26</f>
        <v>0</v>
      </c>
      <c r="R27" s="7">
        <f t="shared" si="22"/>
        <v>0</v>
      </c>
      <c r="S27" s="7">
        <f t="shared" si="22"/>
        <v>-44692</v>
      </c>
      <c r="T27" s="7">
        <f>T21-T26</f>
        <v>-43280</v>
      </c>
      <c r="X27" s="7">
        <f>X21-X26</f>
        <v>0</v>
      </c>
      <c r="Y27" s="7">
        <f t="shared" ref="Y27:AH27" si="23">Y21-Y26</f>
        <v>-106460</v>
      </c>
      <c r="Z27" s="7">
        <f t="shared" si="23"/>
        <v>-87442</v>
      </c>
      <c r="AA27" s="7">
        <f t="shared" si="23"/>
        <v>-128051</v>
      </c>
      <c r="AB27" s="7">
        <f t="shared" si="23"/>
        <v>-175675</v>
      </c>
      <c r="AC27" s="7">
        <f t="shared" si="23"/>
        <v>0</v>
      </c>
      <c r="AD27" s="7">
        <f t="shared" si="23"/>
        <v>0</v>
      </c>
      <c r="AE27" s="7">
        <f t="shared" si="23"/>
        <v>0</v>
      </c>
      <c r="AF27" s="7">
        <f t="shared" si="23"/>
        <v>0</v>
      </c>
      <c r="AG27" s="7">
        <f t="shared" si="23"/>
        <v>0</v>
      </c>
      <c r="AH27" s="7">
        <f t="shared" si="23"/>
        <v>0</v>
      </c>
    </row>
    <row r="28" spans="2:34" s="9" customFormat="1" x14ac:dyDescent="0.35">
      <c r="B28" s="9" t="s">
        <v>92</v>
      </c>
    </row>
    <row r="29" spans="2:34" s="7" customFormat="1" x14ac:dyDescent="0.35">
      <c r="B29" s="7" t="s">
        <v>93</v>
      </c>
      <c r="O29" s="7">
        <v>0</v>
      </c>
      <c r="P29" s="7">
        <v>0</v>
      </c>
      <c r="S29" s="7">
        <v>0</v>
      </c>
      <c r="T29" s="7">
        <v>0</v>
      </c>
      <c r="Y29" s="7">
        <v>-11529</v>
      </c>
      <c r="Z29" s="7">
        <v>673</v>
      </c>
      <c r="AA29" s="7">
        <v>-1690</v>
      </c>
      <c r="AB29" s="7">
        <v>0</v>
      </c>
    </row>
    <row r="30" spans="2:34" s="7" customFormat="1" x14ac:dyDescent="0.35">
      <c r="B30" s="7" t="s">
        <v>94</v>
      </c>
      <c r="O30" s="7">
        <v>112</v>
      </c>
      <c r="P30" s="7">
        <v>1311</v>
      </c>
      <c r="S30" s="7">
        <v>4506</v>
      </c>
      <c r="T30" s="7">
        <v>3802</v>
      </c>
      <c r="Y30" s="7">
        <v>0</v>
      </c>
      <c r="Z30" s="7">
        <v>53</v>
      </c>
      <c r="AA30" s="7">
        <v>21</v>
      </c>
      <c r="AB30" s="7">
        <v>7672</v>
      </c>
    </row>
    <row r="31" spans="2:34" s="7" customFormat="1" x14ac:dyDescent="0.35">
      <c r="B31" s="7" t="s">
        <v>95</v>
      </c>
      <c r="O31" s="7">
        <v>0</v>
      </c>
      <c r="P31" s="7">
        <v>0</v>
      </c>
      <c r="S31" s="7">
        <v>0</v>
      </c>
      <c r="T31" s="7">
        <v>0</v>
      </c>
      <c r="Y31" s="7">
        <v>-6946</v>
      </c>
      <c r="Z31" s="7">
        <v>-9447</v>
      </c>
      <c r="AA31" s="7">
        <v>-8772</v>
      </c>
      <c r="AB31" s="7">
        <v>0</v>
      </c>
    </row>
    <row r="32" spans="2:34" s="7" customFormat="1" x14ac:dyDescent="0.35">
      <c r="B32" s="7" t="s">
        <v>96</v>
      </c>
      <c r="O32" s="7">
        <v>3276</v>
      </c>
      <c r="P32" s="7">
        <v>2112</v>
      </c>
      <c r="S32" s="7">
        <v>5945</v>
      </c>
      <c r="T32" s="7">
        <v>1226</v>
      </c>
      <c r="Y32" s="7">
        <v>207</v>
      </c>
      <c r="Z32" s="7">
        <v>-30053</v>
      </c>
      <c r="AA32" s="7">
        <v>5726</v>
      </c>
      <c r="AB32" s="7">
        <v>6554</v>
      </c>
    </row>
    <row r="33" spans="2:34" s="8" customFormat="1" x14ac:dyDescent="0.35">
      <c r="B33" s="8" t="s">
        <v>92</v>
      </c>
      <c r="O33" s="8">
        <v>280</v>
      </c>
      <c r="P33" s="8">
        <v>-158</v>
      </c>
      <c r="S33" s="8">
        <v>104</v>
      </c>
      <c r="T33" s="8">
        <v>859</v>
      </c>
      <c r="Y33" s="8">
        <v>1144</v>
      </c>
      <c r="Z33" s="8">
        <v>186</v>
      </c>
      <c r="AA33" s="8">
        <v>-2248</v>
      </c>
      <c r="AB33" s="8">
        <v>330</v>
      </c>
    </row>
    <row r="34" spans="2:34" s="7" customFormat="1" x14ac:dyDescent="0.35">
      <c r="B34" s="7" t="s">
        <v>97</v>
      </c>
      <c r="E34" s="7">
        <f>SUM(E29:E33)</f>
        <v>0</v>
      </c>
      <c r="F34" s="7">
        <f t="shared" ref="F34" si="24">SUM(F29:F33)</f>
        <v>0</v>
      </c>
      <c r="G34" s="7">
        <f>SUM(G29:G33)</f>
        <v>0</v>
      </c>
      <c r="H34" s="7">
        <f t="shared" ref="H34" si="25">SUM(H29:H33)</f>
        <v>0</v>
      </c>
      <c r="I34" s="7">
        <f>SUM(I29:I33)</f>
        <v>0</v>
      </c>
      <c r="J34" s="7">
        <f t="shared" ref="J34" si="26">SUM(J29:J33)</f>
        <v>0</v>
      </c>
      <c r="K34" s="7">
        <f>SUM(K29:K33)</f>
        <v>0</v>
      </c>
      <c r="L34" s="7">
        <f t="shared" ref="L34:O34" si="27">SUM(L29:L33)</f>
        <v>0</v>
      </c>
      <c r="M34" s="7">
        <f t="shared" si="27"/>
        <v>0</v>
      </c>
      <c r="N34" s="7">
        <f t="shared" si="27"/>
        <v>0</v>
      </c>
      <c r="O34" s="7">
        <f t="shared" si="27"/>
        <v>3668</v>
      </c>
      <c r="P34" s="7">
        <f>SUM(P29:P33)</f>
        <v>3265</v>
      </c>
      <c r="Q34" s="7">
        <f t="shared" ref="Q34:S34" si="28">SUM(Q29:Q33)</f>
        <v>0</v>
      </c>
      <c r="R34" s="7">
        <f t="shared" si="28"/>
        <v>0</v>
      </c>
      <c r="S34" s="7">
        <f t="shared" si="28"/>
        <v>10555</v>
      </c>
      <c r="T34" s="7">
        <f>SUM(T29:T33)</f>
        <v>5887</v>
      </c>
      <c r="X34" s="7">
        <f>SUM(X29:X33)</f>
        <v>0</v>
      </c>
      <c r="Y34" s="7">
        <f t="shared" ref="Y34:AH34" si="29">SUM(Y29:Y33)</f>
        <v>-17124</v>
      </c>
      <c r="Z34" s="7">
        <f t="shared" si="29"/>
        <v>-38588</v>
      </c>
      <c r="AA34" s="7">
        <f t="shared" si="29"/>
        <v>-6963</v>
      </c>
      <c r="AB34" s="7">
        <f t="shared" si="29"/>
        <v>14556</v>
      </c>
      <c r="AC34" s="7">
        <f t="shared" si="29"/>
        <v>0</v>
      </c>
      <c r="AD34" s="7">
        <f t="shared" si="29"/>
        <v>0</v>
      </c>
      <c r="AE34" s="7">
        <f t="shared" si="29"/>
        <v>0</v>
      </c>
      <c r="AF34" s="7">
        <f t="shared" si="29"/>
        <v>0</v>
      </c>
      <c r="AG34" s="7">
        <f t="shared" si="29"/>
        <v>0</v>
      </c>
      <c r="AH34" s="7">
        <f t="shared" si="29"/>
        <v>0</v>
      </c>
    </row>
    <row r="35" spans="2:34" s="9" customFormat="1" x14ac:dyDescent="0.35">
      <c r="B35" s="9" t="s">
        <v>98</v>
      </c>
    </row>
    <row r="36" spans="2:34" s="7" customFormat="1" x14ac:dyDescent="0.35">
      <c r="B36" s="7" t="s">
        <v>99</v>
      </c>
      <c r="E36" s="7">
        <f>E27+E34</f>
        <v>0</v>
      </c>
      <c r="F36" s="7">
        <f t="shared" ref="F36" si="30">F27+F34</f>
        <v>0</v>
      </c>
      <c r="G36" s="7">
        <f>G27+G34</f>
        <v>0</v>
      </c>
      <c r="H36" s="7">
        <f t="shared" ref="H36" si="31">H27+H34</f>
        <v>0</v>
      </c>
      <c r="I36" s="7">
        <f>I27+I34</f>
        <v>0</v>
      </c>
      <c r="J36" s="7">
        <f t="shared" ref="J36" si="32">J27+J34</f>
        <v>0</v>
      </c>
      <c r="K36" s="7">
        <f>K27+K34</f>
        <v>0</v>
      </c>
      <c r="L36" s="7">
        <f t="shared" ref="L36:O36" si="33">L27+L34</f>
        <v>0</v>
      </c>
      <c r="M36" s="7">
        <f t="shared" si="33"/>
        <v>0</v>
      </c>
      <c r="N36" s="7">
        <f t="shared" si="33"/>
        <v>0</v>
      </c>
      <c r="O36" s="7">
        <f t="shared" si="33"/>
        <v>-44046</v>
      </c>
      <c r="P36" s="7">
        <f>P27+P34</f>
        <v>-39375</v>
      </c>
      <c r="Q36" s="7">
        <f t="shared" ref="Q36:S36" si="34">Q27+Q34</f>
        <v>0</v>
      </c>
      <c r="R36" s="7">
        <f t="shared" si="34"/>
        <v>0</v>
      </c>
      <c r="S36" s="7">
        <f t="shared" si="34"/>
        <v>-34137</v>
      </c>
      <c r="T36" s="7">
        <f>T27+T34</f>
        <v>-37393</v>
      </c>
      <c r="X36" s="7">
        <f>X27+X34</f>
        <v>0</v>
      </c>
      <c r="Y36" s="7">
        <f t="shared" ref="Y36:AH36" si="35">Y27+Y34</f>
        <v>-123584</v>
      </c>
      <c r="Z36" s="7">
        <f t="shared" si="35"/>
        <v>-126030</v>
      </c>
      <c r="AA36" s="7">
        <f t="shared" si="35"/>
        <v>-135014</v>
      </c>
      <c r="AB36" s="7">
        <f t="shared" si="35"/>
        <v>-161119</v>
      </c>
      <c r="AC36" s="7">
        <f t="shared" si="35"/>
        <v>0</v>
      </c>
      <c r="AD36" s="7">
        <f t="shared" si="35"/>
        <v>0</v>
      </c>
      <c r="AE36" s="7">
        <f t="shared" si="35"/>
        <v>0</v>
      </c>
      <c r="AF36" s="7">
        <f t="shared" si="35"/>
        <v>0</v>
      </c>
      <c r="AG36" s="7">
        <f t="shared" si="35"/>
        <v>0</v>
      </c>
      <c r="AH36" s="7">
        <f t="shared" si="35"/>
        <v>0</v>
      </c>
    </row>
    <row r="37" spans="2:34" s="8" customFormat="1" x14ac:dyDescent="0.35">
      <c r="B37" s="8" t="s">
        <v>98</v>
      </c>
      <c r="O37" s="8">
        <v>314</v>
      </c>
      <c r="P37" s="8">
        <v>154</v>
      </c>
      <c r="S37" s="8">
        <v>307</v>
      </c>
      <c r="T37" s="8">
        <v>582</v>
      </c>
      <c r="Y37" s="8">
        <v>130</v>
      </c>
      <c r="Z37" s="8">
        <v>1073</v>
      </c>
      <c r="AA37" s="8">
        <v>2110</v>
      </c>
      <c r="AB37" s="8">
        <v>847</v>
      </c>
    </row>
    <row r="38" spans="2:34" s="7" customFormat="1" x14ac:dyDescent="0.35">
      <c r="B38" s="7" t="s">
        <v>100</v>
      </c>
      <c r="E38" s="7">
        <f>E36-E37</f>
        <v>0</v>
      </c>
      <c r="F38" s="7">
        <f t="shared" ref="F38" si="36">F36-F37</f>
        <v>0</v>
      </c>
      <c r="G38" s="7">
        <f>G36-G37</f>
        <v>0</v>
      </c>
      <c r="H38" s="7">
        <f t="shared" ref="H38" si="37">H36-H37</f>
        <v>0</v>
      </c>
      <c r="I38" s="7">
        <f>I36-I37</f>
        <v>0</v>
      </c>
      <c r="J38" s="7">
        <f t="shared" ref="J38" si="38">J36-J37</f>
        <v>0</v>
      </c>
      <c r="K38" s="7">
        <f>K36-K37</f>
        <v>0</v>
      </c>
      <c r="L38" s="7">
        <f t="shared" ref="L38:O38" si="39">L36-L37</f>
        <v>0</v>
      </c>
      <c r="M38" s="7">
        <f t="shared" si="39"/>
        <v>0</v>
      </c>
      <c r="N38" s="7">
        <f t="shared" si="39"/>
        <v>0</v>
      </c>
      <c r="O38" s="7">
        <f t="shared" si="39"/>
        <v>-44360</v>
      </c>
      <c r="P38" s="7">
        <f>P36-P37</f>
        <v>-39529</v>
      </c>
      <c r="Q38" s="7">
        <f t="shared" ref="Q38:S38" si="40">Q36-Q37</f>
        <v>0</v>
      </c>
      <c r="R38" s="7">
        <f t="shared" si="40"/>
        <v>0</v>
      </c>
      <c r="S38" s="7">
        <f t="shared" si="40"/>
        <v>-34444</v>
      </c>
      <c r="T38" s="7">
        <f>T36-T37</f>
        <v>-37975</v>
      </c>
      <c r="X38" s="7">
        <f>X36-X37</f>
        <v>0</v>
      </c>
      <c r="Y38" s="7">
        <f t="shared" ref="Y38:AH38" si="41">Y36-Y37</f>
        <v>-123714</v>
      </c>
      <c r="Z38" s="7">
        <f t="shared" si="41"/>
        <v>-127103</v>
      </c>
      <c r="AA38" s="7">
        <f t="shared" si="41"/>
        <v>-137124</v>
      </c>
      <c r="AB38" s="7">
        <f t="shared" si="41"/>
        <v>-161966</v>
      </c>
      <c r="AC38" s="7">
        <f t="shared" si="41"/>
        <v>0</v>
      </c>
      <c r="AD38" s="7">
        <f t="shared" si="41"/>
        <v>0</v>
      </c>
      <c r="AE38" s="7">
        <f t="shared" si="41"/>
        <v>0</v>
      </c>
      <c r="AF38" s="7">
        <f t="shared" si="41"/>
        <v>0</v>
      </c>
      <c r="AG38" s="7">
        <f t="shared" si="41"/>
        <v>0</v>
      </c>
      <c r="AH38" s="7">
        <f t="shared" si="41"/>
        <v>0</v>
      </c>
    </row>
    <row r="40" spans="2:34" s="11" customFormat="1" x14ac:dyDescent="0.35">
      <c r="B40" s="11" t="s">
        <v>101</v>
      </c>
      <c r="E40" s="11" t="e">
        <f>E38/E41</f>
        <v>#DIV/0!</v>
      </c>
      <c r="F40" s="11" t="e">
        <f t="shared" ref="F40" si="42">F38/F41</f>
        <v>#DIV/0!</v>
      </c>
      <c r="G40" s="11" t="e">
        <f>G38/G41</f>
        <v>#DIV/0!</v>
      </c>
      <c r="H40" s="11" t="e">
        <f t="shared" ref="H40" si="43">H38/H41</f>
        <v>#DIV/0!</v>
      </c>
      <c r="I40" s="11" t="e">
        <f>I38/I41</f>
        <v>#DIV/0!</v>
      </c>
      <c r="J40" s="11" t="e">
        <f t="shared" ref="J40" si="44">J38/J41</f>
        <v>#DIV/0!</v>
      </c>
      <c r="K40" s="11" t="e">
        <f>K38/K41</f>
        <v>#DIV/0!</v>
      </c>
      <c r="L40" s="11" t="e">
        <f t="shared" ref="L40:O40" si="45">L38/L41</f>
        <v>#DIV/0!</v>
      </c>
      <c r="M40" s="11" t="e">
        <f t="shared" si="45"/>
        <v>#DIV/0!</v>
      </c>
      <c r="N40" s="11" t="e">
        <f t="shared" si="45"/>
        <v>#DIV/0!</v>
      </c>
      <c r="O40" s="11">
        <f t="shared" si="45"/>
        <v>-0.16797367744934866</v>
      </c>
      <c r="P40" s="11">
        <f>P38/P41</f>
        <v>-0.14848664744650653</v>
      </c>
      <c r="Q40" s="11" t="e">
        <f t="shared" ref="Q40:S40" si="46">Q38/Q41</f>
        <v>#DIV/0!</v>
      </c>
      <c r="R40" s="11" t="e">
        <f t="shared" si="46"/>
        <v>#DIV/0!</v>
      </c>
      <c r="S40" s="11">
        <f t="shared" si="46"/>
        <v>-0.12647055571850271</v>
      </c>
      <c r="T40" s="11">
        <f>T38/T41</f>
        <v>-0.1380642009477745</v>
      </c>
      <c r="X40" s="11" t="e">
        <f>X38/X41</f>
        <v>#DIV/0!</v>
      </c>
      <c r="Y40" s="11">
        <f t="shared" ref="Y40:AH40" si="47">Y38/Y41</f>
        <v>-2.8862223140068219</v>
      </c>
      <c r="Z40" s="11">
        <f t="shared" si="47"/>
        <v>-2.8746952408700275</v>
      </c>
      <c r="AA40" s="11">
        <f t="shared" si="47"/>
        <v>-1.7224259420529608</v>
      </c>
      <c r="AB40" s="11">
        <f t="shared" si="47"/>
        <v>-0.60632601615985404</v>
      </c>
      <c r="AC40" s="11" t="e">
        <f t="shared" si="47"/>
        <v>#DIV/0!</v>
      </c>
      <c r="AD40" s="11" t="e">
        <f t="shared" si="47"/>
        <v>#DIV/0!</v>
      </c>
      <c r="AE40" s="11" t="e">
        <f t="shared" si="47"/>
        <v>#DIV/0!</v>
      </c>
      <c r="AF40" s="11" t="e">
        <f t="shared" si="47"/>
        <v>#DIV/0!</v>
      </c>
      <c r="AG40" s="11" t="e">
        <f t="shared" si="47"/>
        <v>#DIV/0!</v>
      </c>
      <c r="AH40" s="11" t="e">
        <f t="shared" si="47"/>
        <v>#DIV/0!</v>
      </c>
    </row>
    <row r="41" spans="2:34" s="7" customFormat="1" x14ac:dyDescent="0.35">
      <c r="B41" s="7" t="s">
        <v>1</v>
      </c>
      <c r="O41" s="7">
        <v>264088.99699999997</v>
      </c>
      <c r="P41" s="7">
        <v>266212.489</v>
      </c>
      <c r="S41" s="7">
        <v>272347.97700000001</v>
      </c>
      <c r="T41" s="7">
        <v>275053.19799999997</v>
      </c>
      <c r="Y41" s="7">
        <v>42863.642</v>
      </c>
      <c r="Z41" s="7">
        <v>44214.425999999999</v>
      </c>
      <c r="AA41" s="7">
        <v>79610.97</v>
      </c>
      <c r="AB41" s="7">
        <v>267126.91800000001</v>
      </c>
    </row>
    <row r="44" spans="2:34" s="3" customFormat="1" x14ac:dyDescent="0.35">
      <c r="B44" s="3" t="s">
        <v>30</v>
      </c>
    </row>
    <row r="45" spans="2:34" s="5" customFormat="1" x14ac:dyDescent="0.35">
      <c r="B45" s="5" t="s">
        <v>38</v>
      </c>
    </row>
    <row r="46" spans="2:34" s="7" customFormat="1" x14ac:dyDescent="0.35">
      <c r="B46" s="7" t="s">
        <v>43</v>
      </c>
      <c r="J46" s="7">
        <f>Z46</f>
        <v>71183</v>
      </c>
      <c r="N46" s="7">
        <f>AA46</f>
        <v>490762</v>
      </c>
      <c r="R46" s="7">
        <f>AB46</f>
        <v>181892</v>
      </c>
      <c r="S46" s="7">
        <v>140763</v>
      </c>
      <c r="T46" s="7">
        <v>118808</v>
      </c>
      <c r="Z46" s="7">
        <v>71183</v>
      </c>
      <c r="AA46" s="7">
        <v>490762</v>
      </c>
      <c r="AB46" s="7">
        <v>181892</v>
      </c>
    </row>
    <row r="47" spans="2:34" s="7" customFormat="1" x14ac:dyDescent="0.35">
      <c r="B47" s="7" t="s">
        <v>44</v>
      </c>
      <c r="J47" s="7">
        <f>Z47</f>
        <v>0</v>
      </c>
      <c r="N47" s="7">
        <f>AA47</f>
        <v>0</v>
      </c>
      <c r="R47" s="7">
        <f>AB47</f>
        <v>226868</v>
      </c>
      <c r="S47" s="7">
        <v>235415</v>
      </c>
      <c r="T47" s="7">
        <v>248979</v>
      </c>
      <c r="Z47" s="7">
        <v>0</v>
      </c>
      <c r="AA47" s="7">
        <v>0</v>
      </c>
      <c r="AB47" s="7">
        <v>226868</v>
      </c>
    </row>
    <row r="48" spans="2:34" s="7" customFormat="1" x14ac:dyDescent="0.35">
      <c r="B48" s="7" t="s">
        <v>45</v>
      </c>
      <c r="J48" s="7">
        <f>Z48</f>
        <v>47110</v>
      </c>
      <c r="N48" s="7">
        <f>AA48</f>
        <v>44373</v>
      </c>
      <c r="R48" s="7">
        <f>AB48</f>
        <v>38952</v>
      </c>
      <c r="S48" s="7">
        <v>39072</v>
      </c>
      <c r="T48" s="7">
        <v>40349</v>
      </c>
      <c r="Z48" s="7">
        <v>47110</v>
      </c>
      <c r="AA48" s="7">
        <v>44373</v>
      </c>
      <c r="AB48" s="7">
        <v>38952</v>
      </c>
    </row>
    <row r="49" spans="2:34" s="8" customFormat="1" x14ac:dyDescent="0.35">
      <c r="B49" s="8" t="s">
        <v>46</v>
      </c>
      <c r="J49" s="8">
        <f>Z49</f>
        <v>7134</v>
      </c>
      <c r="N49" s="8">
        <f>AA49</f>
        <v>16385</v>
      </c>
      <c r="R49" s="8">
        <f>AB49</f>
        <v>27943</v>
      </c>
      <c r="S49" s="8">
        <v>19275</v>
      </c>
      <c r="T49" s="8">
        <v>19725</v>
      </c>
      <c r="Z49" s="8">
        <v>7134</v>
      </c>
      <c r="AA49" s="8">
        <v>16385</v>
      </c>
      <c r="AB49" s="8">
        <v>27943</v>
      </c>
    </row>
    <row r="50" spans="2:34" s="6" customFormat="1" x14ac:dyDescent="0.35">
      <c r="B50" s="6" t="s">
        <v>47</v>
      </c>
      <c r="E50" s="6">
        <f>SUM(E46:E49)</f>
        <v>0</v>
      </c>
      <c r="F50" s="6">
        <f t="shared" ref="F50" si="48">SUM(F46:F49)</f>
        <v>0</v>
      </c>
      <c r="G50" s="6">
        <f>SUM(G46:G49)</f>
        <v>0</v>
      </c>
      <c r="H50" s="6">
        <f t="shared" ref="H50" si="49">SUM(H46:H49)</f>
        <v>0</v>
      </c>
      <c r="I50" s="6">
        <f>SUM(I46:I49)</f>
        <v>0</v>
      </c>
      <c r="J50" s="6">
        <f t="shared" ref="J50" si="50">SUM(J46:J49)</f>
        <v>125427</v>
      </c>
      <c r="K50" s="6">
        <f>SUM(K46:K49)</f>
        <v>0</v>
      </c>
      <c r="L50" s="6">
        <f t="shared" ref="L50:O50" si="51">SUM(L46:L49)</f>
        <v>0</v>
      </c>
      <c r="M50" s="6">
        <f t="shared" si="51"/>
        <v>0</v>
      </c>
      <c r="N50" s="6">
        <f t="shared" si="51"/>
        <v>551520</v>
      </c>
      <c r="O50" s="6">
        <f t="shared" si="51"/>
        <v>0</v>
      </c>
      <c r="P50" s="6">
        <f>SUM(P46:P49)</f>
        <v>0</v>
      </c>
      <c r="Q50" s="6">
        <f t="shared" ref="Q50:S50" si="52">SUM(Q46:Q49)</f>
        <v>0</v>
      </c>
      <c r="R50" s="6">
        <f t="shared" si="52"/>
        <v>475655</v>
      </c>
      <c r="S50" s="6">
        <f t="shared" si="52"/>
        <v>434525</v>
      </c>
      <c r="T50" s="6">
        <f>SUM(T46:T49)</f>
        <v>427861</v>
      </c>
      <c r="X50" s="6">
        <f>SUM(X46:X49)</f>
        <v>0</v>
      </c>
      <c r="Y50" s="6">
        <f t="shared" ref="Y50:AH50" si="53">SUM(Y46:Y49)</f>
        <v>0</v>
      </c>
      <c r="Z50" s="6">
        <f t="shared" si="53"/>
        <v>125427</v>
      </c>
      <c r="AA50" s="6">
        <f t="shared" si="53"/>
        <v>551520</v>
      </c>
      <c r="AB50" s="6">
        <f t="shared" si="53"/>
        <v>475655</v>
      </c>
      <c r="AC50" s="6">
        <f t="shared" si="53"/>
        <v>0</v>
      </c>
      <c r="AD50" s="6">
        <f t="shared" si="53"/>
        <v>0</v>
      </c>
      <c r="AE50" s="6">
        <f t="shared" si="53"/>
        <v>0</v>
      </c>
      <c r="AF50" s="6">
        <f t="shared" si="53"/>
        <v>0</v>
      </c>
      <c r="AG50" s="6">
        <f t="shared" si="53"/>
        <v>0</v>
      </c>
      <c r="AH50" s="6">
        <f t="shared" si="53"/>
        <v>0</v>
      </c>
    </row>
    <row r="51" spans="2:34" s="9" customFormat="1" x14ac:dyDescent="0.35">
      <c r="B51" s="9" t="s">
        <v>39</v>
      </c>
    </row>
    <row r="52" spans="2:34" s="7" customFormat="1" x14ac:dyDescent="0.35">
      <c r="B52" s="7" t="s">
        <v>48</v>
      </c>
      <c r="J52" s="7">
        <f t="shared" ref="J52:J58" si="54">Z52</f>
        <v>159855</v>
      </c>
      <c r="N52" s="7">
        <f t="shared" ref="N52:N58" si="55">AA52</f>
        <v>133280</v>
      </c>
      <c r="R52" s="7">
        <f t="shared" ref="R52:R58" si="56">AB52</f>
        <v>108091</v>
      </c>
      <c r="S52" s="7">
        <v>118193</v>
      </c>
      <c r="T52" s="7">
        <v>120193</v>
      </c>
      <c r="Z52" s="7">
        <v>159855</v>
      </c>
      <c r="AA52" s="7">
        <v>133280</v>
      </c>
      <c r="AB52" s="7">
        <v>108091</v>
      </c>
    </row>
    <row r="53" spans="2:34" s="7" customFormat="1" x14ac:dyDescent="0.35">
      <c r="B53" s="7" t="s">
        <v>49</v>
      </c>
      <c r="J53" s="7">
        <f t="shared" si="54"/>
        <v>11994</v>
      </c>
      <c r="N53" s="7">
        <f t="shared" si="55"/>
        <v>10768</v>
      </c>
      <c r="R53" s="7">
        <f t="shared" si="56"/>
        <v>11417</v>
      </c>
      <c r="S53" s="7">
        <v>11878</v>
      </c>
      <c r="T53" s="7">
        <v>12992</v>
      </c>
      <c r="Z53" s="7">
        <v>11994</v>
      </c>
      <c r="AA53" s="7">
        <v>10768</v>
      </c>
      <c r="AB53" s="7">
        <v>11417</v>
      </c>
    </row>
    <row r="54" spans="2:34" s="7" customFormat="1" x14ac:dyDescent="0.35">
      <c r="B54" s="7" t="s">
        <v>50</v>
      </c>
      <c r="J54" s="7">
        <f t="shared" si="54"/>
        <v>88393</v>
      </c>
      <c r="N54" s="7">
        <f t="shared" si="55"/>
        <v>103219</v>
      </c>
      <c r="R54" s="7">
        <f t="shared" si="56"/>
        <v>112748</v>
      </c>
      <c r="S54" s="7">
        <v>112748</v>
      </c>
      <c r="T54" s="7">
        <v>112750</v>
      </c>
      <c r="Z54" s="7">
        <v>88393</v>
      </c>
      <c r="AA54" s="7">
        <v>103219</v>
      </c>
      <c r="AB54" s="7">
        <v>112748</v>
      </c>
    </row>
    <row r="55" spans="2:34" s="7" customFormat="1" x14ac:dyDescent="0.35">
      <c r="B55" s="7" t="s">
        <v>51</v>
      </c>
      <c r="J55" s="7">
        <f t="shared" si="54"/>
        <v>5673</v>
      </c>
      <c r="N55" s="7">
        <f t="shared" si="55"/>
        <v>14197</v>
      </c>
      <c r="R55" s="7">
        <f t="shared" si="56"/>
        <v>14831</v>
      </c>
      <c r="S55" s="7">
        <v>13999</v>
      </c>
      <c r="T55" s="7">
        <v>14867</v>
      </c>
      <c r="Z55" s="7">
        <v>5673</v>
      </c>
      <c r="AA55" s="7">
        <v>14197</v>
      </c>
      <c r="AB55" s="7">
        <v>14831</v>
      </c>
    </row>
    <row r="56" spans="2:34" s="7" customFormat="1" x14ac:dyDescent="0.35">
      <c r="B56" s="7" t="s">
        <v>52</v>
      </c>
      <c r="J56" s="7">
        <f t="shared" si="54"/>
        <v>4982</v>
      </c>
      <c r="N56" s="7">
        <f t="shared" si="55"/>
        <v>5743</v>
      </c>
      <c r="R56" s="7">
        <f t="shared" si="56"/>
        <v>5657</v>
      </c>
      <c r="S56" s="7">
        <v>5660</v>
      </c>
      <c r="T56" s="7">
        <v>5707</v>
      </c>
      <c r="Z56" s="7">
        <v>4982</v>
      </c>
      <c r="AA56" s="7">
        <v>5743</v>
      </c>
      <c r="AB56" s="7">
        <v>5657</v>
      </c>
    </row>
    <row r="57" spans="2:34" s="7" customFormat="1" x14ac:dyDescent="0.35">
      <c r="B57" s="7" t="s">
        <v>53</v>
      </c>
      <c r="J57" s="7">
        <f t="shared" si="54"/>
        <v>0</v>
      </c>
      <c r="N57" s="7">
        <f t="shared" si="55"/>
        <v>0</v>
      </c>
      <c r="R57" s="7">
        <f t="shared" si="56"/>
        <v>20403</v>
      </c>
      <c r="S57" s="7">
        <v>23697</v>
      </c>
      <c r="T57" s="7">
        <v>23485</v>
      </c>
      <c r="Z57" s="7">
        <v>0</v>
      </c>
      <c r="AA57" s="7">
        <v>0</v>
      </c>
      <c r="AB57" s="7">
        <v>20403</v>
      </c>
    </row>
    <row r="58" spans="2:34" s="8" customFormat="1" x14ac:dyDescent="0.35">
      <c r="B58" s="8" t="s">
        <v>54</v>
      </c>
      <c r="J58" s="7">
        <f t="shared" si="54"/>
        <v>2984</v>
      </c>
      <c r="N58" s="7">
        <f t="shared" si="55"/>
        <v>2714</v>
      </c>
      <c r="R58" s="7">
        <f t="shared" si="56"/>
        <v>3921</v>
      </c>
      <c r="S58" s="8">
        <v>2757</v>
      </c>
      <c r="T58" s="8">
        <v>2562</v>
      </c>
      <c r="Z58" s="8">
        <v>2984</v>
      </c>
      <c r="AA58" s="8">
        <v>2714</v>
      </c>
      <c r="AB58" s="8">
        <v>3921</v>
      </c>
    </row>
    <row r="59" spans="2:34" s="10" customFormat="1" x14ac:dyDescent="0.35">
      <c r="B59" s="10" t="s">
        <v>55</v>
      </c>
      <c r="E59" s="10">
        <f>SUM(E52:E58)</f>
        <v>0</v>
      </c>
      <c r="F59" s="10">
        <f t="shared" ref="F59" si="57">SUM(F52:F58)</f>
        <v>0</v>
      </c>
      <c r="G59" s="10">
        <f>SUM(G52:G58)</f>
        <v>0</v>
      </c>
      <c r="H59" s="10">
        <f t="shared" ref="H59" si="58">SUM(H52:H58)</f>
        <v>0</v>
      </c>
      <c r="I59" s="10">
        <f>SUM(I52:I58)</f>
        <v>0</v>
      </c>
      <c r="J59" s="10">
        <f t="shared" ref="J59" si="59">SUM(J52:J58)</f>
        <v>273881</v>
      </c>
      <c r="K59" s="10">
        <f>SUM(K52:K58)</f>
        <v>0</v>
      </c>
      <c r="L59" s="10">
        <f t="shared" ref="L59:O59" si="60">SUM(L52:L58)</f>
        <v>0</v>
      </c>
      <c r="M59" s="10">
        <f t="shared" si="60"/>
        <v>0</v>
      </c>
      <c r="N59" s="10">
        <f t="shared" si="60"/>
        <v>269921</v>
      </c>
      <c r="O59" s="10">
        <f t="shared" si="60"/>
        <v>0</v>
      </c>
      <c r="P59" s="10">
        <f>SUM(P52:P58)</f>
        <v>0</v>
      </c>
      <c r="Q59" s="10">
        <f t="shared" ref="Q59:S59" si="61">SUM(Q52:Q58)</f>
        <v>0</v>
      </c>
      <c r="R59" s="10">
        <f t="shared" si="61"/>
        <v>277068</v>
      </c>
      <c r="S59" s="10">
        <f t="shared" si="61"/>
        <v>288932</v>
      </c>
      <c r="T59" s="10">
        <f>SUM(T52:T58)</f>
        <v>292556</v>
      </c>
      <c r="X59" s="10">
        <f>SUM(X52:X58)</f>
        <v>0</v>
      </c>
      <c r="Y59" s="10">
        <f t="shared" ref="Y59:AH59" si="62">SUM(Y52:Y58)</f>
        <v>0</v>
      </c>
      <c r="Z59" s="10">
        <f t="shared" si="62"/>
        <v>273881</v>
      </c>
      <c r="AA59" s="10">
        <f t="shared" si="62"/>
        <v>269921</v>
      </c>
      <c r="AB59" s="10">
        <f t="shared" si="62"/>
        <v>277068</v>
      </c>
      <c r="AC59" s="10">
        <f t="shared" si="62"/>
        <v>0</v>
      </c>
      <c r="AD59" s="10">
        <f t="shared" si="62"/>
        <v>0</v>
      </c>
      <c r="AE59" s="10">
        <f t="shared" si="62"/>
        <v>0</v>
      </c>
      <c r="AF59" s="10">
        <f t="shared" si="62"/>
        <v>0</v>
      </c>
      <c r="AG59" s="10">
        <f t="shared" si="62"/>
        <v>0</v>
      </c>
      <c r="AH59" s="10">
        <f t="shared" si="62"/>
        <v>0</v>
      </c>
    </row>
    <row r="60" spans="2:34" s="6" customFormat="1" x14ac:dyDescent="0.35">
      <c r="B60" s="6" t="s">
        <v>56</v>
      </c>
      <c r="E60" s="6">
        <f>E59+E50</f>
        <v>0</v>
      </c>
      <c r="F60" s="6">
        <f t="shared" ref="F60" si="63">F59+F50</f>
        <v>0</v>
      </c>
      <c r="G60" s="6">
        <f>G59+G50</f>
        <v>0</v>
      </c>
      <c r="H60" s="6">
        <f t="shared" ref="H60" si="64">H59+H50</f>
        <v>0</v>
      </c>
      <c r="I60" s="6">
        <f>I59+I50</f>
        <v>0</v>
      </c>
      <c r="J60" s="6">
        <f t="shared" ref="J60" si="65">J59+J50</f>
        <v>399308</v>
      </c>
      <c r="K60" s="6">
        <f>K59+K50</f>
        <v>0</v>
      </c>
      <c r="L60" s="6">
        <f t="shared" ref="L60:O60" si="66">L59+L50</f>
        <v>0</v>
      </c>
      <c r="M60" s="6">
        <f t="shared" si="66"/>
        <v>0</v>
      </c>
      <c r="N60" s="6">
        <f t="shared" si="66"/>
        <v>821441</v>
      </c>
      <c r="O60" s="6">
        <f t="shared" si="66"/>
        <v>0</v>
      </c>
      <c r="P60" s="6">
        <f>P59+P50</f>
        <v>0</v>
      </c>
      <c r="Q60" s="6">
        <f t="shared" ref="Q60:S60" si="67">Q59+Q50</f>
        <v>0</v>
      </c>
      <c r="R60" s="6">
        <f t="shared" si="67"/>
        <v>752723</v>
      </c>
      <c r="S60" s="6">
        <f t="shared" si="67"/>
        <v>723457</v>
      </c>
      <c r="T60" s="6">
        <f>T59+T50</f>
        <v>720417</v>
      </c>
      <c r="X60" s="6">
        <f>X59+X50</f>
        <v>0</v>
      </c>
      <c r="Y60" s="6">
        <f t="shared" ref="Y60:AH60" si="68">Y59+Y50</f>
        <v>0</v>
      </c>
      <c r="Z60" s="6">
        <f t="shared" si="68"/>
        <v>399308</v>
      </c>
      <c r="AA60" s="6">
        <f t="shared" si="68"/>
        <v>821441</v>
      </c>
      <c r="AB60" s="6">
        <f t="shared" si="68"/>
        <v>752723</v>
      </c>
      <c r="AC60" s="6">
        <f t="shared" si="68"/>
        <v>0</v>
      </c>
      <c r="AD60" s="6">
        <f t="shared" si="68"/>
        <v>0</v>
      </c>
      <c r="AE60" s="6">
        <f t="shared" si="68"/>
        <v>0</v>
      </c>
      <c r="AF60" s="6">
        <f t="shared" si="68"/>
        <v>0</v>
      </c>
      <c r="AG60" s="6">
        <f t="shared" si="68"/>
        <v>0</v>
      </c>
      <c r="AH60" s="6">
        <f t="shared" si="68"/>
        <v>0</v>
      </c>
    </row>
    <row r="61" spans="2:34" s="9" customFormat="1" x14ac:dyDescent="0.35">
      <c r="B61" s="9" t="s">
        <v>40</v>
      </c>
    </row>
    <row r="62" spans="2:34" s="7" customFormat="1" x14ac:dyDescent="0.35">
      <c r="B62" s="7" t="s">
        <v>57</v>
      </c>
      <c r="J62" s="7">
        <f t="shared" ref="J62:J68" si="69">Z62</f>
        <v>1446</v>
      </c>
      <c r="N62" s="7">
        <f t="shared" ref="N62:N68" si="70">AA62</f>
        <v>2850</v>
      </c>
      <c r="R62" s="7">
        <f t="shared" ref="R62:R68" si="71">AB62</f>
        <v>6900</v>
      </c>
      <c r="S62" s="7">
        <v>14657</v>
      </c>
      <c r="T62" s="7">
        <v>3825</v>
      </c>
      <c r="Z62" s="7">
        <v>1446</v>
      </c>
      <c r="AA62" s="7">
        <v>2850</v>
      </c>
      <c r="AB62" s="7">
        <v>6900</v>
      </c>
    </row>
    <row r="63" spans="2:34" s="7" customFormat="1" x14ac:dyDescent="0.35">
      <c r="B63" s="7" t="s">
        <v>58</v>
      </c>
      <c r="J63" s="7">
        <f t="shared" si="69"/>
        <v>30195</v>
      </c>
      <c r="N63" s="7">
        <f t="shared" si="70"/>
        <v>48823</v>
      </c>
      <c r="R63" s="7">
        <f t="shared" si="71"/>
        <v>46022</v>
      </c>
      <c r="S63" s="7">
        <v>34432</v>
      </c>
      <c r="T63" s="7">
        <v>37841</v>
      </c>
      <c r="Z63" s="7">
        <v>30195</v>
      </c>
      <c r="AA63" s="7">
        <v>48823</v>
      </c>
      <c r="AB63" s="7">
        <v>46022</v>
      </c>
    </row>
    <row r="64" spans="2:34" s="7" customFormat="1" x14ac:dyDescent="0.35">
      <c r="B64" s="7" t="s">
        <v>59</v>
      </c>
      <c r="J64" s="7">
        <f t="shared" si="69"/>
        <v>57570</v>
      </c>
      <c r="N64" s="7">
        <f t="shared" si="70"/>
        <v>64233</v>
      </c>
      <c r="R64" s="7">
        <f t="shared" si="71"/>
        <v>51900</v>
      </c>
      <c r="S64" s="7">
        <v>44620</v>
      </c>
      <c r="T64" s="7">
        <v>56575</v>
      </c>
      <c r="Z64" s="7">
        <v>57570</v>
      </c>
      <c r="AA64" s="7">
        <v>64233</v>
      </c>
      <c r="AB64" s="7">
        <v>51900</v>
      </c>
    </row>
    <row r="65" spans="2:34" s="7" customFormat="1" x14ac:dyDescent="0.35">
      <c r="B65" s="7" t="s">
        <v>60</v>
      </c>
      <c r="J65" s="7">
        <f t="shared" si="69"/>
        <v>0</v>
      </c>
      <c r="N65" s="7">
        <f t="shared" si="70"/>
        <v>16135</v>
      </c>
      <c r="R65" s="7">
        <f t="shared" si="71"/>
        <v>12550</v>
      </c>
      <c r="S65" s="7">
        <v>11653</v>
      </c>
      <c r="T65" s="7">
        <v>10757</v>
      </c>
      <c r="Z65" s="7">
        <v>0</v>
      </c>
      <c r="AA65" s="7">
        <v>16135</v>
      </c>
      <c r="AB65" s="7">
        <v>12550</v>
      </c>
    </row>
    <row r="66" spans="2:34" s="7" customFormat="1" x14ac:dyDescent="0.35">
      <c r="B66" s="7" t="s">
        <v>61</v>
      </c>
      <c r="J66" s="7">
        <f t="shared" si="69"/>
        <v>0</v>
      </c>
      <c r="N66" s="7">
        <f t="shared" si="70"/>
        <v>0</v>
      </c>
      <c r="R66" s="7">
        <f t="shared" si="71"/>
        <v>4885</v>
      </c>
      <c r="S66" s="7">
        <v>6320</v>
      </c>
      <c r="T66" s="7">
        <v>7261</v>
      </c>
      <c r="Z66" s="7">
        <v>0</v>
      </c>
      <c r="AA66" s="7">
        <v>0</v>
      </c>
      <c r="AB66" s="7">
        <v>4885</v>
      </c>
    </row>
    <row r="67" spans="2:34" s="7" customFormat="1" x14ac:dyDescent="0.35">
      <c r="B67" s="7" t="s">
        <v>118</v>
      </c>
      <c r="J67" s="7">
        <f t="shared" si="69"/>
        <v>8244</v>
      </c>
      <c r="N67" s="7">
        <f t="shared" si="70"/>
        <v>0</v>
      </c>
      <c r="R67" s="7">
        <f t="shared" si="71"/>
        <v>0</v>
      </c>
      <c r="S67" s="7">
        <v>0</v>
      </c>
      <c r="T67" s="7">
        <v>0</v>
      </c>
      <c r="Z67" s="7">
        <v>8244</v>
      </c>
      <c r="AA67" s="7">
        <v>0</v>
      </c>
      <c r="AB67" s="7">
        <v>0</v>
      </c>
    </row>
    <row r="68" spans="2:34" s="8" customFormat="1" x14ac:dyDescent="0.35">
      <c r="B68" s="8" t="s">
        <v>119</v>
      </c>
      <c r="J68" s="8">
        <f t="shared" si="69"/>
        <v>11359</v>
      </c>
      <c r="N68" s="8">
        <f t="shared" si="70"/>
        <v>0</v>
      </c>
      <c r="R68" s="8">
        <f t="shared" si="71"/>
        <v>0</v>
      </c>
      <c r="S68" s="8">
        <v>0</v>
      </c>
      <c r="T68" s="8">
        <v>0</v>
      </c>
      <c r="Z68" s="8">
        <v>11359</v>
      </c>
      <c r="AA68" s="8">
        <v>0</v>
      </c>
      <c r="AB68" s="8">
        <v>0</v>
      </c>
    </row>
    <row r="69" spans="2:34" s="6" customFormat="1" x14ac:dyDescent="0.35">
      <c r="B69" s="6" t="s">
        <v>62</v>
      </c>
      <c r="E69" s="6">
        <f>SUM(E62:E66)</f>
        <v>0</v>
      </c>
      <c r="F69" s="6">
        <f t="shared" ref="F69" si="72">SUM(F62:F66)</f>
        <v>0</v>
      </c>
      <c r="G69" s="6">
        <f>SUM(G62:G66)</f>
        <v>0</v>
      </c>
      <c r="H69" s="6">
        <f t="shared" ref="H69" si="73">SUM(H62:H66)</f>
        <v>0</v>
      </c>
      <c r="I69" s="6">
        <f>SUM(I62:I66)</f>
        <v>0</v>
      </c>
      <c r="J69" s="6">
        <f t="shared" ref="J69" si="74">SUM(J62:J66)</f>
        <v>89211</v>
      </c>
      <c r="K69" s="6">
        <f>SUM(K62:K66)</f>
        <v>0</v>
      </c>
      <c r="L69" s="6">
        <f t="shared" ref="L69:O69" si="75">SUM(L62:L66)</f>
        <v>0</v>
      </c>
      <c r="M69" s="6">
        <f t="shared" si="75"/>
        <v>0</v>
      </c>
      <c r="N69" s="6">
        <f t="shared" si="75"/>
        <v>132041</v>
      </c>
      <c r="O69" s="6">
        <f t="shared" si="75"/>
        <v>0</v>
      </c>
      <c r="P69" s="6">
        <f>SUM(P62:P66)</f>
        <v>0</v>
      </c>
      <c r="Q69" s="6">
        <f t="shared" ref="Q69:R69" si="76">SUM(Q62:Q66)</f>
        <v>0</v>
      </c>
      <c r="R69" s="6">
        <f t="shared" si="76"/>
        <v>122257</v>
      </c>
      <c r="S69" s="6">
        <f>SUM(S62:S68)</f>
        <v>111682</v>
      </c>
      <c r="T69" s="6">
        <f>SUM(T62:T68)</f>
        <v>116259</v>
      </c>
      <c r="X69" s="6">
        <f>SUM(X62:X66)</f>
        <v>0</v>
      </c>
      <c r="Y69" s="6">
        <f t="shared" ref="Y69:AH69" si="77">SUM(Y62:Y66)</f>
        <v>0</v>
      </c>
      <c r="Z69" s="6">
        <f>SUM(Z62:Z68)</f>
        <v>108814</v>
      </c>
      <c r="AA69" s="6">
        <f>SUM(AA62:AA68)</f>
        <v>132041</v>
      </c>
      <c r="AB69" s="6">
        <f>SUM(AB62:AB68)</f>
        <v>122257</v>
      </c>
      <c r="AC69" s="6">
        <f t="shared" si="77"/>
        <v>0</v>
      </c>
      <c r="AD69" s="6">
        <f t="shared" si="77"/>
        <v>0</v>
      </c>
      <c r="AE69" s="6">
        <f t="shared" si="77"/>
        <v>0</v>
      </c>
      <c r="AF69" s="6">
        <f t="shared" si="77"/>
        <v>0</v>
      </c>
      <c r="AG69" s="6">
        <f t="shared" si="77"/>
        <v>0</v>
      </c>
      <c r="AH69" s="6">
        <f t="shared" si="77"/>
        <v>0</v>
      </c>
    </row>
    <row r="70" spans="2:34" s="9" customFormat="1" x14ac:dyDescent="0.35">
      <c r="B70" s="9" t="s">
        <v>41</v>
      </c>
    </row>
    <row r="71" spans="2:34" s="7" customFormat="1" x14ac:dyDescent="0.35">
      <c r="B71" s="7" t="s">
        <v>4</v>
      </c>
      <c r="J71" s="7">
        <f t="shared" ref="J71:J79" si="78">Z71</f>
        <v>62644</v>
      </c>
      <c r="N71" s="7">
        <f t="shared" ref="N71:N79" si="79">AA71</f>
        <v>0</v>
      </c>
      <c r="R71" s="7">
        <f t="shared" ref="R71:R79" si="80">AB71</f>
        <v>0</v>
      </c>
      <c r="S71" s="7">
        <v>0</v>
      </c>
      <c r="T71" s="7">
        <v>0</v>
      </c>
      <c r="Z71" s="7">
        <v>62644</v>
      </c>
      <c r="AA71" s="7">
        <v>0</v>
      </c>
      <c r="AB71" s="7">
        <v>0</v>
      </c>
    </row>
    <row r="72" spans="2:34" s="7" customFormat="1" x14ac:dyDescent="0.35">
      <c r="B72" s="7" t="s">
        <v>118</v>
      </c>
      <c r="J72" s="7">
        <f t="shared" si="78"/>
        <v>92968</v>
      </c>
      <c r="N72" s="7">
        <f t="shared" si="79"/>
        <v>0</v>
      </c>
      <c r="R72" s="7">
        <f t="shared" si="80"/>
        <v>0</v>
      </c>
      <c r="S72" s="7">
        <v>0</v>
      </c>
      <c r="T72" s="7">
        <v>0</v>
      </c>
      <c r="Z72" s="7">
        <v>92968</v>
      </c>
      <c r="AA72" s="7">
        <v>0</v>
      </c>
      <c r="AB72" s="7">
        <v>0</v>
      </c>
    </row>
    <row r="73" spans="2:34" s="7" customFormat="1" x14ac:dyDescent="0.35">
      <c r="B73" s="7" t="s">
        <v>59</v>
      </c>
      <c r="J73" s="7">
        <f t="shared" si="78"/>
        <v>15122</v>
      </c>
      <c r="N73" s="7">
        <f t="shared" si="79"/>
        <v>3579</v>
      </c>
      <c r="R73" s="7">
        <f t="shared" si="80"/>
        <v>2882</v>
      </c>
      <c r="S73" s="7">
        <v>2474</v>
      </c>
      <c r="T73" s="7">
        <v>18186</v>
      </c>
      <c r="Z73" s="7">
        <v>15122</v>
      </c>
      <c r="AA73" s="7">
        <v>3579</v>
      </c>
      <c r="AB73" s="7">
        <v>2882</v>
      </c>
    </row>
    <row r="74" spans="2:34" s="7" customFormat="1" x14ac:dyDescent="0.35">
      <c r="B74" s="7" t="s">
        <v>63</v>
      </c>
      <c r="J74" s="7">
        <f t="shared" si="78"/>
        <v>7971</v>
      </c>
      <c r="N74" s="7">
        <f t="shared" si="79"/>
        <v>12149</v>
      </c>
      <c r="R74" s="7">
        <f t="shared" si="80"/>
        <v>8679</v>
      </c>
      <c r="S74" s="7">
        <v>10671</v>
      </c>
      <c r="T74" s="7">
        <v>9605</v>
      </c>
      <c r="Z74" s="7">
        <v>7971</v>
      </c>
      <c r="AA74" s="7">
        <v>12149</v>
      </c>
      <c r="AB74" s="7">
        <v>8679</v>
      </c>
    </row>
    <row r="75" spans="2:34" s="7" customFormat="1" x14ac:dyDescent="0.35">
      <c r="B75" s="7" t="s">
        <v>64</v>
      </c>
      <c r="J75" s="7">
        <f t="shared" si="78"/>
        <v>0</v>
      </c>
      <c r="N75" s="7">
        <f t="shared" si="79"/>
        <v>23224</v>
      </c>
      <c r="R75" s="7">
        <f t="shared" si="80"/>
        <v>16670</v>
      </c>
      <c r="S75" s="7">
        <v>10725</v>
      </c>
      <c r="T75" s="7">
        <v>9499</v>
      </c>
      <c r="Z75" s="7">
        <v>0</v>
      </c>
      <c r="AA75" s="7">
        <v>23224</v>
      </c>
      <c r="AB75" s="7">
        <v>16670</v>
      </c>
    </row>
    <row r="76" spans="2:34" s="7" customFormat="1" x14ac:dyDescent="0.35">
      <c r="B76" s="7" t="s">
        <v>65</v>
      </c>
      <c r="J76" s="7">
        <f t="shared" si="78"/>
        <v>2991</v>
      </c>
      <c r="N76" s="7">
        <f t="shared" si="79"/>
        <v>798</v>
      </c>
      <c r="R76" s="7">
        <f t="shared" si="80"/>
        <v>0</v>
      </c>
      <c r="S76" s="7">
        <v>0</v>
      </c>
      <c r="T76" s="7">
        <v>0</v>
      </c>
      <c r="Z76" s="7">
        <v>2991</v>
      </c>
      <c r="AA76" s="7">
        <v>798</v>
      </c>
      <c r="AB76" s="7">
        <v>0</v>
      </c>
    </row>
    <row r="77" spans="2:34" s="7" customFormat="1" x14ac:dyDescent="0.35">
      <c r="B77" s="7" t="s">
        <v>61</v>
      </c>
      <c r="J77" s="7">
        <f t="shared" si="78"/>
        <v>0</v>
      </c>
      <c r="N77" s="7">
        <f t="shared" si="79"/>
        <v>0</v>
      </c>
      <c r="R77" s="7">
        <f t="shared" si="80"/>
        <v>17145</v>
      </c>
      <c r="S77" s="7">
        <v>19912</v>
      </c>
      <c r="T77" s="7">
        <v>19139</v>
      </c>
      <c r="Z77" s="7">
        <v>0</v>
      </c>
      <c r="AA77" s="7">
        <v>0</v>
      </c>
      <c r="AB77" s="7">
        <v>17145</v>
      </c>
    </row>
    <row r="78" spans="2:34" s="7" customFormat="1" x14ac:dyDescent="0.35">
      <c r="B78" s="7" t="s">
        <v>66</v>
      </c>
      <c r="J78" s="7">
        <f t="shared" si="78"/>
        <v>0</v>
      </c>
      <c r="N78" s="7">
        <f t="shared" si="79"/>
        <v>0</v>
      </c>
      <c r="R78" s="7">
        <f t="shared" si="80"/>
        <v>7499</v>
      </c>
      <c r="S78" s="7">
        <v>7142</v>
      </c>
      <c r="T78" s="7">
        <v>5926</v>
      </c>
      <c r="Z78" s="7">
        <v>0</v>
      </c>
      <c r="AA78" s="7">
        <v>0</v>
      </c>
      <c r="AB78" s="7">
        <v>7499</v>
      </c>
    </row>
    <row r="79" spans="2:34" s="8" customFormat="1" x14ac:dyDescent="0.35">
      <c r="B79" s="8" t="s">
        <v>67</v>
      </c>
      <c r="J79" s="7">
        <f t="shared" si="78"/>
        <v>1287</v>
      </c>
      <c r="N79" s="7">
        <f t="shared" si="79"/>
        <v>1405</v>
      </c>
      <c r="R79" s="7">
        <f t="shared" si="80"/>
        <v>1487</v>
      </c>
      <c r="S79" s="7">
        <v>1502</v>
      </c>
      <c r="T79" s="8">
        <v>2235</v>
      </c>
      <c r="Z79" s="8">
        <v>1287</v>
      </c>
      <c r="AA79" s="8">
        <v>1405</v>
      </c>
      <c r="AB79" s="8">
        <v>1487</v>
      </c>
    </row>
    <row r="80" spans="2:34" s="10" customFormat="1" x14ac:dyDescent="0.35">
      <c r="B80" s="10" t="s">
        <v>68</v>
      </c>
      <c r="E80" s="10">
        <f>SUM(E71:E79)</f>
        <v>0</v>
      </c>
      <c r="F80" s="10">
        <f t="shared" ref="F80" si="81">SUM(F71:F79)</f>
        <v>0</v>
      </c>
      <c r="G80" s="10">
        <f>SUM(G71:G79)</f>
        <v>0</v>
      </c>
      <c r="H80" s="10">
        <f t="shared" ref="H80" si="82">SUM(H71:H79)</f>
        <v>0</v>
      </c>
      <c r="I80" s="10">
        <f>SUM(I71:I79)</f>
        <v>0</v>
      </c>
      <c r="J80" s="10">
        <f t="shared" ref="J80" si="83">SUM(J71:J79)</f>
        <v>182983</v>
      </c>
      <c r="K80" s="10">
        <f>SUM(K71:K79)</f>
        <v>0</v>
      </c>
      <c r="L80" s="10">
        <f t="shared" ref="L80:O80" si="84">SUM(L71:L79)</f>
        <v>0</v>
      </c>
      <c r="M80" s="10">
        <f t="shared" si="84"/>
        <v>0</v>
      </c>
      <c r="N80" s="10">
        <f t="shared" si="84"/>
        <v>41155</v>
      </c>
      <c r="O80" s="10">
        <f t="shared" si="84"/>
        <v>0</v>
      </c>
      <c r="P80" s="10">
        <f>SUM(P71:P79)</f>
        <v>0</v>
      </c>
      <c r="Q80" s="10">
        <f t="shared" ref="Q80:S80" si="85">SUM(Q71:Q79)</f>
        <v>0</v>
      </c>
      <c r="R80" s="10">
        <f t="shared" si="85"/>
        <v>54362</v>
      </c>
      <c r="S80" s="10">
        <f t="shared" si="85"/>
        <v>52426</v>
      </c>
      <c r="T80" s="10">
        <f>SUM(T71:T79)</f>
        <v>64590</v>
      </c>
      <c r="X80" s="10">
        <f>SUM(X71:X79)</f>
        <v>0</v>
      </c>
      <c r="Y80" s="10">
        <f t="shared" ref="Y80:AH80" si="86">SUM(Y71:Y79)</f>
        <v>0</v>
      </c>
      <c r="Z80" s="10">
        <f t="shared" si="86"/>
        <v>182983</v>
      </c>
      <c r="AA80" s="10">
        <f t="shared" si="86"/>
        <v>41155</v>
      </c>
      <c r="AB80" s="10">
        <f t="shared" si="86"/>
        <v>54362</v>
      </c>
      <c r="AC80" s="10">
        <f t="shared" si="86"/>
        <v>0</v>
      </c>
      <c r="AD80" s="10">
        <f t="shared" si="86"/>
        <v>0</v>
      </c>
      <c r="AE80" s="10">
        <f t="shared" si="86"/>
        <v>0</v>
      </c>
      <c r="AF80" s="10">
        <f t="shared" si="86"/>
        <v>0</v>
      </c>
      <c r="AG80" s="10">
        <f t="shared" si="86"/>
        <v>0</v>
      </c>
      <c r="AH80" s="10">
        <f t="shared" si="86"/>
        <v>0</v>
      </c>
    </row>
    <row r="81" spans="2:34" s="6" customFormat="1" x14ac:dyDescent="0.35">
      <c r="B81" s="6" t="s">
        <v>69</v>
      </c>
      <c r="E81" s="6">
        <f t="shared" ref="E81" si="87">E80+E69</f>
        <v>0</v>
      </c>
      <c r="F81" s="6">
        <f t="shared" ref="F81" si="88">F80+F69</f>
        <v>0</v>
      </c>
      <c r="G81" s="6">
        <f t="shared" ref="G81" si="89">G80+G69</f>
        <v>0</v>
      </c>
      <c r="H81" s="6">
        <f t="shared" ref="H81" si="90">H80+H69</f>
        <v>0</v>
      </c>
      <c r="I81" s="6">
        <f t="shared" ref="I81" si="91">I80+I69</f>
        <v>0</v>
      </c>
      <c r="J81" s="6">
        <f t="shared" ref="J81" si="92">J80+J69</f>
        <v>272194</v>
      </c>
      <c r="K81" s="6">
        <f t="shared" ref="K81" si="93">K80+K69</f>
        <v>0</v>
      </c>
      <c r="L81" s="6">
        <f t="shared" ref="L81" si="94">L80+L69</f>
        <v>0</v>
      </c>
      <c r="M81" s="6">
        <f t="shared" ref="M81" si="95">M80+M69</f>
        <v>0</v>
      </c>
      <c r="N81" s="6">
        <f t="shared" ref="N81" si="96">N80+N69</f>
        <v>173196</v>
      </c>
      <c r="O81" s="6">
        <f t="shared" ref="O81" si="97">O80+O69</f>
        <v>0</v>
      </c>
      <c r="P81" s="6">
        <f t="shared" ref="P81" si="98">P80+P69</f>
        <v>0</v>
      </c>
      <c r="Q81" s="6">
        <f t="shared" ref="Q81" si="99">Q80+Q69</f>
        <v>0</v>
      </c>
      <c r="R81" s="6">
        <f t="shared" ref="R81" si="100">R80+R69</f>
        <v>176619</v>
      </c>
      <c r="S81" s="6">
        <f t="shared" ref="S81" si="101">S80+S69</f>
        <v>164108</v>
      </c>
      <c r="T81" s="6">
        <f t="shared" ref="T81" si="102">T80+T69</f>
        <v>180849</v>
      </c>
      <c r="X81" s="6">
        <f t="shared" ref="X81" si="103">X80+X69</f>
        <v>0</v>
      </c>
      <c r="Y81" s="6">
        <f t="shared" ref="Y81" si="104">Y80+Y69</f>
        <v>0</v>
      </c>
      <c r="Z81" s="6">
        <f t="shared" ref="Z81" si="105">Z80+Z69</f>
        <v>291797</v>
      </c>
      <c r="AA81" s="6">
        <f t="shared" ref="AA81" si="106">AA80+AA69</f>
        <v>173196</v>
      </c>
      <c r="AB81" s="6">
        <f t="shared" ref="AB81" si="107">AB80+AB69</f>
        <v>176619</v>
      </c>
      <c r="AC81" s="6">
        <f t="shared" ref="AC81" si="108">AC80+AC69</f>
        <v>0</v>
      </c>
      <c r="AD81" s="6">
        <f t="shared" ref="AD81" si="109">AD80+AD69</f>
        <v>0</v>
      </c>
      <c r="AE81" s="6">
        <f t="shared" ref="AE81" si="110">AE80+AE69</f>
        <v>0</v>
      </c>
      <c r="AF81" s="6">
        <f t="shared" ref="AF81" si="111">AF80+AF69</f>
        <v>0</v>
      </c>
      <c r="AG81" s="6">
        <f t="shared" ref="AG81" si="112">AG80+AG69</f>
        <v>0</v>
      </c>
      <c r="AH81" s="6">
        <f t="shared" ref="AH81" si="113">AH80+AH69</f>
        <v>0</v>
      </c>
    </row>
    <row r="82" spans="2:34" s="9" customFormat="1" x14ac:dyDescent="0.35">
      <c r="B82" s="9" t="s">
        <v>42</v>
      </c>
    </row>
    <row r="83" spans="2:34" s="7" customFormat="1" x14ac:dyDescent="0.35">
      <c r="B83" s="7" t="s">
        <v>120</v>
      </c>
      <c r="J83" s="7">
        <f>Z83</f>
        <v>13</v>
      </c>
      <c r="N83" s="7">
        <f>AA83</f>
        <v>0</v>
      </c>
      <c r="R83" s="7">
        <f>AB83</f>
        <v>0</v>
      </c>
      <c r="S83" s="7">
        <v>0</v>
      </c>
      <c r="T83" s="7">
        <v>0</v>
      </c>
      <c r="Z83" s="7">
        <v>13</v>
      </c>
      <c r="AA83" s="7">
        <v>0</v>
      </c>
      <c r="AB83" s="7">
        <v>0</v>
      </c>
    </row>
    <row r="84" spans="2:34" s="7" customFormat="1" x14ac:dyDescent="0.35">
      <c r="B84" s="7" t="s">
        <v>70</v>
      </c>
      <c r="J84" s="7">
        <f>Z84</f>
        <v>4</v>
      </c>
      <c r="N84" s="7">
        <f>AA84</f>
        <v>27</v>
      </c>
      <c r="R84" s="7">
        <f>AB84</f>
        <v>27</v>
      </c>
      <c r="S84" s="7">
        <v>27</v>
      </c>
      <c r="T84" s="7">
        <v>27</v>
      </c>
      <c r="Z84" s="7">
        <v>4</v>
      </c>
      <c r="AA84" s="7">
        <v>27</v>
      </c>
      <c r="AB84" s="7">
        <v>27</v>
      </c>
    </row>
    <row r="85" spans="2:34" s="7" customFormat="1" x14ac:dyDescent="0.35">
      <c r="B85" s="7" t="s">
        <v>71</v>
      </c>
      <c r="J85" s="7">
        <f>Z85</f>
        <v>745630</v>
      </c>
      <c r="N85" s="7">
        <f>AA85</f>
        <v>1423151</v>
      </c>
      <c r="R85" s="7">
        <f>AB85</f>
        <v>1513102</v>
      </c>
      <c r="S85" s="7">
        <v>1531380</v>
      </c>
      <c r="T85" s="7">
        <v>1549920</v>
      </c>
      <c r="Z85" s="7">
        <v>745630</v>
      </c>
      <c r="AA85" s="7">
        <v>1423151</v>
      </c>
      <c r="AB85" s="7">
        <v>1513102</v>
      </c>
    </row>
    <row r="86" spans="2:34" s="7" customFormat="1" x14ac:dyDescent="0.35">
      <c r="B86" s="7" t="s">
        <v>72</v>
      </c>
      <c r="J86" s="7">
        <f>Z86</f>
        <v>1769</v>
      </c>
      <c r="N86" s="7">
        <f>AA86</f>
        <v>2096</v>
      </c>
      <c r="R86" s="7">
        <f>AB86</f>
        <v>2271</v>
      </c>
      <c r="S86" s="7">
        <v>1682</v>
      </c>
      <c r="T86" s="7">
        <v>1336</v>
      </c>
      <c r="Z86" s="7">
        <v>1769</v>
      </c>
      <c r="AA86" s="7">
        <v>2096</v>
      </c>
      <c r="AB86" s="7">
        <v>2271</v>
      </c>
    </row>
    <row r="87" spans="2:34" s="8" customFormat="1" x14ac:dyDescent="0.35">
      <c r="B87" s="8" t="s">
        <v>73</v>
      </c>
      <c r="J87" s="7">
        <f>Z87</f>
        <v>-639905</v>
      </c>
      <c r="N87" s="7">
        <f>AA87</f>
        <v>-777029</v>
      </c>
      <c r="R87" s="7">
        <f>AB87</f>
        <v>-939296</v>
      </c>
      <c r="S87" s="8">
        <v>-973740</v>
      </c>
      <c r="T87" s="8">
        <v>-1011715</v>
      </c>
      <c r="Z87" s="8">
        <v>-639905</v>
      </c>
      <c r="AA87" s="8">
        <v>-777029</v>
      </c>
      <c r="AB87" s="8">
        <v>-939296</v>
      </c>
    </row>
    <row r="88" spans="2:34" s="10" customFormat="1" x14ac:dyDescent="0.35">
      <c r="B88" s="10" t="s">
        <v>74</v>
      </c>
      <c r="E88" s="10">
        <f>SUM(E83:E87)</f>
        <v>0</v>
      </c>
      <c r="F88" s="10">
        <f t="shared" ref="F88" si="114">SUM(F83:F87)</f>
        <v>0</v>
      </c>
      <c r="G88" s="10">
        <f>SUM(G83:G87)</f>
        <v>0</v>
      </c>
      <c r="H88" s="10">
        <f t="shared" ref="H88" si="115">SUM(H83:H87)</f>
        <v>0</v>
      </c>
      <c r="I88" s="10">
        <f>SUM(I83:I87)</f>
        <v>0</v>
      </c>
      <c r="J88" s="10">
        <f t="shared" ref="J88" si="116">SUM(J83:J87)</f>
        <v>107511</v>
      </c>
      <c r="K88" s="10">
        <f>SUM(K83:K87)</f>
        <v>0</v>
      </c>
      <c r="L88" s="10">
        <f t="shared" ref="L88:O88" si="117">SUM(L83:L87)</f>
        <v>0</v>
      </c>
      <c r="M88" s="10">
        <f t="shared" si="117"/>
        <v>0</v>
      </c>
      <c r="N88" s="10">
        <f t="shared" si="117"/>
        <v>648245</v>
      </c>
      <c r="O88" s="10">
        <f t="shared" si="117"/>
        <v>0</v>
      </c>
      <c r="P88" s="10">
        <f>SUM(P83:P87)</f>
        <v>0</v>
      </c>
      <c r="Q88" s="10">
        <f t="shared" ref="Q88:S88" si="118">SUM(Q83:Q87)</f>
        <v>0</v>
      </c>
      <c r="R88" s="10">
        <f t="shared" si="118"/>
        <v>576104</v>
      </c>
      <c r="S88" s="10">
        <f t="shared" si="118"/>
        <v>559349</v>
      </c>
      <c r="T88" s="10">
        <f>SUM(T83:T87)</f>
        <v>539568</v>
      </c>
      <c r="X88" s="10">
        <f>SUM(X83:X87)</f>
        <v>0</v>
      </c>
      <c r="Y88" s="10">
        <f t="shared" ref="Y88:AH88" si="119">SUM(Y83:Y87)</f>
        <v>0</v>
      </c>
      <c r="Z88" s="10">
        <f t="shared" si="119"/>
        <v>107511</v>
      </c>
      <c r="AA88" s="10">
        <f t="shared" si="119"/>
        <v>648245</v>
      </c>
      <c r="AB88" s="10">
        <f t="shared" si="119"/>
        <v>576104</v>
      </c>
      <c r="AC88" s="10">
        <f t="shared" si="119"/>
        <v>0</v>
      </c>
      <c r="AD88" s="10">
        <f t="shared" si="119"/>
        <v>0</v>
      </c>
      <c r="AE88" s="10">
        <f t="shared" si="119"/>
        <v>0</v>
      </c>
      <c r="AF88" s="10">
        <f t="shared" si="119"/>
        <v>0</v>
      </c>
      <c r="AG88" s="10">
        <f t="shared" si="119"/>
        <v>0</v>
      </c>
      <c r="AH88" s="10">
        <f t="shared" si="119"/>
        <v>0</v>
      </c>
    </row>
    <row r="89" spans="2:34" s="6" customFormat="1" x14ac:dyDescent="0.35">
      <c r="B89" s="6" t="s">
        <v>75</v>
      </c>
      <c r="E89" s="6">
        <f t="shared" ref="E89" si="120">E88+E81</f>
        <v>0</v>
      </c>
      <c r="F89" s="6">
        <f t="shared" ref="F89" si="121">F88+F81</f>
        <v>0</v>
      </c>
      <c r="G89" s="6">
        <f t="shared" ref="G89" si="122">G88+G81</f>
        <v>0</v>
      </c>
      <c r="H89" s="6">
        <f t="shared" ref="H89" si="123">H88+H81</f>
        <v>0</v>
      </c>
      <c r="I89" s="6">
        <f t="shared" ref="I89" si="124">I88+I81</f>
        <v>0</v>
      </c>
      <c r="J89" s="6">
        <f t="shared" ref="J89" si="125">J88+J81</f>
        <v>379705</v>
      </c>
      <c r="K89" s="6">
        <f t="shared" ref="K89" si="126">K88+K81</f>
        <v>0</v>
      </c>
      <c r="L89" s="6">
        <f t="shared" ref="L89" si="127">L88+L81</f>
        <v>0</v>
      </c>
      <c r="M89" s="6">
        <f t="shared" ref="M89" si="128">M88+M81</f>
        <v>0</v>
      </c>
      <c r="N89" s="6">
        <f t="shared" ref="N89" si="129">N88+N81</f>
        <v>821441</v>
      </c>
      <c r="O89" s="6">
        <f t="shared" ref="O89" si="130">O88+O81</f>
        <v>0</v>
      </c>
      <c r="P89" s="6">
        <f t="shared" ref="P89" si="131">P88+P81</f>
        <v>0</v>
      </c>
      <c r="Q89" s="6">
        <f t="shared" ref="Q89" si="132">Q88+Q81</f>
        <v>0</v>
      </c>
      <c r="R89" s="6">
        <f t="shared" ref="R89" si="133">R88+R81</f>
        <v>752723</v>
      </c>
      <c r="S89" s="6">
        <f t="shared" ref="S89" si="134">S88+S81</f>
        <v>723457</v>
      </c>
      <c r="T89" s="6">
        <f t="shared" ref="T89" si="135">T88+T81</f>
        <v>720417</v>
      </c>
      <c r="X89" s="6">
        <f t="shared" ref="X89" si="136">X88+X81</f>
        <v>0</v>
      </c>
      <c r="Y89" s="6">
        <f t="shared" ref="Y89" si="137">Y88+Y81</f>
        <v>0</v>
      </c>
      <c r="Z89" s="6">
        <f t="shared" ref="Z89" si="138">Z88+Z81</f>
        <v>399308</v>
      </c>
      <c r="AA89" s="6">
        <f t="shared" ref="AA89" si="139">AA88+AA81</f>
        <v>821441</v>
      </c>
      <c r="AB89" s="6">
        <f t="shared" ref="AB89" si="140">AB88+AB81</f>
        <v>752723</v>
      </c>
      <c r="AC89" s="6">
        <f t="shared" ref="AC89" si="141">AC88+AC81</f>
        <v>0</v>
      </c>
      <c r="AD89" s="6">
        <f t="shared" ref="AD89" si="142">AD88+AD81</f>
        <v>0</v>
      </c>
      <c r="AE89" s="6">
        <f t="shared" ref="AE89" si="143">AE88+AE81</f>
        <v>0</v>
      </c>
      <c r="AF89" s="6">
        <f t="shared" ref="AF89" si="144">AF88+AF81</f>
        <v>0</v>
      </c>
      <c r="AG89" s="6">
        <f t="shared" ref="AG89" si="145">AG88+AG81</f>
        <v>0</v>
      </c>
      <c r="AH89" s="6">
        <f t="shared" ref="AH89" si="146">AH88+AH81</f>
        <v>0</v>
      </c>
    </row>
    <row r="91" spans="2:34" s="3" customFormat="1" x14ac:dyDescent="0.35">
      <c r="B91" s="3" t="s">
        <v>76</v>
      </c>
    </row>
    <row r="92" spans="2:34" s="7" customFormat="1" x14ac:dyDescent="0.35">
      <c r="B92" s="7" t="s">
        <v>77</v>
      </c>
      <c r="O92" s="7">
        <v>-6534</v>
      </c>
      <c r="P92" s="7">
        <f>-28804-O92</f>
        <v>-22270</v>
      </c>
      <c r="S92" s="7">
        <v>-30601</v>
      </c>
      <c r="T92" s="7">
        <f>-21004-S92</f>
        <v>9597</v>
      </c>
      <c r="Y92" s="7">
        <v>-33687</v>
      </c>
      <c r="Z92" s="7">
        <v>-4027</v>
      </c>
      <c r="AA92" s="7">
        <v>-42211</v>
      </c>
      <c r="AB92" s="7">
        <v>-73933</v>
      </c>
    </row>
    <row r="93" spans="2:34" s="8" customFormat="1" x14ac:dyDescent="0.35">
      <c r="B93" s="8" t="s">
        <v>78</v>
      </c>
      <c r="O93" s="8">
        <v>-2861</v>
      </c>
      <c r="P93" s="8">
        <f>-6509-O93</f>
        <v>-3648</v>
      </c>
      <c r="S93" s="8">
        <v>-6336</v>
      </c>
      <c r="T93" s="8">
        <f>-21709-S93</f>
        <v>-15373</v>
      </c>
      <c r="Y93" s="8">
        <v>-16665</v>
      </c>
      <c r="Z93" s="8">
        <v>-26096</v>
      </c>
      <c r="AA93" s="8">
        <v>-10313</v>
      </c>
      <c r="AB93" s="8">
        <v>-10440</v>
      </c>
    </row>
    <row r="94" spans="2:34" s="7" customFormat="1" x14ac:dyDescent="0.35">
      <c r="B94" s="7" t="s">
        <v>79</v>
      </c>
      <c r="E94" s="7">
        <f>SUM(E92:E93)</f>
        <v>0</v>
      </c>
      <c r="F94" s="7">
        <f t="shared" ref="F94" si="147">SUM(F92:F93)</f>
        <v>0</v>
      </c>
      <c r="G94" s="7">
        <f>SUM(G92:G93)</f>
        <v>0</v>
      </c>
      <c r="H94" s="7">
        <f t="shared" ref="H94" si="148">SUM(H92:H93)</f>
        <v>0</v>
      </c>
      <c r="I94" s="7">
        <f>SUM(I92:I93)</f>
        <v>0</v>
      </c>
      <c r="J94" s="7">
        <f t="shared" ref="J94" si="149">SUM(J92:J93)</f>
        <v>0</v>
      </c>
      <c r="K94" s="7">
        <f>SUM(K92:K93)</f>
        <v>0</v>
      </c>
      <c r="L94" s="7">
        <f t="shared" ref="L94:O94" si="150">SUM(L92:L93)</f>
        <v>0</v>
      </c>
      <c r="M94" s="7">
        <f t="shared" si="150"/>
        <v>0</v>
      </c>
      <c r="N94" s="7">
        <f t="shared" si="150"/>
        <v>0</v>
      </c>
      <c r="O94" s="7">
        <f t="shared" si="150"/>
        <v>-9395</v>
      </c>
      <c r="P94" s="7">
        <f>SUM(P92:P93)</f>
        <v>-25918</v>
      </c>
      <c r="Q94" s="7">
        <f t="shared" ref="Q94:S94" si="151">SUM(Q92:Q93)</f>
        <v>0</v>
      </c>
      <c r="R94" s="7">
        <f t="shared" si="151"/>
        <v>0</v>
      </c>
      <c r="S94" s="7">
        <f t="shared" si="151"/>
        <v>-36937</v>
      </c>
      <c r="T94" s="7">
        <f>SUM(T92:T93)</f>
        <v>-5776</v>
      </c>
      <c r="X94" s="7">
        <f>SUM(X92:X93)</f>
        <v>0</v>
      </c>
      <c r="Y94" s="7">
        <f>SUM(Y92:Y93)</f>
        <v>-50352</v>
      </c>
      <c r="Z94" s="7">
        <f>SUM(Z92:Z93)</f>
        <v>-30123</v>
      </c>
      <c r="AA94" s="7">
        <f t="shared" ref="AA94:AH94" si="152">SUM(AA92:AA93)</f>
        <v>-52524</v>
      </c>
      <c r="AB94" s="7">
        <f t="shared" si="152"/>
        <v>-84373</v>
      </c>
      <c r="AC94" s="7">
        <f t="shared" si="152"/>
        <v>0</v>
      </c>
      <c r="AD94" s="7">
        <f t="shared" si="152"/>
        <v>0</v>
      </c>
      <c r="AE94" s="7">
        <f t="shared" si="152"/>
        <v>0</v>
      </c>
      <c r="AF94" s="7">
        <f t="shared" si="152"/>
        <v>0</v>
      </c>
      <c r="AG94" s="7">
        <f t="shared" si="152"/>
        <v>0</v>
      </c>
      <c r="AH94" s="7">
        <f t="shared" si="152"/>
        <v>0</v>
      </c>
    </row>
    <row r="95" spans="2:34" s="7" customFormat="1" x14ac:dyDescent="0.35"/>
    <row r="96" spans="2:34" s="7" customFormat="1" x14ac:dyDescent="0.35">
      <c r="B96" s="7" t="s">
        <v>80</v>
      </c>
      <c r="O96" s="7">
        <v>-411</v>
      </c>
      <c r="P96" s="7">
        <f>-2164-O96</f>
        <v>-1753</v>
      </c>
      <c r="S96" s="7">
        <v>-1896</v>
      </c>
      <c r="T96" s="7">
        <f>-4753-S96</f>
        <v>-2857</v>
      </c>
      <c r="Y96" s="7">
        <v>0</v>
      </c>
      <c r="Z96" s="7">
        <v>0</v>
      </c>
      <c r="AA96" s="7">
        <v>-5598</v>
      </c>
      <c r="AB96" s="7">
        <v>-6337</v>
      </c>
    </row>
    <row r="97" spans="2:28" s="7" customFormat="1" x14ac:dyDescent="0.35">
      <c r="B97" s="7" t="s">
        <v>81</v>
      </c>
      <c r="O97" s="7">
        <v>19822</v>
      </c>
      <c r="P97" s="7">
        <f>40403-O97</f>
        <v>20581</v>
      </c>
      <c r="S97" s="7">
        <v>15356</v>
      </c>
      <c r="T97" s="7">
        <f>32013-S97</f>
        <v>16657</v>
      </c>
      <c r="Y97" s="7">
        <v>5071</v>
      </c>
      <c r="Z97" s="7">
        <v>14012</v>
      </c>
      <c r="AA97" s="7">
        <v>41956</v>
      </c>
      <c r="AB97" s="7">
        <v>75544</v>
      </c>
    </row>
    <row r="98" spans="2:28" s="7" customFormat="1" x14ac:dyDescent="0.35">
      <c r="B98" s="7" t="s">
        <v>82</v>
      </c>
      <c r="O98" s="7">
        <v>0</v>
      </c>
      <c r="P98" s="7">
        <v>0</v>
      </c>
      <c r="S98" s="7">
        <v>0</v>
      </c>
      <c r="T98" s="7">
        <v>0</v>
      </c>
      <c r="Y98" s="7">
        <v>0</v>
      </c>
      <c r="Z98" s="7">
        <v>0</v>
      </c>
      <c r="AA98" s="7">
        <v>0</v>
      </c>
      <c r="AB98" s="7">
        <v>0</v>
      </c>
    </row>
    <row r="99" spans="2:28" s="7" customFormat="1" x14ac:dyDescent="0.35">
      <c r="B99" s="7" t="s">
        <v>83</v>
      </c>
      <c r="O99" s="7">
        <v>0</v>
      </c>
      <c r="P99" s="7">
        <v>0</v>
      </c>
      <c r="S99" s="7">
        <v>0</v>
      </c>
      <c r="T99" s="7">
        <v>0</v>
      </c>
      <c r="Y99" s="7">
        <v>0</v>
      </c>
      <c r="Z99" s="7">
        <v>0</v>
      </c>
      <c r="AA99" s="7">
        <v>0</v>
      </c>
      <c r="AB99" s="7">
        <v>0</v>
      </c>
    </row>
    <row r="115" spans="2:34" s="3" customFormat="1" x14ac:dyDescent="0.35">
      <c r="B115" s="3" t="s">
        <v>112</v>
      </c>
    </row>
    <row r="116" spans="2:34" s="7" customFormat="1" x14ac:dyDescent="0.35">
      <c r="B116" s="7" t="s">
        <v>113</v>
      </c>
      <c r="Z116" s="7">
        <v>1192</v>
      </c>
      <c r="AA116" s="7">
        <v>8965</v>
      </c>
      <c r="AB116" s="7">
        <v>9740</v>
      </c>
    </row>
    <row r="117" spans="2:34" s="7" customFormat="1" x14ac:dyDescent="0.35">
      <c r="B117" s="7" t="s">
        <v>114</v>
      </c>
      <c r="Z117" s="7">
        <v>1331</v>
      </c>
      <c r="AA117" s="7">
        <v>1522</v>
      </c>
      <c r="AB117" s="7">
        <v>1611</v>
      </c>
    </row>
    <row r="118" spans="2:34" s="7" customFormat="1" x14ac:dyDescent="0.35">
      <c r="B118" s="7" t="s">
        <v>115</v>
      </c>
      <c r="Z118" s="7">
        <v>1674</v>
      </c>
      <c r="AA118" s="7">
        <v>1798</v>
      </c>
      <c r="AB118" s="7">
        <v>2154</v>
      </c>
    </row>
    <row r="119" spans="2:34" s="8" customFormat="1" x14ac:dyDescent="0.35">
      <c r="B119" s="8" t="s">
        <v>116</v>
      </c>
      <c r="Z119" s="8">
        <v>1476</v>
      </c>
      <c r="AA119" s="8">
        <v>1912</v>
      </c>
      <c r="AB119" s="8">
        <v>1326</v>
      </c>
    </row>
    <row r="120" spans="2:34" s="7" customFormat="1" x14ac:dyDescent="0.35">
      <c r="B120" s="7" t="s">
        <v>117</v>
      </c>
      <c r="E120" s="7">
        <f>SUM(E116:E119)</f>
        <v>0</v>
      </c>
      <c r="F120" s="7">
        <f t="shared" ref="F120" si="153">SUM(F116:F119)</f>
        <v>0</v>
      </c>
      <c r="G120" s="7">
        <f>SUM(G116:G119)</f>
        <v>0</v>
      </c>
      <c r="H120" s="7">
        <f t="shared" ref="H120" si="154">SUM(H116:H119)</f>
        <v>0</v>
      </c>
      <c r="I120" s="7">
        <f>SUM(I116:I119)</f>
        <v>0</v>
      </c>
      <c r="J120" s="7">
        <f t="shared" ref="J120" si="155">SUM(J116:J119)</f>
        <v>0</v>
      </c>
      <c r="K120" s="7">
        <f>SUM(K116:K119)</f>
        <v>0</v>
      </c>
      <c r="L120" s="7">
        <f t="shared" ref="L120:O120" si="156">SUM(L116:L119)</f>
        <v>0</v>
      </c>
      <c r="M120" s="7">
        <f t="shared" si="156"/>
        <v>0</v>
      </c>
      <c r="N120" s="7">
        <f t="shared" si="156"/>
        <v>0</v>
      </c>
      <c r="O120" s="7">
        <f t="shared" si="156"/>
        <v>0</v>
      </c>
      <c r="P120" s="7">
        <f>SUM(P116:P119)</f>
        <v>0</v>
      </c>
      <c r="Q120" s="7">
        <f t="shared" ref="Q120:S120" si="157">SUM(Q116:Q119)</f>
        <v>0</v>
      </c>
      <c r="R120" s="7">
        <f t="shared" si="157"/>
        <v>0</v>
      </c>
      <c r="S120" s="7">
        <f t="shared" si="157"/>
        <v>0</v>
      </c>
      <c r="T120" s="7">
        <f>SUM(T116:T119)</f>
        <v>0</v>
      </c>
      <c r="X120" s="7">
        <f>SUM(X116:X119)</f>
        <v>0</v>
      </c>
      <c r="Y120" s="7">
        <f t="shared" ref="Y120:AH120" si="158">SUM(Y116:Y119)</f>
        <v>0</v>
      </c>
      <c r="Z120" s="7">
        <f t="shared" si="158"/>
        <v>5673</v>
      </c>
      <c r="AA120" s="7">
        <f t="shared" si="158"/>
        <v>14197</v>
      </c>
      <c r="AB120" s="7">
        <f t="shared" si="158"/>
        <v>14831</v>
      </c>
      <c r="AC120" s="7">
        <f t="shared" si="158"/>
        <v>0</v>
      </c>
      <c r="AD120" s="7">
        <f t="shared" si="158"/>
        <v>0</v>
      </c>
      <c r="AE120" s="7">
        <f t="shared" si="158"/>
        <v>0</v>
      </c>
      <c r="AF120" s="7">
        <f t="shared" si="158"/>
        <v>0</v>
      </c>
      <c r="AG120" s="7">
        <f t="shared" si="158"/>
        <v>0</v>
      </c>
      <c r="AH120" s="7">
        <f t="shared" si="1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Kruta</dc:creator>
  <cp:lastModifiedBy>William Kruta</cp:lastModifiedBy>
  <dcterms:created xsi:type="dcterms:W3CDTF">2023-10-02T18:38:45Z</dcterms:created>
  <dcterms:modified xsi:type="dcterms:W3CDTF">2023-10-04T18:11:02Z</dcterms:modified>
</cp:coreProperties>
</file>