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534a1defcf7f9d1a/Company Models CloudSave/VRT/"/>
    </mc:Choice>
  </mc:AlternateContent>
  <xr:revisionPtr revIDLastSave="711" documentId="8_{5DEC77E4-2DF9-4BE4-B743-8945F68E6B31}" xr6:coauthVersionLast="47" xr6:coauthVersionMax="47" xr10:uidLastSave="{56BF9C1A-1E88-416F-AA7A-BA65BB0C44E8}"/>
  <bookViews>
    <workbookView xWindow="38290" yWindow="300" windowWidth="38620" windowHeight="21820" activeTab="3" xr2:uid="{2F4DF044-5526-47C5-B3DA-A0E80AD45991}"/>
  </bookViews>
  <sheets>
    <sheet name="Main" sheetId="3" r:id="rId1"/>
    <sheet name="Info" sheetId="2" r:id="rId2"/>
    <sheet name="Model" sheetId="1" r:id="rId3"/>
    <sheet name="New Mode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50" i="4" l="1"/>
  <c r="O50" i="4"/>
  <c r="N50" i="4"/>
  <c r="AC47" i="4"/>
  <c r="AB47" i="4"/>
  <c r="Y47" i="4"/>
  <c r="X47" i="4"/>
  <c r="W47" i="4"/>
  <c r="V47" i="4"/>
  <c r="U47" i="4"/>
  <c r="T47" i="4"/>
  <c r="S47" i="4"/>
  <c r="R47" i="4"/>
  <c r="Q47" i="4"/>
  <c r="P47" i="4"/>
  <c r="O47" i="4"/>
  <c r="N47" i="4"/>
  <c r="AC46" i="4"/>
  <c r="AB46" i="4"/>
  <c r="AA46" i="4"/>
  <c r="Z46" i="4"/>
  <c r="Y46" i="4"/>
  <c r="X46" i="4"/>
  <c r="W46" i="4"/>
  <c r="V46" i="4"/>
  <c r="U46" i="4"/>
  <c r="T46" i="4"/>
  <c r="S46" i="4"/>
  <c r="R46" i="4"/>
  <c r="Q46" i="4"/>
  <c r="P46" i="4"/>
  <c r="O46" i="4"/>
  <c r="N46" i="4"/>
  <c r="AX45" i="4" a="1"/>
  <c r="AX45" i="4" s="1"/>
  <c r="AC43" i="4"/>
  <c r="AB43" i="4"/>
  <c r="AA43" i="4"/>
  <c r="Z43" i="4"/>
  <c r="Y43" i="4"/>
  <c r="X43" i="4"/>
  <c r="W43" i="4"/>
  <c r="V43" i="4"/>
  <c r="U43" i="4"/>
  <c r="T43" i="4"/>
  <c r="S43" i="4"/>
  <c r="R43" i="4"/>
  <c r="Q43" i="4"/>
  <c r="P43" i="4"/>
  <c r="O43" i="4"/>
  <c r="N43" i="4"/>
  <c r="X34" i="4"/>
  <c r="AC27" i="4"/>
  <c r="AB27" i="4"/>
  <c r="AA27" i="4"/>
  <c r="Z27" i="4"/>
  <c r="Z28" i="4" s="1"/>
  <c r="Y27" i="4"/>
  <c r="X27" i="4"/>
  <c r="X28" i="4" s="1"/>
  <c r="W27" i="4"/>
  <c r="V27" i="4"/>
  <c r="U27" i="4"/>
  <c r="U28" i="4" s="1"/>
  <c r="T27" i="4"/>
  <c r="S27" i="4"/>
  <c r="S28" i="4" s="1"/>
  <c r="R27" i="4"/>
  <c r="Q27" i="4"/>
  <c r="P27" i="4"/>
  <c r="O27" i="4"/>
  <c r="O28" i="4" s="1"/>
  <c r="N27" i="4"/>
  <c r="Z26" i="4"/>
  <c r="AA47" i="4" s="1"/>
  <c r="AD24" i="4"/>
  <c r="AE24" i="4" s="1"/>
  <c r="AF24" i="4" s="1"/>
  <c r="AG24" i="4" s="1"/>
  <c r="AH24" i="4" s="1"/>
  <c r="AI24" i="4" s="1"/>
  <c r="AJ24" i="4" s="1"/>
  <c r="AK24" i="4" s="1"/>
  <c r="AL24" i="4" s="1"/>
  <c r="AM24" i="4" s="1"/>
  <c r="AN24" i="4" s="1"/>
  <c r="AO24" i="4" s="1"/>
  <c r="AP24" i="4" s="1"/>
  <c r="AQ24" i="4" s="1"/>
  <c r="AR24" i="4" s="1"/>
  <c r="AS24" i="4" s="1"/>
  <c r="AD23" i="4"/>
  <c r="AE23" i="4" s="1"/>
  <c r="AD22" i="4"/>
  <c r="AE22" i="4" s="1"/>
  <c r="AF22" i="4" s="1"/>
  <c r="AG22" i="4" s="1"/>
  <c r="AH22" i="4" s="1"/>
  <c r="AI22" i="4" s="1"/>
  <c r="AJ22" i="4" s="1"/>
  <c r="AK22" i="4" s="1"/>
  <c r="AL22" i="4" s="1"/>
  <c r="AM22" i="4" s="1"/>
  <c r="AN22" i="4" s="1"/>
  <c r="AO22" i="4" s="1"/>
  <c r="AP22" i="4" s="1"/>
  <c r="AQ22" i="4" s="1"/>
  <c r="AR22" i="4" s="1"/>
  <c r="AS22" i="4" s="1"/>
  <c r="AD21" i="4"/>
  <c r="AD27" i="4" s="1"/>
  <c r="AC20" i="4"/>
  <c r="AC50" i="4" s="1"/>
  <c r="AB20" i="4"/>
  <c r="AB50" i="4" s="1"/>
  <c r="AA20" i="4"/>
  <c r="AA50" i="4" s="1"/>
  <c r="Z20" i="4"/>
  <c r="Z50" i="4" s="1"/>
  <c r="Y20" i="4"/>
  <c r="Y28" i="4" s="1"/>
  <c r="X20" i="4"/>
  <c r="X50" i="4" s="1"/>
  <c r="W20" i="4"/>
  <c r="W28" i="4" s="1"/>
  <c r="V20" i="4"/>
  <c r="V28" i="4" s="1"/>
  <c r="U20" i="4"/>
  <c r="U50" i="4" s="1"/>
  <c r="T20" i="4"/>
  <c r="T28" i="4" s="1"/>
  <c r="S20" i="4"/>
  <c r="R20" i="4"/>
  <c r="R28" i="4" s="1"/>
  <c r="Q20" i="4"/>
  <c r="Q28" i="4" s="1"/>
  <c r="P20" i="4"/>
  <c r="P28" i="4" s="1"/>
  <c r="O20" i="4"/>
  <c r="N20" i="4"/>
  <c r="N28" i="4" s="1"/>
  <c r="AD18" i="4"/>
  <c r="AD20" i="4" s="1"/>
  <c r="AD28" i="4" s="1"/>
  <c r="AD33" i="4" s="1"/>
  <c r="AS15" i="4"/>
  <c r="AS16" i="4" s="1"/>
  <c r="AR15" i="4"/>
  <c r="AR16" i="4" s="1"/>
  <c r="AQ15" i="4"/>
  <c r="AQ16" i="4" s="1"/>
  <c r="AP15" i="4"/>
  <c r="AP16" i="4" s="1"/>
  <c r="AO15" i="4"/>
  <c r="AO16" i="4" s="1"/>
  <c r="AN15" i="4"/>
  <c r="AN16" i="4" s="1"/>
  <c r="AM15" i="4"/>
  <c r="AM16" i="4" s="1"/>
  <c r="AL15" i="4"/>
  <c r="AL16" i="4" s="1"/>
  <c r="AK15" i="4"/>
  <c r="AK16" i="4" s="1"/>
  <c r="AJ15" i="4"/>
  <c r="AJ16" i="4" s="1"/>
  <c r="AI15" i="4"/>
  <c r="AI16" i="4" s="1"/>
  <c r="AH15" i="4"/>
  <c r="AH16" i="4" s="1"/>
  <c r="AG15" i="4"/>
  <c r="AG16" i="4" s="1"/>
  <c r="AF15" i="4"/>
  <c r="AF16" i="4" s="1"/>
  <c r="AE15" i="4"/>
  <c r="AE16" i="4" s="1"/>
  <c r="AD15" i="4"/>
  <c r="AD16" i="4" s="1"/>
  <c r="AC15" i="4"/>
  <c r="AC16" i="4" s="1"/>
  <c r="AB15" i="4"/>
  <c r="AB16" i="4" s="1"/>
  <c r="AA15" i="4"/>
  <c r="AA16" i="4" s="1"/>
  <c r="Z15" i="4"/>
  <c r="Z16" i="4" s="1"/>
  <c r="Y15" i="4"/>
  <c r="Y16" i="4" s="1"/>
  <c r="X15" i="4"/>
  <c r="X16" i="4" s="1"/>
  <c r="W15" i="4"/>
  <c r="W16" i="4" s="1"/>
  <c r="V15" i="4"/>
  <c r="V16" i="4" s="1"/>
  <c r="U15" i="4"/>
  <c r="U16" i="4" s="1"/>
  <c r="T15" i="4"/>
  <c r="T16" i="4" s="1"/>
  <c r="S15" i="4"/>
  <c r="S16" i="4" s="1"/>
  <c r="R15" i="4"/>
  <c r="R16" i="4" s="1"/>
  <c r="Q15" i="4"/>
  <c r="Q16" i="4" s="1"/>
  <c r="P15" i="4"/>
  <c r="P16" i="4" s="1"/>
  <c r="O15" i="4"/>
  <c r="O16" i="4" s="1"/>
  <c r="N15" i="4"/>
  <c r="N16" i="4" s="1"/>
  <c r="AS11" i="4"/>
  <c r="AH11" i="4"/>
  <c r="N11" i="4"/>
  <c r="AS10" i="4"/>
  <c r="AR10" i="4"/>
  <c r="AR11" i="4" s="1"/>
  <c r="AQ10" i="4"/>
  <c r="AQ11" i="4" s="1"/>
  <c r="AP10" i="4"/>
  <c r="AP11" i="4" s="1"/>
  <c r="AO10" i="4"/>
  <c r="AO11" i="4" s="1"/>
  <c r="AN10" i="4"/>
  <c r="AN11" i="4" s="1"/>
  <c r="AM10" i="4"/>
  <c r="AM11" i="4" s="1"/>
  <c r="AL10" i="4"/>
  <c r="AL11" i="4" s="1"/>
  <c r="AK10" i="4"/>
  <c r="AK11" i="4" s="1"/>
  <c r="AJ10" i="4"/>
  <c r="AJ11" i="4" s="1"/>
  <c r="AI10" i="4"/>
  <c r="AI11" i="4" s="1"/>
  <c r="AH10" i="4"/>
  <c r="AG10" i="4"/>
  <c r="AG11" i="4" s="1"/>
  <c r="AF10" i="4"/>
  <c r="AF11" i="4" s="1"/>
  <c r="AE10" i="4"/>
  <c r="AE11" i="4" s="1"/>
  <c r="AD10" i="4"/>
  <c r="AD11" i="4" s="1"/>
  <c r="AC10" i="4"/>
  <c r="AC11" i="4" s="1"/>
  <c r="AB10" i="4"/>
  <c r="AB11" i="4" s="1"/>
  <c r="AA10" i="4"/>
  <c r="AA11" i="4" s="1"/>
  <c r="Z10" i="4"/>
  <c r="Z11" i="4" s="1"/>
  <c r="Y10" i="4"/>
  <c r="Y11" i="4" s="1"/>
  <c r="X10" i="4"/>
  <c r="X11" i="4" s="1"/>
  <c r="W10" i="4"/>
  <c r="W11" i="4" s="1"/>
  <c r="V10" i="4"/>
  <c r="V11" i="4" s="1"/>
  <c r="U10" i="4"/>
  <c r="U11" i="4" s="1"/>
  <c r="T10" i="4"/>
  <c r="T11" i="4" s="1"/>
  <c r="S10" i="4"/>
  <c r="S11" i="4" s="1"/>
  <c r="R10" i="4"/>
  <c r="R11" i="4" s="1"/>
  <c r="Q10" i="4"/>
  <c r="Q11" i="4" s="1"/>
  <c r="P10" i="4"/>
  <c r="P11" i="4" s="1"/>
  <c r="O10" i="4"/>
  <c r="O11" i="4" s="1"/>
  <c r="N10" i="4"/>
  <c r="AB3" i="4"/>
  <c r="AA3" i="4" s="1"/>
  <c r="Z3" i="4" s="1"/>
  <c r="Y3" i="4" s="1"/>
  <c r="X3" i="4" s="1"/>
  <c r="AD1" i="4"/>
  <c r="AE1" i="4" s="1"/>
  <c r="AF1" i="4" s="1"/>
  <c r="AG1" i="4" s="1"/>
  <c r="AH1" i="4" s="1"/>
  <c r="AI1" i="4" s="1"/>
  <c r="AJ1" i="4" s="1"/>
  <c r="AK1" i="4" s="1"/>
  <c r="AL1" i="4" s="1"/>
  <c r="AM1" i="4" s="1"/>
  <c r="AN1" i="4" s="1"/>
  <c r="AO1" i="4" s="1"/>
  <c r="AP1" i="4" s="1"/>
  <c r="AQ1" i="4" s="1"/>
  <c r="AR1" i="4" s="1"/>
  <c r="AS1" i="4" s="1"/>
  <c r="M117" i="1"/>
  <c r="N117" i="1"/>
  <c r="I32" i="1"/>
  <c r="J32" i="1"/>
  <c r="K32" i="1"/>
  <c r="L32" i="1"/>
  <c r="M32" i="1"/>
  <c r="N32" i="1"/>
  <c r="O32" i="1"/>
  <c r="P32" i="1"/>
  <c r="Q32" i="1"/>
  <c r="R32" i="1"/>
  <c r="S32" i="1"/>
  <c r="T32" i="1"/>
  <c r="U32" i="1"/>
  <c r="V32" i="1"/>
  <c r="W32" i="1"/>
  <c r="X32" i="1"/>
  <c r="X35" i="1" s="1"/>
  <c r="I33" i="1"/>
  <c r="J33" i="1"/>
  <c r="K33" i="1"/>
  <c r="L33" i="1"/>
  <c r="M33" i="1"/>
  <c r="N33" i="1"/>
  <c r="O33" i="1"/>
  <c r="P33" i="1"/>
  <c r="Q33" i="1"/>
  <c r="R33" i="1"/>
  <c r="S33" i="1"/>
  <c r="T33" i="1"/>
  <c r="U33" i="1"/>
  <c r="V33" i="1"/>
  <c r="W33" i="1"/>
  <c r="X33" i="1"/>
  <c r="I34" i="1"/>
  <c r="J34" i="1"/>
  <c r="K34" i="1"/>
  <c r="L34" i="1"/>
  <c r="M34" i="1"/>
  <c r="N34" i="1"/>
  <c r="O34" i="1"/>
  <c r="P34" i="1"/>
  <c r="Q34" i="1"/>
  <c r="R34" i="1"/>
  <c r="S34" i="1"/>
  <c r="T34" i="1"/>
  <c r="U34" i="1"/>
  <c r="V34" i="1"/>
  <c r="W34" i="1"/>
  <c r="X34" i="1"/>
  <c r="I35" i="1"/>
  <c r="J35" i="1"/>
  <c r="K35" i="1"/>
  <c r="L35" i="1"/>
  <c r="M35" i="1"/>
  <c r="N35" i="1"/>
  <c r="O35" i="1"/>
  <c r="P35" i="1"/>
  <c r="Q35" i="1"/>
  <c r="R35" i="1"/>
  <c r="S35" i="1"/>
  <c r="T35" i="1"/>
  <c r="U35" i="1"/>
  <c r="V35" i="1"/>
  <c r="W35" i="1"/>
  <c r="H33" i="1"/>
  <c r="H34" i="1" s="1"/>
  <c r="H32" i="1"/>
  <c r="H35" i="1" s="1"/>
  <c r="I29" i="1"/>
  <c r="J29" i="1"/>
  <c r="K29" i="1"/>
  <c r="L29" i="1"/>
  <c r="M29" i="1"/>
  <c r="N29" i="1"/>
  <c r="O29" i="1"/>
  <c r="P29" i="1"/>
  <c r="Q29" i="1"/>
  <c r="R29" i="1"/>
  <c r="S29" i="1"/>
  <c r="T29" i="1"/>
  <c r="U29" i="1"/>
  <c r="V29" i="1"/>
  <c r="W29" i="1"/>
  <c r="X29" i="1"/>
  <c r="I30" i="1"/>
  <c r="J30" i="1"/>
  <c r="K30" i="1"/>
  <c r="L30" i="1"/>
  <c r="M30" i="1"/>
  <c r="N30" i="1"/>
  <c r="O30" i="1"/>
  <c r="P30" i="1"/>
  <c r="Q30" i="1"/>
  <c r="R30" i="1"/>
  <c r="S30" i="1"/>
  <c r="T30" i="1"/>
  <c r="U30" i="1"/>
  <c r="V30" i="1"/>
  <c r="W30" i="1"/>
  <c r="X30" i="1"/>
  <c r="H30" i="1"/>
  <c r="H29" i="1"/>
  <c r="I24" i="1"/>
  <c r="J24" i="1"/>
  <c r="K24" i="1"/>
  <c r="L24" i="1"/>
  <c r="M24" i="1"/>
  <c r="N24" i="1"/>
  <c r="O24" i="1"/>
  <c r="P24" i="1"/>
  <c r="Q24" i="1"/>
  <c r="R24" i="1"/>
  <c r="S24" i="1"/>
  <c r="T24" i="1"/>
  <c r="U24" i="1"/>
  <c r="V24" i="1"/>
  <c r="W24" i="1"/>
  <c r="X24" i="1"/>
  <c r="I25" i="1"/>
  <c r="J25" i="1"/>
  <c r="K25" i="1"/>
  <c r="L25" i="1"/>
  <c r="M25" i="1"/>
  <c r="N25" i="1"/>
  <c r="O25" i="1"/>
  <c r="P25" i="1"/>
  <c r="Q25" i="1"/>
  <c r="R25" i="1"/>
  <c r="S25" i="1"/>
  <c r="T25" i="1"/>
  <c r="U25" i="1"/>
  <c r="V25" i="1"/>
  <c r="W25" i="1"/>
  <c r="X25" i="1"/>
  <c r="H25" i="1"/>
  <c r="H24" i="1"/>
  <c r="I19" i="1"/>
  <c r="J19" i="1"/>
  <c r="K19" i="1"/>
  <c r="L19" i="1"/>
  <c r="M19" i="1"/>
  <c r="N19" i="1"/>
  <c r="O19" i="1"/>
  <c r="P19" i="1"/>
  <c r="Q19" i="1"/>
  <c r="R19" i="1"/>
  <c r="S19" i="1"/>
  <c r="T19" i="1"/>
  <c r="U19" i="1"/>
  <c r="V19" i="1"/>
  <c r="W19" i="1"/>
  <c r="X19" i="1"/>
  <c r="I20" i="1"/>
  <c r="J20" i="1"/>
  <c r="K20" i="1"/>
  <c r="L20" i="1"/>
  <c r="M20" i="1"/>
  <c r="N20" i="1"/>
  <c r="O20" i="1"/>
  <c r="P20" i="1"/>
  <c r="Q20" i="1"/>
  <c r="R20" i="1"/>
  <c r="S20" i="1"/>
  <c r="T20" i="1"/>
  <c r="U20" i="1"/>
  <c r="V20" i="1"/>
  <c r="W20" i="1"/>
  <c r="X20" i="1"/>
  <c r="H20" i="1"/>
  <c r="H19" i="1"/>
  <c r="O117" i="1"/>
  <c r="O118" i="1" s="1"/>
  <c r="P117" i="1"/>
  <c r="Q117" i="1"/>
  <c r="I118" i="1"/>
  <c r="J118" i="1"/>
  <c r="K118" i="1"/>
  <c r="L118" i="1"/>
  <c r="M118" i="1"/>
  <c r="N118" i="1"/>
  <c r="P118" i="1"/>
  <c r="Q118" i="1"/>
  <c r="R118" i="1"/>
  <c r="S118" i="1"/>
  <c r="T118" i="1"/>
  <c r="U118" i="1"/>
  <c r="V118" i="1"/>
  <c r="W118" i="1"/>
  <c r="X118" i="1"/>
  <c r="H118" i="1"/>
  <c r="I112" i="1"/>
  <c r="J112" i="1"/>
  <c r="K112" i="1"/>
  <c r="L112" i="1"/>
  <c r="M112" i="1"/>
  <c r="Q112" i="1"/>
  <c r="R112" i="1"/>
  <c r="S112" i="1"/>
  <c r="T112" i="1"/>
  <c r="U112" i="1"/>
  <c r="V112" i="1"/>
  <c r="W112" i="1"/>
  <c r="X112" i="1"/>
  <c r="H112" i="1"/>
  <c r="I111" i="1"/>
  <c r="J111" i="1"/>
  <c r="K111" i="1"/>
  <c r="L111" i="1"/>
  <c r="M111" i="1"/>
  <c r="N111" i="1"/>
  <c r="O111" i="1"/>
  <c r="P111" i="1"/>
  <c r="P112" i="1" s="1"/>
  <c r="Q111" i="1"/>
  <c r="R111" i="1"/>
  <c r="S111" i="1"/>
  <c r="T111" i="1"/>
  <c r="U111" i="1"/>
  <c r="V111" i="1"/>
  <c r="W111" i="1"/>
  <c r="X111" i="1"/>
  <c r="H111" i="1"/>
  <c r="I103" i="1"/>
  <c r="J103" i="1"/>
  <c r="K103" i="1"/>
  <c r="L103" i="1"/>
  <c r="M103" i="1"/>
  <c r="N103" i="1"/>
  <c r="O103" i="1"/>
  <c r="P103" i="1"/>
  <c r="Q103" i="1"/>
  <c r="R103" i="1"/>
  <c r="S103" i="1"/>
  <c r="T103" i="1"/>
  <c r="U103" i="1"/>
  <c r="V103" i="1"/>
  <c r="W103" i="1"/>
  <c r="X103" i="1"/>
  <c r="I104" i="1"/>
  <c r="J104" i="1"/>
  <c r="K104" i="1"/>
  <c r="L104" i="1"/>
  <c r="M104" i="1"/>
  <c r="P104" i="1"/>
  <c r="Q104" i="1"/>
  <c r="R104" i="1"/>
  <c r="S104" i="1"/>
  <c r="T104" i="1"/>
  <c r="U104" i="1"/>
  <c r="V104" i="1"/>
  <c r="W104" i="1"/>
  <c r="X104" i="1"/>
  <c r="H103" i="1"/>
  <c r="H104" i="1" s="1"/>
  <c r="I96" i="1"/>
  <c r="J96" i="1"/>
  <c r="K96" i="1"/>
  <c r="L96" i="1"/>
  <c r="M96" i="1"/>
  <c r="N96" i="1"/>
  <c r="O96" i="1"/>
  <c r="P96" i="1"/>
  <c r="Q96" i="1"/>
  <c r="R96" i="1"/>
  <c r="S96" i="1"/>
  <c r="T96" i="1"/>
  <c r="U96" i="1"/>
  <c r="V96" i="1"/>
  <c r="W96" i="1"/>
  <c r="X96" i="1"/>
  <c r="H96" i="1"/>
  <c r="I88" i="1"/>
  <c r="J88" i="1"/>
  <c r="K88" i="1"/>
  <c r="L88" i="1"/>
  <c r="M88" i="1"/>
  <c r="N88" i="1"/>
  <c r="O88" i="1"/>
  <c r="P88" i="1"/>
  <c r="P89" i="1" s="1"/>
  <c r="Q88" i="1"/>
  <c r="R88" i="1"/>
  <c r="R89" i="1" s="1"/>
  <c r="S88" i="1"/>
  <c r="T88" i="1"/>
  <c r="U88" i="1"/>
  <c r="V88" i="1"/>
  <c r="W88" i="1"/>
  <c r="W89" i="1" s="1"/>
  <c r="X88" i="1"/>
  <c r="I89" i="1"/>
  <c r="J89" i="1"/>
  <c r="K89" i="1"/>
  <c r="L89" i="1"/>
  <c r="M89" i="1"/>
  <c r="Q89" i="1"/>
  <c r="S89" i="1"/>
  <c r="T89" i="1"/>
  <c r="U89" i="1"/>
  <c r="V89" i="1"/>
  <c r="X89" i="1"/>
  <c r="H88" i="1"/>
  <c r="H89" i="1" s="1"/>
  <c r="I80" i="1"/>
  <c r="J80" i="1"/>
  <c r="K80" i="1"/>
  <c r="L80" i="1"/>
  <c r="M80" i="1"/>
  <c r="N80" i="1"/>
  <c r="O80" i="1"/>
  <c r="P80" i="1"/>
  <c r="Q80" i="1"/>
  <c r="R80" i="1"/>
  <c r="S80" i="1"/>
  <c r="T80" i="1"/>
  <c r="U80" i="1"/>
  <c r="V80" i="1"/>
  <c r="W80" i="1"/>
  <c r="X80" i="1"/>
  <c r="H80" i="1"/>
  <c r="I54" i="1"/>
  <c r="J54" i="1"/>
  <c r="K54" i="1"/>
  <c r="L54" i="1"/>
  <c r="M54" i="1"/>
  <c r="N54" i="1"/>
  <c r="O54" i="1"/>
  <c r="P54" i="1"/>
  <c r="Q54" i="1"/>
  <c r="R54" i="1"/>
  <c r="S54" i="1"/>
  <c r="T54" i="1"/>
  <c r="U54" i="1"/>
  <c r="V54" i="1"/>
  <c r="W54" i="1"/>
  <c r="X54" i="1"/>
  <c r="H54" i="1"/>
  <c r="I44" i="1"/>
  <c r="J44" i="1"/>
  <c r="K44" i="1"/>
  <c r="L44" i="1"/>
  <c r="M44" i="1"/>
  <c r="N44" i="1"/>
  <c r="O44" i="1"/>
  <c r="P44" i="1"/>
  <c r="Q44" i="1"/>
  <c r="R44" i="1"/>
  <c r="S44" i="1"/>
  <c r="T44" i="1"/>
  <c r="U44" i="1"/>
  <c r="V44" i="1"/>
  <c r="W44" i="1"/>
  <c r="X44" i="1"/>
  <c r="H44" i="1"/>
  <c r="I40" i="1"/>
  <c r="J40" i="1"/>
  <c r="K40" i="1"/>
  <c r="L40" i="1"/>
  <c r="M40" i="1"/>
  <c r="N40" i="1"/>
  <c r="O40" i="1"/>
  <c r="P40" i="1"/>
  <c r="Q40" i="1"/>
  <c r="R40" i="1"/>
  <c r="S40" i="1"/>
  <c r="T40" i="1"/>
  <c r="U40" i="1"/>
  <c r="V40" i="1"/>
  <c r="W40" i="1"/>
  <c r="X40" i="1"/>
  <c r="H40" i="1"/>
  <c r="I13" i="1"/>
  <c r="J13" i="1"/>
  <c r="K13" i="1"/>
  <c r="L13" i="1"/>
  <c r="M13" i="1"/>
  <c r="N13" i="1"/>
  <c r="O13" i="1"/>
  <c r="P13" i="1"/>
  <c r="Q13" i="1"/>
  <c r="R13" i="1"/>
  <c r="S13" i="1"/>
  <c r="T13" i="1"/>
  <c r="U13" i="1"/>
  <c r="V13" i="1"/>
  <c r="W13" i="1"/>
  <c r="X13" i="1"/>
  <c r="H13" i="1"/>
  <c r="T33" i="4" l="1"/>
  <c r="T51" i="4"/>
  <c r="V33" i="4"/>
  <c r="V51" i="4"/>
  <c r="W33" i="4"/>
  <c r="W51" i="4"/>
  <c r="O33" i="4"/>
  <c r="O51" i="4"/>
  <c r="S33" i="4"/>
  <c r="S51" i="4"/>
  <c r="Y33" i="4"/>
  <c r="Y51" i="4"/>
  <c r="U33" i="4"/>
  <c r="U51" i="4"/>
  <c r="AD34" i="4"/>
  <c r="AD35" i="4" s="1"/>
  <c r="AD38" i="4" s="1"/>
  <c r="X33" i="4"/>
  <c r="X35" i="4" s="1"/>
  <c r="X51" i="4"/>
  <c r="N51" i="4"/>
  <c r="N33" i="4"/>
  <c r="Z33" i="4"/>
  <c r="Z51" i="4"/>
  <c r="P33" i="4"/>
  <c r="P51" i="4"/>
  <c r="Q33" i="4"/>
  <c r="Q51" i="4"/>
  <c r="R33" i="4"/>
  <c r="R51" i="4"/>
  <c r="AE18" i="4"/>
  <c r="AE21" i="4"/>
  <c r="AB28" i="4"/>
  <c r="P50" i="4"/>
  <c r="AC28" i="4"/>
  <c r="Q50" i="4"/>
  <c r="R50" i="4"/>
  <c r="T50" i="4"/>
  <c r="V50" i="4"/>
  <c r="W50" i="4"/>
  <c r="Y50" i="4"/>
  <c r="Z47" i="4"/>
  <c r="AA28" i="4"/>
  <c r="N104" i="1"/>
  <c r="N112" i="1" s="1"/>
  <c r="O104" i="1"/>
  <c r="O112" i="1" s="1"/>
  <c r="N89" i="1"/>
  <c r="O89" i="1"/>
  <c r="V45" i="1"/>
  <c r="V55" i="1" s="1"/>
  <c r="S45" i="1"/>
  <c r="S46" i="1" s="1"/>
  <c r="K45" i="1"/>
  <c r="K46" i="1" s="1"/>
  <c r="N45" i="1"/>
  <c r="N55" i="1" s="1"/>
  <c r="X45" i="1"/>
  <c r="X46" i="1" s="1"/>
  <c r="R45" i="1"/>
  <c r="R46" i="1" s="1"/>
  <c r="M45" i="1"/>
  <c r="M55" i="1" s="1"/>
  <c r="I45" i="1"/>
  <c r="I55" i="1" s="1"/>
  <c r="I62" i="1" s="1"/>
  <c r="I64" i="1" s="1"/>
  <c r="U45" i="1"/>
  <c r="U46" i="1" s="1"/>
  <c r="Q45" i="1"/>
  <c r="Q55" i="1" s="1"/>
  <c r="L45" i="1"/>
  <c r="L46" i="1" s="1"/>
  <c r="J45" i="1"/>
  <c r="J46" i="1" s="1"/>
  <c r="H45" i="1"/>
  <c r="H46" i="1" s="1"/>
  <c r="W45" i="1"/>
  <c r="W46" i="1" s="1"/>
  <c r="T45" i="1"/>
  <c r="T46" i="1" s="1"/>
  <c r="P45" i="1"/>
  <c r="O45" i="1"/>
  <c r="O46" i="1" s="1"/>
  <c r="T35" i="4" l="1"/>
  <c r="T53" i="4"/>
  <c r="AE27" i="4"/>
  <c r="AF21" i="4"/>
  <c r="AC51" i="4"/>
  <c r="AC33" i="4"/>
  <c r="X53" i="4"/>
  <c r="AF18" i="4"/>
  <c r="AE20" i="4"/>
  <c r="U35" i="4"/>
  <c r="U53" i="4"/>
  <c r="X52" i="4"/>
  <c r="X38" i="4"/>
  <c r="AB51" i="4"/>
  <c r="AB33" i="4"/>
  <c r="R35" i="4"/>
  <c r="R53" i="4"/>
  <c r="Y35" i="4"/>
  <c r="Y53" i="4"/>
  <c r="Q35" i="4"/>
  <c r="Q53" i="4"/>
  <c r="P35" i="4"/>
  <c r="P53" i="4"/>
  <c r="O35" i="4"/>
  <c r="O53" i="4"/>
  <c r="AA51" i="4"/>
  <c r="AA33" i="4"/>
  <c r="S35" i="4"/>
  <c r="S53" i="4"/>
  <c r="Z53" i="4"/>
  <c r="Z35" i="4"/>
  <c r="W35" i="4"/>
  <c r="W53" i="4"/>
  <c r="N35" i="4"/>
  <c r="N53" i="4"/>
  <c r="V35" i="4"/>
  <c r="V53" i="4"/>
  <c r="V46" i="1"/>
  <c r="M46" i="1"/>
  <c r="S55" i="1"/>
  <c r="S62" i="1" s="1"/>
  <c r="S64" i="1" s="1"/>
  <c r="X55" i="1"/>
  <c r="X56" i="1" s="1"/>
  <c r="I46" i="1"/>
  <c r="K55" i="1"/>
  <c r="K62" i="1" s="1"/>
  <c r="K64" i="1" s="1"/>
  <c r="I56" i="1"/>
  <c r="H55" i="1"/>
  <c r="H62" i="1" s="1"/>
  <c r="H64" i="1" s="1"/>
  <c r="N46" i="1"/>
  <c r="T55" i="1"/>
  <c r="T62" i="1" s="1"/>
  <c r="T64" i="1" s="1"/>
  <c r="U55" i="1"/>
  <c r="U56" i="1" s="1"/>
  <c r="I67" i="1"/>
  <c r="I68" i="1"/>
  <c r="I65" i="1"/>
  <c r="W55" i="1"/>
  <c r="W56" i="1" s="1"/>
  <c r="R55" i="1"/>
  <c r="R56" i="1" s="1"/>
  <c r="U62" i="1"/>
  <c r="U64" i="1" s="1"/>
  <c r="J55" i="1"/>
  <c r="J56" i="1" s="1"/>
  <c r="Q46" i="1"/>
  <c r="L55" i="1"/>
  <c r="L62" i="1" s="1"/>
  <c r="L64" i="1" s="1"/>
  <c r="V56" i="1"/>
  <c r="V62" i="1"/>
  <c r="V64" i="1" s="1"/>
  <c r="P46" i="1"/>
  <c r="P55" i="1"/>
  <c r="O55" i="1"/>
  <c r="Q56" i="1"/>
  <c r="Q62" i="1"/>
  <c r="Q64" i="1" s="1"/>
  <c r="M56" i="1"/>
  <c r="M62" i="1"/>
  <c r="M64" i="1" s="1"/>
  <c r="N56" i="1"/>
  <c r="N62" i="1"/>
  <c r="N64" i="1" s="1"/>
  <c r="W52" i="4" l="1"/>
  <c r="W38" i="4"/>
  <c r="Z52" i="4"/>
  <c r="Z38" i="4"/>
  <c r="AB53" i="4"/>
  <c r="AB35" i="4"/>
  <c r="T52" i="4"/>
  <c r="T38" i="4"/>
  <c r="R38" i="4"/>
  <c r="R52" i="4"/>
  <c r="S52" i="4"/>
  <c r="S38" i="4"/>
  <c r="AA53" i="4"/>
  <c r="AA35" i="4"/>
  <c r="U52" i="4"/>
  <c r="U38" i="4"/>
  <c r="AE28" i="4"/>
  <c r="AE33" i="4" s="1"/>
  <c r="O38" i="4"/>
  <c r="O52" i="4"/>
  <c r="AG18" i="4"/>
  <c r="AF20" i="4"/>
  <c r="P38" i="4"/>
  <c r="P52" i="4"/>
  <c r="AC53" i="4"/>
  <c r="AC35" i="4"/>
  <c r="V52" i="4"/>
  <c r="V38" i="4"/>
  <c r="Q38" i="4"/>
  <c r="Q52" i="4"/>
  <c r="AF27" i="4"/>
  <c r="AG21" i="4"/>
  <c r="N52" i="4"/>
  <c r="N38" i="4"/>
  <c r="Y52" i="4"/>
  <c r="Y38" i="4"/>
  <c r="S56" i="1"/>
  <c r="X62" i="1"/>
  <c r="X64" i="1" s="1"/>
  <c r="X67" i="1" s="1"/>
  <c r="T56" i="1"/>
  <c r="K56" i="1"/>
  <c r="H56" i="1"/>
  <c r="R62" i="1"/>
  <c r="R64" i="1" s="1"/>
  <c r="R67" i="1" s="1"/>
  <c r="H68" i="1"/>
  <c r="H67" i="1"/>
  <c r="H65" i="1"/>
  <c r="K65" i="1"/>
  <c r="K67" i="1"/>
  <c r="K68" i="1"/>
  <c r="M65" i="1"/>
  <c r="M67" i="1"/>
  <c r="M68" i="1"/>
  <c r="U65" i="1"/>
  <c r="U67" i="1"/>
  <c r="U68" i="1"/>
  <c r="L68" i="1"/>
  <c r="L67" i="1"/>
  <c r="L65" i="1"/>
  <c r="S65" i="1"/>
  <c r="S67" i="1"/>
  <c r="S68" i="1"/>
  <c r="V65" i="1"/>
  <c r="V67" i="1"/>
  <c r="V68" i="1"/>
  <c r="T65" i="1"/>
  <c r="T67" i="1"/>
  <c r="T68" i="1"/>
  <c r="N65" i="1"/>
  <c r="N67" i="1"/>
  <c r="N68" i="1"/>
  <c r="W62" i="1"/>
  <c r="W64" i="1" s="1"/>
  <c r="J62" i="1"/>
  <c r="J64" i="1" s="1"/>
  <c r="Q65" i="1"/>
  <c r="Q67" i="1"/>
  <c r="Q68" i="1"/>
  <c r="L56" i="1"/>
  <c r="P56" i="1"/>
  <c r="P62" i="1"/>
  <c r="P64" i="1" s="1"/>
  <c r="O56" i="1"/>
  <c r="O62" i="1"/>
  <c r="O64" i="1" s="1"/>
  <c r="AH21" i="4" l="1"/>
  <c r="AG27" i="4"/>
  <c r="AA52" i="4"/>
  <c r="AA38" i="4"/>
  <c r="AB52" i="4"/>
  <c r="AB38" i="4"/>
  <c r="AC52" i="4"/>
  <c r="AC44" i="4"/>
  <c r="AC38" i="4"/>
  <c r="AF28" i="4"/>
  <c r="AF33" i="4" s="1"/>
  <c r="AH18" i="4"/>
  <c r="AG20" i="4"/>
  <c r="AE34" i="4"/>
  <c r="AE35" i="4" s="1"/>
  <c r="AE38" i="4" s="1"/>
  <c r="X68" i="1"/>
  <c r="X65" i="1"/>
  <c r="R68" i="1"/>
  <c r="R65" i="1"/>
  <c r="O65" i="1"/>
  <c r="O67" i="1"/>
  <c r="O68" i="1"/>
  <c r="P68" i="1"/>
  <c r="P67" i="1"/>
  <c r="P65" i="1"/>
  <c r="J65" i="1"/>
  <c r="J67" i="1"/>
  <c r="J68" i="1"/>
  <c r="W65" i="1"/>
  <c r="W67" i="1"/>
  <c r="W68" i="1"/>
  <c r="AH27" i="4" l="1"/>
  <c r="AI21" i="4"/>
  <c r="AG28" i="4"/>
  <c r="AG33" i="4" s="1"/>
  <c r="AF34" i="4"/>
  <c r="AF35" i="4" s="1"/>
  <c r="AF38" i="4" s="1"/>
  <c r="AI18" i="4"/>
  <c r="AH20" i="4"/>
  <c r="AG34" i="4" l="1"/>
  <c r="AG35" i="4" s="1"/>
  <c r="AG38" i="4" s="1"/>
  <c r="AH28" i="4"/>
  <c r="AH33" i="4" s="1"/>
  <c r="AJ18" i="4"/>
  <c r="AI20" i="4"/>
  <c r="AI28" i="4" s="1"/>
  <c r="AI33" i="4" s="1"/>
  <c r="AI27" i="4"/>
  <c r="AJ21" i="4"/>
  <c r="AI34" i="4" l="1"/>
  <c r="AI35" i="4" s="1"/>
  <c r="AI38" i="4" s="1"/>
  <c r="AJ27" i="4"/>
  <c r="AK21" i="4"/>
  <c r="AK18" i="4"/>
  <c r="AJ20" i="4"/>
  <c r="AJ28" i="4" s="1"/>
  <c r="AJ33" i="4" s="1"/>
  <c r="AH34" i="4"/>
  <c r="AH35" i="4" s="1"/>
  <c r="AH38" i="4" s="1"/>
  <c r="AL18" i="4" l="1"/>
  <c r="AK20" i="4"/>
  <c r="AJ34" i="4"/>
  <c r="AJ35" i="4" s="1"/>
  <c r="AJ38" i="4" s="1"/>
  <c r="AK27" i="4"/>
  <c r="AL21" i="4"/>
  <c r="AK28" i="4" l="1"/>
  <c r="AK33" i="4" s="1"/>
  <c r="AL27" i="4"/>
  <c r="AM21" i="4"/>
  <c r="AM18" i="4"/>
  <c r="AL20" i="4"/>
  <c r="AL28" i="4" s="1"/>
  <c r="AL33" i="4" s="1"/>
  <c r="AL34" i="4" l="1"/>
  <c r="AL35" i="4" s="1"/>
  <c r="AL38" i="4" s="1"/>
  <c r="AN18" i="4"/>
  <c r="AM20" i="4"/>
  <c r="AM27" i="4"/>
  <c r="AN21" i="4"/>
  <c r="AK34" i="4"/>
  <c r="AK35" i="4" s="1"/>
  <c r="AK38" i="4" s="1"/>
  <c r="AN27" i="4" l="1"/>
  <c r="AO21" i="4"/>
  <c r="AM28" i="4"/>
  <c r="AM33" i="4" s="1"/>
  <c r="AO18" i="4"/>
  <c r="AN20" i="4"/>
  <c r="AN28" i="4" s="1"/>
  <c r="AN33" i="4" s="1"/>
  <c r="AP18" i="4" l="1"/>
  <c r="AO20" i="4"/>
  <c r="AN34" i="4"/>
  <c r="AN35" i="4" s="1"/>
  <c r="AN38" i="4" s="1"/>
  <c r="AO27" i="4"/>
  <c r="AP21" i="4"/>
  <c r="AM34" i="4"/>
  <c r="AM35" i="4" s="1"/>
  <c r="AM38" i="4" s="1"/>
  <c r="AO28" i="4" l="1"/>
  <c r="AO33" i="4" s="1"/>
  <c r="AQ21" i="4"/>
  <c r="AP27" i="4"/>
  <c r="AQ18" i="4"/>
  <c r="AP20" i="4"/>
  <c r="AP28" i="4" s="1"/>
  <c r="AP33" i="4" s="1"/>
  <c r="AR18" i="4" l="1"/>
  <c r="AQ20" i="4"/>
  <c r="AR21" i="4"/>
  <c r="AQ27" i="4"/>
  <c r="AP34" i="4"/>
  <c r="AP35" i="4" s="1"/>
  <c r="AP38" i="4" s="1"/>
  <c r="AO34" i="4"/>
  <c r="AO35" i="4" s="1"/>
  <c r="AO38" i="4" s="1"/>
  <c r="AQ28" i="4" l="1"/>
  <c r="AQ33" i="4" s="1"/>
  <c r="AS21" i="4"/>
  <c r="AS27" i="4" s="1"/>
  <c r="AR27" i="4"/>
  <c r="AR20" i="4"/>
  <c r="AR28" i="4" s="1"/>
  <c r="AR33" i="4" s="1"/>
  <c r="AS18" i="4"/>
  <c r="AS20" i="4" s="1"/>
  <c r="AS28" i="4" s="1"/>
  <c r="AS33" i="4" s="1"/>
  <c r="AS34" i="4" l="1"/>
  <c r="AS35" i="4" s="1"/>
  <c r="AR34" i="4"/>
  <c r="AR35" i="4" s="1"/>
  <c r="AR38" i="4" s="1"/>
  <c r="AQ34" i="4"/>
  <c r="AQ35" i="4" s="1"/>
  <c r="AQ38" i="4" s="1"/>
  <c r="AT35" i="4" l="1"/>
  <c r="AS38" i="4"/>
  <c r="AU35" i="4" l="1"/>
  <c r="AV35" i="4" s="1"/>
  <c r="AW35" i="4" s="1"/>
  <c r="AX35" i="4" s="1"/>
  <c r="AY35" i="4" s="1"/>
  <c r="AZ35" i="4" s="1"/>
  <c r="BA35" i="4" s="1"/>
  <c r="BB35" i="4" s="1"/>
  <c r="BC35" i="4" s="1"/>
  <c r="BD35" i="4" s="1"/>
  <c r="BE35" i="4" s="1"/>
  <c r="BF35" i="4" s="1"/>
  <c r="BG35" i="4" s="1"/>
  <c r="BH35" i="4" s="1"/>
  <c r="BI35" i="4" s="1"/>
  <c r="BJ35" i="4" s="1"/>
  <c r="BK35" i="4" s="1"/>
  <c r="BL35" i="4" s="1"/>
  <c r="BM35" i="4" s="1"/>
  <c r="BN35" i="4" s="1"/>
  <c r="BO35" i="4" s="1"/>
  <c r="BP35" i="4" s="1"/>
  <c r="BQ35" i="4" s="1"/>
  <c r="BR35" i="4" s="1"/>
  <c r="BS35" i="4" s="1"/>
  <c r="BT35" i="4" s="1"/>
  <c r="BU35" i="4" s="1"/>
  <c r="BV35" i="4" s="1"/>
  <c r="BW35" i="4" s="1"/>
  <c r="BX35" i="4" s="1"/>
  <c r="BY35" i="4" s="1"/>
  <c r="BZ35" i="4" s="1"/>
  <c r="CA35" i="4" s="1"/>
  <c r="CB35" i="4" s="1"/>
  <c r="CC35" i="4" s="1"/>
  <c r="CD35" i="4" s="1"/>
  <c r="CE35" i="4" s="1"/>
  <c r="CF35" i="4" s="1"/>
  <c r="CG35" i="4" s="1"/>
  <c r="CH35" i="4" s="1"/>
  <c r="CI35" i="4" s="1"/>
  <c r="CJ35" i="4" s="1"/>
  <c r="CK35" i="4" s="1"/>
  <c r="CL35" i="4" s="1"/>
  <c r="CM35" i="4" s="1"/>
  <c r="CN35" i="4" s="1"/>
  <c r="CO35" i="4" s="1"/>
  <c r="CP35" i="4" s="1"/>
  <c r="CQ35" i="4" s="1"/>
  <c r="CR35" i="4" s="1"/>
  <c r="CS35" i="4" s="1"/>
  <c r="CT35" i="4" s="1"/>
  <c r="CU35" i="4" s="1"/>
  <c r="AX43" i="4" l="1"/>
  <c r="AX44"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<sst xmlns="http://schemas.openxmlformats.org/spreadsheetml/2006/main" count="220" uniqueCount="165">
  <si>
    <t>Ticker</t>
  </si>
  <si>
    <t>Price</t>
  </si>
  <si>
    <t>Shares</t>
  </si>
  <si>
    <t>MC</t>
  </si>
  <si>
    <t>Cash</t>
  </si>
  <si>
    <t>Debt</t>
  </si>
  <si>
    <t>EV</t>
  </si>
  <si>
    <t>Company Name</t>
  </si>
  <si>
    <t>Country</t>
  </si>
  <si>
    <t>Sector</t>
  </si>
  <si>
    <t>Industry</t>
  </si>
  <si>
    <t>Fiscal Period</t>
  </si>
  <si>
    <t>Period of Report</t>
  </si>
  <si>
    <t>Filing Date</t>
  </si>
  <si>
    <t>Stock Prices</t>
  </si>
  <si>
    <t>High</t>
  </si>
  <si>
    <t>Low</t>
  </si>
  <si>
    <t>Average</t>
  </si>
  <si>
    <t>Vertiv Holdings Co</t>
  </si>
  <si>
    <t>VRT</t>
  </si>
  <si>
    <t>USA</t>
  </si>
  <si>
    <t>Industrials</t>
  </si>
  <si>
    <t>Electrical Equipment &amp; Parts</t>
  </si>
  <si>
    <t>Employees</t>
  </si>
  <si>
    <t>HQ</t>
  </si>
  <si>
    <t>Westerville, OH</t>
  </si>
  <si>
    <t>Info</t>
  </si>
  <si>
    <r>
      <t>-  together with its subsidiaries,</t>
    </r>
    <r>
      <rPr>
        <b/>
        <sz val="11"/>
        <color theme="1"/>
        <rFont val="Aptos Narrow"/>
        <family val="2"/>
        <scheme val="minor"/>
      </rPr>
      <t xml:space="preserve"> designs, manufactures, and services critical digital infrastructure technologies and life cycle services for data centers, communication networks, and commercial and industrial</t>
    </r>
    <r>
      <rPr>
        <sz val="11"/>
        <color theme="1"/>
        <rFont val="Aptos Narrow"/>
        <family val="2"/>
        <scheme val="minor"/>
      </rPr>
      <t xml:space="preserve"> environments in the </t>
    </r>
    <r>
      <rPr>
        <b/>
        <sz val="11"/>
        <color theme="1"/>
        <rFont val="Aptos Narrow"/>
        <family val="2"/>
        <scheme val="minor"/>
      </rPr>
      <t>Americas, the Asia Pacific, Europe, the Middle East, and Africa.</t>
    </r>
  </si>
  <si>
    <r>
      <t xml:space="preserve">- It offers </t>
    </r>
    <r>
      <rPr>
        <b/>
        <sz val="11"/>
        <color theme="1"/>
        <rFont val="Aptos Narrow"/>
        <family val="2"/>
        <scheme val="minor"/>
      </rPr>
      <t>AC and DC power management products</t>
    </r>
    <r>
      <rPr>
        <sz val="11"/>
        <color theme="1"/>
        <rFont val="Aptos Narrow"/>
        <family val="2"/>
        <scheme val="minor"/>
      </rPr>
      <t>, switchgear and busbar products, thermal management products, integrated rack systems, modular solutions, and management systems for monitoring and controlling digital infrastructure that are integral to the technologies used for various services, including e-commerce, online banking, file sharing, video on-demand, energy storage, wireless communications, Internet of Things, and online gaming.</t>
    </r>
  </si>
  <si>
    <t>-  The company also provides lifecycle management services, predictive analytics, and professional services for deploying, maintaining, and optimizing its products and their related systems; and preventative maintenance, acceptance testing, engineering and consulting, performance assessments, remote monitoring, training, spare parts, and digital critical infrastructure software services.</t>
  </si>
  <si>
    <t>Backlog *in millions, USD</t>
  </si>
  <si>
    <t>Americas</t>
  </si>
  <si>
    <t>Asia Pacific</t>
  </si>
  <si>
    <t>Total Backlog</t>
  </si>
  <si>
    <t>Europe, Middle East &amp; Africa</t>
  </si>
  <si>
    <t>x</t>
  </si>
  <si>
    <t>Revenue by Region *in millions, USD</t>
  </si>
  <si>
    <t>Income Statement *in millions, USD</t>
  </si>
  <si>
    <t>Balance Sheet *in millions, USD</t>
  </si>
  <si>
    <t>Cash Flow *in millions, USD</t>
  </si>
  <si>
    <t>Margin</t>
  </si>
  <si>
    <t>Operating Income</t>
  </si>
  <si>
    <t>Revenue</t>
  </si>
  <si>
    <t>Growth</t>
  </si>
  <si>
    <t xml:space="preserve">Total </t>
  </si>
  <si>
    <t>Products</t>
  </si>
  <si>
    <t>Services</t>
  </si>
  <si>
    <t>Total Revenue</t>
  </si>
  <si>
    <t>COGs</t>
  </si>
  <si>
    <t>Total COGs</t>
  </si>
  <si>
    <t>Gross Profit</t>
  </si>
  <si>
    <t>Gross Margin</t>
  </si>
  <si>
    <t>Operating Expenses</t>
  </si>
  <si>
    <t>SG&amp;A</t>
  </si>
  <si>
    <t>Amortization of intangibles</t>
  </si>
  <si>
    <t>Restructuring costs</t>
  </si>
  <si>
    <t>Foreign currency (gain) loss</t>
  </si>
  <si>
    <t>Asset Impairments</t>
  </si>
  <si>
    <t>Other operating expenses</t>
  </si>
  <si>
    <t>Total Operating Expenses</t>
  </si>
  <si>
    <t>Operating Margin</t>
  </si>
  <si>
    <t>Other Income</t>
  </si>
  <si>
    <t xml:space="preserve">Interest expense </t>
  </si>
  <si>
    <t>Loss on extinguishment of debt</t>
  </si>
  <si>
    <t>Gain on tax receivable agreement</t>
  </si>
  <si>
    <t>Change in fair value of warrant liabilities</t>
  </si>
  <si>
    <t>Income before taxes</t>
  </si>
  <si>
    <t>Taxes</t>
  </si>
  <si>
    <t>Net Income</t>
  </si>
  <si>
    <t>Profit Margin</t>
  </si>
  <si>
    <t>EPS - Basic</t>
  </si>
  <si>
    <t>EPS - Diluted</t>
  </si>
  <si>
    <t>Shares - Basic</t>
  </si>
  <si>
    <t>Shares - Diluted</t>
  </si>
  <si>
    <t>Current Assets</t>
  </si>
  <si>
    <t>AR</t>
  </si>
  <si>
    <t>Inventories</t>
  </si>
  <si>
    <t>Other current assets</t>
  </si>
  <si>
    <t>Total Current Assets</t>
  </si>
  <si>
    <t>Non-current Assets</t>
  </si>
  <si>
    <t>PP&amp;E</t>
  </si>
  <si>
    <t>Goodwill</t>
  </si>
  <si>
    <t>Other intangible assets</t>
  </si>
  <si>
    <t>Deferred income taxes</t>
  </si>
  <si>
    <t>Right-of-use assets</t>
  </si>
  <si>
    <t>Other assets</t>
  </si>
  <si>
    <t>Total Non-current Assets</t>
  </si>
  <si>
    <t>Total Assets</t>
  </si>
  <si>
    <t>Current Liabilities</t>
  </si>
  <si>
    <t>Short-term debt</t>
  </si>
  <si>
    <t>AP</t>
  </si>
  <si>
    <t>Deferred revenue</t>
  </si>
  <si>
    <t>Accrued expenses and other liabilities</t>
  </si>
  <si>
    <t>Income taxes</t>
  </si>
  <si>
    <t>Total Current Liabilites</t>
  </si>
  <si>
    <t>Non-current Liabilites</t>
  </si>
  <si>
    <t>Long-term debt</t>
  </si>
  <si>
    <t>Warrant liabilities</t>
  </si>
  <si>
    <t>Long-term lease liabilities</t>
  </si>
  <si>
    <t>Other long-term liabilities</t>
  </si>
  <si>
    <t>Total Non-current Liabilities</t>
  </si>
  <si>
    <t>Total Liabilities</t>
  </si>
  <si>
    <t>Equity</t>
  </si>
  <si>
    <t>Preferred stock</t>
  </si>
  <si>
    <t>Common stock</t>
  </si>
  <si>
    <t>Additional paid-in capital</t>
  </si>
  <si>
    <t>Accumulated deficit</t>
  </si>
  <si>
    <t>Accumulated other comprehensive (loss) income</t>
  </si>
  <si>
    <t>Total Equity</t>
  </si>
  <si>
    <t>Total Equity &amp; Liabilities</t>
  </si>
  <si>
    <t>Current Ratio</t>
  </si>
  <si>
    <t>CFFO</t>
  </si>
  <si>
    <t>CapEx</t>
  </si>
  <si>
    <t>FCF</t>
  </si>
  <si>
    <t>SBI</t>
  </si>
  <si>
    <t>SBC</t>
  </si>
  <si>
    <t>SBB</t>
  </si>
  <si>
    <t>Dividends</t>
  </si>
  <si>
    <t>FY19</t>
  </si>
  <si>
    <t>FY20</t>
  </si>
  <si>
    <t>FY21</t>
  </si>
  <si>
    <t>FY22</t>
  </si>
  <si>
    <t>FY23</t>
  </si>
  <si>
    <t>FY18</t>
  </si>
  <si>
    <t>Life cycle services for Data Centers</t>
  </si>
  <si>
    <t>Life cycle services for Communication Networks</t>
  </si>
  <si>
    <t>Life cycle services for Commercial &amp; Industrial Environments</t>
  </si>
  <si>
    <t>Switchgear and Busbar products</t>
  </si>
  <si>
    <t>Thermal management products</t>
  </si>
  <si>
    <t>Integrated rack systems</t>
  </si>
  <si>
    <t>Modular solution &amp; Management systems for monitoring and controlling digital infrastructure</t>
  </si>
  <si>
    <t>Customers</t>
  </si>
  <si>
    <t>Alibaba</t>
  </si>
  <si>
    <t>America Movil</t>
  </si>
  <si>
    <t>AT&amp;T</t>
  </si>
  <si>
    <t>Equinix</t>
  </si>
  <si>
    <t>Ericsson</t>
  </si>
  <si>
    <t>Siemens</t>
  </si>
  <si>
    <t>Telefonica</t>
  </si>
  <si>
    <t>Tencent</t>
  </si>
  <si>
    <t>Verizon</t>
  </si>
  <si>
    <t>Vodafone</t>
  </si>
  <si>
    <t>Period Of Report</t>
  </si>
  <si>
    <t>Amortization</t>
  </si>
  <si>
    <t>Foreign currency loss</t>
  </si>
  <si>
    <t>Asset impairments</t>
  </si>
  <si>
    <t>Other expense</t>
  </si>
  <si>
    <t>Total Operating Expense</t>
  </si>
  <si>
    <t>OperatingIncome</t>
  </si>
  <si>
    <t>Interest expense</t>
  </si>
  <si>
    <t>EPS</t>
  </si>
  <si>
    <t>Maturity</t>
  </si>
  <si>
    <t>Discount</t>
  </si>
  <si>
    <t>NPV</t>
  </si>
  <si>
    <t>Earnings</t>
  </si>
  <si>
    <t>Share/Price</t>
  </si>
  <si>
    <t>R&amp;D</t>
  </si>
  <si>
    <t>Current Price</t>
  </si>
  <si>
    <t>Other OpEx</t>
  </si>
  <si>
    <t>Margins</t>
  </si>
  <si>
    <t xml:space="preserve">Gross Margin </t>
  </si>
  <si>
    <t>Operating  Margin</t>
  </si>
  <si>
    <t>Tax Rate</t>
  </si>
  <si>
    <t>Difference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</si>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</sst>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_([$$-409]* \(#,##0.00\);_([$$-409]* &quot;-&quot;??_);_(@_)"/>
  </numFmts>
  <fonts count="4" x14ac:knownFonts="1">
    <font>
      <sz val="11"/>
      <color theme="1"/>
      <name val="Aptos Narrow"/>
      <family val="2"/>
      <scheme val="minor"/>
    </font>
    <font>
      <b/>
      <sz val="11"/>
      <color theme="0"/>
      <name val="Aptos Narrow"/>
      <family val="2"/>
      <scheme val="minor"/>
    </font>
    <font>
      <b/>
      <sz val="11"/>
      <color theme="1"/>
      <name val="Aptos Narrow"/>
      <family val="2"/>
      <scheme val="minor"/>
    </font>
    <font>
      <i/>
      <u/>
      <sz val="11"/>
      <color theme="1"/>
      <name val="Aptos Narrow"/>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1" fillId="2" borderId="0" xfId="0" applyFont="1" applyFill="1"/>
    <xf numFmtId="0" fontId="0" fillId="0" borderId="0" xfId="0" quotePrefix="1"/>
    <xf numFmtId="14" fontId="0" fillId="0" borderId="0" xfId="0" applyNumberFormat="1"/>
    <xf numFmtId="0" fontId="0" fillId="0" borderId="1" xfId="0" applyBorder="1"/>
    <xf numFmtId="164" fontId="0" fillId="0" borderId="0" xfId="0" applyNumberFormat="1"/>
    <xf numFmtId="164" fontId="0" fillId="0" borderId="1" xfId="0" applyNumberFormat="1" applyBorder="1"/>
    <xf numFmtId="0" fontId="3" fillId="3" borderId="0" xfId="0" applyFont="1" applyFill="1"/>
    <xf numFmtId="9" fontId="0" fillId="0" borderId="0" xfId="0" applyNumberFormat="1"/>
    <xf numFmtId="164" fontId="3" fillId="3" borderId="0" xfId="0" applyNumberFormat="1" applyFont="1" applyFill="1"/>
    <xf numFmtId="164" fontId="0" fillId="0" borderId="2" xfId="0" applyNumberFormat="1" applyBorder="1"/>
    <xf numFmtId="164" fontId="2" fillId="0" borderId="0" xfId="0" applyNumberFormat="1" applyFont="1"/>
    <xf numFmtId="4" fontId="0" fillId="0" borderId="0" xfId="0" applyNumberFormat="1"/>
    <xf numFmtId="164" fontId="2" fillId="0" borderId="2" xfId="0" applyNumberFormat="1" applyFont="1" applyBorder="1"/>
    <xf numFmtId="2" fontId="0" fillId="0" borderId="0" xfId="0" applyNumberFormat="1"/>
    <xf numFmtId="3" fontId="0" fillId="0" borderId="0" xfId="0" applyNumberFormat="1"/>
    <xf numFmtId="3" fontId="3" fillId="3" borderId="0" xfId="0" applyNumberFormat="1" applyFont="1" applyFill="1"/>
    <xf numFmtId="9" fontId="3" fillId="3" borderId="0" xfId="0" applyNumberFormat="1" applyFont="1" applyFill="1"/>
    <xf numFmtId="0" fontId="3" fillId="0" borderId="0" xfId="0" applyFont="1"/>
    <xf numFmtId="10" fontId="0" fillId="0" borderId="0" xfId="0" applyNumberFormat="1"/>
    <xf numFmtId="3" fontId="3" fillId="0" borderId="0" xfId="0" applyNumberFormat="1" applyFon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29</xdr:col>
      <xdr:colOff>0</xdr:colOff>
      <xdr:row>0</xdr:row>
      <xdr:rowOff>36286</xdr:rowOff>
    </xdr:from>
    <xdr:to>
      <xdr:col>29</xdr:col>
      <xdr:colOff>9071</xdr:colOff>
      <xdr:row>84</xdr:row>
      <xdr:rowOff>136072</xdr:rowOff>
    </xdr:to>
    <xdr:cxnSp macro="">
      <xdr:nvCxnSpPr>
        <xdr:cNvPr id="2" name="Straight Connector 1">
          <a:extLst>
            <a:ext uri="{FF2B5EF4-FFF2-40B4-BE49-F238E27FC236}">
              <a16:creationId xmlns:a16="http://schemas.microsoft.com/office/drawing/2014/main" id="{258D8F83-F659-4E5B-AF86-2491E7074CED}"/>
            </a:ext>
          </a:extLst>
        </xdr:cNvPr>
        <xdr:cNvCxnSpPr/>
      </xdr:nvCxnSpPr>
      <xdr:spPr>
        <a:xfrm flipH="1">
          <a:off x="18402300" y="36286"/>
          <a:ext cx="9071" cy="1538423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https://www.bing.com/financeapi/forcetrigger?t=b19hc7&amp;q=XNYS%3aVRT&amp;form=skydnc</v>
    <v>Learn more on Bing</v>
  </rv>
  <rv s="1">
    <v>en-US</v>
    <v>b19hc7</v>
    <v>268435456</v>
    <v>1</v>
    <v>Powered by Refinitiv</v>
    <v>0</v>
    <v>Vertiv Holdings Co (XNYS:VRT)</v>
    <v>2</v>
    <v>3</v>
    <v>Finance</v>
    <v>4</v>
    <v>109.27079999999999</v>
    <v>25.09</v>
    <v>1.5948</v>
    <v>0.64</v>
    <v>2.2040000000000002E-3</v>
    <v>8.3680000000000004E-3</v>
    <v>0.17</v>
    <v>USD</v>
    <v>Vertiv Holdings Co. offers digital infrastructure technologies and deployable customized solutions to meet the specific business requirements and needs of a diverse group of customers. Its range of offerings includes alternate current and direct current power management products, switchgear and busbar products, thermal management products, integrated rack systems, modular solutions, and management systems for monitoring and controlling digital infrastructure. These comprehensive offerings are integral to the technologies used for services, such as e-commerce, online banking, file sharing, video on-demand, energy storage, wireless communications, Internet of Things and online gaming. In addition, through its global services network, the Company provides lifecycle management services, predictive analytics and professional services for deploying, maintaining and optimizing these products and their related systems. Its brands include Vertiv, Liebert, NetSure, Geist, Energy Labs and others.</v>
    <v>27000</v>
    <v>New York Stock Exchange</v>
    <v>XNYS</v>
    <v>XNYS</v>
    <v>505 N. Cleveland Ave., WESTERVILLE, OH, 43082 US</v>
    <v>80.5</v>
    <v>Machinery, Equipment &amp; Components</v>
    <v>Stock</v>
    <v>45499.999981503905</v>
    <v>0</v>
    <v>76.819999999999993</v>
    <v>28928720000</v>
    <v>Vertiv Holdings Co</v>
    <v>Vertiv Holdings Co</v>
    <v>79.75</v>
    <v>60.188899999999997</v>
    <v>76.48</v>
    <v>77.12</v>
    <v>77.290000000000006</v>
    <v>375113100</v>
    <v>VRT</v>
    <v>Vertiv Holdings Co (XNYS:VRT)</v>
    <v>7834561</v>
    <v>9785535</v>
    <v>2016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3BD50-AF18-4253-9C6A-51B317E40AEF}">
  <dimension ref="A1:A7"/>
  <sheetViews>
    <sheetView workbookViewId="0">
      <selection sqref="A1:A7"/>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28632-2DAF-4F50-8FCB-C2AC8AC57D53}">
  <dimension ref="A1:B42"/>
  <sheetViews>
    <sheetView workbookViewId="0">
      <selection activeCell="E36" sqref="E36"/>
    </sheetView>
  </sheetViews>
  <sheetFormatPr defaultRowHeight="14.5" x14ac:dyDescent="0.35"/>
  <sheetData>
    <row r="1" spans="1:2" x14ac:dyDescent="0.35">
      <c r="A1" t="s">
        <v>7</v>
      </c>
      <c r="B1" t="s">
        <v>18</v>
      </c>
    </row>
    <row r="2" spans="1:2" x14ac:dyDescent="0.35">
      <c r="A2" t="s">
        <v>0</v>
      </c>
      <c r="B2" t="s">
        <v>19</v>
      </c>
    </row>
    <row r="3" spans="1:2" x14ac:dyDescent="0.35">
      <c r="A3" t="s">
        <v>8</v>
      </c>
      <c r="B3" t="s">
        <v>20</v>
      </c>
    </row>
    <row r="4" spans="1:2" x14ac:dyDescent="0.35">
      <c r="A4" t="s">
        <v>9</v>
      </c>
      <c r="B4" t="s">
        <v>21</v>
      </c>
    </row>
    <row r="5" spans="1:2" x14ac:dyDescent="0.35">
      <c r="A5" t="s">
        <v>10</v>
      </c>
      <c r="B5" t="s">
        <v>22</v>
      </c>
    </row>
    <row r="6" spans="1:2" x14ac:dyDescent="0.35">
      <c r="A6" t="s">
        <v>23</v>
      </c>
      <c r="B6">
        <v>27000</v>
      </c>
    </row>
    <row r="7" spans="1:2" x14ac:dyDescent="0.35">
      <c r="A7" t="s">
        <v>24</v>
      </c>
      <c r="B7" t="s">
        <v>25</v>
      </c>
    </row>
    <row r="16" spans="1:2" s="1" customFormat="1" x14ac:dyDescent="0.35">
      <c r="A16" s="1" t="s">
        <v>26</v>
      </c>
    </row>
    <row r="17" spans="1:1" x14ac:dyDescent="0.35">
      <c r="A17" s="2" t="s">
        <v>27</v>
      </c>
    </row>
    <row r="18" spans="1:1" x14ac:dyDescent="0.35">
      <c r="A18" s="2" t="s">
        <v>28</v>
      </c>
    </row>
    <row r="19" spans="1:1" x14ac:dyDescent="0.35">
      <c r="A19" s="2" t="s">
        <v>29</v>
      </c>
    </row>
    <row r="23" spans="1:1" s="1" customFormat="1" x14ac:dyDescent="0.35">
      <c r="A23" s="1" t="s">
        <v>45</v>
      </c>
    </row>
    <row r="24" spans="1:1" x14ac:dyDescent="0.35">
      <c r="A24" t="s">
        <v>124</v>
      </c>
    </row>
    <row r="25" spans="1:1" x14ac:dyDescent="0.35">
      <c r="A25" t="s">
        <v>125</v>
      </c>
    </row>
    <row r="26" spans="1:1" x14ac:dyDescent="0.35">
      <c r="A26" t="s">
        <v>126</v>
      </c>
    </row>
    <row r="27" spans="1:1" x14ac:dyDescent="0.35">
      <c r="A27" t="s">
        <v>127</v>
      </c>
    </row>
    <row r="28" spans="1:1" x14ac:dyDescent="0.35">
      <c r="A28" t="s">
        <v>128</v>
      </c>
    </row>
    <row r="29" spans="1:1" x14ac:dyDescent="0.35">
      <c r="A29" t="s">
        <v>129</v>
      </c>
    </row>
    <row r="30" spans="1:1" x14ac:dyDescent="0.35">
      <c r="A30" t="s">
        <v>130</v>
      </c>
    </row>
    <row r="32" spans="1:1" s="1" customFormat="1" x14ac:dyDescent="0.35">
      <c r="A32" s="1" t="s">
        <v>131</v>
      </c>
    </row>
    <row r="33" spans="1:1" x14ac:dyDescent="0.35">
      <c r="A33" t="s">
        <v>132</v>
      </c>
    </row>
    <row r="34" spans="1:1" x14ac:dyDescent="0.35">
      <c r="A34" t="s">
        <v>133</v>
      </c>
    </row>
    <row r="35" spans="1:1" x14ac:dyDescent="0.35">
      <c r="A35" t="s">
        <v>134</v>
      </c>
    </row>
    <row r="36" spans="1:1" x14ac:dyDescent="0.35">
      <c r="A36" t="s">
        <v>135</v>
      </c>
    </row>
    <row r="37" spans="1:1" x14ac:dyDescent="0.35">
      <c r="A37" t="s">
        <v>136</v>
      </c>
    </row>
    <row r="38" spans="1:1" x14ac:dyDescent="0.35">
      <c r="A38" t="s">
        <v>137</v>
      </c>
    </row>
    <row r="39" spans="1:1" x14ac:dyDescent="0.35">
      <c r="A39" t="s">
        <v>138</v>
      </c>
    </row>
    <row r="40" spans="1:1" x14ac:dyDescent="0.35">
      <c r="A40" t="s">
        <v>139</v>
      </c>
    </row>
    <row r="41" spans="1:1" x14ac:dyDescent="0.35">
      <c r="A41" t="s">
        <v>140</v>
      </c>
    </row>
    <row r="42" spans="1:1" x14ac:dyDescent="0.35">
      <c r="A42"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98FCF-5300-476D-8898-E430BFF394F2}">
  <dimension ref="A1:X123"/>
  <sheetViews>
    <sheetView workbookViewId="0">
      <pane xSplit="2" ySplit="7" topLeftCell="H98" activePane="bottomRight" state="frozen"/>
      <selection pane="topRight" activeCell="C1" sqref="C1"/>
      <selection pane="bottomLeft" activeCell="A8" sqref="A8"/>
      <selection pane="bottomRight" activeCell="L116" sqref="L116"/>
    </sheetView>
  </sheetViews>
  <sheetFormatPr defaultRowHeight="14.5" x14ac:dyDescent="0.35"/>
  <cols>
    <col min="1" max="1" width="4.453125" customWidth="1"/>
    <col min="2" max="2" width="23.54296875" customWidth="1"/>
    <col min="12" max="17" width="10.08984375" bestFit="1" customWidth="1"/>
  </cols>
  <sheetData>
    <row r="1" spans="1:24" x14ac:dyDescent="0.35">
      <c r="B1" t="s">
        <v>11</v>
      </c>
      <c r="L1" t="s">
        <v>123</v>
      </c>
      <c r="M1" t="s">
        <v>118</v>
      </c>
      <c r="N1" t="s">
        <v>119</v>
      </c>
      <c r="O1" t="s">
        <v>120</v>
      </c>
      <c r="P1" t="s">
        <v>121</v>
      </c>
      <c r="Q1" t="s">
        <v>122</v>
      </c>
    </row>
    <row r="2" spans="1:24" x14ac:dyDescent="0.35">
      <c r="B2" t="s">
        <v>13</v>
      </c>
      <c r="L2" s="3">
        <v>43537</v>
      </c>
      <c r="M2" s="3">
        <v>43902</v>
      </c>
      <c r="N2" s="3">
        <v>44256</v>
      </c>
      <c r="O2" s="3">
        <v>44621</v>
      </c>
      <c r="P2" s="3">
        <v>44984</v>
      </c>
      <c r="Q2" s="3">
        <v>45345</v>
      </c>
    </row>
    <row r="3" spans="1:24" x14ac:dyDescent="0.35">
      <c r="B3" t="s">
        <v>12</v>
      </c>
      <c r="L3" s="3">
        <v>43465</v>
      </c>
      <c r="M3" s="3">
        <v>43830</v>
      </c>
      <c r="N3" s="3">
        <v>44196</v>
      </c>
      <c r="O3" s="3">
        <v>44561</v>
      </c>
      <c r="P3" s="3">
        <v>44926</v>
      </c>
      <c r="Q3" s="3">
        <v>45291</v>
      </c>
    </row>
    <row r="4" spans="1:24" s="1" customFormat="1" x14ac:dyDescent="0.35">
      <c r="B4" s="1" t="s">
        <v>14</v>
      </c>
    </row>
    <row r="5" spans="1:24" x14ac:dyDescent="0.35">
      <c r="B5" t="s">
        <v>15</v>
      </c>
    </row>
    <row r="6" spans="1:24" x14ac:dyDescent="0.35">
      <c r="B6" t="s">
        <v>16</v>
      </c>
    </row>
    <row r="7" spans="1:24" x14ac:dyDescent="0.35">
      <c r="B7" t="s">
        <v>17</v>
      </c>
    </row>
    <row r="9" spans="1:24" s="1" customFormat="1" x14ac:dyDescent="0.35">
      <c r="A9" s="1" t="s">
        <v>35</v>
      </c>
      <c r="B9" s="1" t="s">
        <v>30</v>
      </c>
    </row>
    <row r="10" spans="1:24" s="5" customFormat="1" x14ac:dyDescent="0.35">
      <c r="B10" s="5" t="s">
        <v>31</v>
      </c>
      <c r="N10" s="5">
        <v>836</v>
      </c>
      <c r="O10" s="5">
        <v>1886.1</v>
      </c>
      <c r="P10" s="5">
        <v>3337.3</v>
      </c>
      <c r="Q10" s="5">
        <v>3365.2</v>
      </c>
    </row>
    <row r="11" spans="1:24" s="5" customFormat="1" x14ac:dyDescent="0.35">
      <c r="B11" s="5" t="s">
        <v>32</v>
      </c>
      <c r="N11" s="5">
        <v>445.9</v>
      </c>
      <c r="O11" s="5">
        <v>484.2</v>
      </c>
      <c r="P11" s="5">
        <v>480</v>
      </c>
      <c r="Q11" s="5">
        <v>616.4</v>
      </c>
    </row>
    <row r="12" spans="1:24" s="6" customFormat="1" x14ac:dyDescent="0.35">
      <c r="B12" s="6" t="s">
        <v>34</v>
      </c>
      <c r="N12" s="6">
        <v>562.9</v>
      </c>
      <c r="O12" s="6">
        <v>820.7</v>
      </c>
      <c r="P12" s="6">
        <v>937.1</v>
      </c>
      <c r="Q12" s="6">
        <v>1545.1</v>
      </c>
    </row>
    <row r="13" spans="1:24" s="11" customFormat="1" x14ac:dyDescent="0.35">
      <c r="B13" s="11" t="s">
        <v>33</v>
      </c>
      <c r="H13" s="11">
        <f>SUM(H10:H12)</f>
        <v>0</v>
      </c>
      <c r="I13" s="11">
        <f t="shared" ref="I13:X13" si="0">SUM(I10:I12)</f>
        <v>0</v>
      </c>
      <c r="J13" s="11">
        <f t="shared" si="0"/>
        <v>0</v>
      </c>
      <c r="K13" s="11">
        <f t="shared" si="0"/>
        <v>0</v>
      </c>
      <c r="L13" s="11">
        <f t="shared" si="0"/>
        <v>0</v>
      </c>
      <c r="M13" s="11">
        <f t="shared" si="0"/>
        <v>0</v>
      </c>
      <c r="N13" s="11">
        <f t="shared" si="0"/>
        <v>1844.8000000000002</v>
      </c>
      <c r="O13" s="11">
        <f t="shared" si="0"/>
        <v>3191</v>
      </c>
      <c r="P13" s="11">
        <f t="shared" si="0"/>
        <v>4754.4000000000005</v>
      </c>
      <c r="Q13" s="11">
        <f t="shared" si="0"/>
        <v>5526.7</v>
      </c>
      <c r="R13" s="11">
        <f t="shared" si="0"/>
        <v>0</v>
      </c>
      <c r="S13" s="11">
        <f t="shared" si="0"/>
        <v>0</v>
      </c>
      <c r="T13" s="11">
        <f t="shared" si="0"/>
        <v>0</v>
      </c>
      <c r="U13" s="11">
        <f t="shared" si="0"/>
        <v>0</v>
      </c>
      <c r="V13" s="11">
        <f t="shared" si="0"/>
        <v>0</v>
      </c>
      <c r="W13" s="11">
        <f t="shared" si="0"/>
        <v>0</v>
      </c>
      <c r="X13" s="11">
        <f t="shared" si="0"/>
        <v>0</v>
      </c>
    </row>
    <row r="15" spans="1:24" s="1" customFormat="1" x14ac:dyDescent="0.35">
      <c r="A15" s="1" t="s">
        <v>35</v>
      </c>
      <c r="B15" s="1" t="s">
        <v>36</v>
      </c>
    </row>
    <row r="16" spans="1:24" s="7" customFormat="1" x14ac:dyDescent="0.35">
      <c r="B16" s="7" t="s">
        <v>31</v>
      </c>
    </row>
    <row r="17" spans="2:24" s="5" customFormat="1" x14ac:dyDescent="0.35">
      <c r="B17" s="5" t="s">
        <v>42</v>
      </c>
      <c r="N17" s="5">
        <v>2040.6</v>
      </c>
      <c r="O17" s="5">
        <v>2187.4</v>
      </c>
      <c r="P17" s="5">
        <v>2728.6</v>
      </c>
      <c r="Q17" s="5">
        <v>3844.5</v>
      </c>
    </row>
    <row r="18" spans="2:24" s="5" customFormat="1" x14ac:dyDescent="0.35">
      <c r="B18" s="5" t="s">
        <v>41</v>
      </c>
      <c r="N18" s="5">
        <v>497</v>
      </c>
      <c r="O18" s="5">
        <v>441.2</v>
      </c>
      <c r="P18" s="5">
        <v>426.1</v>
      </c>
      <c r="Q18" s="5">
        <v>958.8</v>
      </c>
    </row>
    <row r="19" spans="2:24" s="8" customFormat="1" x14ac:dyDescent="0.35">
      <c r="B19" s="8" t="s">
        <v>40</v>
      </c>
      <c r="H19" s="8" t="e">
        <f>H18/H17</f>
        <v>#DIV/0!</v>
      </c>
      <c r="I19" s="8" t="e">
        <f t="shared" ref="I19:X19" si="1">I18/I17</f>
        <v>#DIV/0!</v>
      </c>
      <c r="J19" s="8" t="e">
        <f t="shared" si="1"/>
        <v>#DIV/0!</v>
      </c>
      <c r="K19" s="8" t="e">
        <f t="shared" si="1"/>
        <v>#DIV/0!</v>
      </c>
      <c r="L19" s="8" t="e">
        <f t="shared" si="1"/>
        <v>#DIV/0!</v>
      </c>
      <c r="M19" s="8" t="e">
        <f t="shared" si="1"/>
        <v>#DIV/0!</v>
      </c>
      <c r="N19" s="8">
        <f t="shared" si="1"/>
        <v>0.24355581691659317</v>
      </c>
      <c r="O19" s="8">
        <f t="shared" si="1"/>
        <v>0.20170064917253358</v>
      </c>
      <c r="P19" s="8">
        <f t="shared" si="1"/>
        <v>0.15616066847467566</v>
      </c>
      <c r="Q19" s="8">
        <f t="shared" si="1"/>
        <v>0.24939523995317986</v>
      </c>
      <c r="R19" s="8" t="e">
        <f t="shared" si="1"/>
        <v>#DIV/0!</v>
      </c>
      <c r="S19" s="8" t="e">
        <f t="shared" si="1"/>
        <v>#DIV/0!</v>
      </c>
      <c r="T19" s="8" t="e">
        <f t="shared" si="1"/>
        <v>#DIV/0!</v>
      </c>
      <c r="U19" s="8" t="e">
        <f t="shared" si="1"/>
        <v>#DIV/0!</v>
      </c>
      <c r="V19" s="8" t="e">
        <f t="shared" si="1"/>
        <v>#DIV/0!</v>
      </c>
      <c r="W19" s="8" t="e">
        <f t="shared" si="1"/>
        <v>#DIV/0!</v>
      </c>
      <c r="X19" s="8" t="e">
        <f t="shared" si="1"/>
        <v>#DIV/0!</v>
      </c>
    </row>
    <row r="20" spans="2:24" s="8" customFormat="1" x14ac:dyDescent="0.35">
      <c r="B20" s="8" t="s">
        <v>43</v>
      </c>
      <c r="H20" s="8" t="e">
        <f>(H17-G17)/ABS(G17)</f>
        <v>#DIV/0!</v>
      </c>
      <c r="I20" s="8" t="e">
        <f t="shared" ref="I20:X20" si="2">(I17-H17)/ABS(H17)</f>
        <v>#DIV/0!</v>
      </c>
      <c r="J20" s="8" t="e">
        <f t="shared" si="2"/>
        <v>#DIV/0!</v>
      </c>
      <c r="K20" s="8" t="e">
        <f t="shared" si="2"/>
        <v>#DIV/0!</v>
      </c>
      <c r="L20" s="8" t="e">
        <f t="shared" si="2"/>
        <v>#DIV/0!</v>
      </c>
      <c r="M20" s="8" t="e">
        <f t="shared" si="2"/>
        <v>#DIV/0!</v>
      </c>
      <c r="N20" s="8" t="e">
        <f t="shared" si="2"/>
        <v>#DIV/0!</v>
      </c>
      <c r="O20" s="8">
        <f t="shared" si="2"/>
        <v>7.1939625600313722E-2</v>
      </c>
      <c r="P20" s="8">
        <f t="shared" si="2"/>
        <v>0.24741702477827549</v>
      </c>
      <c r="Q20" s="8">
        <f t="shared" si="2"/>
        <v>0.40896430403870121</v>
      </c>
      <c r="R20" s="8">
        <f t="shared" si="2"/>
        <v>-1</v>
      </c>
      <c r="S20" s="8" t="e">
        <f t="shared" si="2"/>
        <v>#DIV/0!</v>
      </c>
      <c r="T20" s="8" t="e">
        <f t="shared" si="2"/>
        <v>#DIV/0!</v>
      </c>
      <c r="U20" s="8" t="e">
        <f t="shared" si="2"/>
        <v>#DIV/0!</v>
      </c>
      <c r="V20" s="8" t="e">
        <f t="shared" si="2"/>
        <v>#DIV/0!</v>
      </c>
      <c r="W20" s="8" t="e">
        <f t="shared" si="2"/>
        <v>#DIV/0!</v>
      </c>
      <c r="X20" s="8" t="e">
        <f t="shared" si="2"/>
        <v>#DIV/0!</v>
      </c>
    </row>
    <row r="21" spans="2:24" s="7" customFormat="1" x14ac:dyDescent="0.35">
      <c r="B21" s="7" t="s">
        <v>32</v>
      </c>
    </row>
    <row r="22" spans="2:24" s="5" customFormat="1" x14ac:dyDescent="0.35">
      <c r="B22" s="5" t="s">
        <v>42</v>
      </c>
      <c r="N22" s="5">
        <v>1368.4</v>
      </c>
      <c r="O22" s="5">
        <v>1609</v>
      </c>
      <c r="P22" s="5">
        <v>1601.3</v>
      </c>
      <c r="Q22" s="5">
        <v>1527.8</v>
      </c>
    </row>
    <row r="23" spans="2:24" s="5" customFormat="1" x14ac:dyDescent="0.35">
      <c r="B23" s="5" t="s">
        <v>41</v>
      </c>
      <c r="N23" s="5">
        <v>197.1</v>
      </c>
      <c r="O23" s="5">
        <v>253.4</v>
      </c>
      <c r="P23" s="5">
        <v>274.39999999999998</v>
      </c>
      <c r="Q23" s="5">
        <v>248.5</v>
      </c>
    </row>
    <row r="24" spans="2:24" s="8" customFormat="1" x14ac:dyDescent="0.35">
      <c r="B24" s="8" t="s">
        <v>40</v>
      </c>
      <c r="H24" s="8" t="e">
        <f>H23/H22</f>
        <v>#DIV/0!</v>
      </c>
      <c r="I24" s="8" t="e">
        <f t="shared" ref="I24:X24" si="3">I23/I22</f>
        <v>#DIV/0!</v>
      </c>
      <c r="J24" s="8" t="e">
        <f t="shared" si="3"/>
        <v>#DIV/0!</v>
      </c>
      <c r="K24" s="8" t="e">
        <f t="shared" si="3"/>
        <v>#DIV/0!</v>
      </c>
      <c r="L24" s="8" t="e">
        <f t="shared" si="3"/>
        <v>#DIV/0!</v>
      </c>
      <c r="M24" s="8" t="e">
        <f t="shared" si="3"/>
        <v>#DIV/0!</v>
      </c>
      <c r="N24" s="8">
        <f t="shared" si="3"/>
        <v>0.1440368313358667</v>
      </c>
      <c r="O24" s="8">
        <f t="shared" si="3"/>
        <v>0.15748912367930393</v>
      </c>
      <c r="P24" s="8">
        <f t="shared" si="3"/>
        <v>0.1713607693748829</v>
      </c>
      <c r="Q24" s="8">
        <f t="shared" si="3"/>
        <v>0.1626521796046603</v>
      </c>
      <c r="R24" s="8" t="e">
        <f t="shared" si="3"/>
        <v>#DIV/0!</v>
      </c>
      <c r="S24" s="8" t="e">
        <f t="shared" si="3"/>
        <v>#DIV/0!</v>
      </c>
      <c r="T24" s="8" t="e">
        <f t="shared" si="3"/>
        <v>#DIV/0!</v>
      </c>
      <c r="U24" s="8" t="e">
        <f t="shared" si="3"/>
        <v>#DIV/0!</v>
      </c>
      <c r="V24" s="8" t="e">
        <f t="shared" si="3"/>
        <v>#DIV/0!</v>
      </c>
      <c r="W24" s="8" t="e">
        <f t="shared" si="3"/>
        <v>#DIV/0!</v>
      </c>
      <c r="X24" s="8" t="e">
        <f t="shared" si="3"/>
        <v>#DIV/0!</v>
      </c>
    </row>
    <row r="25" spans="2:24" s="8" customFormat="1" x14ac:dyDescent="0.35">
      <c r="B25" s="8" t="s">
        <v>43</v>
      </c>
      <c r="H25" s="8" t="e">
        <f>(H22-G22)/ABS(G22)</f>
        <v>#DIV/0!</v>
      </c>
      <c r="I25" s="8" t="e">
        <f t="shared" ref="I25:X25" si="4">(I22-H22)/ABS(H22)</f>
        <v>#DIV/0!</v>
      </c>
      <c r="J25" s="8" t="e">
        <f t="shared" si="4"/>
        <v>#DIV/0!</v>
      </c>
      <c r="K25" s="8" t="e">
        <f t="shared" si="4"/>
        <v>#DIV/0!</v>
      </c>
      <c r="L25" s="8" t="e">
        <f t="shared" si="4"/>
        <v>#DIV/0!</v>
      </c>
      <c r="M25" s="8" t="e">
        <f t="shared" si="4"/>
        <v>#DIV/0!</v>
      </c>
      <c r="N25" s="8" t="e">
        <f t="shared" si="4"/>
        <v>#DIV/0!</v>
      </c>
      <c r="O25" s="8">
        <f t="shared" si="4"/>
        <v>0.17582578193510662</v>
      </c>
      <c r="P25" s="8">
        <f t="shared" si="4"/>
        <v>-4.7855811062772194E-3</v>
      </c>
      <c r="Q25" s="8">
        <f t="shared" si="4"/>
        <v>-4.5900206082557925E-2</v>
      </c>
      <c r="R25" s="8">
        <f t="shared" si="4"/>
        <v>-1</v>
      </c>
      <c r="S25" s="8" t="e">
        <f t="shared" si="4"/>
        <v>#DIV/0!</v>
      </c>
      <c r="T25" s="8" t="e">
        <f t="shared" si="4"/>
        <v>#DIV/0!</v>
      </c>
      <c r="U25" s="8" t="e">
        <f t="shared" si="4"/>
        <v>#DIV/0!</v>
      </c>
      <c r="V25" s="8" t="e">
        <f t="shared" si="4"/>
        <v>#DIV/0!</v>
      </c>
      <c r="W25" s="8" t="e">
        <f t="shared" si="4"/>
        <v>#DIV/0!</v>
      </c>
      <c r="X25" s="8" t="e">
        <f t="shared" si="4"/>
        <v>#DIV/0!</v>
      </c>
    </row>
    <row r="26" spans="2:24" s="7" customFormat="1" x14ac:dyDescent="0.35">
      <c r="B26" s="7" t="s">
        <v>34</v>
      </c>
    </row>
    <row r="27" spans="2:24" s="5" customFormat="1" x14ac:dyDescent="0.35">
      <c r="B27" s="5" t="s">
        <v>42</v>
      </c>
      <c r="N27" s="5">
        <v>961.6</v>
      </c>
      <c r="O27" s="5">
        <v>1201.7</v>
      </c>
      <c r="P27" s="5">
        <v>1361.6</v>
      </c>
      <c r="Q27" s="5">
        <v>1490.9</v>
      </c>
    </row>
    <row r="28" spans="2:24" s="5" customFormat="1" x14ac:dyDescent="0.35">
      <c r="B28" s="5" t="s">
        <v>41</v>
      </c>
      <c r="N28" s="5">
        <v>105.5</v>
      </c>
      <c r="O28" s="5">
        <v>217.6</v>
      </c>
      <c r="P28" s="5">
        <v>234.6</v>
      </c>
      <c r="Q28" s="5">
        <v>380</v>
      </c>
    </row>
    <row r="29" spans="2:24" s="8" customFormat="1" x14ac:dyDescent="0.35">
      <c r="B29" s="8" t="s">
        <v>40</v>
      </c>
      <c r="H29" s="8" t="e">
        <f>H28/H27</f>
        <v>#DIV/0!</v>
      </c>
      <c r="I29" s="8" t="e">
        <f t="shared" ref="I29:X29" si="5">I28/I27</f>
        <v>#DIV/0!</v>
      </c>
      <c r="J29" s="8" t="e">
        <f t="shared" si="5"/>
        <v>#DIV/0!</v>
      </c>
      <c r="K29" s="8" t="e">
        <f t="shared" si="5"/>
        <v>#DIV/0!</v>
      </c>
      <c r="L29" s="8" t="e">
        <f t="shared" si="5"/>
        <v>#DIV/0!</v>
      </c>
      <c r="M29" s="8" t="e">
        <f t="shared" si="5"/>
        <v>#DIV/0!</v>
      </c>
      <c r="N29" s="8">
        <f t="shared" si="5"/>
        <v>0.10971297836938436</v>
      </c>
      <c r="O29" s="8">
        <f t="shared" si="5"/>
        <v>0.18107680785553798</v>
      </c>
      <c r="P29" s="8">
        <f t="shared" si="5"/>
        <v>0.17229729729729731</v>
      </c>
      <c r="Q29" s="8">
        <f t="shared" si="5"/>
        <v>0.25487960292440803</v>
      </c>
      <c r="R29" s="8" t="e">
        <f t="shared" si="5"/>
        <v>#DIV/0!</v>
      </c>
      <c r="S29" s="8" t="e">
        <f t="shared" si="5"/>
        <v>#DIV/0!</v>
      </c>
      <c r="T29" s="8" t="e">
        <f t="shared" si="5"/>
        <v>#DIV/0!</v>
      </c>
      <c r="U29" s="8" t="e">
        <f t="shared" si="5"/>
        <v>#DIV/0!</v>
      </c>
      <c r="V29" s="8" t="e">
        <f t="shared" si="5"/>
        <v>#DIV/0!</v>
      </c>
      <c r="W29" s="8" t="e">
        <f t="shared" si="5"/>
        <v>#DIV/0!</v>
      </c>
      <c r="X29" s="8" t="e">
        <f t="shared" si="5"/>
        <v>#DIV/0!</v>
      </c>
    </row>
    <row r="30" spans="2:24" s="8" customFormat="1" x14ac:dyDescent="0.35">
      <c r="B30" s="8" t="s">
        <v>43</v>
      </c>
      <c r="H30" s="8" t="e">
        <f>(H27-G27)/ABS(G27)</f>
        <v>#DIV/0!</v>
      </c>
      <c r="I30" s="8" t="e">
        <f t="shared" ref="I30:X30" si="6">(I27-H27)/ABS(H27)</f>
        <v>#DIV/0!</v>
      </c>
      <c r="J30" s="8" t="e">
        <f t="shared" si="6"/>
        <v>#DIV/0!</v>
      </c>
      <c r="K30" s="8" t="e">
        <f t="shared" si="6"/>
        <v>#DIV/0!</v>
      </c>
      <c r="L30" s="8" t="e">
        <f t="shared" si="6"/>
        <v>#DIV/0!</v>
      </c>
      <c r="M30" s="8" t="e">
        <f t="shared" si="6"/>
        <v>#DIV/0!</v>
      </c>
      <c r="N30" s="8" t="e">
        <f t="shared" si="6"/>
        <v>#DIV/0!</v>
      </c>
      <c r="O30" s="8">
        <f t="shared" si="6"/>
        <v>0.24968801996672216</v>
      </c>
      <c r="P30" s="8">
        <f t="shared" si="6"/>
        <v>0.13306149621369714</v>
      </c>
      <c r="Q30" s="8">
        <f t="shared" si="6"/>
        <v>9.4961809635722816E-2</v>
      </c>
      <c r="R30" s="8">
        <f t="shared" si="6"/>
        <v>-1</v>
      </c>
      <c r="S30" s="8" t="e">
        <f t="shared" si="6"/>
        <v>#DIV/0!</v>
      </c>
      <c r="T30" s="8" t="e">
        <f t="shared" si="6"/>
        <v>#DIV/0!</v>
      </c>
      <c r="U30" s="8" t="e">
        <f t="shared" si="6"/>
        <v>#DIV/0!</v>
      </c>
      <c r="V30" s="8" t="e">
        <f t="shared" si="6"/>
        <v>#DIV/0!</v>
      </c>
      <c r="W30" s="8" t="e">
        <f t="shared" si="6"/>
        <v>#DIV/0!</v>
      </c>
      <c r="X30" s="8" t="e">
        <f t="shared" si="6"/>
        <v>#DIV/0!</v>
      </c>
    </row>
    <row r="31" spans="2:24" s="9" customFormat="1" x14ac:dyDescent="0.35">
      <c r="B31" s="9" t="s">
        <v>44</v>
      </c>
    </row>
    <row r="32" spans="2:24" s="11" customFormat="1" x14ac:dyDescent="0.35">
      <c r="B32" s="11" t="s">
        <v>42</v>
      </c>
      <c r="H32" s="11">
        <f>H27+H22+H17</f>
        <v>0</v>
      </c>
      <c r="I32" s="11">
        <f t="shared" ref="I32:X32" si="7">I27+I22+I17</f>
        <v>0</v>
      </c>
      <c r="J32" s="11">
        <f t="shared" si="7"/>
        <v>0</v>
      </c>
      <c r="K32" s="11">
        <f t="shared" si="7"/>
        <v>0</v>
      </c>
      <c r="L32" s="11">
        <f t="shared" si="7"/>
        <v>0</v>
      </c>
      <c r="M32" s="11">
        <f t="shared" si="7"/>
        <v>0</v>
      </c>
      <c r="N32" s="11">
        <f t="shared" si="7"/>
        <v>4370.6000000000004</v>
      </c>
      <c r="O32" s="11">
        <f t="shared" si="7"/>
        <v>4998.1000000000004</v>
      </c>
      <c r="P32" s="11">
        <f t="shared" si="7"/>
        <v>5691.5</v>
      </c>
      <c r="Q32" s="11">
        <f t="shared" si="7"/>
        <v>6863.2</v>
      </c>
      <c r="R32" s="11">
        <f t="shared" si="7"/>
        <v>0</v>
      </c>
      <c r="S32" s="11">
        <f t="shared" si="7"/>
        <v>0</v>
      </c>
      <c r="T32" s="11">
        <f t="shared" si="7"/>
        <v>0</v>
      </c>
      <c r="U32" s="11">
        <f t="shared" si="7"/>
        <v>0</v>
      </c>
      <c r="V32" s="11">
        <f t="shared" si="7"/>
        <v>0</v>
      </c>
      <c r="W32" s="11">
        <f t="shared" si="7"/>
        <v>0</v>
      </c>
      <c r="X32" s="11">
        <f t="shared" si="7"/>
        <v>0</v>
      </c>
    </row>
    <row r="33" spans="1:24" s="5" customFormat="1" x14ac:dyDescent="0.35">
      <c r="B33" s="5" t="s">
        <v>41</v>
      </c>
      <c r="H33" s="5">
        <f>H28+H23+H18</f>
        <v>0</v>
      </c>
      <c r="I33" s="5">
        <f t="shared" ref="I33:X33" si="8">I28+I23+I18</f>
        <v>0</v>
      </c>
      <c r="J33" s="5">
        <f t="shared" si="8"/>
        <v>0</v>
      </c>
      <c r="K33" s="5">
        <f t="shared" si="8"/>
        <v>0</v>
      </c>
      <c r="L33" s="5">
        <f t="shared" si="8"/>
        <v>0</v>
      </c>
      <c r="M33" s="5">
        <f t="shared" si="8"/>
        <v>0</v>
      </c>
      <c r="N33" s="5">
        <f t="shared" si="8"/>
        <v>799.6</v>
      </c>
      <c r="O33" s="5">
        <f t="shared" si="8"/>
        <v>912.2</v>
      </c>
      <c r="P33" s="5">
        <f t="shared" si="8"/>
        <v>935.1</v>
      </c>
      <c r="Q33" s="5">
        <f t="shared" si="8"/>
        <v>1587.3</v>
      </c>
      <c r="R33" s="5">
        <f t="shared" si="8"/>
        <v>0</v>
      </c>
      <c r="S33" s="5">
        <f t="shared" si="8"/>
        <v>0</v>
      </c>
      <c r="T33" s="5">
        <f t="shared" si="8"/>
        <v>0</v>
      </c>
      <c r="U33" s="5">
        <f t="shared" si="8"/>
        <v>0</v>
      </c>
      <c r="V33" s="5">
        <f t="shared" si="8"/>
        <v>0</v>
      </c>
      <c r="W33" s="5">
        <f t="shared" si="8"/>
        <v>0</v>
      </c>
      <c r="X33" s="5">
        <f t="shared" si="8"/>
        <v>0</v>
      </c>
    </row>
    <row r="34" spans="1:24" s="5" customFormat="1" x14ac:dyDescent="0.35">
      <c r="B34" s="8" t="s">
        <v>40</v>
      </c>
      <c r="H34" s="8" t="e">
        <f>H33/H32</f>
        <v>#DIV/0!</v>
      </c>
      <c r="I34" s="8" t="e">
        <f t="shared" ref="I34:X34" si="9">I33/I32</f>
        <v>#DIV/0!</v>
      </c>
      <c r="J34" s="8" t="e">
        <f t="shared" si="9"/>
        <v>#DIV/0!</v>
      </c>
      <c r="K34" s="8" t="e">
        <f t="shared" si="9"/>
        <v>#DIV/0!</v>
      </c>
      <c r="L34" s="8" t="e">
        <f t="shared" si="9"/>
        <v>#DIV/0!</v>
      </c>
      <c r="M34" s="8" t="e">
        <f t="shared" si="9"/>
        <v>#DIV/0!</v>
      </c>
      <c r="N34" s="8">
        <f t="shared" si="9"/>
        <v>0.1829497094220473</v>
      </c>
      <c r="O34" s="8">
        <f t="shared" si="9"/>
        <v>0.18250935355435066</v>
      </c>
      <c r="P34" s="8">
        <f t="shared" si="9"/>
        <v>0.16429763682684706</v>
      </c>
      <c r="Q34" s="8">
        <f t="shared" si="9"/>
        <v>0.2312769553561021</v>
      </c>
      <c r="R34" s="8" t="e">
        <f t="shared" si="9"/>
        <v>#DIV/0!</v>
      </c>
      <c r="S34" s="8" t="e">
        <f t="shared" si="9"/>
        <v>#DIV/0!</v>
      </c>
      <c r="T34" s="8" t="e">
        <f t="shared" si="9"/>
        <v>#DIV/0!</v>
      </c>
      <c r="U34" s="8" t="e">
        <f t="shared" si="9"/>
        <v>#DIV/0!</v>
      </c>
      <c r="V34" s="8" t="e">
        <f t="shared" si="9"/>
        <v>#DIV/0!</v>
      </c>
      <c r="W34" s="8" t="e">
        <f t="shared" si="9"/>
        <v>#DIV/0!</v>
      </c>
      <c r="X34" s="8" t="e">
        <f t="shared" si="9"/>
        <v>#DIV/0!</v>
      </c>
    </row>
    <row r="35" spans="1:24" s="5" customFormat="1" x14ac:dyDescent="0.35">
      <c r="B35" s="8" t="s">
        <v>43</v>
      </c>
      <c r="H35" s="8" t="e">
        <f>(H32-G32)/ABS(G32)</f>
        <v>#DIV/0!</v>
      </c>
      <c r="I35" s="8" t="e">
        <f t="shared" ref="I35:X35" si="10">(I32-H32)/ABS(H32)</f>
        <v>#DIV/0!</v>
      </c>
      <c r="J35" s="8" t="e">
        <f t="shared" si="10"/>
        <v>#DIV/0!</v>
      </c>
      <c r="K35" s="8" t="e">
        <f t="shared" si="10"/>
        <v>#DIV/0!</v>
      </c>
      <c r="L35" s="8" t="e">
        <f t="shared" si="10"/>
        <v>#DIV/0!</v>
      </c>
      <c r="M35" s="8" t="e">
        <f t="shared" si="10"/>
        <v>#DIV/0!</v>
      </c>
      <c r="N35" s="8" t="e">
        <f t="shared" si="10"/>
        <v>#DIV/0!</v>
      </c>
      <c r="O35" s="8">
        <f t="shared" si="10"/>
        <v>0.1435729648103235</v>
      </c>
      <c r="P35" s="8">
        <f t="shared" si="10"/>
        <v>0.13873271843300447</v>
      </c>
      <c r="Q35" s="8">
        <f t="shared" si="10"/>
        <v>0.20586840024598083</v>
      </c>
      <c r="R35" s="8">
        <f t="shared" si="10"/>
        <v>-1</v>
      </c>
      <c r="S35" s="8" t="e">
        <f t="shared" si="10"/>
        <v>#DIV/0!</v>
      </c>
      <c r="T35" s="8" t="e">
        <f t="shared" si="10"/>
        <v>#DIV/0!</v>
      </c>
      <c r="U35" s="8" t="e">
        <f t="shared" si="10"/>
        <v>#DIV/0!</v>
      </c>
      <c r="V35" s="8" t="e">
        <f t="shared" si="10"/>
        <v>#DIV/0!</v>
      </c>
      <c r="W35" s="8" t="e">
        <f t="shared" si="10"/>
        <v>#DIV/0!</v>
      </c>
      <c r="X35" s="8" t="e">
        <f t="shared" si="10"/>
        <v>#DIV/0!</v>
      </c>
    </row>
    <row r="36" spans="1:24" s="1" customFormat="1" x14ac:dyDescent="0.35">
      <c r="A36" s="1" t="s">
        <v>35</v>
      </c>
      <c r="B36" s="1" t="s">
        <v>37</v>
      </c>
    </row>
    <row r="37" spans="1:24" s="7" customFormat="1" x14ac:dyDescent="0.35">
      <c r="B37" s="7" t="s">
        <v>42</v>
      </c>
    </row>
    <row r="38" spans="1:24" s="5" customFormat="1" x14ac:dyDescent="0.35">
      <c r="B38" s="5" t="s">
        <v>45</v>
      </c>
      <c r="M38" s="5">
        <v>3356.1</v>
      </c>
      <c r="N38" s="5">
        <v>3308.8</v>
      </c>
      <c r="O38" s="5">
        <v>3694.6</v>
      </c>
      <c r="P38" s="5">
        <v>4335.3</v>
      </c>
      <c r="Q38" s="5">
        <v>5406.1</v>
      </c>
    </row>
    <row r="39" spans="1:24" s="6" customFormat="1" x14ac:dyDescent="0.35">
      <c r="B39" s="6" t="s">
        <v>46</v>
      </c>
      <c r="M39" s="6">
        <v>1075.0999999999999</v>
      </c>
      <c r="N39" s="6">
        <v>1061.8</v>
      </c>
      <c r="O39" s="6">
        <v>1303.5</v>
      </c>
      <c r="P39" s="6">
        <v>1356.2</v>
      </c>
      <c r="Q39" s="6">
        <v>1457.1</v>
      </c>
    </row>
    <row r="40" spans="1:24" s="11" customFormat="1" x14ac:dyDescent="0.35">
      <c r="B40" s="11" t="s">
        <v>47</v>
      </c>
      <c r="H40" s="11">
        <f>SUM(H38:H39)</f>
        <v>0</v>
      </c>
      <c r="I40" s="11">
        <f t="shared" ref="I40:X40" si="11">SUM(I38:I39)</f>
        <v>0</v>
      </c>
      <c r="J40" s="11">
        <f t="shared" si="11"/>
        <v>0</v>
      </c>
      <c r="K40" s="11">
        <f t="shared" si="11"/>
        <v>0</v>
      </c>
      <c r="L40" s="11">
        <f t="shared" si="11"/>
        <v>0</v>
      </c>
      <c r="M40" s="11">
        <f t="shared" si="11"/>
        <v>4431.2</v>
      </c>
      <c r="N40" s="11">
        <f t="shared" si="11"/>
        <v>4370.6000000000004</v>
      </c>
      <c r="O40" s="11">
        <f t="shared" si="11"/>
        <v>4998.1000000000004</v>
      </c>
      <c r="P40" s="11">
        <f t="shared" si="11"/>
        <v>5691.5</v>
      </c>
      <c r="Q40" s="11">
        <f t="shared" si="11"/>
        <v>6863.2000000000007</v>
      </c>
      <c r="R40" s="11">
        <f t="shared" si="11"/>
        <v>0</v>
      </c>
      <c r="S40" s="11">
        <f t="shared" si="11"/>
        <v>0</v>
      </c>
      <c r="T40" s="11">
        <f t="shared" si="11"/>
        <v>0</v>
      </c>
      <c r="U40" s="11">
        <f t="shared" si="11"/>
        <v>0</v>
      </c>
      <c r="V40" s="11">
        <f t="shared" si="11"/>
        <v>0</v>
      </c>
      <c r="W40" s="11">
        <f t="shared" si="11"/>
        <v>0</v>
      </c>
      <c r="X40" s="11">
        <f t="shared" si="11"/>
        <v>0</v>
      </c>
    </row>
    <row r="41" spans="1:24" s="9" customFormat="1" x14ac:dyDescent="0.35">
      <c r="B41" s="9" t="s">
        <v>48</v>
      </c>
    </row>
    <row r="42" spans="1:24" s="5" customFormat="1" x14ac:dyDescent="0.35">
      <c r="B42" s="5" t="s">
        <v>45</v>
      </c>
      <c r="M42" s="5">
        <v>2349.1999999999998</v>
      </c>
      <c r="N42" s="5">
        <v>2290.5</v>
      </c>
      <c r="O42" s="5">
        <v>2699.7</v>
      </c>
      <c r="P42" s="5">
        <v>3219.1</v>
      </c>
      <c r="Q42" s="5">
        <v>3575.7</v>
      </c>
    </row>
    <row r="43" spans="1:24" s="6" customFormat="1" x14ac:dyDescent="0.35">
      <c r="B43" s="6" t="s">
        <v>46</v>
      </c>
      <c r="M43" s="6">
        <v>629</v>
      </c>
      <c r="N43" s="6">
        <v>606.4</v>
      </c>
      <c r="O43" s="6">
        <v>775.7</v>
      </c>
      <c r="P43" s="6">
        <v>856.3</v>
      </c>
      <c r="Q43" s="6">
        <v>887</v>
      </c>
    </row>
    <row r="44" spans="1:24" s="10" customFormat="1" x14ac:dyDescent="0.35">
      <c r="B44" s="10" t="s">
        <v>49</v>
      </c>
      <c r="H44" s="10">
        <f t="shared" ref="H44" si="12">SUM(H42:H43)</f>
        <v>0</v>
      </c>
      <c r="I44" s="10">
        <f t="shared" ref="I44" si="13">SUM(I42:I43)</f>
        <v>0</v>
      </c>
      <c r="J44" s="10">
        <f t="shared" ref="J44" si="14">SUM(J42:J43)</f>
        <v>0</v>
      </c>
      <c r="K44" s="10">
        <f t="shared" ref="K44" si="15">SUM(K42:K43)</f>
        <v>0</v>
      </c>
      <c r="L44" s="10">
        <f t="shared" ref="L44" si="16">SUM(L42:L43)</f>
        <v>0</v>
      </c>
      <c r="M44" s="10">
        <f t="shared" ref="M44" si="17">SUM(M42:M43)</f>
        <v>2978.2</v>
      </c>
      <c r="N44" s="10">
        <f t="shared" ref="N44" si="18">SUM(N42:N43)</f>
        <v>2896.9</v>
      </c>
      <c r="O44" s="10">
        <f t="shared" ref="O44" si="19">SUM(O42:O43)</f>
        <v>3475.3999999999996</v>
      </c>
      <c r="P44" s="10">
        <f t="shared" ref="P44" si="20">SUM(P42:P43)</f>
        <v>4075.3999999999996</v>
      </c>
      <c r="Q44" s="10">
        <f t="shared" ref="Q44" si="21">SUM(Q42:Q43)</f>
        <v>4462.7</v>
      </c>
      <c r="R44" s="10">
        <f t="shared" ref="R44" si="22">SUM(R42:R43)</f>
        <v>0</v>
      </c>
      <c r="S44" s="10">
        <f t="shared" ref="S44" si="23">SUM(S42:S43)</f>
        <v>0</v>
      </c>
      <c r="T44" s="10">
        <f t="shared" ref="T44" si="24">SUM(T42:T43)</f>
        <v>0</v>
      </c>
      <c r="U44" s="10">
        <f t="shared" ref="U44" si="25">SUM(U42:U43)</f>
        <v>0</v>
      </c>
      <c r="V44" s="10">
        <f t="shared" ref="V44" si="26">SUM(V42:V43)</f>
        <v>0</v>
      </c>
      <c r="W44" s="10">
        <f t="shared" ref="W44" si="27">SUM(W42:W43)</f>
        <v>0</v>
      </c>
      <c r="X44" s="10">
        <f t="shared" ref="X44" si="28">SUM(X42:X43)</f>
        <v>0</v>
      </c>
    </row>
    <row r="45" spans="1:24" s="5" customFormat="1" x14ac:dyDescent="0.35">
      <c r="B45" s="5" t="s">
        <v>50</v>
      </c>
      <c r="H45" s="5">
        <f>H40-H44</f>
        <v>0</v>
      </c>
      <c r="I45" s="5">
        <f t="shared" ref="I45:X45" si="29">I40-I44</f>
        <v>0</v>
      </c>
      <c r="J45" s="5">
        <f t="shared" si="29"/>
        <v>0</v>
      </c>
      <c r="K45" s="5">
        <f t="shared" si="29"/>
        <v>0</v>
      </c>
      <c r="L45" s="5">
        <f t="shared" si="29"/>
        <v>0</v>
      </c>
      <c r="M45" s="5">
        <f t="shared" si="29"/>
        <v>1453</v>
      </c>
      <c r="N45" s="5">
        <f t="shared" si="29"/>
        <v>1473.7000000000003</v>
      </c>
      <c r="O45" s="5">
        <f t="shared" si="29"/>
        <v>1522.7000000000007</v>
      </c>
      <c r="P45" s="5">
        <f t="shared" si="29"/>
        <v>1616.1000000000004</v>
      </c>
      <c r="Q45" s="5">
        <f t="shared" si="29"/>
        <v>2400.5000000000009</v>
      </c>
      <c r="R45" s="5">
        <f t="shared" si="29"/>
        <v>0</v>
      </c>
      <c r="S45" s="5">
        <f t="shared" si="29"/>
        <v>0</v>
      </c>
      <c r="T45" s="5">
        <f t="shared" si="29"/>
        <v>0</v>
      </c>
      <c r="U45" s="5">
        <f t="shared" si="29"/>
        <v>0</v>
      </c>
      <c r="V45" s="5">
        <f t="shared" si="29"/>
        <v>0</v>
      </c>
      <c r="W45" s="5">
        <f t="shared" si="29"/>
        <v>0</v>
      </c>
      <c r="X45" s="5">
        <f t="shared" si="29"/>
        <v>0</v>
      </c>
    </row>
    <row r="46" spans="1:24" s="8" customFormat="1" x14ac:dyDescent="0.35">
      <c r="B46" s="8" t="s">
        <v>51</v>
      </c>
      <c r="H46" s="8" t="e">
        <f>H45/H40</f>
        <v>#DIV/0!</v>
      </c>
      <c r="I46" s="8" t="e">
        <f t="shared" ref="I46:X46" si="30">I45/I40</f>
        <v>#DIV/0!</v>
      </c>
      <c r="J46" s="8" t="e">
        <f t="shared" si="30"/>
        <v>#DIV/0!</v>
      </c>
      <c r="K46" s="8" t="e">
        <f t="shared" si="30"/>
        <v>#DIV/0!</v>
      </c>
      <c r="L46" s="8" t="e">
        <f t="shared" si="30"/>
        <v>#DIV/0!</v>
      </c>
      <c r="M46" s="8">
        <f t="shared" si="30"/>
        <v>0.32790214840223869</v>
      </c>
      <c r="N46" s="8">
        <f t="shared" si="30"/>
        <v>0.33718482588202997</v>
      </c>
      <c r="O46" s="8">
        <f t="shared" si="30"/>
        <v>0.3046557691922932</v>
      </c>
      <c r="P46" s="8">
        <f t="shared" si="30"/>
        <v>0.28394974962663627</v>
      </c>
      <c r="Q46" s="8">
        <f t="shared" si="30"/>
        <v>0.34976395850332215</v>
      </c>
      <c r="R46" s="8" t="e">
        <f t="shared" si="30"/>
        <v>#DIV/0!</v>
      </c>
      <c r="S46" s="8" t="e">
        <f t="shared" si="30"/>
        <v>#DIV/0!</v>
      </c>
      <c r="T46" s="8" t="e">
        <f t="shared" si="30"/>
        <v>#DIV/0!</v>
      </c>
      <c r="U46" s="8" t="e">
        <f t="shared" si="30"/>
        <v>#DIV/0!</v>
      </c>
      <c r="V46" s="8" t="e">
        <f t="shared" si="30"/>
        <v>#DIV/0!</v>
      </c>
      <c r="W46" s="8" t="e">
        <f t="shared" si="30"/>
        <v>#DIV/0!</v>
      </c>
      <c r="X46" s="8" t="e">
        <f t="shared" si="30"/>
        <v>#DIV/0!</v>
      </c>
    </row>
    <row r="47" spans="1:24" s="9" customFormat="1" x14ac:dyDescent="0.35">
      <c r="B47" s="9" t="s">
        <v>52</v>
      </c>
    </row>
    <row r="48" spans="1:24" s="5" customFormat="1" x14ac:dyDescent="0.35">
      <c r="B48" s="5" t="s">
        <v>53</v>
      </c>
      <c r="M48" s="5">
        <v>1100.8</v>
      </c>
      <c r="N48" s="5">
        <v>1008.4</v>
      </c>
      <c r="O48" s="5">
        <v>1109</v>
      </c>
      <c r="P48" s="5">
        <v>1178.3</v>
      </c>
      <c r="Q48" s="5">
        <v>1312.3</v>
      </c>
    </row>
    <row r="49" spans="2:24" s="5" customFormat="1" x14ac:dyDescent="0.35">
      <c r="B49" s="5" t="s">
        <v>54</v>
      </c>
      <c r="M49" s="5">
        <v>129.19999999999999</v>
      </c>
      <c r="N49" s="5">
        <v>128.69999999999999</v>
      </c>
      <c r="O49" s="5">
        <v>144.30000000000001</v>
      </c>
      <c r="P49" s="5">
        <v>215.8</v>
      </c>
      <c r="Q49" s="5">
        <v>181.3</v>
      </c>
    </row>
    <row r="50" spans="2:24" s="5" customFormat="1" x14ac:dyDescent="0.35">
      <c r="B50" s="5" t="s">
        <v>55</v>
      </c>
      <c r="M50" s="5">
        <v>20.7</v>
      </c>
      <c r="N50" s="5">
        <v>73.900000000000006</v>
      </c>
      <c r="O50" s="5">
        <v>1.4</v>
      </c>
      <c r="P50" s="5">
        <v>0.7</v>
      </c>
      <c r="Q50" s="5">
        <v>28.6</v>
      </c>
    </row>
    <row r="51" spans="2:24" s="5" customFormat="1" x14ac:dyDescent="0.35">
      <c r="B51" s="5" t="s">
        <v>56</v>
      </c>
      <c r="M51" s="5">
        <v>-1.5</v>
      </c>
      <c r="N51" s="5">
        <v>26</v>
      </c>
      <c r="O51" s="5">
        <v>3.2</v>
      </c>
      <c r="P51" s="5">
        <v>3.7</v>
      </c>
      <c r="Q51" s="5">
        <v>16</v>
      </c>
    </row>
    <row r="52" spans="2:24" s="5" customFormat="1" x14ac:dyDescent="0.35">
      <c r="B52" s="5" t="s">
        <v>57</v>
      </c>
      <c r="M52" s="5">
        <v>0</v>
      </c>
      <c r="N52" s="5">
        <v>21.7</v>
      </c>
      <c r="O52" s="5">
        <v>8.6999999999999993</v>
      </c>
      <c r="P52" s="5">
        <v>0</v>
      </c>
      <c r="Q52" s="5">
        <v>0</v>
      </c>
    </row>
    <row r="53" spans="2:24" s="6" customFormat="1" x14ac:dyDescent="0.35">
      <c r="B53" s="6" t="s">
        <v>58</v>
      </c>
      <c r="M53" s="6">
        <v>-2.2999999999999998</v>
      </c>
      <c r="N53" s="6">
        <v>1.5</v>
      </c>
      <c r="O53" s="6">
        <v>-3.8</v>
      </c>
      <c r="P53" s="6">
        <v>-5.8</v>
      </c>
      <c r="Q53" s="6">
        <v>-9.9</v>
      </c>
    </row>
    <row r="54" spans="2:24" s="10" customFormat="1" x14ac:dyDescent="0.35">
      <c r="B54" s="10" t="s">
        <v>59</v>
      </c>
      <c r="H54" s="10">
        <f>SUM(H48:H53)</f>
        <v>0</v>
      </c>
      <c r="I54" s="10">
        <f t="shared" ref="I54:X54" si="31">SUM(I48:I53)</f>
        <v>0</v>
      </c>
      <c r="J54" s="10">
        <f t="shared" si="31"/>
        <v>0</v>
      </c>
      <c r="K54" s="10">
        <f t="shared" si="31"/>
        <v>0</v>
      </c>
      <c r="L54" s="10">
        <f t="shared" si="31"/>
        <v>0</v>
      </c>
      <c r="M54" s="10">
        <f t="shared" si="31"/>
        <v>1246.9000000000001</v>
      </c>
      <c r="N54" s="10">
        <f t="shared" si="31"/>
        <v>1260.2</v>
      </c>
      <c r="O54" s="10">
        <f t="shared" si="31"/>
        <v>1262.8000000000002</v>
      </c>
      <c r="P54" s="10">
        <f t="shared" si="31"/>
        <v>1392.7</v>
      </c>
      <c r="Q54" s="10">
        <f t="shared" si="31"/>
        <v>1528.2999999999997</v>
      </c>
      <c r="R54" s="10">
        <f t="shared" si="31"/>
        <v>0</v>
      </c>
      <c r="S54" s="10">
        <f t="shared" si="31"/>
        <v>0</v>
      </c>
      <c r="T54" s="10">
        <f t="shared" si="31"/>
        <v>0</v>
      </c>
      <c r="U54" s="10">
        <f t="shared" si="31"/>
        <v>0</v>
      </c>
      <c r="V54" s="10">
        <f t="shared" si="31"/>
        <v>0</v>
      </c>
      <c r="W54" s="10">
        <f t="shared" si="31"/>
        <v>0</v>
      </c>
      <c r="X54" s="10">
        <f t="shared" si="31"/>
        <v>0</v>
      </c>
    </row>
    <row r="55" spans="2:24" s="5" customFormat="1" x14ac:dyDescent="0.35">
      <c r="B55" s="5" t="s">
        <v>41</v>
      </c>
      <c r="H55" s="5">
        <f>H45-H54</f>
        <v>0</v>
      </c>
      <c r="I55" s="5">
        <f t="shared" ref="I55:X55" si="32">I45-I54</f>
        <v>0</v>
      </c>
      <c r="J55" s="5">
        <f t="shared" si="32"/>
        <v>0</v>
      </c>
      <c r="K55" s="5">
        <f t="shared" si="32"/>
        <v>0</v>
      </c>
      <c r="L55" s="5">
        <f t="shared" si="32"/>
        <v>0</v>
      </c>
      <c r="M55" s="5">
        <f t="shared" si="32"/>
        <v>206.09999999999991</v>
      </c>
      <c r="N55" s="5">
        <f t="shared" si="32"/>
        <v>213.50000000000023</v>
      </c>
      <c r="O55" s="5">
        <f t="shared" si="32"/>
        <v>259.90000000000055</v>
      </c>
      <c r="P55" s="5">
        <f t="shared" si="32"/>
        <v>223.40000000000032</v>
      </c>
      <c r="Q55" s="5">
        <f t="shared" si="32"/>
        <v>872.20000000000118</v>
      </c>
      <c r="R55" s="5">
        <f t="shared" si="32"/>
        <v>0</v>
      </c>
      <c r="S55" s="5">
        <f t="shared" si="32"/>
        <v>0</v>
      </c>
      <c r="T55" s="5">
        <f t="shared" si="32"/>
        <v>0</v>
      </c>
      <c r="U55" s="5">
        <f t="shared" si="32"/>
        <v>0</v>
      </c>
      <c r="V55" s="5">
        <f t="shared" si="32"/>
        <v>0</v>
      </c>
      <c r="W55" s="5">
        <f t="shared" si="32"/>
        <v>0</v>
      </c>
      <c r="X55" s="5">
        <f t="shared" si="32"/>
        <v>0</v>
      </c>
    </row>
    <row r="56" spans="2:24" s="8" customFormat="1" x14ac:dyDescent="0.35">
      <c r="B56" s="8" t="s">
        <v>60</v>
      </c>
      <c r="H56" s="8" t="e">
        <f>H55/H40</f>
        <v>#DIV/0!</v>
      </c>
      <c r="I56" s="8" t="e">
        <f t="shared" ref="I56:X56" si="33">I55/I40</f>
        <v>#DIV/0!</v>
      </c>
      <c r="J56" s="8" t="e">
        <f t="shared" si="33"/>
        <v>#DIV/0!</v>
      </c>
      <c r="K56" s="8" t="e">
        <f t="shared" si="33"/>
        <v>#DIV/0!</v>
      </c>
      <c r="L56" s="8" t="e">
        <f t="shared" si="33"/>
        <v>#DIV/0!</v>
      </c>
      <c r="M56" s="8">
        <f t="shared" si="33"/>
        <v>4.6511103087199836E-2</v>
      </c>
      <c r="N56" s="8">
        <f t="shared" si="33"/>
        <v>4.8849128266141996E-2</v>
      </c>
      <c r="O56" s="8">
        <f t="shared" si="33"/>
        <v>5.1999759908765437E-2</v>
      </c>
      <c r="P56" s="8">
        <f t="shared" si="33"/>
        <v>3.9251515417728249E-2</v>
      </c>
      <c r="Q56" s="8">
        <f t="shared" si="33"/>
        <v>0.12708357617437946</v>
      </c>
      <c r="R56" s="8" t="e">
        <f t="shared" si="33"/>
        <v>#DIV/0!</v>
      </c>
      <c r="S56" s="8" t="e">
        <f t="shared" si="33"/>
        <v>#DIV/0!</v>
      </c>
      <c r="T56" s="8" t="e">
        <f t="shared" si="33"/>
        <v>#DIV/0!</v>
      </c>
      <c r="U56" s="8" t="e">
        <f t="shared" si="33"/>
        <v>#DIV/0!</v>
      </c>
      <c r="V56" s="8" t="e">
        <f t="shared" si="33"/>
        <v>#DIV/0!</v>
      </c>
      <c r="W56" s="8" t="e">
        <f t="shared" si="33"/>
        <v>#DIV/0!</v>
      </c>
      <c r="X56" s="8" t="e">
        <f t="shared" si="33"/>
        <v>#DIV/0!</v>
      </c>
    </row>
    <row r="57" spans="2:24" s="9" customFormat="1" x14ac:dyDescent="0.35">
      <c r="B57" s="9" t="s">
        <v>61</v>
      </c>
    </row>
    <row r="58" spans="2:24" s="5" customFormat="1" x14ac:dyDescent="0.35">
      <c r="B58" s="5" t="s">
        <v>62</v>
      </c>
      <c r="M58" s="5">
        <v>310.39999999999998</v>
      </c>
      <c r="N58" s="5">
        <v>150.4</v>
      </c>
      <c r="O58" s="5">
        <v>90.6</v>
      </c>
      <c r="P58" s="5">
        <v>147.30000000000001</v>
      </c>
      <c r="Q58" s="5">
        <v>180.1</v>
      </c>
    </row>
    <row r="59" spans="2:24" s="5" customFormat="1" x14ac:dyDescent="0.35">
      <c r="B59" s="5" t="s">
        <v>63</v>
      </c>
      <c r="M59" s="5">
        <v>0</v>
      </c>
      <c r="N59" s="5">
        <v>174</v>
      </c>
      <c r="O59" s="5">
        <v>0.4</v>
      </c>
      <c r="P59" s="5">
        <v>0</v>
      </c>
      <c r="Q59" s="5">
        <v>0.5</v>
      </c>
    </row>
    <row r="60" spans="2:24" s="5" customFormat="1" x14ac:dyDescent="0.35">
      <c r="B60" s="5" t="s">
        <v>64</v>
      </c>
      <c r="M60" s="5">
        <v>0</v>
      </c>
      <c r="N60" s="5">
        <v>0</v>
      </c>
      <c r="O60" s="5">
        <v>-59.2</v>
      </c>
      <c r="P60" s="5">
        <v>0</v>
      </c>
      <c r="Q60" s="5">
        <v>0</v>
      </c>
    </row>
    <row r="61" spans="2:24" s="6" customFormat="1" x14ac:dyDescent="0.35">
      <c r="B61" s="6" t="s">
        <v>65</v>
      </c>
      <c r="M61" s="6">
        <v>0</v>
      </c>
      <c r="N61" s="6">
        <v>143.69999999999999</v>
      </c>
      <c r="O61" s="6">
        <v>61.9</v>
      </c>
      <c r="P61" s="6">
        <v>-90.9</v>
      </c>
      <c r="Q61" s="6">
        <v>157.9</v>
      </c>
    </row>
    <row r="62" spans="2:24" s="5" customFormat="1" x14ac:dyDescent="0.35">
      <c r="B62" s="5" t="s">
        <v>66</v>
      </c>
      <c r="H62" s="5">
        <f>H55-SUM(H58:H61)</f>
        <v>0</v>
      </c>
      <c r="I62" s="5">
        <f t="shared" ref="I62:X62" si="34">I55-SUM(I58:I61)</f>
        <v>0</v>
      </c>
      <c r="J62" s="5">
        <f t="shared" si="34"/>
        <v>0</v>
      </c>
      <c r="K62" s="5">
        <f t="shared" si="34"/>
        <v>0</v>
      </c>
      <c r="L62" s="5">
        <f t="shared" si="34"/>
        <v>0</v>
      </c>
      <c r="M62" s="5">
        <f t="shared" si="34"/>
        <v>-104.30000000000007</v>
      </c>
      <c r="N62" s="5">
        <f t="shared" si="34"/>
        <v>-254.59999999999974</v>
      </c>
      <c r="O62" s="5">
        <f t="shared" si="34"/>
        <v>166.20000000000056</v>
      </c>
      <c r="P62" s="5">
        <f t="shared" si="34"/>
        <v>167.00000000000031</v>
      </c>
      <c r="Q62" s="5">
        <f t="shared" si="34"/>
        <v>533.70000000000118</v>
      </c>
      <c r="R62" s="5">
        <f t="shared" si="34"/>
        <v>0</v>
      </c>
      <c r="S62" s="5">
        <f t="shared" si="34"/>
        <v>0</v>
      </c>
      <c r="T62" s="5">
        <f t="shared" si="34"/>
        <v>0</v>
      </c>
      <c r="U62" s="5">
        <f t="shared" si="34"/>
        <v>0</v>
      </c>
      <c r="V62" s="5">
        <f t="shared" si="34"/>
        <v>0</v>
      </c>
      <c r="W62" s="5">
        <f t="shared" si="34"/>
        <v>0</v>
      </c>
      <c r="X62" s="5">
        <f t="shared" si="34"/>
        <v>0</v>
      </c>
    </row>
    <row r="63" spans="2:24" s="6" customFormat="1" x14ac:dyDescent="0.35">
      <c r="B63" s="6" t="s">
        <v>67</v>
      </c>
      <c r="M63" s="6">
        <v>36.5</v>
      </c>
      <c r="N63" s="6">
        <v>72.7</v>
      </c>
      <c r="O63" s="6">
        <v>46.6</v>
      </c>
      <c r="P63" s="6">
        <v>90.4</v>
      </c>
      <c r="Q63" s="6">
        <v>73.5</v>
      </c>
    </row>
    <row r="64" spans="2:24" s="5" customFormat="1" x14ac:dyDescent="0.35">
      <c r="B64" s="5" t="s">
        <v>68</v>
      </c>
      <c r="H64" s="5">
        <f>H62-H63</f>
        <v>0</v>
      </c>
      <c r="I64" s="5">
        <f t="shared" ref="I64:X64" si="35">I62-I63</f>
        <v>0</v>
      </c>
      <c r="J64" s="5">
        <f t="shared" si="35"/>
        <v>0</v>
      </c>
      <c r="K64" s="5">
        <f t="shared" si="35"/>
        <v>0</v>
      </c>
      <c r="L64" s="5">
        <f t="shared" si="35"/>
        <v>0</v>
      </c>
      <c r="M64" s="5">
        <f t="shared" si="35"/>
        <v>-140.80000000000007</v>
      </c>
      <c r="N64" s="5">
        <f t="shared" si="35"/>
        <v>-327.29999999999973</v>
      </c>
      <c r="O64" s="5">
        <f t="shared" si="35"/>
        <v>119.60000000000056</v>
      </c>
      <c r="P64" s="5">
        <f t="shared" si="35"/>
        <v>76.600000000000307</v>
      </c>
      <c r="Q64" s="5">
        <f t="shared" si="35"/>
        <v>460.20000000000118</v>
      </c>
      <c r="R64" s="5">
        <f t="shared" si="35"/>
        <v>0</v>
      </c>
      <c r="S64" s="5">
        <f t="shared" si="35"/>
        <v>0</v>
      </c>
      <c r="T64" s="5">
        <f t="shared" si="35"/>
        <v>0</v>
      </c>
      <c r="U64" s="5">
        <f t="shared" si="35"/>
        <v>0</v>
      </c>
      <c r="V64" s="5">
        <f t="shared" si="35"/>
        <v>0</v>
      </c>
      <c r="W64" s="5">
        <f t="shared" si="35"/>
        <v>0</v>
      </c>
      <c r="X64" s="5">
        <f t="shared" si="35"/>
        <v>0</v>
      </c>
    </row>
    <row r="65" spans="2:24" s="8" customFormat="1" x14ac:dyDescent="0.35">
      <c r="B65" s="8" t="s">
        <v>69</v>
      </c>
      <c r="H65" s="8" t="e">
        <f>H64/H40</f>
        <v>#DIV/0!</v>
      </c>
      <c r="I65" s="8" t="e">
        <f t="shared" ref="I65:X65" si="36">I64/I40</f>
        <v>#DIV/0!</v>
      </c>
      <c r="J65" s="8" t="e">
        <f t="shared" si="36"/>
        <v>#DIV/0!</v>
      </c>
      <c r="K65" s="8" t="e">
        <f t="shared" si="36"/>
        <v>#DIV/0!</v>
      </c>
      <c r="L65" s="8" t="e">
        <f t="shared" si="36"/>
        <v>#DIV/0!</v>
      </c>
      <c r="M65" s="8">
        <f t="shared" si="36"/>
        <v>-3.1774688571944411E-2</v>
      </c>
      <c r="N65" s="8">
        <f t="shared" si="36"/>
        <v>-7.4886743238914491E-2</v>
      </c>
      <c r="O65" s="8">
        <f t="shared" si="36"/>
        <v>2.3929093055361148E-2</v>
      </c>
      <c r="P65" s="8">
        <f t="shared" si="36"/>
        <v>1.3458666432399246E-2</v>
      </c>
      <c r="Q65" s="8">
        <f t="shared" si="36"/>
        <v>6.7053269611843033E-2</v>
      </c>
      <c r="R65" s="8" t="e">
        <f t="shared" si="36"/>
        <v>#DIV/0!</v>
      </c>
      <c r="S65" s="8" t="e">
        <f t="shared" si="36"/>
        <v>#DIV/0!</v>
      </c>
      <c r="T65" s="8" t="e">
        <f t="shared" si="36"/>
        <v>#DIV/0!</v>
      </c>
      <c r="U65" s="8" t="e">
        <f t="shared" si="36"/>
        <v>#DIV/0!</v>
      </c>
      <c r="V65" s="8" t="e">
        <f t="shared" si="36"/>
        <v>#DIV/0!</v>
      </c>
      <c r="W65" s="8" t="e">
        <f t="shared" si="36"/>
        <v>#DIV/0!</v>
      </c>
      <c r="X65" s="8" t="e">
        <f t="shared" si="36"/>
        <v>#DIV/0!</v>
      </c>
    </row>
    <row r="67" spans="2:24" s="12" customFormat="1" x14ac:dyDescent="0.35">
      <c r="B67" s="12" t="s">
        <v>70</v>
      </c>
      <c r="H67" s="12" t="e">
        <f>H64/H69</f>
        <v>#DIV/0!</v>
      </c>
      <c r="I67" s="12" t="e">
        <f t="shared" ref="I67:X67" si="37">I64/I69</f>
        <v>#DIV/0!</v>
      </c>
      <c r="J67" s="12" t="e">
        <f t="shared" si="37"/>
        <v>#DIV/0!</v>
      </c>
      <c r="K67" s="12" t="e">
        <f t="shared" si="37"/>
        <v>#DIV/0!</v>
      </c>
      <c r="L67" s="12" t="e">
        <f t="shared" si="37"/>
        <v>#DIV/0!</v>
      </c>
      <c r="M67" s="12">
        <f t="shared" si="37"/>
        <v>-1.1905869221467777</v>
      </c>
      <c r="N67" s="12">
        <f t="shared" si="37"/>
        <v>-1.0658599174145804</v>
      </c>
      <c r="O67" s="12">
        <f t="shared" si="37"/>
        <v>0.33638533459844383</v>
      </c>
      <c r="P67" s="12">
        <f t="shared" si="37"/>
        <v>0.20332836374214827</v>
      </c>
      <c r="Q67" s="12">
        <f t="shared" si="37"/>
        <v>1.2105936923244174</v>
      </c>
      <c r="R67" s="12" t="e">
        <f t="shared" si="37"/>
        <v>#DIV/0!</v>
      </c>
      <c r="S67" s="12" t="e">
        <f t="shared" si="37"/>
        <v>#DIV/0!</v>
      </c>
      <c r="T67" s="12" t="e">
        <f t="shared" si="37"/>
        <v>#DIV/0!</v>
      </c>
      <c r="U67" s="12" t="e">
        <f t="shared" si="37"/>
        <v>#DIV/0!</v>
      </c>
      <c r="V67" s="12" t="e">
        <f t="shared" si="37"/>
        <v>#DIV/0!</v>
      </c>
      <c r="W67" s="12" t="e">
        <f t="shared" si="37"/>
        <v>#DIV/0!</v>
      </c>
      <c r="X67" s="12" t="e">
        <f t="shared" si="37"/>
        <v>#DIV/0!</v>
      </c>
    </row>
    <row r="68" spans="2:24" s="12" customFormat="1" x14ac:dyDescent="0.35">
      <c r="B68" s="12" t="s">
        <v>71</v>
      </c>
      <c r="H68" s="12" t="e">
        <f>H64/H70</f>
        <v>#DIV/0!</v>
      </c>
      <c r="I68" s="12" t="e">
        <f t="shared" ref="I68:X68" si="38">I64/I70</f>
        <v>#DIV/0!</v>
      </c>
      <c r="J68" s="12" t="e">
        <f t="shared" si="38"/>
        <v>#DIV/0!</v>
      </c>
      <c r="K68" s="12" t="e">
        <f t="shared" si="38"/>
        <v>#DIV/0!</v>
      </c>
      <c r="L68" s="12" t="e">
        <f t="shared" si="38"/>
        <v>#DIV/0!</v>
      </c>
      <c r="M68" s="12">
        <f t="shared" si="38"/>
        <v>-1.1905869221467777</v>
      </c>
      <c r="N68" s="12">
        <f t="shared" si="38"/>
        <v>-1.0658599174145804</v>
      </c>
      <c r="O68" s="12">
        <f t="shared" si="38"/>
        <v>0.33209277707012153</v>
      </c>
      <c r="P68" s="12">
        <f t="shared" si="38"/>
        <v>0.20252546023309426</v>
      </c>
      <c r="Q68" s="12">
        <f t="shared" si="38"/>
        <v>1.1915295238063164</v>
      </c>
      <c r="R68" s="12" t="e">
        <f t="shared" si="38"/>
        <v>#DIV/0!</v>
      </c>
      <c r="S68" s="12" t="e">
        <f t="shared" si="38"/>
        <v>#DIV/0!</v>
      </c>
      <c r="T68" s="12" t="e">
        <f t="shared" si="38"/>
        <v>#DIV/0!</v>
      </c>
      <c r="U68" s="12" t="e">
        <f t="shared" si="38"/>
        <v>#DIV/0!</v>
      </c>
      <c r="V68" s="12" t="e">
        <f t="shared" si="38"/>
        <v>#DIV/0!</v>
      </c>
      <c r="W68" s="12" t="e">
        <f t="shared" si="38"/>
        <v>#DIV/0!</v>
      </c>
      <c r="X68" s="12" t="e">
        <f t="shared" si="38"/>
        <v>#DIV/0!</v>
      </c>
    </row>
    <row r="69" spans="2:24" s="12" customFormat="1" x14ac:dyDescent="0.35">
      <c r="B69" s="12" t="s">
        <v>72</v>
      </c>
      <c r="M69" s="12">
        <v>118.261</v>
      </c>
      <c r="N69" s="12">
        <v>307.07600000000002</v>
      </c>
      <c r="O69" s="12">
        <v>355.54463199999998</v>
      </c>
      <c r="P69" s="12">
        <v>376.73051900000002</v>
      </c>
      <c r="Q69" s="12">
        <v>380.14405900000003</v>
      </c>
    </row>
    <row r="70" spans="2:24" s="12" customFormat="1" x14ac:dyDescent="0.35">
      <c r="B70" s="12" t="s">
        <v>73</v>
      </c>
      <c r="M70" s="12">
        <v>118.261</v>
      </c>
      <c r="N70" s="12">
        <v>307.07600000000002</v>
      </c>
      <c r="O70" s="12">
        <v>360.14032300000002</v>
      </c>
      <c r="P70" s="12">
        <v>378.22405099999997</v>
      </c>
      <c r="Q70" s="12">
        <v>386.22626700000001</v>
      </c>
    </row>
    <row r="74" spans="2:24" s="1" customFormat="1" x14ac:dyDescent="0.35">
      <c r="B74" s="1" t="s">
        <v>38</v>
      </c>
    </row>
    <row r="75" spans="2:24" s="7" customFormat="1" x14ac:dyDescent="0.35">
      <c r="B75" s="7" t="s">
        <v>74</v>
      </c>
    </row>
    <row r="76" spans="2:24" s="5" customFormat="1" x14ac:dyDescent="0.35">
      <c r="B76" s="5" t="s">
        <v>4</v>
      </c>
      <c r="N76" s="5">
        <v>534.6</v>
      </c>
      <c r="O76" s="5">
        <v>439.1</v>
      </c>
      <c r="P76" s="5">
        <v>260.60000000000002</v>
      </c>
      <c r="Q76" s="5">
        <v>780.4</v>
      </c>
    </row>
    <row r="77" spans="2:24" s="5" customFormat="1" x14ac:dyDescent="0.35">
      <c r="B77" s="5" t="s">
        <v>75</v>
      </c>
      <c r="N77" s="5">
        <v>1354.4</v>
      </c>
      <c r="O77" s="5">
        <v>1536.4</v>
      </c>
      <c r="P77" s="5">
        <v>1888.8</v>
      </c>
      <c r="Q77" s="5">
        <v>2185.1999999999998</v>
      </c>
    </row>
    <row r="78" spans="2:24" s="5" customFormat="1" x14ac:dyDescent="0.35">
      <c r="B78" s="5" t="s">
        <v>76</v>
      </c>
      <c r="N78" s="5">
        <v>446.6</v>
      </c>
      <c r="O78" s="5">
        <v>616.29999999999995</v>
      </c>
      <c r="P78" s="5">
        <v>822</v>
      </c>
      <c r="Q78" s="5">
        <v>884.3</v>
      </c>
    </row>
    <row r="79" spans="2:24" s="6" customFormat="1" x14ac:dyDescent="0.35">
      <c r="B79" s="6" t="s">
        <v>77</v>
      </c>
      <c r="N79" s="6">
        <v>183.2</v>
      </c>
      <c r="O79" s="6">
        <v>106.8</v>
      </c>
      <c r="P79" s="6">
        <v>187.3</v>
      </c>
      <c r="Q79" s="6">
        <v>151.6</v>
      </c>
    </row>
    <row r="80" spans="2:24" s="11" customFormat="1" x14ac:dyDescent="0.35">
      <c r="B80" s="11" t="s">
        <v>78</v>
      </c>
      <c r="H80" s="11">
        <f>SUM(H76:H79)</f>
        <v>0</v>
      </c>
      <c r="I80" s="11">
        <f t="shared" ref="I80:X80" si="39">SUM(I76:I79)</f>
        <v>0</v>
      </c>
      <c r="J80" s="11">
        <f t="shared" si="39"/>
        <v>0</v>
      </c>
      <c r="K80" s="11">
        <f t="shared" si="39"/>
        <v>0</v>
      </c>
      <c r="L80" s="11">
        <f t="shared" si="39"/>
        <v>0</v>
      </c>
      <c r="M80" s="11">
        <f t="shared" si="39"/>
        <v>0</v>
      </c>
      <c r="N80" s="11">
        <f t="shared" si="39"/>
        <v>2518.7999999999997</v>
      </c>
      <c r="O80" s="11">
        <f t="shared" si="39"/>
        <v>2698.6000000000004</v>
      </c>
      <c r="P80" s="11">
        <f t="shared" si="39"/>
        <v>3158.7000000000003</v>
      </c>
      <c r="Q80" s="11">
        <f t="shared" si="39"/>
        <v>4001.4999999999995</v>
      </c>
      <c r="R80" s="11">
        <f t="shared" si="39"/>
        <v>0</v>
      </c>
      <c r="S80" s="11">
        <f t="shared" si="39"/>
        <v>0</v>
      </c>
      <c r="T80" s="11">
        <f t="shared" si="39"/>
        <v>0</v>
      </c>
      <c r="U80" s="11">
        <f t="shared" si="39"/>
        <v>0</v>
      </c>
      <c r="V80" s="11">
        <f t="shared" si="39"/>
        <v>0</v>
      </c>
      <c r="W80" s="11">
        <f t="shared" si="39"/>
        <v>0</v>
      </c>
      <c r="X80" s="11">
        <f t="shared" si="39"/>
        <v>0</v>
      </c>
    </row>
    <row r="81" spans="2:24" s="9" customFormat="1" x14ac:dyDescent="0.35">
      <c r="B81" s="9" t="s">
        <v>79</v>
      </c>
    </row>
    <row r="82" spans="2:24" s="5" customFormat="1" x14ac:dyDescent="0.35">
      <c r="B82" s="5" t="s">
        <v>80</v>
      </c>
      <c r="N82" s="5">
        <v>427.6</v>
      </c>
      <c r="O82" s="5">
        <v>489.3</v>
      </c>
      <c r="P82" s="5">
        <v>489.4</v>
      </c>
      <c r="Q82" s="5">
        <v>560.1</v>
      </c>
    </row>
    <row r="83" spans="2:24" s="5" customFormat="1" x14ac:dyDescent="0.35">
      <c r="B83" s="5" t="s">
        <v>81</v>
      </c>
      <c r="N83" s="5">
        <v>607.20000000000005</v>
      </c>
      <c r="O83" s="5">
        <v>1330.1</v>
      </c>
      <c r="P83" s="5">
        <v>1284.7</v>
      </c>
      <c r="Q83" s="5">
        <v>1330.3</v>
      </c>
    </row>
    <row r="84" spans="2:24" s="5" customFormat="1" x14ac:dyDescent="0.35">
      <c r="B84" s="5" t="s">
        <v>82</v>
      </c>
      <c r="N84" s="5">
        <v>1302.5</v>
      </c>
      <c r="O84" s="5">
        <v>2138.1999999999998</v>
      </c>
      <c r="P84" s="5">
        <v>1816.1</v>
      </c>
      <c r="Q84" s="5">
        <v>1672.9</v>
      </c>
    </row>
    <row r="85" spans="2:24" s="5" customFormat="1" x14ac:dyDescent="0.35">
      <c r="B85" s="5" t="s">
        <v>83</v>
      </c>
      <c r="N85" s="5">
        <v>20.9</v>
      </c>
      <c r="O85" s="5">
        <v>47.9</v>
      </c>
      <c r="P85" s="5">
        <v>46.4</v>
      </c>
      <c r="Q85" s="5">
        <v>159.80000000000001</v>
      </c>
    </row>
    <row r="86" spans="2:24" s="5" customFormat="1" x14ac:dyDescent="0.35">
      <c r="B86" s="5" t="s">
        <v>84</v>
      </c>
      <c r="N86" s="5">
        <v>0</v>
      </c>
      <c r="O86" s="5">
        <v>0</v>
      </c>
      <c r="P86" s="5">
        <v>166.4</v>
      </c>
      <c r="Q86" s="5">
        <v>173.5</v>
      </c>
    </row>
    <row r="87" spans="2:24" s="5" customFormat="1" x14ac:dyDescent="0.35">
      <c r="B87" s="5" t="s">
        <v>85</v>
      </c>
      <c r="N87" s="5">
        <v>196.8</v>
      </c>
      <c r="O87" s="5">
        <v>235.5</v>
      </c>
      <c r="P87" s="5">
        <v>134</v>
      </c>
      <c r="Q87" s="5">
        <v>100.4</v>
      </c>
    </row>
    <row r="88" spans="2:24" s="13" customFormat="1" x14ac:dyDescent="0.35">
      <c r="B88" s="13" t="s">
        <v>86</v>
      </c>
      <c r="H88" s="13">
        <f>SUM(H82:H87)</f>
        <v>0</v>
      </c>
      <c r="I88" s="13">
        <f t="shared" ref="I88:X88" si="40">SUM(I82:I87)</f>
        <v>0</v>
      </c>
      <c r="J88" s="13">
        <f t="shared" si="40"/>
        <v>0</v>
      </c>
      <c r="K88" s="13">
        <f t="shared" si="40"/>
        <v>0</v>
      </c>
      <c r="L88" s="13">
        <f t="shared" si="40"/>
        <v>0</v>
      </c>
      <c r="M88" s="13">
        <f t="shared" si="40"/>
        <v>0</v>
      </c>
      <c r="N88" s="13">
        <f t="shared" si="40"/>
        <v>2555.0000000000005</v>
      </c>
      <c r="O88" s="13">
        <f t="shared" si="40"/>
        <v>4241</v>
      </c>
      <c r="P88" s="13">
        <f t="shared" si="40"/>
        <v>3937</v>
      </c>
      <c r="Q88" s="13">
        <f t="shared" si="40"/>
        <v>3997.0000000000005</v>
      </c>
      <c r="R88" s="13">
        <f t="shared" si="40"/>
        <v>0</v>
      </c>
      <c r="S88" s="13">
        <f t="shared" si="40"/>
        <v>0</v>
      </c>
      <c r="T88" s="13">
        <f t="shared" si="40"/>
        <v>0</v>
      </c>
      <c r="U88" s="13">
        <f t="shared" si="40"/>
        <v>0</v>
      </c>
      <c r="V88" s="13">
        <f t="shared" si="40"/>
        <v>0</v>
      </c>
      <c r="W88" s="13">
        <f t="shared" si="40"/>
        <v>0</v>
      </c>
      <c r="X88" s="13">
        <f t="shared" si="40"/>
        <v>0</v>
      </c>
    </row>
    <row r="89" spans="2:24" s="11" customFormat="1" x14ac:dyDescent="0.35">
      <c r="B89" s="11" t="s">
        <v>87</v>
      </c>
      <c r="H89" s="11">
        <f>H88+H80</f>
        <v>0</v>
      </c>
      <c r="I89" s="11">
        <f t="shared" ref="I89:X89" si="41">I88+I80</f>
        <v>0</v>
      </c>
      <c r="J89" s="11">
        <f t="shared" si="41"/>
        <v>0</v>
      </c>
      <c r="K89" s="11">
        <f t="shared" si="41"/>
        <v>0</v>
      </c>
      <c r="L89" s="11">
        <f t="shared" si="41"/>
        <v>0</v>
      </c>
      <c r="M89" s="11">
        <f t="shared" si="41"/>
        <v>0</v>
      </c>
      <c r="N89" s="11">
        <f t="shared" si="41"/>
        <v>5073.8</v>
      </c>
      <c r="O89" s="11">
        <f t="shared" si="41"/>
        <v>6939.6</v>
      </c>
      <c r="P89" s="11">
        <f t="shared" si="41"/>
        <v>7095.7000000000007</v>
      </c>
      <c r="Q89" s="11">
        <f t="shared" si="41"/>
        <v>7998.5</v>
      </c>
      <c r="R89" s="11">
        <f t="shared" si="41"/>
        <v>0</v>
      </c>
      <c r="S89" s="11">
        <f t="shared" si="41"/>
        <v>0</v>
      </c>
      <c r="T89" s="11">
        <f t="shared" si="41"/>
        <v>0</v>
      </c>
      <c r="U89" s="11">
        <f t="shared" si="41"/>
        <v>0</v>
      </c>
      <c r="V89" s="11">
        <f t="shared" si="41"/>
        <v>0</v>
      </c>
      <c r="W89" s="11">
        <f t="shared" si="41"/>
        <v>0</v>
      </c>
      <c r="X89" s="11">
        <f t="shared" si="41"/>
        <v>0</v>
      </c>
    </row>
    <row r="90" spans="2:24" s="9" customFormat="1" x14ac:dyDescent="0.35">
      <c r="B90" s="9" t="s">
        <v>88</v>
      </c>
    </row>
    <row r="91" spans="2:24" s="5" customFormat="1" x14ac:dyDescent="0.35">
      <c r="B91" s="5" t="s">
        <v>89</v>
      </c>
      <c r="N91" s="5">
        <v>22</v>
      </c>
      <c r="O91" s="5">
        <v>21.8</v>
      </c>
      <c r="P91" s="5">
        <v>21.8</v>
      </c>
      <c r="Q91" s="5">
        <v>21.8</v>
      </c>
    </row>
    <row r="92" spans="2:24" s="5" customFormat="1" x14ac:dyDescent="0.35">
      <c r="B92" s="5" t="s">
        <v>90</v>
      </c>
      <c r="N92" s="5">
        <v>68.5</v>
      </c>
      <c r="O92" s="5">
        <v>0</v>
      </c>
      <c r="P92" s="5">
        <v>984</v>
      </c>
      <c r="Q92" s="5">
        <v>986.4</v>
      </c>
    </row>
    <row r="93" spans="2:24" s="5" customFormat="1" x14ac:dyDescent="0.35">
      <c r="B93" s="5" t="s">
        <v>91</v>
      </c>
      <c r="N93" s="5">
        <v>730.5</v>
      </c>
      <c r="O93" s="5">
        <v>858.5</v>
      </c>
      <c r="P93" s="5">
        <v>358.7</v>
      </c>
      <c r="Q93" s="5">
        <v>638.9</v>
      </c>
    </row>
    <row r="94" spans="2:24" s="5" customFormat="1" x14ac:dyDescent="0.35">
      <c r="B94" s="5" t="s">
        <v>92</v>
      </c>
      <c r="N94" s="5">
        <v>901.8</v>
      </c>
      <c r="O94" s="5">
        <v>953.4</v>
      </c>
      <c r="P94" s="5">
        <v>513.70000000000005</v>
      </c>
      <c r="Q94" s="5">
        <v>611.79999999999995</v>
      </c>
    </row>
    <row r="95" spans="2:24" s="6" customFormat="1" x14ac:dyDescent="0.35">
      <c r="B95" s="6" t="s">
        <v>93</v>
      </c>
      <c r="N95" s="6">
        <v>18.8</v>
      </c>
      <c r="O95" s="6">
        <v>21.1</v>
      </c>
      <c r="P95" s="6">
        <v>19.7</v>
      </c>
      <c r="Q95" s="6">
        <v>46.5</v>
      </c>
    </row>
    <row r="96" spans="2:24" s="11" customFormat="1" x14ac:dyDescent="0.35">
      <c r="B96" s="11" t="s">
        <v>94</v>
      </c>
      <c r="H96" s="11">
        <f>SUM(H91:H95)</f>
        <v>0</v>
      </c>
      <c r="I96" s="11">
        <f t="shared" ref="I96:X96" si="42">SUM(I91:I95)</f>
        <v>0</v>
      </c>
      <c r="J96" s="11">
        <f t="shared" si="42"/>
        <v>0</v>
      </c>
      <c r="K96" s="11">
        <f t="shared" si="42"/>
        <v>0</v>
      </c>
      <c r="L96" s="11">
        <f t="shared" si="42"/>
        <v>0</v>
      </c>
      <c r="M96" s="11">
        <f t="shared" si="42"/>
        <v>0</v>
      </c>
      <c r="N96" s="11">
        <f t="shared" si="42"/>
        <v>1741.6</v>
      </c>
      <c r="O96" s="11">
        <f t="shared" si="42"/>
        <v>1854.7999999999997</v>
      </c>
      <c r="P96" s="11">
        <f t="shared" si="42"/>
        <v>1897.9</v>
      </c>
      <c r="Q96" s="11">
        <f t="shared" si="42"/>
        <v>2305.3999999999996</v>
      </c>
      <c r="R96" s="11">
        <f t="shared" si="42"/>
        <v>0</v>
      </c>
      <c r="S96" s="11">
        <f t="shared" si="42"/>
        <v>0</v>
      </c>
      <c r="T96" s="11">
        <f t="shared" si="42"/>
        <v>0</v>
      </c>
      <c r="U96" s="11">
        <f t="shared" si="42"/>
        <v>0</v>
      </c>
      <c r="V96" s="11">
        <f t="shared" si="42"/>
        <v>0</v>
      </c>
      <c r="W96" s="11">
        <f t="shared" si="42"/>
        <v>0</v>
      </c>
      <c r="X96" s="11">
        <f t="shared" si="42"/>
        <v>0</v>
      </c>
    </row>
    <row r="97" spans="2:24" s="9" customFormat="1" x14ac:dyDescent="0.35">
      <c r="B97" s="9" t="s">
        <v>95</v>
      </c>
    </row>
    <row r="98" spans="2:24" s="5" customFormat="1" x14ac:dyDescent="0.35">
      <c r="B98" s="5" t="s">
        <v>96</v>
      </c>
      <c r="N98" s="5">
        <v>2130.5</v>
      </c>
      <c r="O98" s="5">
        <v>2950.5</v>
      </c>
      <c r="P98" s="5">
        <v>3169.1</v>
      </c>
      <c r="Q98" s="5">
        <v>2919.1</v>
      </c>
    </row>
    <row r="99" spans="2:24" s="5" customFormat="1" x14ac:dyDescent="0.35">
      <c r="B99" s="5" t="s">
        <v>83</v>
      </c>
      <c r="N99" s="5">
        <v>116.5</v>
      </c>
      <c r="O99" s="5">
        <v>198.8</v>
      </c>
      <c r="P99" s="5">
        <v>176.5</v>
      </c>
      <c r="Q99" s="5">
        <v>159.5</v>
      </c>
    </row>
    <row r="100" spans="2:24" s="5" customFormat="1" x14ac:dyDescent="0.35">
      <c r="B100" s="5" t="s">
        <v>97</v>
      </c>
      <c r="N100" s="5">
        <v>87.7</v>
      </c>
      <c r="O100" s="5">
        <v>149.6</v>
      </c>
      <c r="P100" s="5">
        <v>58.7</v>
      </c>
      <c r="Q100" s="5">
        <v>195</v>
      </c>
    </row>
    <row r="101" spans="2:24" s="5" customFormat="1" x14ac:dyDescent="0.35">
      <c r="B101" s="5" t="s">
        <v>98</v>
      </c>
      <c r="N101" s="5">
        <v>0</v>
      </c>
      <c r="O101" s="5">
        <v>0</v>
      </c>
      <c r="P101" s="5">
        <v>132</v>
      </c>
      <c r="Q101" s="5">
        <v>142.6</v>
      </c>
    </row>
    <row r="102" spans="2:24" s="6" customFormat="1" x14ac:dyDescent="0.35">
      <c r="B102" s="6" t="s">
        <v>99</v>
      </c>
      <c r="N102" s="6">
        <v>485.4</v>
      </c>
      <c r="O102" s="6">
        <v>368.2</v>
      </c>
      <c r="P102" s="6">
        <v>219.6</v>
      </c>
      <c r="Q102" s="6">
        <v>262</v>
      </c>
    </row>
    <row r="103" spans="2:24" s="13" customFormat="1" x14ac:dyDescent="0.35">
      <c r="B103" s="13" t="s">
        <v>100</v>
      </c>
      <c r="H103" s="13">
        <f>SUM(H98:H102)</f>
        <v>0</v>
      </c>
      <c r="I103" s="13">
        <f t="shared" ref="I103:X103" si="43">SUM(I98:I102)</f>
        <v>0</v>
      </c>
      <c r="J103" s="13">
        <f t="shared" si="43"/>
        <v>0</v>
      </c>
      <c r="K103" s="13">
        <f t="shared" si="43"/>
        <v>0</v>
      </c>
      <c r="L103" s="13">
        <f t="shared" si="43"/>
        <v>0</v>
      </c>
      <c r="M103" s="13">
        <f t="shared" si="43"/>
        <v>0</v>
      </c>
      <c r="N103" s="13">
        <f t="shared" si="43"/>
        <v>2820.1</v>
      </c>
      <c r="O103" s="13">
        <f t="shared" si="43"/>
        <v>3667.1</v>
      </c>
      <c r="P103" s="13">
        <f t="shared" si="43"/>
        <v>3755.8999999999996</v>
      </c>
      <c r="Q103" s="13">
        <f t="shared" si="43"/>
        <v>3678.2</v>
      </c>
      <c r="R103" s="13">
        <f t="shared" si="43"/>
        <v>0</v>
      </c>
      <c r="S103" s="13">
        <f t="shared" si="43"/>
        <v>0</v>
      </c>
      <c r="T103" s="13">
        <f t="shared" si="43"/>
        <v>0</v>
      </c>
      <c r="U103" s="13">
        <f t="shared" si="43"/>
        <v>0</v>
      </c>
      <c r="V103" s="13">
        <f t="shared" si="43"/>
        <v>0</v>
      </c>
      <c r="W103" s="13">
        <f t="shared" si="43"/>
        <v>0</v>
      </c>
      <c r="X103" s="13">
        <f t="shared" si="43"/>
        <v>0</v>
      </c>
    </row>
    <row r="104" spans="2:24" s="11" customFormat="1" x14ac:dyDescent="0.35">
      <c r="B104" s="11" t="s">
        <v>101</v>
      </c>
      <c r="H104" s="11">
        <f>H103+H96</f>
        <v>0</v>
      </c>
      <c r="I104" s="11">
        <f t="shared" ref="I104:X104" si="44">I103+I96</f>
        <v>0</v>
      </c>
      <c r="J104" s="11">
        <f t="shared" si="44"/>
        <v>0</v>
      </c>
      <c r="K104" s="11">
        <f t="shared" si="44"/>
        <v>0</v>
      </c>
      <c r="L104" s="11">
        <f t="shared" si="44"/>
        <v>0</v>
      </c>
      <c r="M104" s="11">
        <f t="shared" si="44"/>
        <v>0</v>
      </c>
      <c r="N104" s="11">
        <f t="shared" si="44"/>
        <v>4561.7</v>
      </c>
      <c r="O104" s="11">
        <f t="shared" si="44"/>
        <v>5521.9</v>
      </c>
      <c r="P104" s="11">
        <f t="shared" si="44"/>
        <v>5653.7999999999993</v>
      </c>
      <c r="Q104" s="11">
        <f t="shared" si="44"/>
        <v>5983.5999999999995</v>
      </c>
      <c r="R104" s="11">
        <f t="shared" si="44"/>
        <v>0</v>
      </c>
      <c r="S104" s="11">
        <f t="shared" si="44"/>
        <v>0</v>
      </c>
      <c r="T104" s="11">
        <f t="shared" si="44"/>
        <v>0</v>
      </c>
      <c r="U104" s="11">
        <f t="shared" si="44"/>
        <v>0</v>
      </c>
      <c r="V104" s="11">
        <f t="shared" si="44"/>
        <v>0</v>
      </c>
      <c r="W104" s="11">
        <f t="shared" si="44"/>
        <v>0</v>
      </c>
      <c r="X104" s="11">
        <f t="shared" si="44"/>
        <v>0</v>
      </c>
    </row>
    <row r="105" spans="2:24" s="9" customFormat="1" x14ac:dyDescent="0.35">
      <c r="B105" s="9" t="s">
        <v>102</v>
      </c>
    </row>
    <row r="106" spans="2:24" s="5" customFormat="1" x14ac:dyDescent="0.35">
      <c r="B106" s="5" t="s">
        <v>103</v>
      </c>
      <c r="N106" s="5">
        <v>0</v>
      </c>
      <c r="O106" s="5">
        <v>0</v>
      </c>
      <c r="P106" s="5">
        <v>0</v>
      </c>
      <c r="Q106" s="5">
        <v>0</v>
      </c>
    </row>
    <row r="107" spans="2:24" s="5" customFormat="1" x14ac:dyDescent="0.35">
      <c r="B107" s="5" t="s">
        <v>104</v>
      </c>
      <c r="N107" s="5">
        <v>0</v>
      </c>
      <c r="O107" s="5">
        <v>0</v>
      </c>
      <c r="P107" s="5">
        <v>0</v>
      </c>
      <c r="Q107" s="5">
        <v>0</v>
      </c>
    </row>
    <row r="108" spans="2:24" s="5" customFormat="1" x14ac:dyDescent="0.35">
      <c r="B108" s="5" t="s">
        <v>105</v>
      </c>
      <c r="N108" s="5">
        <v>1791.8</v>
      </c>
      <c r="O108" s="5">
        <v>2597.5</v>
      </c>
      <c r="P108" s="5">
        <v>2630.7</v>
      </c>
      <c r="Q108" s="5">
        <v>2711.3</v>
      </c>
    </row>
    <row r="109" spans="2:24" s="5" customFormat="1" x14ac:dyDescent="0.35">
      <c r="B109" s="5" t="s">
        <v>106</v>
      </c>
      <c r="N109" s="5">
        <v>-1331.2</v>
      </c>
      <c r="O109" s="5">
        <v>-1215.4000000000001</v>
      </c>
      <c r="P109" s="5">
        <v>-1142.5999999999999</v>
      </c>
      <c r="Q109" s="5">
        <v>-691.9</v>
      </c>
    </row>
    <row r="110" spans="2:24" s="6" customFormat="1" x14ac:dyDescent="0.35">
      <c r="B110" s="6" t="s">
        <v>107</v>
      </c>
      <c r="N110" s="6">
        <v>51.5</v>
      </c>
      <c r="O110" s="6">
        <v>35.6</v>
      </c>
      <c r="P110" s="6">
        <v>-46.2</v>
      </c>
      <c r="Q110" s="6">
        <v>-4.5</v>
      </c>
    </row>
    <row r="111" spans="2:24" s="10" customFormat="1" x14ac:dyDescent="0.35">
      <c r="B111" s="10" t="s">
        <v>108</v>
      </c>
      <c r="H111" s="10">
        <f>SUM(H106:H110)</f>
        <v>0</v>
      </c>
      <c r="I111" s="10">
        <f t="shared" ref="I111:X111" si="45">SUM(I106:I110)</f>
        <v>0</v>
      </c>
      <c r="J111" s="10">
        <f t="shared" si="45"/>
        <v>0</v>
      </c>
      <c r="K111" s="10">
        <f t="shared" si="45"/>
        <v>0</v>
      </c>
      <c r="L111" s="10">
        <f t="shared" si="45"/>
        <v>0</v>
      </c>
      <c r="M111" s="10">
        <f t="shared" si="45"/>
        <v>0</v>
      </c>
      <c r="N111" s="10">
        <f t="shared" si="45"/>
        <v>512.09999999999991</v>
      </c>
      <c r="O111" s="10">
        <f t="shared" si="45"/>
        <v>1417.6999999999998</v>
      </c>
      <c r="P111" s="10">
        <f t="shared" si="45"/>
        <v>1441.8999999999999</v>
      </c>
      <c r="Q111" s="10">
        <f t="shared" si="45"/>
        <v>2014.9</v>
      </c>
      <c r="R111" s="10">
        <f t="shared" si="45"/>
        <v>0</v>
      </c>
      <c r="S111" s="10">
        <f t="shared" si="45"/>
        <v>0</v>
      </c>
      <c r="T111" s="10">
        <f t="shared" si="45"/>
        <v>0</v>
      </c>
      <c r="U111" s="10">
        <f t="shared" si="45"/>
        <v>0</v>
      </c>
      <c r="V111" s="10">
        <f t="shared" si="45"/>
        <v>0</v>
      </c>
      <c r="W111" s="10">
        <f t="shared" si="45"/>
        <v>0</v>
      </c>
      <c r="X111" s="10">
        <f t="shared" si="45"/>
        <v>0</v>
      </c>
    </row>
    <row r="112" spans="2:24" s="5" customFormat="1" x14ac:dyDescent="0.35">
      <c r="B112" s="5" t="s">
        <v>109</v>
      </c>
      <c r="H112" s="5">
        <f>H111+H104</f>
        <v>0</v>
      </c>
      <c r="I112" s="5">
        <f t="shared" ref="I112:X112" si="46">I111+I104</f>
        <v>0</v>
      </c>
      <c r="J112" s="5">
        <f t="shared" si="46"/>
        <v>0</v>
      </c>
      <c r="K112" s="5">
        <f t="shared" si="46"/>
        <v>0</v>
      </c>
      <c r="L112" s="5">
        <f t="shared" si="46"/>
        <v>0</v>
      </c>
      <c r="M112" s="5">
        <f t="shared" si="46"/>
        <v>0</v>
      </c>
      <c r="N112" s="5">
        <f t="shared" si="46"/>
        <v>5073.7999999999993</v>
      </c>
      <c r="O112" s="5">
        <f t="shared" si="46"/>
        <v>6939.5999999999995</v>
      </c>
      <c r="P112" s="5">
        <f t="shared" si="46"/>
        <v>7095.6999999999989</v>
      </c>
      <c r="Q112" s="5">
        <f t="shared" si="46"/>
        <v>7998.5</v>
      </c>
      <c r="R112" s="5">
        <f t="shared" si="46"/>
        <v>0</v>
      </c>
      <c r="S112" s="5">
        <f t="shared" si="46"/>
        <v>0</v>
      </c>
      <c r="T112" s="5">
        <f t="shared" si="46"/>
        <v>0</v>
      </c>
      <c r="U112" s="5">
        <f t="shared" si="46"/>
        <v>0</v>
      </c>
      <c r="V112" s="5">
        <f t="shared" si="46"/>
        <v>0</v>
      </c>
      <c r="W112" s="5">
        <f t="shared" si="46"/>
        <v>0</v>
      </c>
      <c r="X112" s="5">
        <f t="shared" si="46"/>
        <v>0</v>
      </c>
    </row>
    <row r="114" spans="2:24" x14ac:dyDescent="0.35">
      <c r="B114" t="s">
        <v>110</v>
      </c>
    </row>
    <row r="115" spans="2:24" s="1" customFormat="1" x14ac:dyDescent="0.35">
      <c r="B115" s="1" t="s">
        <v>39</v>
      </c>
    </row>
    <row r="116" spans="2:24" x14ac:dyDescent="0.35">
      <c r="B116" t="s">
        <v>111</v>
      </c>
      <c r="M116">
        <v>57.5</v>
      </c>
      <c r="N116">
        <v>208.9</v>
      </c>
      <c r="O116">
        <v>210.9</v>
      </c>
      <c r="P116">
        <v>-152.80000000000001</v>
      </c>
      <c r="Q116">
        <v>900.5</v>
      </c>
    </row>
    <row r="117" spans="2:24" s="4" customFormat="1" x14ac:dyDescent="0.35">
      <c r="B117" s="4" t="s">
        <v>112</v>
      </c>
      <c r="M117" s="4">
        <f>-47.6-22.7</f>
        <v>-70.3</v>
      </c>
      <c r="N117" s="4">
        <f>-44.4-8.3</f>
        <v>-52.7</v>
      </c>
      <c r="O117" s="4">
        <f>-73.4-11.2</f>
        <v>-84.600000000000009</v>
      </c>
      <c r="P117" s="4">
        <f>-100-11</f>
        <v>-111</v>
      </c>
      <c r="Q117" s="4">
        <f>-127.9-6.7</f>
        <v>-134.6</v>
      </c>
    </row>
    <row r="118" spans="2:24" x14ac:dyDescent="0.35">
      <c r="B118" t="s">
        <v>113</v>
      </c>
      <c r="H118">
        <f>SUM(H116:H117)</f>
        <v>0</v>
      </c>
      <c r="I118">
        <f t="shared" ref="I118:X118" si="47">SUM(I116:I117)</f>
        <v>0</v>
      </c>
      <c r="J118">
        <f t="shared" si="47"/>
        <v>0</v>
      </c>
      <c r="K118">
        <f t="shared" si="47"/>
        <v>0</v>
      </c>
      <c r="L118">
        <f t="shared" si="47"/>
        <v>0</v>
      </c>
      <c r="M118">
        <f t="shared" si="47"/>
        <v>-12.799999999999997</v>
      </c>
      <c r="N118">
        <f t="shared" si="47"/>
        <v>156.19999999999999</v>
      </c>
      <c r="O118">
        <f t="shared" si="47"/>
        <v>126.3</v>
      </c>
      <c r="P118">
        <f t="shared" si="47"/>
        <v>-263.8</v>
      </c>
      <c r="Q118">
        <f t="shared" si="47"/>
        <v>765.9</v>
      </c>
      <c r="R118">
        <f t="shared" si="47"/>
        <v>0</v>
      </c>
      <c r="S118">
        <f t="shared" si="47"/>
        <v>0</v>
      </c>
      <c r="T118">
        <f t="shared" si="47"/>
        <v>0</v>
      </c>
      <c r="U118">
        <f t="shared" si="47"/>
        <v>0</v>
      </c>
      <c r="V118">
        <f t="shared" si="47"/>
        <v>0</v>
      </c>
      <c r="W118">
        <f t="shared" si="47"/>
        <v>0</v>
      </c>
      <c r="X118">
        <f t="shared" si="47"/>
        <v>0</v>
      </c>
    </row>
    <row r="120" spans="2:24" x14ac:dyDescent="0.35">
      <c r="B120" t="s">
        <v>114</v>
      </c>
      <c r="M120">
        <v>0</v>
      </c>
      <c r="N120">
        <v>0</v>
      </c>
      <c r="O120">
        <v>0</v>
      </c>
      <c r="P120">
        <v>0</v>
      </c>
      <c r="Q120">
        <v>0</v>
      </c>
    </row>
    <row r="121" spans="2:24" x14ac:dyDescent="0.35">
      <c r="B121" t="s">
        <v>115</v>
      </c>
      <c r="M121">
        <v>0</v>
      </c>
      <c r="N121">
        <v>13</v>
      </c>
      <c r="O121">
        <v>23.2</v>
      </c>
      <c r="P121">
        <v>24.7</v>
      </c>
      <c r="Q121">
        <v>25</v>
      </c>
    </row>
    <row r="122" spans="2:24" x14ac:dyDescent="0.35">
      <c r="B122" t="s">
        <v>116</v>
      </c>
      <c r="M122">
        <v>0</v>
      </c>
      <c r="N122">
        <v>0</v>
      </c>
      <c r="O122">
        <v>0</v>
      </c>
      <c r="P122">
        <v>0</v>
      </c>
      <c r="Q122">
        <v>0</v>
      </c>
    </row>
    <row r="123" spans="2:24" x14ac:dyDescent="0.35">
      <c r="B123" t="s">
        <v>117</v>
      </c>
      <c r="M123">
        <v>0</v>
      </c>
      <c r="N123">
        <v>-3.3</v>
      </c>
      <c r="O123">
        <v>-3.8</v>
      </c>
      <c r="P123">
        <v>-3.8</v>
      </c>
      <c r="Q123">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08ECB-000B-45CF-8A10-48F0C3FE2551}">
  <dimension ref="A1:CU53"/>
  <sheetViews>
    <sheetView tabSelected="1" workbookViewId="0">
      <pane xSplit="2" ySplit="4" topLeftCell="AN23" activePane="bottomRight" state="frozen"/>
      <selection pane="topRight" activeCell="C1" sqref="C1"/>
      <selection pane="bottomLeft" activeCell="A5" sqref="A5"/>
      <selection pane="bottomRight" activeCell="AX46" sqref="AX46"/>
    </sheetView>
  </sheetViews>
  <sheetFormatPr defaultRowHeight="14.5" x14ac:dyDescent="0.35"/>
  <cols>
    <col min="24" max="29" width="10.453125" bestFit="1" customWidth="1"/>
  </cols>
  <sheetData>
    <row r="1" spans="2:45" x14ac:dyDescent="0.35">
      <c r="B1" t="s">
        <v>11</v>
      </c>
      <c r="X1">
        <v>2018</v>
      </c>
      <c r="Y1">
        <v>2019</v>
      </c>
      <c r="Z1">
        <v>2020</v>
      </c>
      <c r="AA1">
        <v>2021</v>
      </c>
      <c r="AB1">
        <v>2022</v>
      </c>
      <c r="AC1">
        <v>2023</v>
      </c>
      <c r="AD1">
        <f>AC1+1</f>
        <v>2024</v>
      </c>
      <c r="AE1">
        <f t="shared" ref="AE1:AS1" si="0">AD1+1</f>
        <v>2025</v>
      </c>
      <c r="AF1">
        <f t="shared" si="0"/>
        <v>2026</v>
      </c>
      <c r="AG1">
        <f t="shared" si="0"/>
        <v>2027</v>
      </c>
      <c r="AH1">
        <f t="shared" si="0"/>
        <v>2028</v>
      </c>
      <c r="AI1">
        <f t="shared" si="0"/>
        <v>2029</v>
      </c>
      <c r="AJ1">
        <f t="shared" si="0"/>
        <v>2030</v>
      </c>
      <c r="AK1">
        <f t="shared" si="0"/>
        <v>2031</v>
      </c>
      <c r="AL1">
        <f t="shared" si="0"/>
        <v>2032</v>
      </c>
      <c r="AM1">
        <f t="shared" si="0"/>
        <v>2033</v>
      </c>
      <c r="AN1">
        <f t="shared" si="0"/>
        <v>2034</v>
      </c>
      <c r="AO1">
        <f t="shared" si="0"/>
        <v>2035</v>
      </c>
      <c r="AP1">
        <f t="shared" si="0"/>
        <v>2036</v>
      </c>
      <c r="AQ1">
        <f t="shared" si="0"/>
        <v>2037</v>
      </c>
      <c r="AR1">
        <f t="shared" si="0"/>
        <v>2038</v>
      </c>
      <c r="AS1">
        <f t="shared" si="0"/>
        <v>2039</v>
      </c>
    </row>
    <row r="2" spans="2:45" x14ac:dyDescent="0.35">
      <c r="B2" t="s">
        <v>13</v>
      </c>
      <c r="X2" s="3">
        <v>43537</v>
      </c>
      <c r="Y2" s="3">
        <v>43902</v>
      </c>
      <c r="Z2" s="3">
        <v>44256</v>
      </c>
      <c r="AA2" s="3">
        <v>44621</v>
      </c>
      <c r="AB2" s="3">
        <v>44984</v>
      </c>
      <c r="AC2" s="3">
        <v>45345</v>
      </c>
    </row>
    <row r="3" spans="2:45" x14ac:dyDescent="0.35">
      <c r="B3" t="s">
        <v>142</v>
      </c>
      <c r="X3" s="3">
        <f>DATE(YEAR(Y3)-1, MONTH(Y3), DAY(Y3))</f>
        <v>43465</v>
      </c>
      <c r="Y3" s="3">
        <f>DATE(YEAR(Z3)-1, MONTH(Z3), DAY(Z3))</f>
        <v>43830</v>
      </c>
      <c r="Z3" s="3">
        <f>DATE(YEAR(AA3)-1, MONTH(AA3), DAY(AA3))</f>
        <v>44196</v>
      </c>
      <c r="AA3" s="3">
        <f>DATE(YEAR(AB3)-1, MONTH(AB3), DAY(AB3))</f>
        <v>44561</v>
      </c>
      <c r="AB3" s="3">
        <f>DATE(YEAR(AC3)-1, MONTH(AC3), DAY(AC3))</f>
        <v>44926</v>
      </c>
      <c r="AC3" s="3">
        <v>45291</v>
      </c>
    </row>
    <row r="7" spans="2:45" s="7" customFormat="1" x14ac:dyDescent="0.35">
      <c r="B7" s="7" t="s">
        <v>45</v>
      </c>
    </row>
    <row r="8" spans="2:45" x14ac:dyDescent="0.35">
      <c r="B8" t="s">
        <v>42</v>
      </c>
      <c r="X8">
        <v>3230.3</v>
      </c>
      <c r="Y8">
        <v>3356.1</v>
      </c>
      <c r="Z8">
        <v>3308.8</v>
      </c>
      <c r="AA8">
        <v>3694.6</v>
      </c>
      <c r="AB8">
        <v>4335.3</v>
      </c>
      <c r="AC8">
        <v>5406.1</v>
      </c>
    </row>
    <row r="9" spans="2:45" s="4" customFormat="1" x14ac:dyDescent="0.35">
      <c r="B9" s="4" t="s">
        <v>48</v>
      </c>
      <c r="X9" s="4">
        <v>2865.2</v>
      </c>
      <c r="Y9" s="4">
        <v>2349.1999999999998</v>
      </c>
      <c r="Z9" s="4">
        <v>2290.5</v>
      </c>
      <c r="AA9" s="4">
        <v>2699.7</v>
      </c>
      <c r="AB9" s="4">
        <v>3219.1</v>
      </c>
      <c r="AC9" s="4">
        <v>3575.7</v>
      </c>
    </row>
    <row r="10" spans="2:45" x14ac:dyDescent="0.35">
      <c r="B10" t="s">
        <v>50</v>
      </c>
      <c r="N10">
        <f>N8-N9</f>
        <v>0</v>
      </c>
      <c r="O10">
        <f t="shared" ref="O10:Z10" si="1">O8-O9</f>
        <v>0</v>
      </c>
      <c r="P10">
        <f t="shared" si="1"/>
        <v>0</v>
      </c>
      <c r="Q10">
        <f t="shared" si="1"/>
        <v>0</v>
      </c>
      <c r="R10">
        <f t="shared" si="1"/>
        <v>0</v>
      </c>
      <c r="S10">
        <f t="shared" si="1"/>
        <v>0</v>
      </c>
      <c r="T10">
        <f t="shared" si="1"/>
        <v>0</v>
      </c>
      <c r="U10">
        <f t="shared" si="1"/>
        <v>0</v>
      </c>
      <c r="V10">
        <f t="shared" si="1"/>
        <v>0</v>
      </c>
      <c r="W10">
        <f t="shared" si="1"/>
        <v>0</v>
      </c>
      <c r="X10">
        <f t="shared" si="1"/>
        <v>365.10000000000036</v>
      </c>
      <c r="Y10">
        <f t="shared" si="1"/>
        <v>1006.9000000000001</v>
      </c>
      <c r="Z10">
        <f t="shared" si="1"/>
        <v>1018.3000000000002</v>
      </c>
      <c r="AA10">
        <f>AA8-AA9</f>
        <v>994.90000000000009</v>
      </c>
      <c r="AB10">
        <f t="shared" ref="AB10:AS10" si="2">AB8-AB9</f>
        <v>1116.2000000000003</v>
      </c>
      <c r="AC10">
        <f t="shared" si="2"/>
        <v>1830.4000000000005</v>
      </c>
      <c r="AD10">
        <f t="shared" si="2"/>
        <v>0</v>
      </c>
      <c r="AE10">
        <f t="shared" si="2"/>
        <v>0</v>
      </c>
      <c r="AF10">
        <f t="shared" si="2"/>
        <v>0</v>
      </c>
      <c r="AG10">
        <f t="shared" si="2"/>
        <v>0</v>
      </c>
      <c r="AH10">
        <f t="shared" si="2"/>
        <v>0</v>
      </c>
      <c r="AI10">
        <f t="shared" si="2"/>
        <v>0</v>
      </c>
      <c r="AJ10">
        <f t="shared" si="2"/>
        <v>0</v>
      </c>
      <c r="AK10">
        <f t="shared" si="2"/>
        <v>0</v>
      </c>
      <c r="AL10">
        <f t="shared" si="2"/>
        <v>0</v>
      </c>
      <c r="AM10">
        <f t="shared" si="2"/>
        <v>0</v>
      </c>
      <c r="AN10">
        <f t="shared" si="2"/>
        <v>0</v>
      </c>
      <c r="AO10">
        <f t="shared" si="2"/>
        <v>0</v>
      </c>
      <c r="AP10">
        <f t="shared" si="2"/>
        <v>0</v>
      </c>
      <c r="AQ10">
        <f t="shared" si="2"/>
        <v>0</v>
      </c>
      <c r="AR10">
        <f t="shared" si="2"/>
        <v>0</v>
      </c>
      <c r="AS10">
        <f t="shared" si="2"/>
        <v>0</v>
      </c>
    </row>
    <row r="11" spans="2:45" s="8" customFormat="1" x14ac:dyDescent="0.35">
      <c r="B11" s="8" t="s">
        <v>40</v>
      </c>
      <c r="N11" s="8" t="e">
        <f>N10/N8</f>
        <v>#DIV/0!</v>
      </c>
      <c r="O11" s="8" t="e">
        <f t="shared" ref="O11:AS11" si="3">O10/O8</f>
        <v>#DIV/0!</v>
      </c>
      <c r="P11" s="8" t="e">
        <f t="shared" si="3"/>
        <v>#DIV/0!</v>
      </c>
      <c r="Q11" s="8" t="e">
        <f t="shared" si="3"/>
        <v>#DIV/0!</v>
      </c>
      <c r="R11" s="8" t="e">
        <f t="shared" si="3"/>
        <v>#DIV/0!</v>
      </c>
      <c r="S11" s="8" t="e">
        <f t="shared" si="3"/>
        <v>#DIV/0!</v>
      </c>
      <c r="T11" s="8" t="e">
        <f t="shared" si="3"/>
        <v>#DIV/0!</v>
      </c>
      <c r="U11" s="8" t="e">
        <f t="shared" si="3"/>
        <v>#DIV/0!</v>
      </c>
      <c r="V11" s="8" t="e">
        <f t="shared" si="3"/>
        <v>#DIV/0!</v>
      </c>
      <c r="W11" s="8" t="e">
        <f t="shared" si="3"/>
        <v>#DIV/0!</v>
      </c>
      <c r="X11" s="8">
        <f t="shared" si="3"/>
        <v>0.11302355818345056</v>
      </c>
      <c r="Y11" s="8">
        <f t="shared" si="3"/>
        <v>0.30002085754298147</v>
      </c>
      <c r="Z11" s="8">
        <f t="shared" si="3"/>
        <v>0.30775507736943913</v>
      </c>
      <c r="AA11" s="8">
        <f t="shared" si="3"/>
        <v>0.26928490228982843</v>
      </c>
      <c r="AB11" s="8">
        <f t="shared" si="3"/>
        <v>0.25746776462989879</v>
      </c>
      <c r="AC11" s="8">
        <f t="shared" si="3"/>
        <v>0.33858049240672583</v>
      </c>
      <c r="AD11" s="8" t="e">
        <f t="shared" si="3"/>
        <v>#DIV/0!</v>
      </c>
      <c r="AE11" s="8" t="e">
        <f t="shared" si="3"/>
        <v>#DIV/0!</v>
      </c>
      <c r="AF11" s="8" t="e">
        <f t="shared" si="3"/>
        <v>#DIV/0!</v>
      </c>
      <c r="AG11" s="8" t="e">
        <f t="shared" si="3"/>
        <v>#DIV/0!</v>
      </c>
      <c r="AH11" s="8" t="e">
        <f t="shared" si="3"/>
        <v>#DIV/0!</v>
      </c>
      <c r="AI11" s="8" t="e">
        <f t="shared" si="3"/>
        <v>#DIV/0!</v>
      </c>
      <c r="AJ11" s="8" t="e">
        <f t="shared" si="3"/>
        <v>#DIV/0!</v>
      </c>
      <c r="AK11" s="8" t="e">
        <f t="shared" si="3"/>
        <v>#DIV/0!</v>
      </c>
      <c r="AL11" s="8" t="e">
        <f t="shared" si="3"/>
        <v>#DIV/0!</v>
      </c>
      <c r="AM11" s="8" t="e">
        <f t="shared" si="3"/>
        <v>#DIV/0!</v>
      </c>
      <c r="AN11" s="8" t="e">
        <f t="shared" si="3"/>
        <v>#DIV/0!</v>
      </c>
      <c r="AO11" s="8" t="e">
        <f t="shared" si="3"/>
        <v>#DIV/0!</v>
      </c>
      <c r="AP11" s="8" t="e">
        <f t="shared" si="3"/>
        <v>#DIV/0!</v>
      </c>
      <c r="AQ11" s="8" t="e">
        <f t="shared" si="3"/>
        <v>#DIV/0!</v>
      </c>
      <c r="AR11" s="8" t="e">
        <f t="shared" si="3"/>
        <v>#DIV/0!</v>
      </c>
      <c r="AS11" s="8" t="e">
        <f t="shared" si="3"/>
        <v>#DIV/0!</v>
      </c>
    </row>
    <row r="12" spans="2:45" s="7" customFormat="1" x14ac:dyDescent="0.35">
      <c r="B12" s="7" t="s">
        <v>46</v>
      </c>
    </row>
    <row r="13" spans="2:45" x14ac:dyDescent="0.35">
      <c r="B13" t="s">
        <v>42</v>
      </c>
      <c r="X13">
        <v>1055.3</v>
      </c>
      <c r="Y13">
        <v>1075.0999999999999</v>
      </c>
      <c r="Z13">
        <v>1061.8</v>
      </c>
      <c r="AA13">
        <v>1303.5</v>
      </c>
      <c r="AB13">
        <v>1356.2</v>
      </c>
      <c r="AC13">
        <v>1457.1</v>
      </c>
    </row>
    <row r="14" spans="2:45" s="4" customFormat="1" x14ac:dyDescent="0.35">
      <c r="B14" s="4" t="s">
        <v>48</v>
      </c>
      <c r="X14" s="4">
        <v>590.70000000000005</v>
      </c>
      <c r="Y14" s="4">
        <v>629</v>
      </c>
      <c r="Z14" s="4">
        <v>606.4</v>
      </c>
      <c r="AA14" s="4">
        <v>775.7</v>
      </c>
      <c r="AB14" s="4">
        <v>856.3</v>
      </c>
      <c r="AC14" s="4">
        <v>887</v>
      </c>
    </row>
    <row r="15" spans="2:45" x14ac:dyDescent="0.35">
      <c r="B15" t="s">
        <v>50</v>
      </c>
      <c r="N15">
        <f>N13-N14</f>
        <v>0</v>
      </c>
      <c r="O15">
        <f t="shared" ref="O15:Z15" si="4">O13-O14</f>
        <v>0</v>
      </c>
      <c r="P15">
        <f t="shared" si="4"/>
        <v>0</v>
      </c>
      <c r="Q15">
        <f t="shared" si="4"/>
        <v>0</v>
      </c>
      <c r="R15">
        <f t="shared" si="4"/>
        <v>0</v>
      </c>
      <c r="S15">
        <f t="shared" si="4"/>
        <v>0</v>
      </c>
      <c r="T15">
        <f t="shared" si="4"/>
        <v>0</v>
      </c>
      <c r="U15">
        <f t="shared" si="4"/>
        <v>0</v>
      </c>
      <c r="V15">
        <f t="shared" si="4"/>
        <v>0</v>
      </c>
      <c r="W15">
        <f t="shared" si="4"/>
        <v>0</v>
      </c>
      <c r="X15">
        <f t="shared" si="4"/>
        <v>464.59999999999991</v>
      </c>
      <c r="Y15">
        <f t="shared" si="4"/>
        <v>446.09999999999991</v>
      </c>
      <c r="Z15">
        <f t="shared" si="4"/>
        <v>455.4</v>
      </c>
      <c r="AA15">
        <f>AA13-AA14</f>
        <v>527.79999999999995</v>
      </c>
      <c r="AB15">
        <f t="shared" ref="AB15:AS15" si="5">AB13-AB14</f>
        <v>499.90000000000009</v>
      </c>
      <c r="AC15">
        <f t="shared" si="5"/>
        <v>570.09999999999991</v>
      </c>
      <c r="AD15">
        <f t="shared" si="5"/>
        <v>0</v>
      </c>
      <c r="AE15">
        <f t="shared" si="5"/>
        <v>0</v>
      </c>
      <c r="AF15">
        <f t="shared" si="5"/>
        <v>0</v>
      </c>
      <c r="AG15">
        <f t="shared" si="5"/>
        <v>0</v>
      </c>
      <c r="AH15">
        <f t="shared" si="5"/>
        <v>0</v>
      </c>
      <c r="AI15">
        <f t="shared" si="5"/>
        <v>0</v>
      </c>
      <c r="AJ15">
        <f t="shared" si="5"/>
        <v>0</v>
      </c>
      <c r="AK15">
        <f t="shared" si="5"/>
        <v>0</v>
      </c>
      <c r="AL15">
        <f t="shared" si="5"/>
        <v>0</v>
      </c>
      <c r="AM15">
        <f t="shared" si="5"/>
        <v>0</v>
      </c>
      <c r="AN15">
        <f t="shared" si="5"/>
        <v>0</v>
      </c>
      <c r="AO15">
        <f t="shared" si="5"/>
        <v>0</v>
      </c>
      <c r="AP15">
        <f t="shared" si="5"/>
        <v>0</v>
      </c>
      <c r="AQ15">
        <f t="shared" si="5"/>
        <v>0</v>
      </c>
      <c r="AR15">
        <f t="shared" si="5"/>
        <v>0</v>
      </c>
      <c r="AS15">
        <f t="shared" si="5"/>
        <v>0</v>
      </c>
    </row>
    <row r="16" spans="2:45" s="8" customFormat="1" x14ac:dyDescent="0.35">
      <c r="B16" s="8" t="s">
        <v>40</v>
      </c>
      <c r="N16" s="8" t="e">
        <f>N15/N13</f>
        <v>#DIV/0!</v>
      </c>
      <c r="O16" s="8" t="e">
        <f t="shared" ref="O16:AS16" si="6">O15/O13</f>
        <v>#DIV/0!</v>
      </c>
      <c r="P16" s="8" t="e">
        <f t="shared" si="6"/>
        <v>#DIV/0!</v>
      </c>
      <c r="Q16" s="8" t="e">
        <f t="shared" si="6"/>
        <v>#DIV/0!</v>
      </c>
      <c r="R16" s="8" t="e">
        <f t="shared" si="6"/>
        <v>#DIV/0!</v>
      </c>
      <c r="S16" s="8" t="e">
        <f t="shared" si="6"/>
        <v>#DIV/0!</v>
      </c>
      <c r="T16" s="8" t="e">
        <f t="shared" si="6"/>
        <v>#DIV/0!</v>
      </c>
      <c r="U16" s="8" t="e">
        <f t="shared" si="6"/>
        <v>#DIV/0!</v>
      </c>
      <c r="V16" s="8" t="e">
        <f t="shared" si="6"/>
        <v>#DIV/0!</v>
      </c>
      <c r="W16" s="8" t="e">
        <f t="shared" si="6"/>
        <v>#DIV/0!</v>
      </c>
      <c r="X16" s="8">
        <f t="shared" si="6"/>
        <v>0.44025395622097974</v>
      </c>
      <c r="Y16" s="8">
        <f t="shared" si="6"/>
        <v>0.41493814528881029</v>
      </c>
      <c r="Z16" s="8">
        <f t="shared" si="6"/>
        <v>0.42889433038236957</v>
      </c>
      <c r="AA16" s="8">
        <f t="shared" si="6"/>
        <v>0.40490985807441499</v>
      </c>
      <c r="AB16" s="8">
        <f t="shared" si="6"/>
        <v>0.36860345081846341</v>
      </c>
      <c r="AC16" s="8">
        <f t="shared" si="6"/>
        <v>0.39125660558643877</v>
      </c>
      <c r="AD16" s="8" t="e">
        <f t="shared" si="6"/>
        <v>#DIV/0!</v>
      </c>
      <c r="AE16" s="8" t="e">
        <f t="shared" si="6"/>
        <v>#DIV/0!</v>
      </c>
      <c r="AF16" s="8" t="e">
        <f t="shared" si="6"/>
        <v>#DIV/0!</v>
      </c>
      <c r="AG16" s="8" t="e">
        <f t="shared" si="6"/>
        <v>#DIV/0!</v>
      </c>
      <c r="AH16" s="8" t="e">
        <f t="shared" si="6"/>
        <v>#DIV/0!</v>
      </c>
      <c r="AI16" s="8" t="e">
        <f t="shared" si="6"/>
        <v>#DIV/0!</v>
      </c>
      <c r="AJ16" s="8" t="e">
        <f t="shared" si="6"/>
        <v>#DIV/0!</v>
      </c>
      <c r="AK16" s="8" t="e">
        <f t="shared" si="6"/>
        <v>#DIV/0!</v>
      </c>
      <c r="AL16" s="8" t="e">
        <f t="shared" si="6"/>
        <v>#DIV/0!</v>
      </c>
      <c r="AM16" s="8" t="e">
        <f t="shared" si="6"/>
        <v>#DIV/0!</v>
      </c>
      <c r="AN16" s="8" t="e">
        <f t="shared" si="6"/>
        <v>#DIV/0!</v>
      </c>
      <c r="AO16" s="8" t="e">
        <f t="shared" si="6"/>
        <v>#DIV/0!</v>
      </c>
      <c r="AP16" s="8" t="e">
        <f t="shared" si="6"/>
        <v>#DIV/0!</v>
      </c>
      <c r="AQ16" s="8" t="e">
        <f t="shared" si="6"/>
        <v>#DIV/0!</v>
      </c>
      <c r="AR16" s="8" t="e">
        <f t="shared" si="6"/>
        <v>#DIV/0!</v>
      </c>
      <c r="AS16" s="8" t="e">
        <f t="shared" si="6"/>
        <v>#DIV/0!</v>
      </c>
    </row>
    <row r="17" spans="2:45" s="1" customFormat="1" x14ac:dyDescent="0.35">
      <c r="B17" s="1" t="s">
        <v>37</v>
      </c>
    </row>
    <row r="18" spans="2:45" s="5" customFormat="1" x14ac:dyDescent="0.35">
      <c r="B18" s="5" t="s">
        <v>42</v>
      </c>
      <c r="X18" s="5">
        <v>4285.6000000000004</v>
      </c>
      <c r="Y18" s="5">
        <v>4431.2</v>
      </c>
      <c r="Z18" s="5">
        <v>4370.6000000000004</v>
      </c>
      <c r="AA18" s="5">
        <v>4998.1000000000004</v>
      </c>
      <c r="AB18" s="5">
        <v>5691.5</v>
      </c>
      <c r="AC18" s="5">
        <v>6863.2</v>
      </c>
      <c r="AD18" s="5">
        <f>AC18*(1+AD43)</f>
        <v>7549.52</v>
      </c>
      <c r="AE18" s="5">
        <f t="shared" ref="AE18:AS18" si="7">AD18*(1+AE43)</f>
        <v>8304.4720000000016</v>
      </c>
      <c r="AF18" s="5">
        <f t="shared" si="7"/>
        <v>9134.9192000000021</v>
      </c>
      <c r="AG18" s="5">
        <f t="shared" si="7"/>
        <v>10048.411120000002</v>
      </c>
      <c r="AH18" s="5">
        <f t="shared" si="7"/>
        <v>11053.252232000004</v>
      </c>
      <c r="AI18" s="5">
        <f t="shared" si="7"/>
        <v>12158.577455200006</v>
      </c>
      <c r="AJ18" s="5">
        <f t="shared" si="7"/>
        <v>13374.435200720007</v>
      </c>
      <c r="AK18" s="5">
        <f t="shared" si="7"/>
        <v>14711.878720792009</v>
      </c>
      <c r="AL18" s="5">
        <f t="shared" si="7"/>
        <v>16183.066592871211</v>
      </c>
      <c r="AM18" s="5">
        <f t="shared" si="7"/>
        <v>17801.373252158333</v>
      </c>
      <c r="AN18" s="5">
        <f t="shared" si="7"/>
        <v>19581.510577374167</v>
      </c>
      <c r="AO18" s="5">
        <f t="shared" si="7"/>
        <v>21539.661635111584</v>
      </c>
      <c r="AP18" s="5">
        <f t="shared" si="7"/>
        <v>23693.627798622743</v>
      </c>
      <c r="AQ18" s="5">
        <f t="shared" si="7"/>
        <v>26062.99057848502</v>
      </c>
      <c r="AR18" s="5">
        <f t="shared" si="7"/>
        <v>28669.289636333524</v>
      </c>
      <c r="AS18" s="5">
        <f t="shared" si="7"/>
        <v>31536.21859996688</v>
      </c>
    </row>
    <row r="19" spans="2:45" s="6" customFormat="1" x14ac:dyDescent="0.35">
      <c r="B19" s="6" t="s">
        <v>48</v>
      </c>
      <c r="X19" s="6">
        <v>2865.2</v>
      </c>
      <c r="Y19" s="6">
        <v>2978.2</v>
      </c>
      <c r="Z19" s="6">
        <v>2896.9</v>
      </c>
      <c r="AA19" s="6">
        <v>3475.4</v>
      </c>
      <c r="AB19" s="6">
        <v>4075.4</v>
      </c>
      <c r="AC19" s="6">
        <v>4462.7</v>
      </c>
    </row>
    <row r="20" spans="2:45" s="5" customFormat="1" x14ac:dyDescent="0.35">
      <c r="B20" s="5" t="s">
        <v>50</v>
      </c>
      <c r="N20" s="5">
        <f>N18-N19</f>
        <v>0</v>
      </c>
      <c r="O20" s="5">
        <f t="shared" ref="O20:AC20" si="8">O18-O19</f>
        <v>0</v>
      </c>
      <c r="P20" s="5">
        <f t="shared" si="8"/>
        <v>0</v>
      </c>
      <c r="Q20" s="5">
        <f t="shared" si="8"/>
        <v>0</v>
      </c>
      <c r="R20" s="5">
        <f t="shared" si="8"/>
        <v>0</v>
      </c>
      <c r="S20" s="5">
        <f t="shared" si="8"/>
        <v>0</v>
      </c>
      <c r="T20" s="5">
        <f t="shared" si="8"/>
        <v>0</v>
      </c>
      <c r="U20" s="5">
        <f t="shared" si="8"/>
        <v>0</v>
      </c>
      <c r="V20" s="5">
        <f t="shared" si="8"/>
        <v>0</v>
      </c>
      <c r="W20" s="5">
        <f t="shared" si="8"/>
        <v>0</v>
      </c>
      <c r="X20" s="5">
        <f t="shared" si="8"/>
        <v>1420.4000000000005</v>
      </c>
      <c r="Y20" s="5">
        <f t="shared" si="8"/>
        <v>1453</v>
      </c>
      <c r="Z20" s="5">
        <f t="shared" si="8"/>
        <v>1473.7000000000003</v>
      </c>
      <c r="AA20" s="5">
        <f t="shared" si="8"/>
        <v>1522.7000000000003</v>
      </c>
      <c r="AB20" s="5">
        <f t="shared" si="8"/>
        <v>1616.1</v>
      </c>
      <c r="AC20" s="5">
        <f t="shared" si="8"/>
        <v>2400.5</v>
      </c>
      <c r="AD20" s="5">
        <f>AD18*AD50</f>
        <v>2340.3512000000001</v>
      </c>
      <c r="AE20" s="5">
        <f t="shared" ref="AE20:AS20" si="9">AE18*AE50</f>
        <v>2574.3863200000005</v>
      </c>
      <c r="AF20" s="5">
        <f t="shared" si="9"/>
        <v>2831.8249520000008</v>
      </c>
      <c r="AG20" s="5">
        <f t="shared" si="9"/>
        <v>3115.0074472000006</v>
      </c>
      <c r="AH20" s="5">
        <f t="shared" si="9"/>
        <v>3426.5081919200015</v>
      </c>
      <c r="AI20" s="5">
        <f t="shared" si="9"/>
        <v>3769.1590111120017</v>
      </c>
      <c r="AJ20" s="5">
        <f t="shared" si="9"/>
        <v>4146.0749122232019</v>
      </c>
      <c r="AK20" s="5">
        <f t="shared" si="9"/>
        <v>4560.6824034455231</v>
      </c>
      <c r="AL20" s="5">
        <f t="shared" si="9"/>
        <v>5016.7506437900756</v>
      </c>
      <c r="AM20" s="5">
        <f t="shared" si="9"/>
        <v>5518.425708169083</v>
      </c>
      <c r="AN20" s="5">
        <f t="shared" si="9"/>
        <v>6070.2682789859919</v>
      </c>
      <c r="AO20" s="5">
        <f t="shared" si="9"/>
        <v>6677.2951068845914</v>
      </c>
      <c r="AP20" s="5">
        <f t="shared" si="9"/>
        <v>7345.0246175730508</v>
      </c>
      <c r="AQ20" s="5">
        <f t="shared" si="9"/>
        <v>8079.5270793303562</v>
      </c>
      <c r="AR20" s="5">
        <f t="shared" si="9"/>
        <v>8887.4797872633917</v>
      </c>
      <c r="AS20" s="5">
        <f t="shared" si="9"/>
        <v>9776.2277659897336</v>
      </c>
    </row>
    <row r="21" spans="2:45" s="5" customFormat="1" x14ac:dyDescent="0.35">
      <c r="B21" s="5" t="s">
        <v>53</v>
      </c>
      <c r="X21" s="5">
        <v>1223.8</v>
      </c>
      <c r="Y21" s="5">
        <v>1100.8</v>
      </c>
      <c r="Z21" s="5">
        <v>1008.4</v>
      </c>
      <c r="AA21" s="5">
        <v>1109</v>
      </c>
      <c r="AB21" s="5">
        <v>1178.3</v>
      </c>
      <c r="AC21" s="5">
        <v>1312.3</v>
      </c>
      <c r="AD21" s="5">
        <f>AC21*1.02</f>
        <v>1338.546</v>
      </c>
      <c r="AE21" s="5">
        <f t="shared" ref="AE21:AS22" si="10">AD21*1.02</f>
        <v>1365.31692</v>
      </c>
      <c r="AF21" s="5">
        <f t="shared" si="10"/>
        <v>1392.6232583999999</v>
      </c>
      <c r="AG21" s="5">
        <f t="shared" si="10"/>
        <v>1420.4757235679999</v>
      </c>
      <c r="AH21" s="5">
        <f t="shared" si="10"/>
        <v>1448.88523803936</v>
      </c>
      <c r="AI21" s="5">
        <f t="shared" si="10"/>
        <v>1477.8629428001473</v>
      </c>
      <c r="AJ21" s="5">
        <f t="shared" si="10"/>
        <v>1507.4202016561503</v>
      </c>
      <c r="AK21" s="5">
        <f t="shared" si="10"/>
        <v>1537.5686056892735</v>
      </c>
      <c r="AL21" s="5">
        <f t="shared" si="10"/>
        <v>1568.3199778030589</v>
      </c>
      <c r="AM21" s="5">
        <f t="shared" si="10"/>
        <v>1599.6863773591201</v>
      </c>
      <c r="AN21" s="5">
        <f t="shared" si="10"/>
        <v>1631.6801049063026</v>
      </c>
      <c r="AO21" s="5">
        <f t="shared" si="10"/>
        <v>1664.3137070044288</v>
      </c>
      <c r="AP21" s="5">
        <f t="shared" si="10"/>
        <v>1697.5999811445174</v>
      </c>
      <c r="AQ21" s="5">
        <f t="shared" si="10"/>
        <v>1731.5519807674077</v>
      </c>
      <c r="AR21" s="5">
        <f t="shared" si="10"/>
        <v>1766.1830203827558</v>
      </c>
      <c r="AS21" s="5">
        <f t="shared" si="10"/>
        <v>1801.5066807904109</v>
      </c>
    </row>
    <row r="22" spans="2:45" s="5" customFormat="1" x14ac:dyDescent="0.35">
      <c r="B22" s="5" t="s">
        <v>143</v>
      </c>
      <c r="X22" s="5">
        <v>0</v>
      </c>
      <c r="Y22" s="5">
        <v>0</v>
      </c>
      <c r="Z22" s="5">
        <v>174</v>
      </c>
      <c r="AA22" s="5">
        <v>144.30000000000001</v>
      </c>
      <c r="AB22" s="5">
        <v>215.8</v>
      </c>
      <c r="AC22" s="5">
        <v>181.3</v>
      </c>
      <c r="AD22" s="5">
        <f>AC22*1.02</f>
        <v>184.92600000000002</v>
      </c>
      <c r="AE22" s="5">
        <f t="shared" si="10"/>
        <v>188.62452000000002</v>
      </c>
      <c r="AF22" s="5">
        <f t="shared" si="10"/>
        <v>192.39701040000003</v>
      </c>
      <c r="AG22" s="5">
        <f t="shared" si="10"/>
        <v>196.24495060800004</v>
      </c>
      <c r="AH22" s="5">
        <f t="shared" si="10"/>
        <v>200.16984962016005</v>
      </c>
      <c r="AI22" s="5">
        <f t="shared" si="10"/>
        <v>204.17324661256325</v>
      </c>
      <c r="AJ22" s="5">
        <f t="shared" si="10"/>
        <v>208.25671154481452</v>
      </c>
      <c r="AK22" s="5">
        <f t="shared" si="10"/>
        <v>212.42184577571081</v>
      </c>
      <c r="AL22" s="5">
        <f t="shared" si="10"/>
        <v>216.67028269122503</v>
      </c>
      <c r="AM22" s="5">
        <f t="shared" si="10"/>
        <v>221.00368834504954</v>
      </c>
      <c r="AN22" s="5">
        <f t="shared" si="10"/>
        <v>225.42376211195054</v>
      </c>
      <c r="AO22" s="5">
        <f t="shared" si="10"/>
        <v>229.93223735418954</v>
      </c>
      <c r="AP22" s="5">
        <f t="shared" si="10"/>
        <v>234.53088210127333</v>
      </c>
      <c r="AQ22" s="5">
        <f t="shared" si="10"/>
        <v>239.22149974329881</v>
      </c>
      <c r="AR22" s="5">
        <f t="shared" si="10"/>
        <v>244.00592973816478</v>
      </c>
      <c r="AS22" s="5">
        <f t="shared" si="10"/>
        <v>248.88604833292808</v>
      </c>
    </row>
    <row r="23" spans="2:45" s="5" customFormat="1" x14ac:dyDescent="0.35">
      <c r="B23" s="5" t="s">
        <v>55</v>
      </c>
      <c r="X23" s="5">
        <v>0</v>
      </c>
      <c r="Y23" s="5">
        <v>0</v>
      </c>
      <c r="Z23" s="5">
        <v>0</v>
      </c>
      <c r="AA23" s="5">
        <v>1.4</v>
      </c>
      <c r="AB23" s="5">
        <v>0.7</v>
      </c>
      <c r="AC23" s="5">
        <v>28.6</v>
      </c>
      <c r="AD23" s="5">
        <f>AC23*1.05</f>
        <v>30.03</v>
      </c>
      <c r="AE23" s="5">
        <f>AD23*1.05</f>
        <v>31.531500000000001</v>
      </c>
      <c r="AF23" s="5">
        <v>0</v>
      </c>
      <c r="AG23" s="5">
        <v>0</v>
      </c>
      <c r="AH23" s="5">
        <v>0</v>
      </c>
      <c r="AI23" s="5">
        <v>0</v>
      </c>
      <c r="AJ23" s="5">
        <v>0</v>
      </c>
      <c r="AK23" s="5">
        <v>0</v>
      </c>
      <c r="AL23" s="5">
        <v>0</v>
      </c>
      <c r="AM23" s="5">
        <v>0</v>
      </c>
      <c r="AN23" s="5">
        <v>0</v>
      </c>
      <c r="AO23" s="5">
        <v>0</v>
      </c>
      <c r="AP23" s="5">
        <v>0</v>
      </c>
      <c r="AQ23" s="5">
        <v>0</v>
      </c>
      <c r="AR23" s="5">
        <v>0</v>
      </c>
      <c r="AS23" s="5">
        <v>0</v>
      </c>
    </row>
    <row r="24" spans="2:45" s="5" customFormat="1" x14ac:dyDescent="0.35">
      <c r="B24" s="5" t="s">
        <v>144</v>
      </c>
      <c r="X24" s="5">
        <v>0</v>
      </c>
      <c r="Y24" s="5">
        <v>0</v>
      </c>
      <c r="Z24" s="5">
        <v>0</v>
      </c>
      <c r="AA24" s="5">
        <v>3.2</v>
      </c>
      <c r="AB24" s="5">
        <v>3.7</v>
      </c>
      <c r="AC24" s="5">
        <v>16</v>
      </c>
      <c r="AD24" s="5">
        <f>AC24*1.05</f>
        <v>16.8</v>
      </c>
      <c r="AE24" s="5">
        <f t="shared" ref="AE24:AS24" si="11">AD24*1.05</f>
        <v>17.64</v>
      </c>
      <c r="AF24" s="5">
        <f t="shared" si="11"/>
        <v>18.522000000000002</v>
      </c>
      <c r="AG24" s="5">
        <f t="shared" si="11"/>
        <v>19.448100000000004</v>
      </c>
      <c r="AH24" s="5">
        <f t="shared" si="11"/>
        <v>20.420505000000006</v>
      </c>
      <c r="AI24" s="5">
        <f t="shared" si="11"/>
        <v>21.441530250000007</v>
      </c>
      <c r="AJ24" s="5">
        <f t="shared" si="11"/>
        <v>22.513606762500007</v>
      </c>
      <c r="AK24" s="5">
        <f t="shared" si="11"/>
        <v>23.639287100625008</v>
      </c>
      <c r="AL24" s="5">
        <f t="shared" si="11"/>
        <v>24.82125145565626</v>
      </c>
      <c r="AM24" s="5">
        <f t="shared" si="11"/>
        <v>26.062314028439072</v>
      </c>
      <c r="AN24" s="5">
        <f t="shared" si="11"/>
        <v>27.365429729861027</v>
      </c>
      <c r="AO24" s="5">
        <f t="shared" si="11"/>
        <v>28.733701216354081</v>
      </c>
      <c r="AP24" s="5">
        <f t="shared" si="11"/>
        <v>30.170386277171787</v>
      </c>
      <c r="AQ24" s="5">
        <f t="shared" si="11"/>
        <v>31.678905591030379</v>
      </c>
      <c r="AR24" s="5">
        <f t="shared" si="11"/>
        <v>33.2628508705819</v>
      </c>
      <c r="AS24" s="5">
        <f t="shared" si="11"/>
        <v>34.925993414110998</v>
      </c>
    </row>
    <row r="25" spans="2:45" s="5" customFormat="1" x14ac:dyDescent="0.35">
      <c r="B25" s="5" t="s">
        <v>145</v>
      </c>
      <c r="X25" s="5">
        <v>0</v>
      </c>
      <c r="Y25" s="5">
        <v>0</v>
      </c>
      <c r="Z25" s="5">
        <v>0</v>
      </c>
      <c r="AA25" s="5">
        <v>8.6999999999999993</v>
      </c>
      <c r="AB25" s="5">
        <v>0</v>
      </c>
      <c r="AC25" s="5">
        <v>0</v>
      </c>
      <c r="AD25" s="5">
        <v>0</v>
      </c>
      <c r="AE25" s="5">
        <v>0</v>
      </c>
      <c r="AF25" s="5">
        <v>0</v>
      </c>
      <c r="AG25" s="5">
        <v>0</v>
      </c>
      <c r="AH25" s="5">
        <v>0</v>
      </c>
      <c r="AI25" s="5">
        <v>0</v>
      </c>
      <c r="AJ25" s="5">
        <v>0</v>
      </c>
      <c r="AK25" s="5">
        <v>0</v>
      </c>
      <c r="AL25" s="5">
        <v>0</v>
      </c>
      <c r="AM25" s="5">
        <v>0</v>
      </c>
      <c r="AN25" s="5">
        <v>0</v>
      </c>
      <c r="AO25" s="5">
        <v>0</v>
      </c>
      <c r="AP25" s="5">
        <v>0</v>
      </c>
      <c r="AQ25" s="5">
        <v>0</v>
      </c>
      <c r="AR25" s="5">
        <v>0</v>
      </c>
      <c r="AS25" s="5">
        <v>0</v>
      </c>
    </row>
    <row r="26" spans="2:45" s="6" customFormat="1" x14ac:dyDescent="0.35">
      <c r="B26" s="6" t="s">
        <v>146</v>
      </c>
      <c r="X26" s="6">
        <v>178.8</v>
      </c>
      <c r="Y26" s="6">
        <v>146.1</v>
      </c>
      <c r="Z26" s="6">
        <f>251.8</f>
        <v>251.8</v>
      </c>
      <c r="AA26" s="6">
        <v>-3.8</v>
      </c>
      <c r="AB26" s="6">
        <v>-5.8</v>
      </c>
      <c r="AC26" s="6">
        <v>-9.9</v>
      </c>
      <c r="AD26" s="6">
        <v>0</v>
      </c>
      <c r="AE26" s="6">
        <v>0</v>
      </c>
      <c r="AF26" s="6">
        <v>0</v>
      </c>
      <c r="AG26" s="6">
        <v>0</v>
      </c>
      <c r="AH26" s="6">
        <v>0</v>
      </c>
      <c r="AI26" s="6">
        <v>0</v>
      </c>
      <c r="AJ26" s="6">
        <v>0</v>
      </c>
      <c r="AK26" s="6">
        <v>0</v>
      </c>
      <c r="AL26" s="6">
        <v>0</v>
      </c>
      <c r="AM26" s="6">
        <v>0</v>
      </c>
      <c r="AN26" s="6">
        <v>0</v>
      </c>
      <c r="AO26" s="6">
        <v>0</v>
      </c>
      <c r="AP26" s="6">
        <v>0</v>
      </c>
      <c r="AQ26" s="6">
        <v>0</v>
      </c>
      <c r="AR26" s="6">
        <v>0</v>
      </c>
      <c r="AS26" s="6">
        <v>0</v>
      </c>
    </row>
    <row r="27" spans="2:45" s="10" customFormat="1" x14ac:dyDescent="0.35">
      <c r="B27" s="10" t="s">
        <v>147</v>
      </c>
      <c r="N27" s="10">
        <f>SUM(N21:N26)</f>
        <v>0</v>
      </c>
      <c r="O27" s="10">
        <f t="shared" ref="O27:AS27" si="12">SUM(O21:O26)</f>
        <v>0</v>
      </c>
      <c r="P27" s="10">
        <f t="shared" si="12"/>
        <v>0</v>
      </c>
      <c r="Q27" s="10">
        <f t="shared" si="12"/>
        <v>0</v>
      </c>
      <c r="R27" s="10">
        <f t="shared" si="12"/>
        <v>0</v>
      </c>
      <c r="S27" s="10">
        <f t="shared" si="12"/>
        <v>0</v>
      </c>
      <c r="T27" s="10">
        <f t="shared" si="12"/>
        <v>0</v>
      </c>
      <c r="U27" s="10">
        <f t="shared" si="12"/>
        <v>0</v>
      </c>
      <c r="V27" s="10">
        <f t="shared" si="12"/>
        <v>0</v>
      </c>
      <c r="W27" s="10">
        <f t="shared" si="12"/>
        <v>0</v>
      </c>
      <c r="X27" s="10">
        <f t="shared" si="12"/>
        <v>1402.6</v>
      </c>
      <c r="Y27" s="10">
        <f t="shared" si="12"/>
        <v>1246.8999999999999</v>
      </c>
      <c r="Z27" s="10">
        <f t="shared" si="12"/>
        <v>1434.2</v>
      </c>
      <c r="AA27" s="10">
        <f t="shared" si="12"/>
        <v>1262.8000000000002</v>
      </c>
      <c r="AB27" s="10">
        <f t="shared" si="12"/>
        <v>1392.7</v>
      </c>
      <c r="AC27" s="10">
        <f t="shared" si="12"/>
        <v>1528.2999999999997</v>
      </c>
      <c r="AD27" s="10">
        <f t="shared" si="12"/>
        <v>1570.3019999999999</v>
      </c>
      <c r="AE27" s="10">
        <f t="shared" si="12"/>
        <v>1603.1129400000002</v>
      </c>
      <c r="AF27" s="10">
        <f t="shared" si="12"/>
        <v>1603.5422687999999</v>
      </c>
      <c r="AG27" s="10">
        <f t="shared" si="12"/>
        <v>1636.1687741759999</v>
      </c>
      <c r="AH27" s="10">
        <f t="shared" si="12"/>
        <v>1669.4755926595201</v>
      </c>
      <c r="AI27" s="10">
        <f t="shared" si="12"/>
        <v>1703.4777196627103</v>
      </c>
      <c r="AJ27" s="10">
        <f t="shared" si="12"/>
        <v>1738.190519963465</v>
      </c>
      <c r="AK27" s="10">
        <f t="shared" si="12"/>
        <v>1773.6297385656094</v>
      </c>
      <c r="AL27" s="10">
        <f t="shared" si="12"/>
        <v>1809.8115119499403</v>
      </c>
      <c r="AM27" s="10">
        <f t="shared" si="12"/>
        <v>1846.7523797326087</v>
      </c>
      <c r="AN27" s="10">
        <f t="shared" si="12"/>
        <v>1884.4692967481142</v>
      </c>
      <c r="AO27" s="10">
        <f t="shared" si="12"/>
        <v>1922.9796455749724</v>
      </c>
      <c r="AP27" s="10">
        <f t="shared" si="12"/>
        <v>1962.3012495229625</v>
      </c>
      <c r="AQ27" s="10">
        <f t="shared" si="12"/>
        <v>2002.4523861017369</v>
      </c>
      <c r="AR27" s="10">
        <f t="shared" si="12"/>
        <v>2043.4518009915023</v>
      </c>
      <c r="AS27" s="10">
        <f t="shared" si="12"/>
        <v>2085.31872253745</v>
      </c>
    </row>
    <row r="28" spans="2:45" s="5" customFormat="1" x14ac:dyDescent="0.35">
      <c r="B28" s="5" t="s">
        <v>148</v>
      </c>
      <c r="N28" s="5">
        <f>N20-N27</f>
        <v>0</v>
      </c>
      <c r="O28" s="5">
        <f t="shared" ref="O28:AS28" si="13">O20-O27</f>
        <v>0</v>
      </c>
      <c r="P28" s="5">
        <f t="shared" si="13"/>
        <v>0</v>
      </c>
      <c r="Q28" s="5">
        <f t="shared" si="13"/>
        <v>0</v>
      </c>
      <c r="R28" s="5">
        <f t="shared" si="13"/>
        <v>0</v>
      </c>
      <c r="S28" s="5">
        <f t="shared" si="13"/>
        <v>0</v>
      </c>
      <c r="T28" s="5">
        <f t="shared" si="13"/>
        <v>0</v>
      </c>
      <c r="U28" s="5">
        <f t="shared" si="13"/>
        <v>0</v>
      </c>
      <c r="V28" s="5">
        <f t="shared" si="13"/>
        <v>0</v>
      </c>
      <c r="W28" s="5">
        <f t="shared" si="13"/>
        <v>0</v>
      </c>
      <c r="X28" s="5">
        <f t="shared" si="13"/>
        <v>17.800000000000637</v>
      </c>
      <c r="Y28" s="5">
        <f t="shared" si="13"/>
        <v>206.10000000000014</v>
      </c>
      <c r="Z28" s="5">
        <f t="shared" si="13"/>
        <v>39.500000000000227</v>
      </c>
      <c r="AA28" s="5">
        <f t="shared" si="13"/>
        <v>259.90000000000009</v>
      </c>
      <c r="AB28" s="5">
        <f t="shared" si="13"/>
        <v>223.39999999999986</v>
      </c>
      <c r="AC28" s="5">
        <f t="shared" si="13"/>
        <v>872.20000000000027</v>
      </c>
      <c r="AD28" s="5">
        <f t="shared" si="13"/>
        <v>770.04920000000016</v>
      </c>
      <c r="AE28" s="5">
        <f t="shared" si="13"/>
        <v>971.27338000000032</v>
      </c>
      <c r="AF28" s="5">
        <f t="shared" si="13"/>
        <v>1228.282683200001</v>
      </c>
      <c r="AG28" s="5">
        <f t="shared" si="13"/>
        <v>1478.8386730240006</v>
      </c>
      <c r="AH28" s="5">
        <f t="shared" si="13"/>
        <v>1757.0325992604814</v>
      </c>
      <c r="AI28" s="5">
        <f t="shared" si="13"/>
        <v>2065.6812914492912</v>
      </c>
      <c r="AJ28" s="5">
        <f t="shared" si="13"/>
        <v>2407.8843922597371</v>
      </c>
      <c r="AK28" s="5">
        <f t="shared" si="13"/>
        <v>2787.0526648799137</v>
      </c>
      <c r="AL28" s="5">
        <f t="shared" si="13"/>
        <v>3206.9391318401354</v>
      </c>
      <c r="AM28" s="5">
        <f t="shared" si="13"/>
        <v>3671.6733284364745</v>
      </c>
      <c r="AN28" s="5">
        <f t="shared" si="13"/>
        <v>4185.7989822378777</v>
      </c>
      <c r="AO28" s="5">
        <f t="shared" si="13"/>
        <v>4754.3154613096194</v>
      </c>
      <c r="AP28" s="5">
        <f t="shared" si="13"/>
        <v>5382.7233680500885</v>
      </c>
      <c r="AQ28" s="5">
        <f t="shared" si="13"/>
        <v>6077.0746932286193</v>
      </c>
      <c r="AR28" s="5">
        <f t="shared" si="13"/>
        <v>6844.0279862718889</v>
      </c>
      <c r="AS28" s="5">
        <f t="shared" si="13"/>
        <v>7690.9090434522841</v>
      </c>
    </row>
    <row r="29" spans="2:45" s="5" customFormat="1" x14ac:dyDescent="0.35">
      <c r="B29" s="5" t="s">
        <v>149</v>
      </c>
      <c r="X29" s="5">
        <v>268.8</v>
      </c>
      <c r="Y29" s="5">
        <v>310.39999999999998</v>
      </c>
      <c r="Z29" s="5">
        <v>150.4</v>
      </c>
      <c r="AA29" s="5">
        <v>90.6</v>
      </c>
      <c r="AB29" s="5">
        <v>147.30000000000001</v>
      </c>
      <c r="AC29" s="5">
        <v>180.1</v>
      </c>
      <c r="AD29" s="5">
        <v>0</v>
      </c>
      <c r="AE29" s="5">
        <v>0</v>
      </c>
      <c r="AF29" s="5">
        <v>0</v>
      </c>
      <c r="AG29" s="5">
        <v>0</v>
      </c>
      <c r="AH29" s="5">
        <v>0</v>
      </c>
      <c r="AI29" s="5">
        <v>0</v>
      </c>
      <c r="AJ29" s="5">
        <v>0</v>
      </c>
      <c r="AK29" s="5">
        <v>0</v>
      </c>
      <c r="AL29" s="5">
        <v>0</v>
      </c>
      <c r="AM29" s="5">
        <v>0</v>
      </c>
      <c r="AN29" s="5">
        <v>0</v>
      </c>
      <c r="AO29" s="5">
        <v>0</v>
      </c>
      <c r="AP29" s="5">
        <v>0</v>
      </c>
      <c r="AQ29" s="5">
        <v>0</v>
      </c>
      <c r="AR29" s="5">
        <v>0</v>
      </c>
      <c r="AS29" s="5">
        <v>0</v>
      </c>
    </row>
    <row r="30" spans="2:45" s="5" customFormat="1" x14ac:dyDescent="0.35">
      <c r="B30" s="5" t="s">
        <v>63</v>
      </c>
      <c r="X30" s="5">
        <v>0</v>
      </c>
      <c r="Y30" s="5">
        <v>0</v>
      </c>
      <c r="Z30" s="5">
        <v>0</v>
      </c>
      <c r="AA30" s="5">
        <v>0.4</v>
      </c>
      <c r="AB30" s="5">
        <v>0</v>
      </c>
      <c r="AC30" s="5">
        <v>0.5</v>
      </c>
      <c r="AD30" s="5">
        <v>0</v>
      </c>
      <c r="AE30" s="5">
        <v>0</v>
      </c>
      <c r="AF30" s="5">
        <v>0</v>
      </c>
      <c r="AG30" s="5">
        <v>0</v>
      </c>
      <c r="AH30" s="5">
        <v>0</v>
      </c>
      <c r="AI30" s="5">
        <v>0</v>
      </c>
      <c r="AJ30" s="5">
        <v>0</v>
      </c>
      <c r="AK30" s="5">
        <v>0</v>
      </c>
      <c r="AL30" s="5">
        <v>0</v>
      </c>
      <c r="AM30" s="5">
        <v>0</v>
      </c>
      <c r="AN30" s="5">
        <v>0</v>
      </c>
      <c r="AO30" s="5">
        <v>0</v>
      </c>
      <c r="AP30" s="5">
        <v>0</v>
      </c>
      <c r="AQ30" s="5">
        <v>0</v>
      </c>
      <c r="AR30" s="5">
        <v>0</v>
      </c>
      <c r="AS30" s="5">
        <v>0</v>
      </c>
    </row>
    <row r="31" spans="2:45" s="5" customFormat="1" x14ac:dyDescent="0.35">
      <c r="B31" s="5" t="s">
        <v>64</v>
      </c>
      <c r="X31" s="5">
        <v>0</v>
      </c>
      <c r="Y31" s="5">
        <v>0</v>
      </c>
      <c r="Z31" s="5">
        <v>0</v>
      </c>
      <c r="AA31" s="5">
        <v>-59.2</v>
      </c>
      <c r="AB31" s="5">
        <v>0</v>
      </c>
      <c r="AC31" s="5">
        <v>0</v>
      </c>
      <c r="AD31" s="5">
        <v>0</v>
      </c>
      <c r="AE31" s="5">
        <v>0</v>
      </c>
      <c r="AF31" s="5">
        <v>0</v>
      </c>
      <c r="AG31" s="5">
        <v>0</v>
      </c>
      <c r="AH31" s="5">
        <v>0</v>
      </c>
      <c r="AI31" s="5">
        <v>0</v>
      </c>
      <c r="AJ31" s="5">
        <v>0</v>
      </c>
      <c r="AK31" s="5">
        <v>0</v>
      </c>
      <c r="AL31" s="5">
        <v>0</v>
      </c>
      <c r="AM31" s="5">
        <v>0</v>
      </c>
      <c r="AN31" s="5">
        <v>0</v>
      </c>
      <c r="AO31" s="5">
        <v>0</v>
      </c>
      <c r="AP31" s="5">
        <v>0</v>
      </c>
      <c r="AQ31" s="5">
        <v>0</v>
      </c>
      <c r="AR31" s="5">
        <v>0</v>
      </c>
      <c r="AS31" s="5">
        <v>0</v>
      </c>
    </row>
    <row r="32" spans="2:45" s="6" customFormat="1" x14ac:dyDescent="0.35">
      <c r="B32" s="6" t="s">
        <v>65</v>
      </c>
      <c r="X32" s="6">
        <v>0</v>
      </c>
      <c r="Y32" s="6">
        <v>0</v>
      </c>
      <c r="Z32" s="6">
        <v>0</v>
      </c>
      <c r="AA32" s="6">
        <v>61.9</v>
      </c>
      <c r="AB32" s="6">
        <v>-90.9</v>
      </c>
      <c r="AC32" s="6">
        <v>157.9</v>
      </c>
      <c r="AD32" s="6">
        <v>0</v>
      </c>
      <c r="AE32" s="6">
        <v>0</v>
      </c>
      <c r="AF32" s="6">
        <v>0</v>
      </c>
      <c r="AG32" s="6">
        <v>0</v>
      </c>
      <c r="AH32" s="6">
        <v>0</v>
      </c>
      <c r="AI32" s="6">
        <v>0</v>
      </c>
      <c r="AJ32" s="6">
        <v>0</v>
      </c>
      <c r="AK32" s="6">
        <v>0</v>
      </c>
      <c r="AL32" s="6">
        <v>0</v>
      </c>
      <c r="AM32" s="6">
        <v>0</v>
      </c>
      <c r="AN32" s="6">
        <v>0</v>
      </c>
      <c r="AO32" s="6">
        <v>0</v>
      </c>
      <c r="AP32" s="6">
        <v>0</v>
      </c>
      <c r="AQ32" s="6">
        <v>0</v>
      </c>
      <c r="AR32" s="6">
        <v>0</v>
      </c>
      <c r="AS32" s="6">
        <v>0</v>
      </c>
    </row>
    <row r="33" spans="1:99" s="5" customFormat="1" x14ac:dyDescent="0.35">
      <c r="B33" s="5" t="s">
        <v>66</v>
      </c>
      <c r="N33" s="5">
        <f>N28-SUM(N29:N32)</f>
        <v>0</v>
      </c>
      <c r="O33" s="5">
        <f t="shared" ref="O33:AB33" si="14">O28-SUM(O29:O32)</f>
        <v>0</v>
      </c>
      <c r="P33" s="5">
        <f t="shared" si="14"/>
        <v>0</v>
      </c>
      <c r="Q33" s="5">
        <f t="shared" si="14"/>
        <v>0</v>
      </c>
      <c r="R33" s="5">
        <f t="shared" si="14"/>
        <v>0</v>
      </c>
      <c r="S33" s="5">
        <f t="shared" si="14"/>
        <v>0</v>
      </c>
      <c r="T33" s="5">
        <f t="shared" si="14"/>
        <v>0</v>
      </c>
      <c r="U33" s="5">
        <f t="shared" si="14"/>
        <v>0</v>
      </c>
      <c r="V33" s="5">
        <f t="shared" si="14"/>
        <v>0</v>
      </c>
      <c r="W33" s="5">
        <f t="shared" si="14"/>
        <v>0</v>
      </c>
      <c r="X33" s="5">
        <f t="shared" si="14"/>
        <v>-250.99999999999937</v>
      </c>
      <c r="Y33" s="5">
        <f t="shared" si="14"/>
        <v>-104.29999999999984</v>
      </c>
      <c r="Z33" s="5">
        <f t="shared" si="14"/>
        <v>-110.89999999999978</v>
      </c>
      <c r="AA33" s="5">
        <f t="shared" si="14"/>
        <v>166.2000000000001</v>
      </c>
      <c r="AB33" s="5">
        <f t="shared" si="14"/>
        <v>166.99999999999986</v>
      </c>
      <c r="AC33" s="5">
        <f>AC28-SUM(AC29:AC32)</f>
        <v>533.70000000000027</v>
      </c>
      <c r="AD33" s="5">
        <f t="shared" ref="AD33:AS33" si="15">AD28-SUM(AD29:AD32)</f>
        <v>770.04920000000016</v>
      </c>
      <c r="AE33" s="5">
        <f t="shared" si="15"/>
        <v>971.27338000000032</v>
      </c>
      <c r="AF33" s="5">
        <f t="shared" si="15"/>
        <v>1228.282683200001</v>
      </c>
      <c r="AG33" s="5">
        <f t="shared" si="15"/>
        <v>1478.8386730240006</v>
      </c>
      <c r="AH33" s="5">
        <f t="shared" si="15"/>
        <v>1757.0325992604814</v>
      </c>
      <c r="AI33" s="5">
        <f t="shared" si="15"/>
        <v>2065.6812914492912</v>
      </c>
      <c r="AJ33" s="5">
        <f t="shared" si="15"/>
        <v>2407.8843922597371</v>
      </c>
      <c r="AK33" s="5">
        <f t="shared" si="15"/>
        <v>2787.0526648799137</v>
      </c>
      <c r="AL33" s="5">
        <f t="shared" si="15"/>
        <v>3206.9391318401354</v>
      </c>
      <c r="AM33" s="5">
        <f t="shared" si="15"/>
        <v>3671.6733284364745</v>
      </c>
      <c r="AN33" s="5">
        <f t="shared" si="15"/>
        <v>4185.7989822378777</v>
      </c>
      <c r="AO33" s="5">
        <f t="shared" si="15"/>
        <v>4754.3154613096194</v>
      </c>
      <c r="AP33" s="5">
        <f t="shared" si="15"/>
        <v>5382.7233680500885</v>
      </c>
      <c r="AQ33" s="5">
        <f t="shared" si="15"/>
        <v>6077.0746932286193</v>
      </c>
      <c r="AR33" s="5">
        <f t="shared" si="15"/>
        <v>6844.0279862718889</v>
      </c>
      <c r="AS33" s="5">
        <f t="shared" si="15"/>
        <v>7690.9090434522841</v>
      </c>
    </row>
    <row r="34" spans="1:99" s="6" customFormat="1" x14ac:dyDescent="0.35">
      <c r="B34" s="6" t="s">
        <v>67</v>
      </c>
      <c r="X34" s="6">
        <f>49.9+6.9</f>
        <v>56.8</v>
      </c>
      <c r="Y34" s="6">
        <v>36.5</v>
      </c>
      <c r="Z34" s="6">
        <v>72.7</v>
      </c>
      <c r="AA34" s="6">
        <v>46.6</v>
      </c>
      <c r="AB34" s="6">
        <v>90.4</v>
      </c>
      <c r="AC34" s="6">
        <v>73.5</v>
      </c>
      <c r="AD34" s="6">
        <f>AD33*(AD53)</f>
        <v>77.004920000000027</v>
      </c>
      <c r="AE34" s="6">
        <f t="shared" ref="AE34:AS34" si="16">AE33*(AE53)</f>
        <v>97.127338000000037</v>
      </c>
      <c r="AF34" s="6">
        <f t="shared" si="16"/>
        <v>122.82826832000011</v>
      </c>
      <c r="AG34" s="6">
        <f t="shared" si="16"/>
        <v>147.88386730240006</v>
      </c>
      <c r="AH34" s="6">
        <f t="shared" si="16"/>
        <v>175.70325992604816</v>
      </c>
      <c r="AI34" s="6">
        <f t="shared" si="16"/>
        <v>206.56812914492912</v>
      </c>
      <c r="AJ34" s="6">
        <f t="shared" si="16"/>
        <v>240.78843922597372</v>
      </c>
      <c r="AK34" s="6">
        <f t="shared" si="16"/>
        <v>278.70526648799137</v>
      </c>
      <c r="AL34" s="6">
        <f t="shared" si="16"/>
        <v>320.69391318401358</v>
      </c>
      <c r="AM34" s="6">
        <f t="shared" si="16"/>
        <v>367.1673328436475</v>
      </c>
      <c r="AN34" s="6">
        <f t="shared" si="16"/>
        <v>418.57989822378778</v>
      </c>
      <c r="AO34" s="6">
        <f t="shared" si="16"/>
        <v>475.43154613096198</v>
      </c>
      <c r="AP34" s="6">
        <f t="shared" si="16"/>
        <v>538.27233680500888</v>
      </c>
      <c r="AQ34" s="6">
        <f t="shared" si="16"/>
        <v>607.70746932286193</v>
      </c>
      <c r="AR34" s="6">
        <f t="shared" si="16"/>
        <v>684.40279862718899</v>
      </c>
      <c r="AS34" s="6">
        <f t="shared" si="16"/>
        <v>769.09090434522841</v>
      </c>
    </row>
    <row r="35" spans="1:99" s="5" customFormat="1" x14ac:dyDescent="0.35">
      <c r="B35" s="5" t="s">
        <v>68</v>
      </c>
      <c r="N35" s="5">
        <f>N33-N34</f>
        <v>0</v>
      </c>
      <c r="O35" s="5">
        <f t="shared" ref="O35:AS35" si="17">O33-O34</f>
        <v>0</v>
      </c>
      <c r="P35" s="5">
        <f t="shared" si="17"/>
        <v>0</v>
      </c>
      <c r="Q35" s="5">
        <f t="shared" si="17"/>
        <v>0</v>
      </c>
      <c r="R35" s="5">
        <f t="shared" si="17"/>
        <v>0</v>
      </c>
      <c r="S35" s="5">
        <f t="shared" si="17"/>
        <v>0</v>
      </c>
      <c r="T35" s="5">
        <f t="shared" si="17"/>
        <v>0</v>
      </c>
      <c r="U35" s="5">
        <f t="shared" si="17"/>
        <v>0</v>
      </c>
      <c r="V35" s="5">
        <f t="shared" si="17"/>
        <v>0</v>
      </c>
      <c r="W35" s="5">
        <f t="shared" si="17"/>
        <v>0</v>
      </c>
      <c r="X35" s="5">
        <f t="shared" si="17"/>
        <v>-307.79999999999939</v>
      </c>
      <c r="Y35" s="5">
        <f t="shared" si="17"/>
        <v>-140.79999999999984</v>
      </c>
      <c r="Z35" s="5">
        <f t="shared" si="17"/>
        <v>-183.5999999999998</v>
      </c>
      <c r="AA35" s="5">
        <f t="shared" si="17"/>
        <v>119.60000000000011</v>
      </c>
      <c r="AB35" s="5">
        <f t="shared" si="17"/>
        <v>76.599999999999852</v>
      </c>
      <c r="AC35" s="5">
        <f t="shared" si="17"/>
        <v>460.20000000000027</v>
      </c>
      <c r="AD35" s="5">
        <f t="shared" si="17"/>
        <v>693.04428000000007</v>
      </c>
      <c r="AE35" s="5">
        <f>AE33-AE34</f>
        <v>874.14604200000031</v>
      </c>
      <c r="AF35" s="5">
        <f t="shared" si="17"/>
        <v>1105.454414880001</v>
      </c>
      <c r="AG35" s="5">
        <f t="shared" si="17"/>
        <v>1330.9548057216007</v>
      </c>
      <c r="AH35" s="5">
        <f t="shared" si="17"/>
        <v>1581.3293393344334</v>
      </c>
      <c r="AI35" s="5">
        <f t="shared" si="17"/>
        <v>1859.113162304362</v>
      </c>
      <c r="AJ35" s="5">
        <f t="shared" si="17"/>
        <v>2167.0959530337632</v>
      </c>
      <c r="AK35" s="5">
        <f t="shared" si="17"/>
        <v>2508.3473983919221</v>
      </c>
      <c r="AL35" s="5">
        <f t="shared" si="17"/>
        <v>2886.2452186561218</v>
      </c>
      <c r="AM35" s="5">
        <f t="shared" si="17"/>
        <v>3304.5059955928273</v>
      </c>
      <c r="AN35" s="5">
        <f t="shared" si="17"/>
        <v>3767.2190840140897</v>
      </c>
      <c r="AO35" s="5">
        <f t="shared" si="17"/>
        <v>4278.8839151786578</v>
      </c>
      <c r="AP35" s="5">
        <f t="shared" si="17"/>
        <v>4844.4510312450793</v>
      </c>
      <c r="AQ35" s="5">
        <f t="shared" si="17"/>
        <v>5469.3672239057578</v>
      </c>
      <c r="AR35" s="5">
        <f t="shared" si="17"/>
        <v>6159.6251876447004</v>
      </c>
      <c r="AS35" s="5">
        <f t="shared" si="17"/>
        <v>6921.8181391070557</v>
      </c>
      <c r="AT35" s="5">
        <f>AS35*(1+$AX$40)</f>
        <v>6991.0363204981259</v>
      </c>
      <c r="AU35" s="5">
        <f t="shared" ref="AU35:CU35" si="18">AT35*(1+$AX$40)</f>
        <v>7060.9466837031068</v>
      </c>
      <c r="AV35" s="5">
        <f t="shared" si="18"/>
        <v>7131.5561505401383</v>
      </c>
      <c r="AW35" s="5">
        <f t="shared" si="18"/>
        <v>7202.8717120455394</v>
      </c>
      <c r="AX35" s="5">
        <f t="shared" si="18"/>
        <v>7274.9004291659949</v>
      </c>
      <c r="AY35" s="5">
        <f t="shared" si="18"/>
        <v>7347.6494334576546</v>
      </c>
      <c r="AZ35" s="5">
        <f t="shared" si="18"/>
        <v>7421.1259277922309</v>
      </c>
      <c r="BA35" s="5">
        <f t="shared" si="18"/>
        <v>7495.337187070153</v>
      </c>
      <c r="BB35" s="5">
        <f t="shared" si="18"/>
        <v>7570.2905589408547</v>
      </c>
      <c r="BC35" s="5">
        <f t="shared" si="18"/>
        <v>7645.9934645302637</v>
      </c>
      <c r="BD35" s="5">
        <f t="shared" si="18"/>
        <v>7722.4533991755661</v>
      </c>
      <c r="BE35" s="5">
        <f t="shared" si="18"/>
        <v>7799.6779331673215</v>
      </c>
      <c r="BF35" s="5">
        <f t="shared" si="18"/>
        <v>7877.6747124989952</v>
      </c>
      <c r="BG35" s="5">
        <f t="shared" si="18"/>
        <v>7956.4514596239851</v>
      </c>
      <c r="BH35" s="5">
        <f t="shared" si="18"/>
        <v>8036.015974220225</v>
      </c>
      <c r="BI35" s="5">
        <f t="shared" si="18"/>
        <v>8116.376133962427</v>
      </c>
      <c r="BJ35" s="5">
        <f t="shared" si="18"/>
        <v>8197.5398953020522</v>
      </c>
      <c r="BK35" s="5">
        <f t="shared" si="18"/>
        <v>8279.5152942550721</v>
      </c>
      <c r="BL35" s="5">
        <f t="shared" si="18"/>
        <v>8362.3104471976221</v>
      </c>
      <c r="BM35" s="5">
        <f t="shared" si="18"/>
        <v>8445.9335516695992</v>
      </c>
      <c r="BN35" s="5">
        <f t="shared" si="18"/>
        <v>8530.3928871862954</v>
      </c>
      <c r="BO35" s="5">
        <f t="shared" si="18"/>
        <v>8615.6968160581582</v>
      </c>
      <c r="BP35" s="5">
        <f t="shared" si="18"/>
        <v>8701.8537842187397</v>
      </c>
      <c r="BQ35" s="5">
        <f t="shared" si="18"/>
        <v>8788.8723220609281</v>
      </c>
      <c r="BR35" s="5">
        <f t="shared" si="18"/>
        <v>8876.761045281537</v>
      </c>
      <c r="BS35" s="5">
        <f t="shared" si="18"/>
        <v>8965.5286557343516</v>
      </c>
      <c r="BT35" s="5">
        <f t="shared" si="18"/>
        <v>9055.1839422916946</v>
      </c>
      <c r="BU35" s="5">
        <f t="shared" si="18"/>
        <v>9145.7357817146112</v>
      </c>
      <c r="BV35" s="5">
        <f t="shared" si="18"/>
        <v>9237.193139531757</v>
      </c>
      <c r="BW35" s="5">
        <f t="shared" si="18"/>
        <v>9329.565070927074</v>
      </c>
      <c r="BX35" s="5">
        <f t="shared" si="18"/>
        <v>9422.8607216363453</v>
      </c>
      <c r="BY35" s="5">
        <f t="shared" si="18"/>
        <v>9517.0893288527095</v>
      </c>
      <c r="BZ35" s="5">
        <f t="shared" si="18"/>
        <v>9612.2602221412362</v>
      </c>
      <c r="CA35" s="5">
        <f t="shared" si="18"/>
        <v>9708.3828243626485</v>
      </c>
      <c r="CB35" s="5">
        <f t="shared" si="18"/>
        <v>9805.4666526062756</v>
      </c>
      <c r="CC35" s="5">
        <f t="shared" si="18"/>
        <v>9903.5213191323382</v>
      </c>
      <c r="CD35" s="5">
        <f t="shared" si="18"/>
        <v>10002.556532323662</v>
      </c>
      <c r="CE35" s="5">
        <f t="shared" si="18"/>
        <v>10102.582097646899</v>
      </c>
      <c r="CF35" s="5">
        <f t="shared" si="18"/>
        <v>10203.607918623367</v>
      </c>
      <c r="CG35" s="5">
        <f t="shared" si="18"/>
        <v>10305.6439978096</v>
      </c>
      <c r="CH35" s="5">
        <f t="shared" si="18"/>
        <v>10408.700437787697</v>
      </c>
      <c r="CI35" s="5">
        <f t="shared" si="18"/>
        <v>10512.787442165574</v>
      </c>
      <c r="CJ35" s="5">
        <f t="shared" si="18"/>
        <v>10617.91531658723</v>
      </c>
      <c r="CK35" s="5">
        <f t="shared" si="18"/>
        <v>10724.094469753103</v>
      </c>
      <c r="CL35" s="5">
        <f t="shared" si="18"/>
        <v>10831.335414450634</v>
      </c>
      <c r="CM35" s="5">
        <f t="shared" si="18"/>
        <v>10939.64876859514</v>
      </c>
      <c r="CN35" s="5">
        <f t="shared" si="18"/>
        <v>11049.045256281091</v>
      </c>
      <c r="CO35" s="5">
        <f t="shared" si="18"/>
        <v>11159.535708843903</v>
      </c>
      <c r="CP35" s="5">
        <f t="shared" si="18"/>
        <v>11271.131065932343</v>
      </c>
      <c r="CQ35" s="5">
        <f t="shared" si="18"/>
        <v>11383.842376591667</v>
      </c>
      <c r="CR35" s="5">
        <f t="shared" si="18"/>
        <v>11497.680800357584</v>
      </c>
      <c r="CS35" s="5">
        <f t="shared" si="18"/>
        <v>11612.65760836116</v>
      </c>
      <c r="CT35" s="5">
        <f t="shared" si="18"/>
        <v>11728.784184444772</v>
      </c>
      <c r="CU35" s="5">
        <f t="shared" si="18"/>
        <v>11846.072026289219</v>
      </c>
    </row>
    <row r="38" spans="1:99" s="14" customFormat="1" x14ac:dyDescent="0.35">
      <c r="B38" s="14" t="s">
        <v>150</v>
      </c>
      <c r="N38" s="14" t="e">
        <f>N35/N39</f>
        <v>#DIV/0!</v>
      </c>
      <c r="O38" s="14" t="e">
        <f t="shared" ref="O38:AS38" si="19">O35/O39</f>
        <v>#DIV/0!</v>
      </c>
      <c r="P38" s="14" t="e">
        <f t="shared" si="19"/>
        <v>#DIV/0!</v>
      </c>
      <c r="Q38" s="14" t="e">
        <f t="shared" si="19"/>
        <v>#DIV/0!</v>
      </c>
      <c r="R38" s="14" t="e">
        <f t="shared" si="19"/>
        <v>#DIV/0!</v>
      </c>
      <c r="S38" s="14" t="e">
        <f t="shared" si="19"/>
        <v>#DIV/0!</v>
      </c>
      <c r="T38" s="14" t="e">
        <f t="shared" si="19"/>
        <v>#DIV/0!</v>
      </c>
      <c r="U38" s="14" t="e">
        <f t="shared" si="19"/>
        <v>#DIV/0!</v>
      </c>
      <c r="V38" s="14" t="e">
        <f t="shared" si="19"/>
        <v>#DIV/0!</v>
      </c>
      <c r="W38" s="14" t="e">
        <f t="shared" si="19"/>
        <v>#DIV/0!</v>
      </c>
      <c r="X38" s="14">
        <f t="shared" si="19"/>
        <v>-2.6027177175907474</v>
      </c>
      <c r="Y38" s="14">
        <f t="shared" si="19"/>
        <v>-1.1905869221467758</v>
      </c>
      <c r="Z38" s="14">
        <f t="shared" si="19"/>
        <v>-0.59789758887050692</v>
      </c>
      <c r="AA38" s="14">
        <f t="shared" si="19"/>
        <v>0.3363853345984425</v>
      </c>
      <c r="AB38" s="14">
        <f t="shared" si="19"/>
        <v>0.20332836374214708</v>
      </c>
      <c r="AC38" s="14">
        <f t="shared" si="19"/>
        <v>1.2105936923244149</v>
      </c>
      <c r="AD38" s="14" t="e">
        <f t="shared" si="19"/>
        <v>#DIV/0!</v>
      </c>
      <c r="AE38" s="14" t="e">
        <f t="shared" si="19"/>
        <v>#DIV/0!</v>
      </c>
      <c r="AF38" s="14" t="e">
        <f t="shared" si="19"/>
        <v>#DIV/0!</v>
      </c>
      <c r="AG38" s="14" t="e">
        <f t="shared" si="19"/>
        <v>#DIV/0!</v>
      </c>
      <c r="AH38" s="14" t="e">
        <f t="shared" si="19"/>
        <v>#DIV/0!</v>
      </c>
      <c r="AI38" s="14" t="e">
        <f t="shared" si="19"/>
        <v>#DIV/0!</v>
      </c>
      <c r="AJ38" s="14" t="e">
        <f t="shared" si="19"/>
        <v>#DIV/0!</v>
      </c>
      <c r="AK38" s="14" t="e">
        <f t="shared" si="19"/>
        <v>#DIV/0!</v>
      </c>
      <c r="AL38" s="14" t="e">
        <f t="shared" si="19"/>
        <v>#DIV/0!</v>
      </c>
      <c r="AM38" s="14" t="e">
        <f t="shared" si="19"/>
        <v>#DIV/0!</v>
      </c>
      <c r="AN38" s="14" t="e">
        <f t="shared" si="19"/>
        <v>#DIV/0!</v>
      </c>
      <c r="AO38" s="14" t="e">
        <f t="shared" si="19"/>
        <v>#DIV/0!</v>
      </c>
      <c r="AP38" s="14" t="e">
        <f t="shared" si="19"/>
        <v>#DIV/0!</v>
      </c>
      <c r="AQ38" s="14" t="e">
        <f t="shared" si="19"/>
        <v>#DIV/0!</v>
      </c>
      <c r="AR38" s="14" t="e">
        <f t="shared" si="19"/>
        <v>#DIV/0!</v>
      </c>
      <c r="AS38" s="14" t="e">
        <f t="shared" si="19"/>
        <v>#DIV/0!</v>
      </c>
    </row>
    <row r="39" spans="1:99" s="15" customFormat="1" x14ac:dyDescent="0.35">
      <c r="B39" s="15" t="s">
        <v>2</v>
      </c>
      <c r="X39" s="15">
        <v>118.261</v>
      </c>
      <c r="Y39" s="15">
        <v>118.261</v>
      </c>
      <c r="Z39" s="15">
        <v>307.07600000000002</v>
      </c>
      <c r="AA39" s="15">
        <v>355.54463199999998</v>
      </c>
      <c r="AB39" s="15">
        <v>376.73051900000002</v>
      </c>
      <c r="AC39" s="15">
        <v>380.14405900000003</v>
      </c>
      <c r="AW39" s="16" t="e" vm="1">
        <v>#VALUE!</v>
      </c>
      <c r="AX39" s="16"/>
      <c r="AY39" s="16"/>
      <c r="AZ39" s="16"/>
      <c r="BA39" s="16"/>
    </row>
    <row r="40" spans="1:99" x14ac:dyDescent="0.35">
      <c r="AW40" s="16" t="s">
        <v>151</v>
      </c>
      <c r="AX40" s="8">
        <v>0.01</v>
      </c>
    </row>
    <row r="41" spans="1:99" s="7" customFormat="1" hidden="1" x14ac:dyDescent="0.35">
      <c r="AW41" s="16" t="s">
        <v>152</v>
      </c>
      <c r="AX41" s="17">
        <v>0.1</v>
      </c>
    </row>
    <row r="42" spans="1:99" s="18" customFormat="1" x14ac:dyDescent="0.35">
      <c r="A42" s="7"/>
      <c r="B42" s="7" t="s">
        <v>43</v>
      </c>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16" t="s">
        <v>152</v>
      </c>
      <c r="AX42" s="8">
        <v>0.1</v>
      </c>
    </row>
    <row r="43" spans="1:99" s="19" customFormat="1" x14ac:dyDescent="0.35">
      <c r="B43" s="19" t="s">
        <v>42</v>
      </c>
      <c r="N43" s="19" t="e">
        <f>N18/M18-1</f>
        <v>#DIV/0!</v>
      </c>
      <c r="O43" s="19" t="e">
        <f t="shared" ref="O43:AC43" si="20">O18/N18-1</f>
        <v>#DIV/0!</v>
      </c>
      <c r="P43" s="19" t="e">
        <f t="shared" si="20"/>
        <v>#DIV/0!</v>
      </c>
      <c r="Q43" s="19" t="e">
        <f t="shared" si="20"/>
        <v>#DIV/0!</v>
      </c>
      <c r="R43" s="19" t="e">
        <f t="shared" si="20"/>
        <v>#DIV/0!</v>
      </c>
      <c r="S43" s="19" t="e">
        <f t="shared" si="20"/>
        <v>#DIV/0!</v>
      </c>
      <c r="T43" s="19" t="e">
        <f t="shared" si="20"/>
        <v>#DIV/0!</v>
      </c>
      <c r="U43" s="19" t="e">
        <f t="shared" si="20"/>
        <v>#DIV/0!</v>
      </c>
      <c r="V43" s="19" t="e">
        <f t="shared" si="20"/>
        <v>#DIV/0!</v>
      </c>
      <c r="W43" s="19" t="e">
        <f t="shared" si="20"/>
        <v>#DIV/0!</v>
      </c>
      <c r="X43" s="19" t="e">
        <f t="shared" si="20"/>
        <v>#DIV/0!</v>
      </c>
      <c r="Y43" s="19">
        <f t="shared" si="20"/>
        <v>3.3974239313048216E-2</v>
      </c>
      <c r="Z43" s="19">
        <f t="shared" si="20"/>
        <v>-1.3675753746163477E-2</v>
      </c>
      <c r="AA43" s="19">
        <f t="shared" si="20"/>
        <v>0.14357296481032344</v>
      </c>
      <c r="AB43" s="19">
        <f t="shared" si="20"/>
        <v>0.1387327184330045</v>
      </c>
      <c r="AC43" s="19">
        <f t="shared" si="20"/>
        <v>0.20586840024598074</v>
      </c>
      <c r="AD43" s="19">
        <v>0.1</v>
      </c>
      <c r="AE43" s="19">
        <v>0.1</v>
      </c>
      <c r="AF43" s="19">
        <v>0.1</v>
      </c>
      <c r="AG43" s="19">
        <v>0.1</v>
      </c>
      <c r="AH43" s="19">
        <v>0.1</v>
      </c>
      <c r="AI43" s="19">
        <v>0.1</v>
      </c>
      <c r="AJ43" s="19">
        <v>0.1</v>
      </c>
      <c r="AK43" s="19">
        <v>0.1</v>
      </c>
      <c r="AL43" s="19">
        <v>0.1</v>
      </c>
      <c r="AM43" s="19">
        <v>0.1</v>
      </c>
      <c r="AN43" s="19">
        <v>0.1</v>
      </c>
      <c r="AO43" s="19">
        <v>0.1</v>
      </c>
      <c r="AP43" s="19">
        <v>0.1</v>
      </c>
      <c r="AQ43" s="19">
        <v>0.1</v>
      </c>
      <c r="AR43" s="19">
        <v>0.1</v>
      </c>
      <c r="AS43" s="19">
        <v>0.1</v>
      </c>
      <c r="AW43" s="16" t="s">
        <v>153</v>
      </c>
      <c r="AX43" s="20">
        <f>NPV(AX42,AT35:CU35)</f>
        <v>76904.702859584067</v>
      </c>
    </row>
    <row r="44" spans="1:99" x14ac:dyDescent="0.35">
      <c r="B44" t="s">
        <v>154</v>
      </c>
      <c r="AC44">
        <f>AC35/AB35-1</f>
        <v>5.0078328981723388</v>
      </c>
      <c r="AW44" s="16" t="s">
        <v>155</v>
      </c>
      <c r="AX44" s="21">
        <f>AX43/AC39</f>
        <v>202.30410298108609</v>
      </c>
    </row>
    <row r="45" spans="1:99" x14ac:dyDescent="0.35">
      <c r="B45" t="s">
        <v>156</v>
      </c>
      <c r="AW45" s="16" t="s">
        <v>157</v>
      </c>
      <c r="AX45" s="21" cm="1">
        <f t="array" ref="AX45">_FV(AW39,"Price")</f>
        <v>77.12</v>
      </c>
    </row>
    <row r="46" spans="1:99" s="8" customFormat="1" x14ac:dyDescent="0.35">
      <c r="B46" s="8" t="s">
        <v>53</v>
      </c>
      <c r="N46" s="8" t="e">
        <f>N21/M21-1</f>
        <v>#DIV/0!</v>
      </c>
      <c r="O46" s="8" t="e">
        <f t="shared" ref="O46:AB46" si="21">O21/N21-1</f>
        <v>#DIV/0!</v>
      </c>
      <c r="P46" s="8" t="e">
        <f t="shared" si="21"/>
        <v>#DIV/0!</v>
      </c>
      <c r="Q46" s="8" t="e">
        <f t="shared" si="21"/>
        <v>#DIV/0!</v>
      </c>
      <c r="R46" s="8" t="e">
        <f t="shared" si="21"/>
        <v>#DIV/0!</v>
      </c>
      <c r="S46" s="8" t="e">
        <f t="shared" si="21"/>
        <v>#DIV/0!</v>
      </c>
      <c r="T46" s="8" t="e">
        <f t="shared" si="21"/>
        <v>#DIV/0!</v>
      </c>
      <c r="U46" s="8" t="e">
        <f t="shared" si="21"/>
        <v>#DIV/0!</v>
      </c>
      <c r="V46" s="8" t="e">
        <f t="shared" si="21"/>
        <v>#DIV/0!</v>
      </c>
      <c r="W46" s="8" t="e">
        <f t="shared" si="21"/>
        <v>#DIV/0!</v>
      </c>
      <c r="X46" s="8" t="e">
        <f t="shared" si="21"/>
        <v>#DIV/0!</v>
      </c>
      <c r="Y46" s="8">
        <f t="shared" si="21"/>
        <v>-0.10050661872855038</v>
      </c>
      <c r="Z46" s="8">
        <f t="shared" si="21"/>
        <v>-8.3938953488372103E-2</v>
      </c>
      <c r="AA46" s="8">
        <f t="shared" si="21"/>
        <v>9.9761999206664065E-2</v>
      </c>
      <c r="AB46" s="8">
        <f t="shared" si="21"/>
        <v>6.2488728584310094E-2</v>
      </c>
      <c r="AC46" s="8">
        <f>AC21/AB21-1</f>
        <v>0.11372316048544517</v>
      </c>
      <c r="AW46" s="17" t="s">
        <v>163</v>
      </c>
      <c r="AX46" s="8" t="s">
        <v>164</v>
      </c>
    </row>
    <row r="47" spans="1:99" s="8" customFormat="1" x14ac:dyDescent="0.35">
      <c r="B47" s="8" t="s">
        <v>158</v>
      </c>
      <c r="N47" s="8" t="e">
        <f>SUM(N23:N26)/SUM(M23:M26)-1</f>
        <v>#DIV/0!</v>
      </c>
      <c r="O47" s="8" t="e">
        <f t="shared" ref="O47:AB47" si="22">SUM(O23:O26)/SUM(N23:N26)-1</f>
        <v>#DIV/0!</v>
      </c>
      <c r="P47" s="8" t="e">
        <f t="shared" si="22"/>
        <v>#DIV/0!</v>
      </c>
      <c r="Q47" s="8" t="e">
        <f t="shared" si="22"/>
        <v>#DIV/0!</v>
      </c>
      <c r="R47" s="8" t="e">
        <f t="shared" si="22"/>
        <v>#DIV/0!</v>
      </c>
      <c r="S47" s="8" t="e">
        <f t="shared" si="22"/>
        <v>#DIV/0!</v>
      </c>
      <c r="T47" s="8" t="e">
        <f t="shared" si="22"/>
        <v>#DIV/0!</v>
      </c>
      <c r="U47" s="8" t="e">
        <f t="shared" si="22"/>
        <v>#DIV/0!</v>
      </c>
      <c r="V47" s="8" t="e">
        <f t="shared" si="22"/>
        <v>#DIV/0!</v>
      </c>
      <c r="W47" s="8" t="e">
        <f t="shared" si="22"/>
        <v>#DIV/0!</v>
      </c>
      <c r="X47" s="8" t="e">
        <f t="shared" si="22"/>
        <v>#DIV/0!</v>
      </c>
      <c r="Y47" s="8">
        <f t="shared" si="22"/>
        <v>-0.18288590604026855</v>
      </c>
      <c r="Z47" s="8">
        <f t="shared" si="22"/>
        <v>0.72347707049965782</v>
      </c>
      <c r="AA47" s="8">
        <f t="shared" si="22"/>
        <v>-0.96227164416203337</v>
      </c>
      <c r="AB47" s="8">
        <f t="shared" si="22"/>
        <v>-1.1473684210526316</v>
      </c>
      <c r="AC47" s="8">
        <f>SUM(AC23:AC26)/SUM(AB23:AB26)-1</f>
        <v>-25.785714285714299</v>
      </c>
    </row>
    <row r="49" spans="2:45" s="7" customFormat="1" x14ac:dyDescent="0.35">
      <c r="B49" s="7" t="s">
        <v>159</v>
      </c>
    </row>
    <row r="50" spans="2:45" s="8" customFormat="1" x14ac:dyDescent="0.35">
      <c r="B50" s="8" t="s">
        <v>160</v>
      </c>
      <c r="N50" s="8" t="e">
        <f>N20/N18</f>
        <v>#DIV/0!</v>
      </c>
      <c r="O50" s="8" t="e">
        <f t="shared" ref="O50:AC50" si="23">O20/O18</f>
        <v>#DIV/0!</v>
      </c>
      <c r="P50" s="8" t="e">
        <f t="shared" si="23"/>
        <v>#DIV/0!</v>
      </c>
      <c r="Q50" s="8" t="e">
        <f t="shared" si="23"/>
        <v>#DIV/0!</v>
      </c>
      <c r="R50" s="8" t="e">
        <f t="shared" si="23"/>
        <v>#DIV/0!</v>
      </c>
      <c r="S50" s="8" t="e">
        <f t="shared" si="23"/>
        <v>#DIV/0!</v>
      </c>
      <c r="T50" s="8" t="e">
        <f t="shared" si="23"/>
        <v>#DIV/0!</v>
      </c>
      <c r="U50" s="8" t="e">
        <f t="shared" si="23"/>
        <v>#DIV/0!</v>
      </c>
      <c r="V50" s="8" t="e">
        <f t="shared" si="23"/>
        <v>#DIV/0!</v>
      </c>
      <c r="W50" s="8" t="e">
        <f t="shared" si="23"/>
        <v>#DIV/0!</v>
      </c>
      <c r="X50" s="8">
        <f t="shared" si="23"/>
        <v>0.33143550494679869</v>
      </c>
      <c r="Y50" s="8">
        <f t="shared" si="23"/>
        <v>0.32790214840223869</v>
      </c>
      <c r="Z50" s="8">
        <f t="shared" si="23"/>
        <v>0.33718482588202997</v>
      </c>
      <c r="AA50" s="8">
        <f t="shared" si="23"/>
        <v>0.30465576919229309</v>
      </c>
      <c r="AB50" s="8">
        <f t="shared" si="23"/>
        <v>0.28394974962663622</v>
      </c>
      <c r="AC50" s="8">
        <f t="shared" si="23"/>
        <v>0.34976395850332209</v>
      </c>
      <c r="AD50" s="8">
        <v>0.31</v>
      </c>
      <c r="AE50" s="8">
        <v>0.31</v>
      </c>
      <c r="AF50" s="8">
        <v>0.31</v>
      </c>
      <c r="AG50" s="8">
        <v>0.31</v>
      </c>
      <c r="AH50" s="8">
        <v>0.31</v>
      </c>
      <c r="AI50" s="8">
        <v>0.31</v>
      </c>
      <c r="AJ50" s="8">
        <v>0.31</v>
      </c>
      <c r="AK50" s="8">
        <v>0.31</v>
      </c>
      <c r="AL50" s="8">
        <v>0.31</v>
      </c>
      <c r="AM50" s="8">
        <v>0.31</v>
      </c>
      <c r="AN50" s="8">
        <v>0.31</v>
      </c>
      <c r="AO50" s="8">
        <v>0.31</v>
      </c>
      <c r="AP50" s="8">
        <v>0.31</v>
      </c>
      <c r="AQ50" s="8">
        <v>0.31</v>
      </c>
      <c r="AR50" s="8">
        <v>0.31</v>
      </c>
      <c r="AS50" s="8">
        <v>0.31</v>
      </c>
    </row>
    <row r="51" spans="2:45" s="8" customFormat="1" x14ac:dyDescent="0.35">
      <c r="B51" s="8" t="s">
        <v>161</v>
      </c>
      <c r="N51" s="8" t="e">
        <f>N28/N18</f>
        <v>#DIV/0!</v>
      </c>
      <c r="O51" s="8" t="e">
        <f t="shared" ref="O51:AC51" si="24">O28/O18</f>
        <v>#DIV/0!</v>
      </c>
      <c r="P51" s="8" t="e">
        <f t="shared" si="24"/>
        <v>#DIV/0!</v>
      </c>
      <c r="Q51" s="8" t="e">
        <f t="shared" si="24"/>
        <v>#DIV/0!</v>
      </c>
      <c r="R51" s="8" t="e">
        <f t="shared" si="24"/>
        <v>#DIV/0!</v>
      </c>
      <c r="S51" s="8" t="e">
        <f t="shared" si="24"/>
        <v>#DIV/0!</v>
      </c>
      <c r="T51" s="8" t="e">
        <f t="shared" si="24"/>
        <v>#DIV/0!</v>
      </c>
      <c r="U51" s="8" t="e">
        <f t="shared" si="24"/>
        <v>#DIV/0!</v>
      </c>
      <c r="V51" s="8" t="e">
        <f t="shared" si="24"/>
        <v>#DIV/0!</v>
      </c>
      <c r="W51" s="8" t="e">
        <f t="shared" si="24"/>
        <v>#DIV/0!</v>
      </c>
      <c r="X51" s="8">
        <f t="shared" si="24"/>
        <v>4.153444091842597E-3</v>
      </c>
      <c r="Y51" s="8">
        <f t="shared" si="24"/>
        <v>4.6511103087199891E-2</v>
      </c>
      <c r="Z51" s="8">
        <f t="shared" si="24"/>
        <v>9.0376607330801776E-3</v>
      </c>
      <c r="AA51" s="8">
        <f t="shared" si="24"/>
        <v>5.1999759908765347E-2</v>
      </c>
      <c r="AB51" s="8">
        <f t="shared" si="24"/>
        <v>3.9251515417728165E-2</v>
      </c>
      <c r="AC51" s="8">
        <f t="shared" si="24"/>
        <v>0.12708357617437935</v>
      </c>
    </row>
    <row r="52" spans="2:45" s="8" customFormat="1" x14ac:dyDescent="0.35">
      <c r="B52" s="8" t="s">
        <v>69</v>
      </c>
      <c r="N52" s="8" t="e">
        <f>N35/N18</f>
        <v>#DIV/0!</v>
      </c>
      <c r="O52" s="8" t="e">
        <f t="shared" ref="O52:AC52" si="25">O35/O18</f>
        <v>#DIV/0!</v>
      </c>
      <c r="P52" s="8" t="e">
        <f t="shared" si="25"/>
        <v>#DIV/0!</v>
      </c>
      <c r="Q52" s="8" t="e">
        <f t="shared" si="25"/>
        <v>#DIV/0!</v>
      </c>
      <c r="R52" s="8" t="e">
        <f t="shared" si="25"/>
        <v>#DIV/0!</v>
      </c>
      <c r="S52" s="8" t="e">
        <f t="shared" si="25"/>
        <v>#DIV/0!</v>
      </c>
      <c r="T52" s="8" t="e">
        <f t="shared" si="25"/>
        <v>#DIV/0!</v>
      </c>
      <c r="U52" s="8" t="e">
        <f t="shared" si="25"/>
        <v>#DIV/0!</v>
      </c>
      <c r="V52" s="8" t="e">
        <f t="shared" si="25"/>
        <v>#DIV/0!</v>
      </c>
      <c r="W52" s="8" t="e">
        <f t="shared" si="25"/>
        <v>#DIV/0!</v>
      </c>
      <c r="X52" s="8">
        <f t="shared" si="25"/>
        <v>-7.1821915251073218E-2</v>
      </c>
      <c r="Y52" s="8">
        <f t="shared" si="25"/>
        <v>-3.1774688571944362E-2</v>
      </c>
      <c r="Z52" s="8">
        <f t="shared" si="25"/>
        <v>-4.2007962293506562E-2</v>
      </c>
      <c r="AA52" s="8">
        <f t="shared" si="25"/>
        <v>2.3929093055361058E-2</v>
      </c>
      <c r="AB52" s="8">
        <f t="shared" si="25"/>
        <v>1.3458666432399166E-2</v>
      </c>
      <c r="AC52" s="8">
        <f t="shared" si="25"/>
        <v>6.7053269611842908E-2</v>
      </c>
    </row>
    <row r="53" spans="2:45" s="19" customFormat="1" x14ac:dyDescent="0.35">
      <c r="B53" s="19" t="s">
        <v>162</v>
      </c>
      <c r="N53" s="19" t="e">
        <f>N34/N33</f>
        <v>#DIV/0!</v>
      </c>
      <c r="O53" s="19" t="e">
        <f t="shared" ref="O53:AC53" si="26">O34/O33</f>
        <v>#DIV/0!</v>
      </c>
      <c r="P53" s="19" t="e">
        <f t="shared" si="26"/>
        <v>#DIV/0!</v>
      </c>
      <c r="Q53" s="19" t="e">
        <f t="shared" si="26"/>
        <v>#DIV/0!</v>
      </c>
      <c r="R53" s="19" t="e">
        <f t="shared" si="26"/>
        <v>#DIV/0!</v>
      </c>
      <c r="S53" s="19" t="e">
        <f t="shared" si="26"/>
        <v>#DIV/0!</v>
      </c>
      <c r="T53" s="19" t="e">
        <f t="shared" si="26"/>
        <v>#DIV/0!</v>
      </c>
      <c r="U53" s="19" t="e">
        <f t="shared" si="26"/>
        <v>#DIV/0!</v>
      </c>
      <c r="V53" s="19" t="e">
        <f t="shared" si="26"/>
        <v>#DIV/0!</v>
      </c>
      <c r="W53" s="19" t="e">
        <f t="shared" si="26"/>
        <v>#DIV/0!</v>
      </c>
      <c r="X53" s="19">
        <f t="shared" si="26"/>
        <v>-0.22629482071713203</v>
      </c>
      <c r="Y53" s="19">
        <f t="shared" si="26"/>
        <v>-0.34995206136145784</v>
      </c>
      <c r="Z53" s="19">
        <f t="shared" si="26"/>
        <v>-0.65554553651938818</v>
      </c>
      <c r="AA53" s="19">
        <f t="shared" si="26"/>
        <v>0.2803850782190131</v>
      </c>
      <c r="AB53" s="19">
        <f t="shared" si="26"/>
        <v>0.54131736526946161</v>
      </c>
      <c r="AC53" s="19">
        <f t="shared" si="26"/>
        <v>0.13771781899943783</v>
      </c>
      <c r="AD53" s="19">
        <v>0.1</v>
      </c>
      <c r="AE53" s="19">
        <v>0.1</v>
      </c>
      <c r="AF53" s="19">
        <v>0.1</v>
      </c>
      <c r="AG53" s="19">
        <v>0.1</v>
      </c>
      <c r="AH53" s="19">
        <v>0.1</v>
      </c>
      <c r="AI53" s="19">
        <v>0.1</v>
      </c>
      <c r="AJ53" s="19">
        <v>0.1</v>
      </c>
      <c r="AK53" s="19">
        <v>0.1</v>
      </c>
      <c r="AL53" s="19">
        <v>0.1</v>
      </c>
      <c r="AM53" s="19">
        <v>0.1</v>
      </c>
      <c r="AN53" s="19">
        <v>0.1</v>
      </c>
      <c r="AO53" s="19">
        <v>0.1</v>
      </c>
      <c r="AP53" s="19">
        <v>0.1</v>
      </c>
      <c r="AQ53" s="19">
        <v>0.1</v>
      </c>
      <c r="AR53" s="19">
        <v>0.1</v>
      </c>
      <c r="AS53" s="19">
        <v>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Info</vt:lpstr>
      <vt:lpstr>Model</vt:lpstr>
      <vt:lpstr>New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2024-03-31T02:58:28Z</dcterms:created>
  <dcterms:modified xsi:type="dcterms:W3CDTF">2024-07-28T10:43:38Z</dcterms:modified>
</cp:coreProperties>
</file>