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40" yWindow="1700" windowWidth="19200" windowHeight="10310" tabRatio="600" firstSheet="2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i val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0" pivotButton="0" quotePrefix="0" xfId="0"/>
    <xf numFmtId="9" fontId="0" fillId="0" borderId="0" pivotButton="0" quotePrefix="0" xfId="0"/>
    <xf numFmtId="0" fontId="0" fillId="0" borderId="3" pivotButton="0" quotePrefix="0" xfId="0"/>
    <xf numFmtId="0" fontId="0" fillId="2" borderId="0" pivotButton="0" quotePrefix="0" xfId="0"/>
    <xf numFmtId="3" fontId="0" fillId="0" borderId="0" pivotButton="0" quotePrefix="0" xfId="0"/>
    <xf numFmtId="0" fontId="0" fillId="0" borderId="2" pivotButton="0" quotePrefix="0" xfId="0"/>
    <xf numFmtId="0" fontId="0" fillId="0" borderId="6" pivotButton="0" quotePrefix="0" xfId="0"/>
    <xf numFmtId="2" fontId="0" fillId="0" borderId="0" pivotButton="0" quotePrefix="0" xfId="0"/>
    <xf numFmtId="0" fontId="1" fillId="0" borderId="3" pivotButton="0" quotePrefix="0" xfId="0"/>
    <xf numFmtId="3" fontId="1" fillId="0" borderId="0" pivotButton="0" quotePrefix="0" xfId="0"/>
    <xf numFmtId="3" fontId="0" fillId="0" borderId="2" pivotButton="0" quotePrefix="0" xfId="0"/>
    <xf numFmtId="14" fontId="2" fillId="0" borderId="0" pivotButton="0" quotePrefix="0" xfId="0"/>
    <xf numFmtId="0" fontId="2" fillId="0" borderId="0" pivotButton="0" quotePrefix="0" xfId="0"/>
    <xf numFmtId="3" fontId="0" fillId="0" borderId="3" pivotButton="0" quotePrefix="0" xfId="0"/>
    <xf numFmtId="3" fontId="0" fillId="0" borderId="6" pivotButton="0" quotePrefix="0" xfId="0"/>
    <xf numFmtId="10" fontId="0" fillId="0" borderId="0" pivotButton="0" quotePrefix="0" xfId="0"/>
    <xf numFmtId="10" fontId="0" fillId="0" borderId="3" pivotButton="0" quotePrefix="0" xfId="0"/>
    <xf numFmtId="10" fontId="0" fillId="0" borderId="2" pivotButton="0" quotePrefix="0" xfId="0"/>
    <xf numFmtId="10" fontId="0" fillId="0" borderId="6" pivotButton="0" quotePrefix="0" xfId="0"/>
    <xf numFmtId="2" fontId="1" fillId="0" borderId="0" pivotButton="0" quotePrefix="0" xfId="0"/>
    <xf numFmtId="4" fontId="1" fillId="0" borderId="0" pivotButton="0" quotePrefix="0" xfId="0"/>
    <xf numFmtId="3" fontId="5" fillId="0" borderId="0" pivotButton="0" quotePrefix="0" xfId="0"/>
    <xf numFmtId="0" fontId="0" fillId="3" borderId="0" pivotButton="0" quotePrefix="0" xfId="0"/>
    <xf numFmtId="0" fontId="6" fillId="2" borderId="3" pivotButton="0" quotePrefix="0" xfId="0"/>
    <xf numFmtId="3" fontId="0" fillId="0" borderId="7" pivotButton="0" quotePrefix="0" xfId="0"/>
    <xf numFmtId="3" fontId="0" fillId="0" borderId="9" pivotButton="0" quotePrefix="0" xfId="0"/>
    <xf numFmtId="10" fontId="0" fillId="0" borderId="7" pivotButton="0" quotePrefix="0" xfId="0"/>
    <xf numFmtId="3" fontId="1" fillId="0" borderId="7" pivotButton="0" quotePrefix="0" xfId="0"/>
    <xf numFmtId="0" fontId="2" fillId="0" borderId="7" pivotButton="0" quotePrefix="0" xfId="0"/>
    <xf numFmtId="10" fontId="0" fillId="0" borderId="9" pivotButton="0" quotePrefix="0" xfId="0"/>
    <xf numFmtId="0" fontId="0" fillId="0" borderId="7" pivotButton="0" quotePrefix="0" xfId="0"/>
    <xf numFmtId="2" fontId="0" fillId="0" borderId="7" pivotButton="0" quotePrefix="0" xfId="0"/>
    <xf numFmtId="0" fontId="0" fillId="2" borderId="7" pivotButton="0" quotePrefix="0" xfId="0"/>
    <xf numFmtId="0" fontId="0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3" fontId="1" fillId="0" borderId="10" pivotButton="0" quotePrefix="0" xfId="0"/>
    <xf numFmtId="164" fontId="0" fillId="0" borderId="0" pivotButton="0" quotePrefix="0" xfId="0"/>
    <xf numFmtId="0" fontId="7" fillId="4" borderId="0" pivotButton="0" quotePrefix="0" xfId="0"/>
    <xf numFmtId="0" fontId="8" fillId="4" borderId="0" pivotButton="0" quotePrefix="0" xfId="0"/>
    <xf numFmtId="0" fontId="8" fillId="4" borderId="3" pivotButton="0" quotePrefix="0" xfId="0"/>
    <xf numFmtId="0" fontId="8" fillId="4" borderId="7" pivotButton="0" quotePrefix="0" xfId="0"/>
    <xf numFmtId="3" fontId="8" fillId="4" borderId="0" pivotButton="0" quotePrefix="0" xfId="0"/>
    <xf numFmtId="3" fontId="8" fillId="4" borderId="7" pivotButton="0" quotePrefix="0" xfId="0"/>
    <xf numFmtId="0" fontId="7" fillId="4" borderId="3" pivotButton="0" quotePrefix="0" xfId="0"/>
    <xf numFmtId="3" fontId="7" fillId="4" borderId="0" pivotButton="0" quotePrefix="0" xfId="0"/>
    <xf numFmtId="3" fontId="7" fillId="4" borderId="7" pivotButton="0" quotePrefix="0" xfId="0"/>
    <xf numFmtId="0" fontId="5" fillId="0" borderId="3" pivotButton="0" quotePrefix="0" xfId="0"/>
    <xf numFmtId="14" fontId="5" fillId="0" borderId="0" applyAlignment="1" pivotButton="0" quotePrefix="0" xfId="0">
      <alignment horizontal="center"/>
    </xf>
    <xf numFmtId="14" fontId="5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5" pivotButton="0" quotePrefix="0" xfId="0"/>
    <xf numFmtId="14" fontId="5" fillId="0" borderId="4" applyAlignment="1" pivotButton="0" quotePrefix="0" xfId="0">
      <alignment horizontal="center"/>
    </xf>
    <xf numFmtId="14" fontId="5" fillId="0" borderId="8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4" pivotButton="0" quotePrefix="0" xfId="0"/>
    <xf numFmtId="0" fontId="1" fillId="2" borderId="0" pivotButton="0" quotePrefix="0" xfId="0"/>
    <xf numFmtId="0" fontId="1" fillId="2" borderId="7" pivotButton="0" quotePrefix="0" xfId="0"/>
    <xf numFmtId="3" fontId="1" fillId="2" borderId="7" pivotButton="0" quotePrefix="0" xfId="0"/>
    <xf numFmtId="3" fontId="1" fillId="2" borderId="0" pivotButton="0" quotePrefix="0" xfId="0"/>
    <xf numFmtId="14" fontId="6" fillId="2" borderId="0" pivotButton="0" quotePrefix="0" xfId="0"/>
    <xf numFmtId="0" fontId="6" fillId="2" borderId="0" pivotButton="0" quotePrefix="0" xfId="0"/>
    <xf numFmtId="0" fontId="6" fillId="2" borderId="7" pivotButton="0" quotePrefix="0" xfId="0"/>
    <xf numFmtId="2" fontId="0" fillId="0" borderId="3" pivotButton="0" quotePrefix="0" xfId="0"/>
    <xf numFmtId="3" fontId="7" fillId="4" borderId="3" pivotButton="0" quotePrefix="0" xfId="0"/>
    <xf numFmtId="3" fontId="8" fillId="4" borderId="3" pivotButton="0" quotePrefix="0" xfId="0"/>
    <xf numFmtId="9" fontId="1" fillId="0" borderId="0" pivotButton="0" quotePrefix="0" xfId="0"/>
    <xf numFmtId="9" fontId="0" fillId="0" borderId="3" pivotButton="0" quotePrefix="0" xfId="0"/>
    <xf numFmtId="9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AMZN Net Income Breakdown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v>Revenue</v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'Income Statement'!$B$40:$AA$40</f>
              <strCache>
                <ptCount val="26"/>
                <pt idx="0">
                  <v>1996</v>
                </pt>
                <pt idx="1">
                  <v>1997</v>
                </pt>
                <pt idx="2">
                  <v>1998</v>
                </pt>
                <pt idx="3">
                  <v>1999</v>
                </pt>
                <pt idx="4">
                  <v>2000</v>
                </pt>
                <pt idx="5">
                  <v>2001</v>
                </pt>
                <pt idx="6">
                  <v>2002</v>
                </pt>
                <pt idx="7">
                  <v>2003</v>
                </pt>
                <pt idx="8">
                  <v>2004</v>
                </pt>
                <pt idx="9">
                  <v>2005</v>
                </pt>
                <pt idx="10">
                  <v>2006</v>
                </pt>
                <pt idx="11">
                  <v>2007</v>
                </pt>
                <pt idx="12">
                  <v>2008</v>
                </pt>
                <pt idx="13">
                  <v>2009</v>
                </pt>
                <pt idx="14">
                  <v>2010</v>
                </pt>
                <pt idx="15">
                  <v>2011</v>
                </pt>
                <pt idx="16">
                  <v>2012</v>
                </pt>
                <pt idx="17">
                  <v>2013</v>
                </pt>
                <pt idx="18">
                  <v>2014</v>
                </pt>
                <pt idx="19">
                  <v>2015</v>
                </pt>
                <pt idx="20">
                  <v>2016</v>
                </pt>
                <pt idx="21">
                  <v>2017</v>
                </pt>
                <pt idx="22">
                  <v>2018</v>
                </pt>
                <pt idx="23">
                  <v>2019</v>
                </pt>
                <pt idx="24">
                  <v>2020</v>
                </pt>
                <pt idx="25">
                  <v>2021</v>
                </pt>
              </strCache>
            </strRef>
          </cat>
          <val>
            <numRef>
              <f>'Income Statement'!$B$41:$AA$41</f>
              <numCache>
                <formatCode>#,##0.00</formatCode>
                <ptCount val="26"/>
                <pt idx="0">
                  <v>16</v>
                </pt>
                <pt idx="1">
                  <v>148</v>
                </pt>
                <pt idx="2">
                  <v>610</v>
                </pt>
                <pt idx="3">
                  <v>1640</v>
                </pt>
                <pt idx="4">
                  <v>2762</v>
                </pt>
                <pt idx="5">
                  <v>3122</v>
                </pt>
                <pt idx="6">
                  <v>3933</v>
                </pt>
                <pt idx="7">
                  <v>5264</v>
                </pt>
                <pt idx="8">
                  <v>6921</v>
                </pt>
                <pt idx="9">
                  <v>8490</v>
                </pt>
                <pt idx="10">
                  <v>10711</v>
                </pt>
                <pt idx="11">
                  <v>14835</v>
                </pt>
                <pt idx="12">
                  <v>19166</v>
                </pt>
                <pt idx="13">
                  <v>24509</v>
                </pt>
                <pt idx="14">
                  <v>34204</v>
                </pt>
                <pt idx="15">
                  <v>48077</v>
                </pt>
                <pt idx="16">
                  <v>61093</v>
                </pt>
                <pt idx="17">
                  <v>74452</v>
                </pt>
                <pt idx="18">
                  <v>88988</v>
                </pt>
                <pt idx="19">
                  <v>107006</v>
                </pt>
                <pt idx="20">
                  <v>135987</v>
                </pt>
                <pt idx="21">
                  <v>177866</v>
                </pt>
                <pt idx="22">
                  <v>232887</v>
                </pt>
                <pt idx="23">
                  <v>280522</v>
                </pt>
                <pt idx="24">
                  <v>386064</v>
                </pt>
                <pt idx="25">
                  <v>469822</v>
                </pt>
              </numCache>
            </numRef>
          </val>
          <smooth val="0"/>
        </ser>
        <ser>
          <idx val="1"/>
          <order val="1"/>
          <tx>
            <v>Gross Profit</v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'Income Statement'!$B$40:$AA$40</f>
              <strCache>
                <ptCount val="26"/>
                <pt idx="0">
                  <v>1996</v>
                </pt>
                <pt idx="1">
                  <v>1997</v>
                </pt>
                <pt idx="2">
                  <v>1998</v>
                </pt>
                <pt idx="3">
                  <v>1999</v>
                </pt>
                <pt idx="4">
                  <v>2000</v>
                </pt>
                <pt idx="5">
                  <v>2001</v>
                </pt>
                <pt idx="6">
                  <v>2002</v>
                </pt>
                <pt idx="7">
                  <v>2003</v>
                </pt>
                <pt idx="8">
                  <v>2004</v>
                </pt>
                <pt idx="9">
                  <v>2005</v>
                </pt>
                <pt idx="10">
                  <v>2006</v>
                </pt>
                <pt idx="11">
                  <v>2007</v>
                </pt>
                <pt idx="12">
                  <v>2008</v>
                </pt>
                <pt idx="13">
                  <v>2009</v>
                </pt>
                <pt idx="14">
                  <v>2010</v>
                </pt>
                <pt idx="15">
                  <v>2011</v>
                </pt>
                <pt idx="16">
                  <v>2012</v>
                </pt>
                <pt idx="17">
                  <v>2013</v>
                </pt>
                <pt idx="18">
                  <v>2014</v>
                </pt>
                <pt idx="19">
                  <v>2015</v>
                </pt>
                <pt idx="20">
                  <v>2016</v>
                </pt>
                <pt idx="21">
                  <v>2017</v>
                </pt>
                <pt idx="22">
                  <v>2018</v>
                </pt>
                <pt idx="23">
                  <v>2019</v>
                </pt>
                <pt idx="24">
                  <v>2020</v>
                </pt>
                <pt idx="25">
                  <v>2021</v>
                </pt>
              </strCache>
            </strRef>
          </cat>
          <val>
            <numRef>
              <f>'Income Statement'!$B$42:$AA$42</f>
              <numCache>
                <formatCode>0.00</formatCode>
                <ptCount val="26"/>
                <pt idx="0">
                  <v>4</v>
                </pt>
                <pt idx="1">
                  <v>34</v>
                </pt>
                <pt idx="2">
                  <v>134</v>
                </pt>
                <pt idx="3">
                  <formatCode>General</formatCode>
                  <v>291</v>
                </pt>
                <pt idx="4">
                  <formatCode>General</formatCode>
                  <v>656</v>
                </pt>
                <pt idx="5">
                  <v>799</v>
                </pt>
                <pt idx="6">
                  <formatCode>General</formatCode>
                  <v>993</v>
                </pt>
                <pt idx="7">
                  <formatCode>#,##0</formatCode>
                  <v>1257</v>
                </pt>
                <pt idx="8">
                  <formatCode>#,##0</formatCode>
                  <v>1602</v>
                </pt>
                <pt idx="9">
                  <formatCode>#,##0</formatCode>
                  <v>2039</v>
                </pt>
                <pt idx="10">
                  <formatCode>#,##0</formatCode>
                  <v>2456</v>
                </pt>
                <pt idx="11">
                  <formatCode>#,##0</formatCode>
                  <v>3353</v>
                </pt>
                <pt idx="12">
                  <formatCode>#,##0</formatCode>
                  <v>4270</v>
                </pt>
                <pt idx="13">
                  <formatCode>#,##0</formatCode>
                  <v>5531</v>
                </pt>
                <pt idx="14">
                  <formatCode>#,##0</formatCode>
                  <v>7643</v>
                </pt>
                <pt idx="15">
                  <formatCode>#,##0</formatCode>
                  <v>10789</v>
                </pt>
                <pt idx="16">
                  <formatCode>#,##0</formatCode>
                  <v>8703</v>
                </pt>
                <pt idx="17">
                  <formatCode>#,##0</formatCode>
                  <v>11686</v>
                </pt>
                <pt idx="18">
                  <formatCode>#,##0</formatCode>
                  <v>15470</v>
                </pt>
                <pt idx="19">
                  <formatCode>#,##0</formatCode>
                  <v>21945</v>
                </pt>
                <pt idx="20">
                  <formatCode>#,##0</formatCode>
                  <v>30103</v>
                </pt>
                <pt idx="21">
                  <formatCode>#,##0</formatCode>
                  <v>40683</v>
                </pt>
                <pt idx="22">
                  <formatCode>#,##0</formatCode>
                  <v>59704</v>
                </pt>
                <pt idx="23">
                  <formatCode>#,##0</formatCode>
                  <v>74754</v>
                </pt>
                <pt idx="24">
                  <formatCode>#,##0</formatCode>
                  <v>94240</v>
                </pt>
                <pt idx="25">
                  <formatCode>#,##0</formatCode>
                  <v>66315</v>
                </pt>
              </numCache>
            </numRef>
          </val>
          <smooth val="0"/>
        </ser>
        <ser>
          <idx val="2"/>
          <order val="2"/>
          <tx>
            <v>Net Income</v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'Income Statement'!$B$40:$AA$40</f>
              <strCache>
                <ptCount val="26"/>
                <pt idx="0">
                  <v>1996</v>
                </pt>
                <pt idx="1">
                  <v>1997</v>
                </pt>
                <pt idx="2">
                  <v>1998</v>
                </pt>
                <pt idx="3">
                  <v>1999</v>
                </pt>
                <pt idx="4">
                  <v>2000</v>
                </pt>
                <pt idx="5">
                  <v>2001</v>
                </pt>
                <pt idx="6">
                  <v>2002</v>
                </pt>
                <pt idx="7">
                  <v>2003</v>
                </pt>
                <pt idx="8">
                  <v>2004</v>
                </pt>
                <pt idx="9">
                  <v>2005</v>
                </pt>
                <pt idx="10">
                  <v>2006</v>
                </pt>
                <pt idx="11">
                  <v>2007</v>
                </pt>
                <pt idx="12">
                  <v>2008</v>
                </pt>
                <pt idx="13">
                  <v>2009</v>
                </pt>
                <pt idx="14">
                  <v>2010</v>
                </pt>
                <pt idx="15">
                  <v>2011</v>
                </pt>
                <pt idx="16">
                  <v>2012</v>
                </pt>
                <pt idx="17">
                  <v>2013</v>
                </pt>
                <pt idx="18">
                  <v>2014</v>
                </pt>
                <pt idx="19">
                  <v>2015</v>
                </pt>
                <pt idx="20">
                  <v>2016</v>
                </pt>
                <pt idx="21">
                  <v>2017</v>
                </pt>
                <pt idx="22">
                  <v>2018</v>
                </pt>
                <pt idx="23">
                  <v>2019</v>
                </pt>
                <pt idx="24">
                  <v>2020</v>
                </pt>
                <pt idx="25">
                  <v>2021</v>
                </pt>
              </strCache>
            </strRef>
          </cat>
          <val>
            <numRef>
              <f>'Income Statement'!$B$44:$AA$44</f>
              <numCache>
                <formatCode>General</formatCode>
                <ptCount val="26"/>
                <pt idx="0">
                  <formatCode>0.00</formatCode>
                  <v>-6</v>
                </pt>
                <pt idx="1">
                  <v>-28</v>
                </pt>
                <pt idx="2">
                  <v>-125</v>
                </pt>
                <pt idx="3">
                  <v>-720</v>
                </pt>
                <pt idx="4">
                  <formatCode>#,##0</formatCode>
                  <v>-1411</v>
                </pt>
                <pt idx="5">
                  <v>-567</v>
                </pt>
                <pt idx="6">
                  <v>-149</v>
                </pt>
                <pt idx="7">
                  <v>35</v>
                </pt>
                <pt idx="8">
                  <v>588</v>
                </pt>
                <pt idx="9">
                  <v>359</v>
                </pt>
                <pt idx="10">
                  <v>190</v>
                </pt>
                <pt idx="11">
                  <v>476</v>
                </pt>
                <pt idx="12">
                  <v>645</v>
                </pt>
                <pt idx="13">
                  <v>902</v>
                </pt>
                <pt idx="14">
                  <formatCode>#,##0</formatCode>
                  <v>1152</v>
                </pt>
                <pt idx="15">
                  <v>631</v>
                </pt>
                <pt idx="16">
                  <v>-39</v>
                </pt>
                <pt idx="17">
                  <v>274</v>
                </pt>
                <pt idx="18">
                  <v>-241</v>
                </pt>
                <pt idx="19">
                  <v>596</v>
                </pt>
                <pt idx="20">
                  <formatCode>#,##0</formatCode>
                  <v>2371</v>
                </pt>
                <pt idx="21">
                  <formatCode>#,##0</formatCode>
                  <v>3033</v>
                </pt>
                <pt idx="22">
                  <formatCode>#,##0</formatCode>
                  <v>10073</v>
                </pt>
                <pt idx="23">
                  <formatCode>#,##0</formatCode>
                  <v>11588</v>
                </pt>
                <pt idx="24">
                  <formatCode>#,##0</formatCode>
                  <v>21331</v>
                </pt>
                <pt idx="25">
                  <formatCode>#,##0</formatCode>
                  <v>33364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512263647"/>
        <axId val="1512270719"/>
      </lineChart>
      <catAx>
        <axId val="1512263647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12270719"/>
        <crosses val="autoZero"/>
        <auto val="1"/>
        <lblAlgn val="ctr"/>
        <lblOffset val="100"/>
        <noMultiLvlLbl val="0"/>
      </catAx>
      <valAx>
        <axId val="151227071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</a:t>
                </a:r>
                <a:r>
                  <a:rPr lang="en-US" baseline="0"/>
                  <a:t xml:space="preserve"> Dollars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en-US"/>
            </a:p>
          </txPr>
        </title>
        <numFmt formatCode="#,##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12263647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William</author>
  </authors>
  <commentList>
    <comment ref="AB75" authorId="0" shapeId="0">
      <text>
        <t xml:space="preserve">William:
1-20 Split took place June 6th.
Pre-split adjusted: 509
</t>
      </text>
    </comment>
    <comment ref="AB103" authorId="0" shapeId="0">
      <text>
        <t xml:space="preserve">William:
1-20 stock split
</t>
      </text>
    </comment>
  </commentList>
</comments>
</file>

<file path=xl/comments/comment2.xml><?xml version="1.0" encoding="utf-8"?>
<comments xmlns="http://schemas.openxmlformats.org/spreadsheetml/2006/main">
  <authors>
    <author>William</author>
  </authors>
  <commentList>
    <comment ref="A24" authorId="0" shapeId="0">
      <text>
        <t xml:space="preserve">William:
The number of shares outstanding may conflict with the "Model" tab. This is because past SEC filings do not account for the 1-20 stock split. 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28</col>
      <colOff>18675</colOff>
      <row>0</row>
      <rowOff>178547</rowOff>
    </from>
    <to>
      <col>38</col>
      <colOff>448234</colOff>
      <row>28</row>
      <rowOff>22411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5" sqref="B5"/>
    </sheetView>
  </sheetViews>
  <sheetFormatPr baseColWidth="8" defaultRowHeight="14.5"/>
  <cols>
    <col width="17.26953125" customWidth="1" min="2" max="2"/>
  </cols>
  <sheetData>
    <row r="1">
      <c r="A1" t="e">
        <v>#VALUE!</v>
      </c>
    </row>
    <row r="2">
      <c r="A2" s="1" t="inlineStr">
        <is>
          <t>Price</t>
        </is>
      </c>
      <c r="B2" s="40">
        <f t="array" ref="B2">_FV(A1,"Price")</f>
        <v/>
      </c>
    </row>
    <row r="3">
      <c r="A3" s="1" t="inlineStr">
        <is>
          <t>Shares</t>
        </is>
      </c>
      <c r="B3" s="7">
        <f t="array" ref="B3">_FV(A1,"Shares outstanding",TRUE)/1000000</f>
        <v/>
      </c>
    </row>
    <row r="4">
      <c r="A4" s="1" t="inlineStr">
        <is>
          <t>MC</t>
        </is>
      </c>
      <c r="B4" s="40">
        <f>B2*B3</f>
        <v/>
      </c>
    </row>
    <row r="5">
      <c r="A5" s="1" t="inlineStr">
        <is>
          <t>Cash</t>
        </is>
      </c>
      <c r="B5" s="7">
        <f>Model!AM81+Model!AM82</f>
        <v/>
      </c>
    </row>
    <row r="6">
      <c r="A6" s="1" t="inlineStr">
        <is>
          <t>Debt</t>
        </is>
      </c>
      <c r="B6" s="7">
        <f>Model!AM98+Model!AM99</f>
        <v/>
      </c>
    </row>
    <row r="7">
      <c r="A7" s="1" t="inlineStr">
        <is>
          <t>EV</t>
        </is>
      </c>
      <c r="B7" s="40">
        <f>B4-B5+B6</f>
        <v/>
      </c>
    </row>
    <row r="8">
      <c r="A8" s="2" t="inlineStr">
        <is>
          <t>EV/Share</t>
        </is>
      </c>
      <c r="B8" s="40">
        <f>B7/B3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8" defaultRowHeight="14.5"/>
  <cols>
    <col width="14.453125" customWidth="1" min="1" max="1"/>
  </cols>
  <sheetData>
    <row r="1">
      <c r="A1" t="inlineStr">
        <is>
          <t>Company Name</t>
        </is>
      </c>
      <c r="B1" t="inlineStr">
        <is>
          <t>Amazon.com, Inc.</t>
        </is>
      </c>
    </row>
    <row r="2">
      <c r="A2" t="inlineStr">
        <is>
          <t>Ticker</t>
        </is>
      </c>
      <c r="B2" t="inlineStr">
        <is>
          <t>AMZN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Consumer Cyclical</t>
        </is>
      </c>
    </row>
    <row r="5">
      <c r="A5" t="inlineStr">
        <is>
          <t>Industry</t>
        </is>
      </c>
      <c r="B5" t="inlineStr">
        <is>
          <t>Internet Retail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M116"/>
  <sheetViews>
    <sheetView zoomScale="70" zoomScaleNormal="70" workbookViewId="0">
      <pane xSplit="2" ySplit="3" topLeftCell="AE25" activePane="bottomRight" state="frozen"/>
      <selection pane="topRight" activeCell="C1" sqref="C1"/>
      <selection pane="bottomLeft" activeCell="A4" sqref="A4"/>
      <selection pane="bottomRight" activeCell="AE31" sqref="AE31"/>
    </sheetView>
  </sheetViews>
  <sheetFormatPr baseColWidth="8" defaultRowHeight="14.5"/>
  <cols>
    <col width="27.26953125" customWidth="1" style="5" min="2" max="2"/>
    <col width="10.54296875" customWidth="1" min="3" max="6"/>
    <col width="10.54296875" customWidth="1" style="33" min="7" max="7"/>
    <col width="10.54296875" customWidth="1" min="8" max="10"/>
    <col width="10.54296875" customWidth="1" style="33" min="11" max="11"/>
    <col width="10.54296875" customWidth="1" min="12" max="14"/>
    <col width="10.54296875" customWidth="1" style="33" min="15" max="15"/>
    <col width="10.54296875" customWidth="1" min="16" max="18"/>
    <col width="10.54296875" customWidth="1" style="33" min="19" max="19"/>
    <col width="10.54296875" customWidth="1" min="20" max="22"/>
    <col width="10.54296875" customWidth="1" style="33" min="23" max="23"/>
    <col width="10.54296875" customWidth="1" min="24" max="26"/>
    <col width="10.54296875" customWidth="1" style="33" min="27" max="27"/>
    <col width="10.54296875" customWidth="1" min="28" max="32"/>
    <col width="10.1796875" customWidth="1" min="33" max="36"/>
  </cols>
  <sheetData>
    <row r="2" customFormat="1" s="54">
      <c r="B2" s="50" t="inlineStr">
        <is>
          <t>Filing Date</t>
        </is>
      </c>
      <c r="C2" s="51" t="n">
        <v>42489</v>
      </c>
      <c r="D2" s="51" t="n">
        <v>42580</v>
      </c>
      <c r="E2" s="51" t="n">
        <v>42671</v>
      </c>
      <c r="F2" s="51" t="n">
        <v>42776</v>
      </c>
      <c r="G2" s="52" t="n">
        <v>42853</v>
      </c>
      <c r="H2" s="51" t="n">
        <v>42944</v>
      </c>
      <c r="I2" s="51" t="n">
        <v>43035</v>
      </c>
      <c r="J2" s="51" t="n">
        <v>43133</v>
      </c>
      <c r="K2" s="52" t="n">
        <v>43217</v>
      </c>
      <c r="L2" s="51" t="n">
        <v>43308</v>
      </c>
      <c r="M2" s="51" t="n">
        <v>43399</v>
      </c>
      <c r="N2" s="51" t="n">
        <v>43497</v>
      </c>
      <c r="O2" s="52" t="n">
        <v>43581</v>
      </c>
      <c r="P2" s="51" t="n">
        <v>43672</v>
      </c>
      <c r="Q2" s="51" t="n">
        <v>43763</v>
      </c>
      <c r="R2" s="53" t="inlineStr">
        <is>
          <t>2/31/2020</t>
        </is>
      </c>
      <c r="S2" s="52" t="n">
        <v>43952</v>
      </c>
      <c r="T2" s="51" t="n">
        <v>44043</v>
      </c>
      <c r="U2" s="51" t="n">
        <v>44134</v>
      </c>
      <c r="V2" s="51" t="n">
        <v>44230</v>
      </c>
      <c r="W2" s="52" t="n">
        <v>44316</v>
      </c>
      <c r="X2" s="51" t="n">
        <v>44407</v>
      </c>
      <c r="Y2" s="51" t="n">
        <v>44498</v>
      </c>
      <c r="Z2" s="51" t="n">
        <v>44596</v>
      </c>
      <c r="AA2" s="52" t="n">
        <v>44680</v>
      </c>
      <c r="AB2" s="51" t="n">
        <v>44771</v>
      </c>
      <c r="AC2" s="51" t="n">
        <v>44862</v>
      </c>
      <c r="AD2" s="53" t="n"/>
      <c r="AE2" s="53" t="n"/>
      <c r="AF2" s="53" t="n"/>
      <c r="AG2" s="53" t="n"/>
      <c r="AH2" s="53" t="n"/>
      <c r="AI2" s="53" t="n"/>
      <c r="AJ2" s="53" t="n"/>
      <c r="AK2" s="53" t="n"/>
      <c r="AL2" s="53" t="n"/>
    </row>
    <row r="3" ht="15" customFormat="1" customHeight="1" s="59" thickBot="1">
      <c r="B3" s="55" t="inlineStr">
        <is>
          <t>Period of Report</t>
        </is>
      </c>
      <c r="C3" s="56" t="n">
        <v>42460</v>
      </c>
      <c r="D3" s="56" t="n">
        <v>42551</v>
      </c>
      <c r="E3" s="56" t="n">
        <v>42643</v>
      </c>
      <c r="F3" s="56" t="n">
        <v>42735</v>
      </c>
      <c r="G3" s="57" t="n">
        <v>42825</v>
      </c>
      <c r="H3" s="56" t="n">
        <v>42916</v>
      </c>
      <c r="I3" s="56" t="n">
        <v>43008</v>
      </c>
      <c r="J3" s="56" t="n">
        <v>43100</v>
      </c>
      <c r="K3" s="57" t="n">
        <v>43190</v>
      </c>
      <c r="L3" s="56" t="n">
        <v>43281</v>
      </c>
      <c r="M3" s="56" t="n">
        <v>43373</v>
      </c>
      <c r="N3" s="56" t="n">
        <v>43465</v>
      </c>
      <c r="O3" s="57" t="n">
        <v>43555</v>
      </c>
      <c r="P3" s="56" t="n">
        <v>43646</v>
      </c>
      <c r="Q3" s="56" t="n">
        <v>43738</v>
      </c>
      <c r="R3" s="56" t="n">
        <v>43830</v>
      </c>
      <c r="S3" s="57" t="n">
        <v>43921</v>
      </c>
      <c r="T3" s="56" t="n">
        <v>44012</v>
      </c>
      <c r="U3" s="56" t="n">
        <v>44104</v>
      </c>
      <c r="V3" s="56" t="n">
        <v>44196</v>
      </c>
      <c r="W3" s="57" t="n">
        <v>44286</v>
      </c>
      <c r="X3" s="56" t="n">
        <v>44377</v>
      </c>
      <c r="Y3" s="56" t="n">
        <v>44469</v>
      </c>
      <c r="Z3" s="56" t="n">
        <v>44561</v>
      </c>
      <c r="AA3" s="57" t="n">
        <v>44651</v>
      </c>
      <c r="AB3" s="56" t="n">
        <v>44742</v>
      </c>
      <c r="AC3" s="56" t="n">
        <v>44834</v>
      </c>
      <c r="AD3" s="56" t="n">
        <v>44926</v>
      </c>
      <c r="AE3" s="58" t="n"/>
      <c r="AF3" s="58" t="n">
        <v>2015</v>
      </c>
      <c r="AG3" s="58" t="n">
        <v>2016</v>
      </c>
      <c r="AH3" s="58" t="n">
        <v>2017</v>
      </c>
      <c r="AI3" s="58" t="n">
        <v>2018</v>
      </c>
      <c r="AJ3" s="58" t="n">
        <v>2019</v>
      </c>
      <c r="AK3" s="58" t="n">
        <v>2020</v>
      </c>
      <c r="AL3" s="58" t="n">
        <v>2021</v>
      </c>
      <c r="AM3" s="59" t="n">
        <v>2022</v>
      </c>
    </row>
    <row r="4" customFormat="1" s="60">
      <c r="B4" s="26" t="inlineStr">
        <is>
          <t>Revenue Breakdown *in millions</t>
        </is>
      </c>
      <c r="C4" s="64" t="n"/>
      <c r="D4" s="64" t="n"/>
      <c r="E4" s="65" t="n"/>
      <c r="F4" s="65" t="n"/>
      <c r="G4" s="62" t="n"/>
      <c r="H4" s="65" t="n"/>
      <c r="I4" s="65" t="n"/>
      <c r="J4" s="65" t="n"/>
      <c r="K4" s="66" t="n"/>
      <c r="L4" s="65" t="n"/>
      <c r="M4" s="65" t="n"/>
      <c r="N4" s="65" t="n"/>
      <c r="O4" s="66" t="n"/>
      <c r="P4" s="65" t="n"/>
      <c r="Q4" s="65" t="n"/>
      <c r="R4" s="65" t="n"/>
      <c r="S4" s="66" t="n"/>
      <c r="T4" s="65" t="n"/>
      <c r="U4" s="65" t="n"/>
      <c r="V4" s="65" t="n"/>
      <c r="W4" s="66" t="n"/>
      <c r="X4" s="65" t="n"/>
      <c r="Y4" s="65" t="n"/>
      <c r="Z4" s="65" t="n"/>
      <c r="AA4" s="66" t="n"/>
      <c r="AB4" s="65" t="n"/>
      <c r="AC4" s="65" t="n"/>
      <c r="AD4" s="65" t="n"/>
      <c r="AE4" s="65" t="n"/>
      <c r="AF4" s="65" t="n"/>
      <c r="AG4" s="65" t="n"/>
      <c r="AH4" s="65" t="n"/>
      <c r="AI4" s="65" t="n"/>
      <c r="AJ4" s="65" t="n"/>
      <c r="AK4" s="65" t="n"/>
      <c r="AL4" s="65" t="n"/>
    </row>
    <row r="5" customFormat="1" s="48">
      <c r="B5" s="68" t="inlineStr">
        <is>
          <t>North America</t>
        </is>
      </c>
      <c r="G5" s="49" t="n"/>
      <c r="K5" s="49" t="n"/>
      <c r="O5" s="49" t="n"/>
      <c r="S5" s="49" t="n"/>
      <c r="W5" s="49" t="n"/>
      <c r="AA5" s="49" t="n"/>
    </row>
    <row r="6" customFormat="1" s="7">
      <c r="B6" s="7" t="inlineStr">
        <is>
          <t>Net Sales</t>
        </is>
      </c>
      <c r="C6" s="7" t="n">
        <v>16996</v>
      </c>
      <c r="D6" s="7" t="n">
        <v>17674</v>
      </c>
      <c r="E6" s="7" t="n">
        <v>18874</v>
      </c>
      <c r="F6" s="7">
        <f>79785-C6-D6-E6</f>
        <v/>
      </c>
      <c r="G6" s="27" t="n">
        <v>20992</v>
      </c>
      <c r="H6" s="7" t="n">
        <v>22370</v>
      </c>
      <c r="I6" s="7" t="n">
        <v>25446</v>
      </c>
      <c r="J6" s="7">
        <f>106110-G6-H6-I6</f>
        <v/>
      </c>
      <c r="K6" s="27" t="n">
        <v>30725</v>
      </c>
      <c r="L6" s="7" t="n">
        <v>32169</v>
      </c>
      <c r="M6" s="7" t="n">
        <v>34348</v>
      </c>
      <c r="N6" s="7">
        <f>141366-K6-L6-M6</f>
        <v/>
      </c>
      <c r="O6" s="27" t="n">
        <v>35812</v>
      </c>
      <c r="P6" s="7" t="n">
        <v>38653</v>
      </c>
      <c r="Q6" s="7" t="n">
        <v>42638</v>
      </c>
      <c r="R6" s="7">
        <f>170773-O6-P6-Q6</f>
        <v/>
      </c>
      <c r="S6" s="27" t="n">
        <v>46127</v>
      </c>
      <c r="T6" s="7" t="n">
        <v>55436</v>
      </c>
      <c r="U6" s="7" t="n">
        <v>59373</v>
      </c>
      <c r="V6" s="7">
        <f>236282-S6-T6-U6</f>
        <v/>
      </c>
      <c r="W6" s="27" t="n">
        <v>64366</v>
      </c>
      <c r="X6" s="7" t="n">
        <v>67550</v>
      </c>
      <c r="Y6" s="7" t="n">
        <v>65557</v>
      </c>
      <c r="Z6" s="7">
        <f>279833-W6-X6-Y6</f>
        <v/>
      </c>
      <c r="AA6" s="27" t="n">
        <v>69244</v>
      </c>
      <c r="AB6" s="7" t="n">
        <v>74430</v>
      </c>
      <c r="AC6" s="7" t="n">
        <v>78843</v>
      </c>
      <c r="AI6" s="7" t="n">
        <v>141366</v>
      </c>
      <c r="AJ6" s="7" t="n">
        <v>170773</v>
      </c>
      <c r="AK6" s="7" t="n">
        <v>236282</v>
      </c>
      <c r="AL6" s="7" t="n">
        <v>279833</v>
      </c>
      <c r="AM6" s="7" t="n">
        <v>315880</v>
      </c>
    </row>
    <row r="7" customFormat="1" s="13">
      <c r="B7" s="13" t="inlineStr">
        <is>
          <t>Operating Expenses</t>
        </is>
      </c>
      <c r="C7" s="13" t="n">
        <v>16408</v>
      </c>
      <c r="D7" s="13" t="n">
        <v>16972</v>
      </c>
      <c r="E7" s="13" t="n">
        <v>18619</v>
      </c>
      <c r="F7" s="13">
        <f>F6-F8</f>
        <v/>
      </c>
      <c r="G7" s="28" t="n">
        <v>20396</v>
      </c>
      <c r="H7" s="13" t="n">
        <v>21934</v>
      </c>
      <c r="I7" s="13" t="n">
        <v>25334</v>
      </c>
      <c r="J7" s="13">
        <f>J6-J8</f>
        <v/>
      </c>
      <c r="K7" s="28" t="n">
        <v>29576</v>
      </c>
      <c r="L7" s="13" t="n">
        <v>30334</v>
      </c>
      <c r="M7" s="13" t="n">
        <v>32316</v>
      </c>
      <c r="N7" s="13">
        <f>141366-M7-L7-K7</f>
        <v/>
      </c>
      <c r="O7" s="28" t="n">
        <v>33525</v>
      </c>
      <c r="P7" s="13" t="n">
        <v>37089</v>
      </c>
      <c r="Q7" s="13" t="n">
        <v>41356</v>
      </c>
      <c r="R7" s="13">
        <f>R6-R8</f>
        <v/>
      </c>
      <c r="S7" s="28" t="n">
        <v>44815</v>
      </c>
      <c r="T7" s="13" t="n">
        <v>53295</v>
      </c>
      <c r="U7" s="13" t="n">
        <v>57121</v>
      </c>
      <c r="V7" s="13">
        <f>V6-V8</f>
        <v/>
      </c>
      <c r="W7" s="28" t="n">
        <v>60916</v>
      </c>
      <c r="X7" s="13" t="n">
        <v>64403</v>
      </c>
      <c r="Y7" s="13" t="n">
        <v>64677</v>
      </c>
      <c r="Z7" s="13">
        <f>Z6-Z8</f>
        <v/>
      </c>
      <c r="AA7" s="28" t="n">
        <v>70812</v>
      </c>
      <c r="AB7" s="13" t="n">
        <v>75057</v>
      </c>
      <c r="AC7" s="13" t="n">
        <v>79255</v>
      </c>
      <c r="AI7" s="13" t="n">
        <v>134099</v>
      </c>
      <c r="AJ7" s="13" t="n">
        <v>163740</v>
      </c>
      <c r="AK7" s="13" t="n">
        <v>227631</v>
      </c>
      <c r="AL7" s="13" t="n">
        <v>272562</v>
      </c>
      <c r="AM7" s="13" t="n">
        <v>318727</v>
      </c>
    </row>
    <row r="8" customFormat="1" s="12">
      <c r="B8" s="12" t="inlineStr">
        <is>
          <t>Operating Income</t>
        </is>
      </c>
      <c r="C8" s="12">
        <f>C6-C7</f>
        <v/>
      </c>
      <c r="D8" s="12">
        <f>D6-D7</f>
        <v/>
      </c>
      <c r="E8" s="12">
        <f>E6-E7</f>
        <v/>
      </c>
      <c r="F8" s="12">
        <f>2361-E8-D8-C8</f>
        <v/>
      </c>
      <c r="G8" s="30">
        <f>G6-G7</f>
        <v/>
      </c>
      <c r="H8" s="12">
        <f>H6-H7</f>
        <v/>
      </c>
      <c r="I8" s="12">
        <f>I6-I7</f>
        <v/>
      </c>
      <c r="J8" s="12">
        <f>2837-I8-H8-G8</f>
        <v/>
      </c>
      <c r="K8" s="30">
        <f>K6-K7</f>
        <v/>
      </c>
      <c r="L8" s="12">
        <f>L6-L7</f>
        <v/>
      </c>
      <c r="M8" s="12">
        <f>M6-M7</f>
        <v/>
      </c>
      <c r="N8" s="12">
        <f>7267-M8-L8-K8</f>
        <v/>
      </c>
      <c r="O8" s="30">
        <f>O6-O7</f>
        <v/>
      </c>
      <c r="P8" s="12">
        <f>P6-P7</f>
        <v/>
      </c>
      <c r="Q8" s="12">
        <f>Q6-Q7</f>
        <v/>
      </c>
      <c r="R8" s="12">
        <f>7033-Q8-P8-O8</f>
        <v/>
      </c>
      <c r="S8" s="30">
        <f>S6-S7</f>
        <v/>
      </c>
      <c r="T8" s="12">
        <f>T6-T7</f>
        <v/>
      </c>
      <c r="U8" s="12">
        <f>U6-U7</f>
        <v/>
      </c>
      <c r="V8" s="12">
        <f>8651-U8-T8-S8</f>
        <v/>
      </c>
      <c r="W8" s="30">
        <f>W6-W7</f>
        <v/>
      </c>
      <c r="X8" s="12">
        <f>X6-X7</f>
        <v/>
      </c>
      <c r="Y8" s="12">
        <f>Y6-Y7</f>
        <v/>
      </c>
      <c r="Z8" s="12">
        <f>8651-Y8-X8-W8</f>
        <v/>
      </c>
      <c r="AA8" s="30">
        <f>AA6-AA7</f>
        <v/>
      </c>
      <c r="AB8" s="12">
        <f>AB6-AB7</f>
        <v/>
      </c>
      <c r="AC8" s="12">
        <f>AC6-AC7</f>
        <v/>
      </c>
      <c r="AF8" s="12">
        <f>AF6-AF7</f>
        <v/>
      </c>
      <c r="AG8" s="12">
        <f>AG6-AG7</f>
        <v/>
      </c>
      <c r="AH8" s="12">
        <f>AH6-AH7</f>
        <v/>
      </c>
      <c r="AI8" s="12">
        <f>AI6-AI7</f>
        <v/>
      </c>
      <c r="AJ8" s="12">
        <f>AJ6-AJ7</f>
        <v/>
      </c>
      <c r="AK8" s="12">
        <f>AK6-AK7</f>
        <v/>
      </c>
      <c r="AL8" s="12">
        <f>AL6-AL7</f>
        <v/>
      </c>
      <c r="AM8" s="12" t="n">
        <v>-2847</v>
      </c>
    </row>
    <row r="9" customFormat="1" s="7">
      <c r="B9" s="7" t="inlineStr">
        <is>
          <t>Operating Margin</t>
        </is>
      </c>
      <c r="C9" s="18">
        <f>C8/C6</f>
        <v/>
      </c>
      <c r="D9" s="18">
        <f>D8/D6</f>
        <v/>
      </c>
      <c r="E9" s="18">
        <f>E8/E6</f>
        <v/>
      </c>
      <c r="F9" s="18">
        <f>F8/F6</f>
        <v/>
      </c>
      <c r="G9" s="29">
        <f>G8/G6</f>
        <v/>
      </c>
      <c r="H9" s="18">
        <f>H8/H6</f>
        <v/>
      </c>
      <c r="I9" s="18">
        <f>I8/I6</f>
        <v/>
      </c>
      <c r="J9" s="18">
        <f>J8/J6</f>
        <v/>
      </c>
      <c r="K9" s="29">
        <f>K8/K6</f>
        <v/>
      </c>
      <c r="L9" s="18">
        <f>L8/L6</f>
        <v/>
      </c>
      <c r="M9" s="18">
        <f>M8/M6</f>
        <v/>
      </c>
      <c r="N9" s="18">
        <f>N8/N6</f>
        <v/>
      </c>
      <c r="O9" s="29">
        <f>O8/O6</f>
        <v/>
      </c>
      <c r="P9" s="18">
        <f>P8/P6</f>
        <v/>
      </c>
      <c r="Q9" s="18">
        <f>Q8/Q6</f>
        <v/>
      </c>
      <c r="R9" s="18">
        <f>R8/R6</f>
        <v/>
      </c>
      <c r="S9" s="29">
        <f>S8/S6</f>
        <v/>
      </c>
      <c r="T9" s="18">
        <f>T8/T6</f>
        <v/>
      </c>
      <c r="U9" s="18">
        <f>U8/U6</f>
        <v/>
      </c>
      <c r="V9" s="18">
        <f>V8/V6</f>
        <v/>
      </c>
      <c r="W9" s="29">
        <f>W8/W6</f>
        <v/>
      </c>
      <c r="X9" s="18">
        <f>X8/X6</f>
        <v/>
      </c>
      <c r="Y9" s="18">
        <f>Y8/Y6</f>
        <v/>
      </c>
      <c r="Z9" s="18">
        <f>Z8/Z6</f>
        <v/>
      </c>
      <c r="AA9" s="29">
        <f>AA8/AA6</f>
        <v/>
      </c>
      <c r="AB9" s="18">
        <f>AB8/AB6</f>
        <v/>
      </c>
      <c r="AC9" s="18">
        <f>AC8/AC6</f>
        <v/>
      </c>
      <c r="AF9" s="18">
        <f>AF8/AF6</f>
        <v/>
      </c>
      <c r="AG9" s="18">
        <f>AG8/AG6</f>
        <v/>
      </c>
      <c r="AH9" s="18">
        <f>AH8/AH6</f>
        <v/>
      </c>
      <c r="AI9" s="18">
        <f>AI8/AI6</f>
        <v/>
      </c>
      <c r="AJ9" s="18">
        <f>AJ8/AJ6</f>
        <v/>
      </c>
      <c r="AK9" s="18">
        <f>AK8/AK6</f>
        <v/>
      </c>
      <c r="AL9" s="18">
        <f>AL8/AL6</f>
        <v/>
      </c>
      <c r="AM9" s="18">
        <f>AM8/AM6</f>
        <v/>
      </c>
    </row>
    <row r="10" customFormat="1" s="45">
      <c r="B10" s="69" t="inlineStr">
        <is>
          <t xml:space="preserve">International </t>
        </is>
      </c>
      <c r="G10" s="46" t="n"/>
      <c r="K10" s="46" t="n"/>
      <c r="O10" s="46" t="n"/>
      <c r="P10" s="45">
        <f>SUM(O13:R13)</f>
        <v/>
      </c>
      <c r="S10" s="46" t="n"/>
      <c r="W10" s="46" t="n"/>
      <c r="AA10" s="46" t="n"/>
    </row>
    <row r="11" customFormat="1" s="7">
      <c r="B11" s="7" t="inlineStr">
        <is>
          <t>Net Sales</t>
        </is>
      </c>
      <c r="C11" s="7" t="n">
        <v>9566</v>
      </c>
      <c r="D11" s="7" t="n">
        <v>9844</v>
      </c>
      <c r="E11" s="7" t="n">
        <v>10609</v>
      </c>
      <c r="F11" s="7">
        <f>43983-C11-D11-E11</f>
        <v/>
      </c>
      <c r="G11" s="27" t="n">
        <v>11061</v>
      </c>
      <c r="H11" s="7" t="n">
        <v>11485</v>
      </c>
      <c r="I11" s="7" t="n">
        <v>13714</v>
      </c>
      <c r="J11" s="7">
        <f>54297-G11-H11-I11</f>
        <v/>
      </c>
      <c r="K11" s="27" t="n">
        <v>14875</v>
      </c>
      <c r="L11" s="7" t="n">
        <v>14612</v>
      </c>
      <c r="M11" s="7" t="n">
        <v>15549</v>
      </c>
      <c r="N11" s="7">
        <f>65866-K11-L11-M11</f>
        <v/>
      </c>
      <c r="O11" s="27" t="n">
        <v>16192</v>
      </c>
      <c r="P11" s="7" t="n">
        <v>16370</v>
      </c>
      <c r="Q11" s="7" t="n">
        <v>18348</v>
      </c>
      <c r="R11" s="7">
        <f>74723-O11-P11-Q11</f>
        <v/>
      </c>
      <c r="S11" s="27" t="n">
        <v>19106</v>
      </c>
      <c r="T11" s="7" t="n">
        <v>22668</v>
      </c>
      <c r="U11" s="7" t="n">
        <v>25171</v>
      </c>
      <c r="V11" s="7">
        <f>104412-S11-T11-U11</f>
        <v/>
      </c>
      <c r="W11" s="27" t="n">
        <v>30649</v>
      </c>
      <c r="X11" s="7" t="n">
        <v>30721</v>
      </c>
      <c r="Y11" s="7" t="n">
        <v>29145</v>
      </c>
      <c r="Z11" s="7">
        <f>127787-W11-X11-Y11</f>
        <v/>
      </c>
      <c r="AA11" s="27" t="n">
        <v>28759</v>
      </c>
      <c r="AB11" s="7" t="n">
        <v>27065</v>
      </c>
      <c r="AC11" s="7" t="n">
        <v>27720</v>
      </c>
      <c r="AE11" s="7">
        <f>AC13+AC8</f>
        <v/>
      </c>
      <c r="AI11" s="7" t="n">
        <v>65866</v>
      </c>
      <c r="AJ11" s="7" t="n">
        <v>74723</v>
      </c>
      <c r="AK11" s="7" t="n">
        <v>104412</v>
      </c>
      <c r="AL11" s="7" t="n">
        <v>127787</v>
      </c>
      <c r="AM11" s="7" t="n">
        <v>118007</v>
      </c>
    </row>
    <row r="12" customFormat="1" s="13">
      <c r="B12" s="13" t="inlineStr">
        <is>
          <t>Operating Expenses</t>
        </is>
      </c>
      <c r="C12" s="13" t="n">
        <v>9687</v>
      </c>
      <c r="D12" s="13" t="n">
        <v>9979</v>
      </c>
      <c r="E12" s="13" t="n">
        <v>11150</v>
      </c>
      <c r="F12" s="13">
        <f>F11-F13</f>
        <v/>
      </c>
      <c r="G12" s="28" t="n">
        <v>11542</v>
      </c>
      <c r="H12" s="13" t="n">
        <v>12209</v>
      </c>
      <c r="I12" s="13" t="n">
        <v>14650</v>
      </c>
      <c r="J12" s="13">
        <f>J11-J13</f>
        <v/>
      </c>
      <c r="K12" s="28" t="n">
        <v>15497</v>
      </c>
      <c r="L12" s="13" t="n">
        <v>15106</v>
      </c>
      <c r="M12" s="13" t="n">
        <v>15934</v>
      </c>
      <c r="N12" s="13">
        <f>65866-M12-L12-K12</f>
        <v/>
      </c>
      <c r="O12" s="28" t="n">
        <v>16282</v>
      </c>
      <c r="P12" s="13" t="n">
        <v>16971</v>
      </c>
      <c r="Q12" s="13" t="n">
        <v>18734</v>
      </c>
      <c r="R12" s="13">
        <f>R11-R13</f>
        <v/>
      </c>
      <c r="S12" s="28" t="n">
        <v>19504</v>
      </c>
      <c r="T12" s="13" t="n">
        <v>22323</v>
      </c>
      <c r="U12" s="13" t="n">
        <v>24764</v>
      </c>
      <c r="V12" s="13">
        <f>V11-V13</f>
        <v/>
      </c>
      <c r="W12" s="28" t="n">
        <v>29397</v>
      </c>
      <c r="X12" s="13" t="n">
        <v>30359</v>
      </c>
      <c r="Y12" s="13" t="n">
        <v>30056</v>
      </c>
      <c r="Z12" s="13">
        <f>Z11-Z13</f>
        <v/>
      </c>
      <c r="AA12" s="28" t="n">
        <v>30040</v>
      </c>
      <c r="AB12" s="13" t="n">
        <v>28836</v>
      </c>
      <c r="AC12" s="13" t="n">
        <v>30186</v>
      </c>
      <c r="AI12" s="13" t="n">
        <v>68008</v>
      </c>
      <c r="AJ12" s="13" t="n">
        <v>76416</v>
      </c>
      <c r="AK12" s="13" t="n">
        <v>103695</v>
      </c>
      <c r="AL12" s="13" t="n">
        <v>128711</v>
      </c>
      <c r="AM12" s="13" t="n">
        <v>125753</v>
      </c>
    </row>
    <row r="13" customFormat="1" s="12">
      <c r="B13" s="12" t="inlineStr">
        <is>
          <t>Operating Income</t>
        </is>
      </c>
      <c r="C13" s="12">
        <f>C11-C12</f>
        <v/>
      </c>
      <c r="D13" s="12">
        <f>D11-D12</f>
        <v/>
      </c>
      <c r="E13" s="12">
        <f>E11-E12</f>
        <v/>
      </c>
      <c r="F13" s="12">
        <f>-1283-E13-D13-C13</f>
        <v/>
      </c>
      <c r="G13" s="30">
        <f>G11-G12</f>
        <v/>
      </c>
      <c r="H13" s="12">
        <f>H11-H12</f>
        <v/>
      </c>
      <c r="I13" s="12">
        <f>I11-I12</f>
        <v/>
      </c>
      <c r="J13" s="12">
        <f>-3062-I13-H13-G13</f>
        <v/>
      </c>
      <c r="K13" s="30">
        <f>K11-K12</f>
        <v/>
      </c>
      <c r="L13" s="12">
        <f>L11-L12</f>
        <v/>
      </c>
      <c r="M13" s="12">
        <f>M11-M12</f>
        <v/>
      </c>
      <c r="N13" s="12">
        <f>-2142-M13-L13-K13</f>
        <v/>
      </c>
      <c r="O13" s="30">
        <f>O11-O12</f>
        <v/>
      </c>
      <c r="P13" s="12">
        <f>P11-P12</f>
        <v/>
      </c>
      <c r="Q13" s="12">
        <f>Q11-Q12</f>
        <v/>
      </c>
      <c r="R13" s="12">
        <f>-1693-Q13-P13-O13</f>
        <v/>
      </c>
      <c r="S13" s="30">
        <f>S11-S12</f>
        <v/>
      </c>
      <c r="T13" s="12">
        <f>T11-T12</f>
        <v/>
      </c>
      <c r="U13" s="12">
        <f>U11-U12</f>
        <v/>
      </c>
      <c r="V13" s="12">
        <f>717-U13-T13-S13</f>
        <v/>
      </c>
      <c r="W13" s="30">
        <f>W11-W12</f>
        <v/>
      </c>
      <c r="X13" s="12">
        <f>X11-X12</f>
        <v/>
      </c>
      <c r="Y13" s="12">
        <f>Y11-Y12</f>
        <v/>
      </c>
      <c r="Z13" s="12">
        <f>-924-Y13-X13-W13</f>
        <v/>
      </c>
      <c r="AA13" s="30">
        <f>AA11-AA12</f>
        <v/>
      </c>
      <c r="AB13" s="12">
        <f>AB11-AB12</f>
        <v/>
      </c>
      <c r="AC13" s="12">
        <f>AC11-AC12</f>
        <v/>
      </c>
      <c r="AF13" s="12">
        <f>AF11-AF12</f>
        <v/>
      </c>
      <c r="AG13" s="12">
        <f>AG11-AG12</f>
        <v/>
      </c>
      <c r="AH13" s="12">
        <f>AH11-AH12</f>
        <v/>
      </c>
      <c r="AI13" s="12">
        <f>AI11-AI12</f>
        <v/>
      </c>
      <c r="AJ13" s="12">
        <f>AJ11-AJ12</f>
        <v/>
      </c>
      <c r="AK13" s="12">
        <f>AK11-AK12</f>
        <v/>
      </c>
      <c r="AL13" s="12">
        <f>AL11-AL12</f>
        <v/>
      </c>
      <c r="AM13" s="12" t="n">
        <v>-7746</v>
      </c>
    </row>
    <row r="14" customFormat="1" s="7">
      <c r="B14" s="7" t="inlineStr">
        <is>
          <t>Operating Margin</t>
        </is>
      </c>
      <c r="C14" s="18">
        <f>C13/C11</f>
        <v/>
      </c>
      <c r="D14" s="18">
        <f>D13/D11</f>
        <v/>
      </c>
      <c r="E14" s="18">
        <f>E13/E11</f>
        <v/>
      </c>
      <c r="F14" s="18">
        <f>F13/F11</f>
        <v/>
      </c>
      <c r="G14" s="29">
        <f>G13/G11</f>
        <v/>
      </c>
      <c r="H14" s="18">
        <f>H13/H11</f>
        <v/>
      </c>
      <c r="I14" s="18">
        <f>I13/I11</f>
        <v/>
      </c>
      <c r="J14" s="18">
        <f>J13/J11</f>
        <v/>
      </c>
      <c r="K14" s="29">
        <f>K13/K11</f>
        <v/>
      </c>
      <c r="L14" s="18">
        <f>L13/L11</f>
        <v/>
      </c>
      <c r="M14" s="18">
        <f>M13/M11</f>
        <v/>
      </c>
      <c r="N14" s="18">
        <f>N13/N11</f>
        <v/>
      </c>
      <c r="O14" s="29">
        <f>O13/O11</f>
        <v/>
      </c>
      <c r="P14" s="18">
        <f>P13/P11</f>
        <v/>
      </c>
      <c r="Q14" s="18">
        <f>Q13/Q11</f>
        <v/>
      </c>
      <c r="R14" s="18">
        <f>R13/R11</f>
        <v/>
      </c>
      <c r="S14" s="29">
        <f>S13/S11</f>
        <v/>
      </c>
      <c r="T14" s="18">
        <f>T13/T11</f>
        <v/>
      </c>
      <c r="U14" s="18">
        <f>U13/U11</f>
        <v/>
      </c>
      <c r="V14" s="18">
        <f>V13/V11</f>
        <v/>
      </c>
      <c r="W14" s="29">
        <f>W13/W11</f>
        <v/>
      </c>
      <c r="X14" s="18">
        <f>X13/X11</f>
        <v/>
      </c>
      <c r="Y14" s="18">
        <f>Y13/Y11</f>
        <v/>
      </c>
      <c r="Z14" s="18">
        <f>Z13/Z11</f>
        <v/>
      </c>
      <c r="AA14" s="29">
        <f>AA13/AA11</f>
        <v/>
      </c>
      <c r="AB14" s="18">
        <f>AB13/AB11</f>
        <v/>
      </c>
      <c r="AC14" s="18">
        <f>AC13/AC11</f>
        <v/>
      </c>
      <c r="AF14" s="18">
        <f>AF13/AF11</f>
        <v/>
      </c>
      <c r="AG14" s="18">
        <f>AG13/AG11</f>
        <v/>
      </c>
      <c r="AH14" s="18">
        <f>AH13/AH11</f>
        <v/>
      </c>
      <c r="AI14" s="18">
        <f>AI13/AI11</f>
        <v/>
      </c>
      <c r="AJ14" s="18">
        <f>AJ13/AJ11</f>
        <v/>
      </c>
      <c r="AK14" s="18">
        <f>AK13/AK11</f>
        <v/>
      </c>
      <c r="AL14" s="18">
        <f>AL13/AL11</f>
        <v/>
      </c>
      <c r="AM14" s="18">
        <f>AM13/AM11</f>
        <v/>
      </c>
    </row>
    <row r="15" customFormat="1" s="45">
      <c r="B15" s="45" t="inlineStr">
        <is>
          <t>AWS</t>
        </is>
      </c>
      <c r="G15" s="46" t="n"/>
      <c r="K15" s="46" t="n"/>
      <c r="O15" s="46" t="n"/>
      <c r="S15" s="46" t="n"/>
      <c r="W15" s="46" t="n"/>
      <c r="AA15" s="46" t="n"/>
    </row>
    <row r="16" customFormat="1" s="7">
      <c r="B16" s="7" t="inlineStr">
        <is>
          <t>Net Sales</t>
        </is>
      </c>
      <c r="C16" s="7" t="n">
        <v>2566</v>
      </c>
      <c r="D16" s="7" t="n">
        <v>2886</v>
      </c>
      <c r="E16" s="7" t="n">
        <v>3231</v>
      </c>
      <c r="F16" s="7">
        <f>12219-C16-D16-E16</f>
        <v/>
      </c>
      <c r="G16" s="27" t="n">
        <v>3661</v>
      </c>
      <c r="H16" s="7" t="n">
        <v>4100</v>
      </c>
      <c r="I16" s="7" t="n">
        <v>4584</v>
      </c>
      <c r="J16" s="7">
        <f>17459-G16-H16-I16</f>
        <v/>
      </c>
      <c r="K16" s="27" t="n">
        <v>5442</v>
      </c>
      <c r="L16" s="7" t="n">
        <v>6105</v>
      </c>
      <c r="M16" s="7" t="n">
        <v>6679</v>
      </c>
      <c r="N16" s="7">
        <f>25655-K16-L16-M16</f>
        <v/>
      </c>
      <c r="O16" s="27" t="n">
        <v>7696</v>
      </c>
      <c r="P16" s="7" t="n">
        <v>8381</v>
      </c>
      <c r="Q16" s="7" t="n">
        <v>8995</v>
      </c>
      <c r="R16" s="7">
        <f>35026-O16-P16-Q16</f>
        <v/>
      </c>
      <c r="S16" s="27" t="n">
        <v>10219</v>
      </c>
      <c r="T16" s="7" t="n">
        <v>10808</v>
      </c>
      <c r="U16" s="7" t="n">
        <v>11601</v>
      </c>
      <c r="V16" s="7">
        <f>45370-S16-T16-U16</f>
        <v/>
      </c>
      <c r="W16" s="27" t="n">
        <v>13503</v>
      </c>
      <c r="X16" s="7" t="n">
        <v>14809</v>
      </c>
      <c r="Y16" s="7" t="n">
        <v>16110</v>
      </c>
      <c r="Z16" s="7">
        <f>62202-W16-X16-Y16</f>
        <v/>
      </c>
      <c r="AA16" s="27" t="n">
        <v>18441</v>
      </c>
      <c r="AB16" s="7" t="n">
        <v>19739</v>
      </c>
      <c r="AC16" s="7" t="n">
        <v>20538</v>
      </c>
      <c r="AI16" s="7" t="n">
        <v>25655</v>
      </c>
      <c r="AJ16" s="7" t="n">
        <v>35026</v>
      </c>
      <c r="AK16" s="7" t="n">
        <v>45370</v>
      </c>
      <c r="AL16" s="7" t="n">
        <v>62202</v>
      </c>
      <c r="AM16" s="7" t="n">
        <v>80096</v>
      </c>
    </row>
    <row r="17" customFormat="1" s="13">
      <c r="B17" s="13" t="inlineStr">
        <is>
          <t>Operating Expenses</t>
        </is>
      </c>
      <c r="C17" s="13" t="n">
        <v>1962</v>
      </c>
      <c r="D17" s="13" t="n">
        <v>2168</v>
      </c>
      <c r="E17" s="13" t="n">
        <v>2370</v>
      </c>
      <c r="F17" s="13">
        <f>F16-F18</f>
        <v/>
      </c>
      <c r="G17" s="28" t="n">
        <v>2771</v>
      </c>
      <c r="H17" s="13" t="n">
        <v>3184</v>
      </c>
      <c r="I17" s="13" t="n">
        <v>3413</v>
      </c>
      <c r="J17" s="13">
        <f>J16-J18</f>
        <v/>
      </c>
      <c r="K17" s="28" t="n">
        <v>4042</v>
      </c>
      <c r="L17" s="13" t="n">
        <v>4463</v>
      </c>
      <c r="M17" s="13" t="n">
        <v>4602</v>
      </c>
      <c r="N17" s="7">
        <f>N16-N18</f>
        <v/>
      </c>
      <c r="O17" s="28" t="n">
        <v>5473</v>
      </c>
      <c r="P17" s="13" t="n">
        <v>6260</v>
      </c>
      <c r="Q17" s="13" t="n">
        <v>6734</v>
      </c>
      <c r="R17" s="13">
        <f>R16-R18</f>
        <v/>
      </c>
      <c r="S17" s="28" t="n">
        <v>7144</v>
      </c>
      <c r="T17" s="13" t="n">
        <v>7451</v>
      </c>
      <c r="U17" s="13" t="n">
        <v>8066</v>
      </c>
      <c r="V17" s="13">
        <f>V16-V18</f>
        <v/>
      </c>
      <c r="W17" s="28" t="n">
        <v>9340</v>
      </c>
      <c r="X17" s="13" t="n">
        <v>10616</v>
      </c>
      <c r="Y17" s="13" t="n">
        <v>11227</v>
      </c>
      <c r="Z17" s="13">
        <f>Z16-Z18</f>
        <v/>
      </c>
      <c r="AA17" s="28" t="n">
        <v>11923</v>
      </c>
      <c r="AB17" s="13" t="n">
        <v>14024</v>
      </c>
      <c r="AC17" s="13" t="n">
        <v>15135</v>
      </c>
      <c r="AI17" s="13" t="n">
        <v>18359</v>
      </c>
      <c r="AJ17" s="13" t="n">
        <v>25825</v>
      </c>
      <c r="AK17" s="13" t="n">
        <v>31839</v>
      </c>
      <c r="AL17" s="13" t="n">
        <v>43670</v>
      </c>
      <c r="AM17" s="13" t="n">
        <v>57255</v>
      </c>
    </row>
    <row r="18" customFormat="1" s="12">
      <c r="B18" s="12" t="inlineStr">
        <is>
          <t>Operating Income</t>
        </is>
      </c>
      <c r="C18" s="12">
        <f>C16-C17</f>
        <v/>
      </c>
      <c r="D18" s="12">
        <f>D16-D17</f>
        <v/>
      </c>
      <c r="E18" s="12">
        <f>E16-E17</f>
        <v/>
      </c>
      <c r="F18" s="12">
        <f>3108-E18-D18-C18</f>
        <v/>
      </c>
      <c r="G18" s="30">
        <f>G16-G17</f>
        <v/>
      </c>
      <c r="H18" s="12">
        <f>H16-H17</f>
        <v/>
      </c>
      <c r="I18" s="12">
        <f>I16-I17</f>
        <v/>
      </c>
      <c r="J18" s="12">
        <f>4331-I18-H18-G18</f>
        <v/>
      </c>
      <c r="K18" s="30">
        <f>K16-K17</f>
        <v/>
      </c>
      <c r="L18" s="12">
        <f>L16-L17</f>
        <v/>
      </c>
      <c r="M18" s="12">
        <f>M16-M17</f>
        <v/>
      </c>
      <c r="N18" s="12">
        <f>7296-M18-L18-K18</f>
        <v/>
      </c>
      <c r="O18" s="30">
        <f>O16-O17</f>
        <v/>
      </c>
      <c r="P18" s="12">
        <f>P16-P17</f>
        <v/>
      </c>
      <c r="Q18" s="12">
        <f>Q16-Q17</f>
        <v/>
      </c>
      <c r="R18" s="12">
        <f>9201-Q18-P18-O18</f>
        <v/>
      </c>
      <c r="S18" s="30">
        <f>S16-S17</f>
        <v/>
      </c>
      <c r="T18" s="12">
        <f>T16-T17</f>
        <v/>
      </c>
      <c r="U18" s="12">
        <f>U16-U17</f>
        <v/>
      </c>
      <c r="V18" s="12">
        <f>13531-U18-T18-S18</f>
        <v/>
      </c>
      <c r="W18" s="30">
        <f>W16-W17</f>
        <v/>
      </c>
      <c r="X18" s="12">
        <f>X16-X17</f>
        <v/>
      </c>
      <c r="Y18" s="12">
        <f>Y16-Y17</f>
        <v/>
      </c>
      <c r="Z18" s="12">
        <f>18532-Y18-X18-W18</f>
        <v/>
      </c>
      <c r="AA18" s="30">
        <f>AA16-AA17</f>
        <v/>
      </c>
      <c r="AB18" s="12">
        <f>AB16-AB17</f>
        <v/>
      </c>
      <c r="AC18" s="12">
        <f>AC16-AC17</f>
        <v/>
      </c>
      <c r="AE18" s="70" t="n"/>
      <c r="AF18" s="12">
        <f>AF16-AF17</f>
        <v/>
      </c>
      <c r="AG18" s="12">
        <f>AG16-AG17</f>
        <v/>
      </c>
      <c r="AH18" s="12">
        <f>AH16-AH17</f>
        <v/>
      </c>
      <c r="AI18" s="12">
        <f>AI16-AI17</f>
        <v/>
      </c>
      <c r="AJ18" s="12">
        <f>AJ16-AJ17</f>
        <v/>
      </c>
      <c r="AK18" s="12">
        <f>AK16-AK17</f>
        <v/>
      </c>
      <c r="AL18" s="12">
        <f>AL16-AL17</f>
        <v/>
      </c>
      <c r="AM18" s="12" t="n">
        <v>12248</v>
      </c>
    </row>
    <row r="19" customFormat="1" s="7">
      <c r="B19" s="7" t="inlineStr">
        <is>
          <t>Operating Margin</t>
        </is>
      </c>
      <c r="C19" s="18">
        <f>C18/C16</f>
        <v/>
      </c>
      <c r="D19" s="18">
        <f>D18/D16</f>
        <v/>
      </c>
      <c r="E19" s="18">
        <f>E18/E16</f>
        <v/>
      </c>
      <c r="F19" s="18">
        <f>F18/F16</f>
        <v/>
      </c>
      <c r="G19" s="29">
        <f>G18/G16</f>
        <v/>
      </c>
      <c r="H19" s="18">
        <f>H18/H16</f>
        <v/>
      </c>
      <c r="I19" s="18">
        <f>I18/I16</f>
        <v/>
      </c>
      <c r="J19" s="18">
        <f>J18/J16</f>
        <v/>
      </c>
      <c r="K19" s="29">
        <f>K18/K16</f>
        <v/>
      </c>
      <c r="L19" s="18">
        <f>L18/L16</f>
        <v/>
      </c>
      <c r="M19" s="18">
        <f>M18/M16</f>
        <v/>
      </c>
      <c r="N19" s="18">
        <f>N18/N16</f>
        <v/>
      </c>
      <c r="O19" s="29">
        <f>O18/O16</f>
        <v/>
      </c>
      <c r="P19" s="18">
        <f>P18/P16</f>
        <v/>
      </c>
      <c r="Q19" s="18">
        <f>Q18/Q16</f>
        <v/>
      </c>
      <c r="R19" s="18">
        <f>R18/R16</f>
        <v/>
      </c>
      <c r="S19" s="29">
        <f>S18/S16</f>
        <v/>
      </c>
      <c r="T19" s="18">
        <f>T18/T16</f>
        <v/>
      </c>
      <c r="U19" s="18">
        <f>U18/U16</f>
        <v/>
      </c>
      <c r="V19" s="18">
        <f>V18/V16</f>
        <v/>
      </c>
      <c r="W19" s="29">
        <f>W18/W16</f>
        <v/>
      </c>
      <c r="X19" s="18">
        <f>X18/X16</f>
        <v/>
      </c>
      <c r="Y19" s="18">
        <f>Y18/Y16</f>
        <v/>
      </c>
      <c r="Z19" s="18">
        <f>Z18/Z16</f>
        <v/>
      </c>
      <c r="AA19" s="29">
        <f>AA18/AA16</f>
        <v/>
      </c>
      <c r="AB19" s="18">
        <f>AB18/AB16</f>
        <v/>
      </c>
      <c r="AC19" s="18">
        <f>AC18/AC16</f>
        <v/>
      </c>
      <c r="AF19" s="18">
        <f>AF18/AF16</f>
        <v/>
      </c>
      <c r="AG19" s="18">
        <f>AG18/AG16</f>
        <v/>
      </c>
      <c r="AH19" s="18">
        <f>AH18/AH16</f>
        <v/>
      </c>
      <c r="AI19" s="18">
        <f>AI18/AI16</f>
        <v/>
      </c>
      <c r="AJ19" s="18">
        <f>AJ18/AJ16</f>
        <v/>
      </c>
      <c r="AK19" s="18">
        <f>AK18/AK16</f>
        <v/>
      </c>
      <c r="AL19" s="18">
        <f>AL18/AL16</f>
        <v/>
      </c>
      <c r="AM19" s="18">
        <f>AM18/AM16</f>
        <v/>
      </c>
    </row>
    <row r="20" customFormat="1" s="3">
      <c r="B20" s="11" t="inlineStr">
        <is>
          <t>Total</t>
        </is>
      </c>
      <c r="C20" s="12">
        <f>C6+C11+C16</f>
        <v/>
      </c>
      <c r="D20" s="12">
        <f>D6+D11+D16</f>
        <v/>
      </c>
      <c r="E20" s="12">
        <f>E6+E11+E16</f>
        <v/>
      </c>
      <c r="F20" s="12">
        <f>F6+F11+F16</f>
        <v/>
      </c>
      <c r="G20" s="30">
        <f>G6+G11+G16</f>
        <v/>
      </c>
      <c r="H20" s="12">
        <f>H6+H11+H16</f>
        <v/>
      </c>
      <c r="I20" s="12">
        <f>I6+I11+I16</f>
        <v/>
      </c>
      <c r="J20" s="12">
        <f>J6+J11+J16</f>
        <v/>
      </c>
      <c r="K20" s="30">
        <f>K6+K11+K16</f>
        <v/>
      </c>
      <c r="L20" s="12">
        <f>L6+L11+L16</f>
        <v/>
      </c>
      <c r="M20" s="12">
        <f>M6+M11+M16</f>
        <v/>
      </c>
      <c r="N20" s="12">
        <f>N6+N11+N16</f>
        <v/>
      </c>
      <c r="O20" s="30">
        <f>O6+O11+O16</f>
        <v/>
      </c>
      <c r="P20" s="12">
        <f>P6+P11+P16</f>
        <v/>
      </c>
      <c r="Q20" s="12">
        <f>Q6+Q11+Q16</f>
        <v/>
      </c>
      <c r="R20" s="12">
        <f>R6+R11+R16</f>
        <v/>
      </c>
      <c r="S20" s="30">
        <f>S6+S11+S16</f>
        <v/>
      </c>
      <c r="T20" s="12">
        <f>T6+T11+T16</f>
        <v/>
      </c>
      <c r="U20" s="12">
        <f>U6+U11+U16</f>
        <v/>
      </c>
      <c r="V20" s="12">
        <f>V6+V11+V16</f>
        <v/>
      </c>
      <c r="W20" s="30">
        <f>W6+W11+W16</f>
        <v/>
      </c>
      <c r="X20" s="12">
        <f>X6+X11+X16</f>
        <v/>
      </c>
      <c r="Y20" s="12">
        <f>Y6+Y11+Y16</f>
        <v/>
      </c>
      <c r="Z20" s="12">
        <f>Z6+Z11+Z16</f>
        <v/>
      </c>
      <c r="AA20" s="30">
        <f>AA6+AA11+AA16</f>
        <v/>
      </c>
      <c r="AB20" s="12">
        <f>AB6+AB11+AB16</f>
        <v/>
      </c>
      <c r="AC20" s="12">
        <f>AC6+AC11+AC16</f>
        <v/>
      </c>
      <c r="AD20" s="12" t="n"/>
      <c r="AE20" s="12" t="n"/>
      <c r="AF20" s="12">
        <f>AF6+AF11+AF16</f>
        <v/>
      </c>
      <c r="AG20" s="12">
        <f>AG6+AG11+AG16</f>
        <v/>
      </c>
      <c r="AH20" s="12">
        <f>AH6+AH11+AH16</f>
        <v/>
      </c>
      <c r="AI20" s="12">
        <f>AI6+AI11+AI16</f>
        <v/>
      </c>
      <c r="AJ20" s="12">
        <f>AJ6+AJ11+AJ16</f>
        <v/>
      </c>
      <c r="AK20" s="12">
        <f>AK6+AK11+AK16</f>
        <v/>
      </c>
      <c r="AL20" s="12">
        <f>AL6+AL11+AL16</f>
        <v/>
      </c>
      <c r="AM20" s="12">
        <f>AM6+AM11+AM16</f>
        <v/>
      </c>
    </row>
    <row r="21" customFormat="1" s="41">
      <c r="B21" s="47" t="inlineStr">
        <is>
          <t xml:space="preserve">Sales by Groups </t>
        </is>
      </c>
      <c r="C21" s="48" t="n"/>
      <c r="D21" s="48" t="n"/>
      <c r="E21" s="48" t="n"/>
      <c r="F21" s="48" t="n"/>
      <c r="G21" s="49" t="n"/>
      <c r="H21" s="48" t="n"/>
      <c r="I21" s="48" t="n"/>
      <c r="J21" s="48" t="n"/>
      <c r="K21" s="49" t="n"/>
      <c r="L21" s="48" t="n"/>
      <c r="M21" s="48" t="n"/>
      <c r="N21" s="48" t="n"/>
      <c r="O21" s="49" t="n"/>
      <c r="P21" s="48" t="n"/>
      <c r="Q21" s="48" t="n"/>
      <c r="R21" s="48" t="n"/>
      <c r="S21" s="49" t="n"/>
      <c r="T21" s="48" t="n"/>
      <c r="U21" s="48" t="n"/>
      <c r="V21" s="48" t="n"/>
      <c r="W21" s="49" t="n"/>
      <c r="X21" s="48" t="n"/>
      <c r="Y21" s="48" t="n"/>
      <c r="Z21" s="48" t="n"/>
      <c r="AA21" s="49" t="n"/>
      <c r="AB21" s="48" t="n"/>
      <c r="AC21" s="48" t="n"/>
      <c r="AD21" s="48" t="n"/>
      <c r="AE21" s="48" t="n"/>
      <c r="AF21" s="48" t="n"/>
      <c r="AG21" s="48" t="n"/>
      <c r="AH21" s="48" t="n"/>
      <c r="AI21" s="48" t="n"/>
      <c r="AJ21" s="48" t="n"/>
      <c r="AK21" s="48" t="n"/>
      <c r="AL21" s="48" t="n"/>
    </row>
    <row r="22">
      <c r="B22" s="5" t="inlineStr">
        <is>
          <t>Online Stores</t>
        </is>
      </c>
      <c r="C22" s="7" t="n"/>
      <c r="D22" s="7" t="n"/>
      <c r="E22" s="7" t="n"/>
      <c r="F22" s="7" t="n"/>
      <c r="G22" s="27" t="n"/>
      <c r="H22" s="7" t="n"/>
      <c r="I22" s="7" t="n"/>
      <c r="J22" s="7" t="n"/>
      <c r="K22" s="27" t="n"/>
      <c r="L22" s="7" t="n"/>
      <c r="M22" s="7" t="n"/>
      <c r="N22" s="7" t="n"/>
      <c r="O22" s="27" t="n"/>
      <c r="P22" s="7" t="n"/>
      <c r="Q22" s="7" t="n"/>
      <c r="R22" s="7" t="n"/>
      <c r="S22" s="27" t="n"/>
      <c r="T22" s="7" t="n"/>
      <c r="U22" s="7" t="n"/>
      <c r="V22" s="7" t="n"/>
      <c r="W22" s="27" t="n"/>
      <c r="X22" s="7" t="n">
        <v>49942</v>
      </c>
      <c r="Y22" s="7" t="n"/>
      <c r="Z22" s="7" t="n"/>
      <c r="AA22" s="27" t="n"/>
      <c r="AB22" s="7" t="n"/>
      <c r="AC22" s="7" t="n">
        <v>53489</v>
      </c>
      <c r="AD22" s="7" t="n"/>
      <c r="AE22" s="7" t="n">
        <v>76863</v>
      </c>
      <c r="AF22" s="7" t="n">
        <v>91431</v>
      </c>
      <c r="AG22" s="7" t="n">
        <v>108354</v>
      </c>
      <c r="AH22" s="7" t="n"/>
      <c r="AI22" s="7" t="n">
        <v>122987</v>
      </c>
      <c r="AJ22" s="7" t="n">
        <v>141247</v>
      </c>
      <c r="AK22" s="7" t="n">
        <v>197346</v>
      </c>
      <c r="AL22" s="7" t="n">
        <v>222075</v>
      </c>
      <c r="AM22" t="n">
        <v>220004</v>
      </c>
    </row>
    <row r="23">
      <c r="B23" s="5" t="inlineStr">
        <is>
          <t>Physical Stores</t>
        </is>
      </c>
      <c r="C23" s="7" t="n"/>
      <c r="D23" s="7" t="n"/>
      <c r="E23" s="7" t="n"/>
      <c r="F23" s="7" t="n"/>
      <c r="G23" s="27" t="n"/>
      <c r="H23" s="7" t="n"/>
      <c r="I23" s="7" t="n"/>
      <c r="J23" s="7" t="n"/>
      <c r="K23" s="27" t="n"/>
      <c r="L23" s="7" t="n"/>
      <c r="M23" s="7" t="n"/>
      <c r="N23" s="7" t="n"/>
      <c r="O23" s="27" t="n"/>
      <c r="P23" s="7" t="n"/>
      <c r="Q23" s="7" t="n"/>
      <c r="R23" s="7" t="n"/>
      <c r="S23" s="27" t="n"/>
      <c r="T23" s="7" t="n"/>
      <c r="U23" s="7" t="n"/>
      <c r="V23" s="7" t="n"/>
      <c r="W23" s="27" t="n"/>
      <c r="X23" s="7" t="n">
        <v>4269</v>
      </c>
      <c r="Y23" s="7" t="n"/>
      <c r="Z23" s="7" t="n"/>
      <c r="AA23" s="27" t="n"/>
      <c r="AB23" s="7" t="n"/>
      <c r="AC23" s="7" t="n">
        <v>4694</v>
      </c>
      <c r="AD23" s="7" t="n"/>
      <c r="AE23" s="7" t="inlineStr">
        <is>
          <t>-</t>
        </is>
      </c>
      <c r="AF23" s="7" t="inlineStr">
        <is>
          <t>-</t>
        </is>
      </c>
      <c r="AG23" s="7" t="n">
        <v>5798</v>
      </c>
      <c r="AH23" s="7" t="n"/>
      <c r="AI23" s="7" t="n">
        <v>17224</v>
      </c>
      <c r="AJ23" s="7" t="n">
        <v>17192</v>
      </c>
      <c r="AK23" s="7" t="n">
        <v>16227</v>
      </c>
      <c r="AL23" s="7" t="n">
        <v>17075</v>
      </c>
      <c r="AM23" t="n">
        <v>18963</v>
      </c>
    </row>
    <row r="24">
      <c r="B24" s="5" t="inlineStr">
        <is>
          <t>Third-party sellers</t>
        </is>
      </c>
      <c r="C24" s="7" t="n"/>
      <c r="D24" s="7" t="n"/>
      <c r="E24" s="7" t="n"/>
      <c r="F24" s="7" t="n"/>
      <c r="G24" s="27" t="n"/>
      <c r="H24" s="7" t="n"/>
      <c r="I24" s="7" t="n"/>
      <c r="J24" s="7" t="n"/>
      <c r="K24" s="27" t="n"/>
      <c r="L24" s="7" t="n"/>
      <c r="M24" s="7" t="n"/>
      <c r="N24" s="7" t="n"/>
      <c r="O24" s="27" t="n"/>
      <c r="P24" s="7" t="n"/>
      <c r="Q24" s="7" t="n"/>
      <c r="R24" s="7" t="n"/>
      <c r="S24" s="27" t="n"/>
      <c r="T24" s="7" t="n"/>
      <c r="U24" s="7" t="n"/>
      <c r="V24" s="7" t="n"/>
      <c r="W24" s="27" t="n"/>
      <c r="X24" s="7" t="n">
        <v>24252</v>
      </c>
      <c r="Y24" s="7" t="n"/>
      <c r="Z24" s="7" t="n"/>
      <c r="AA24" s="27" t="n"/>
      <c r="AB24" s="7" t="n"/>
      <c r="AC24" s="7" t="n">
        <v>28666</v>
      </c>
      <c r="AD24" s="7" t="n"/>
      <c r="AE24" s="7" t="n">
        <v>16086</v>
      </c>
      <c r="AF24" s="7" t="n">
        <v>22993</v>
      </c>
      <c r="AG24" s="7" t="n">
        <v>31881</v>
      </c>
      <c r="AH24" s="7" t="n"/>
      <c r="AI24" s="7" t="n">
        <v>42745</v>
      </c>
      <c r="AJ24" s="7" t="n">
        <v>53762</v>
      </c>
      <c r="AK24" s="7" t="n">
        <v>80461</v>
      </c>
      <c r="AL24" s="7" t="n">
        <v>103366</v>
      </c>
      <c r="AM24" t="n">
        <v>117716</v>
      </c>
    </row>
    <row r="25">
      <c r="B25" s="5" t="inlineStr">
        <is>
          <t>Subscription services</t>
        </is>
      </c>
      <c r="C25" s="7" t="n"/>
      <c r="D25" s="7" t="n"/>
      <c r="E25" s="7" t="n"/>
      <c r="F25" s="7" t="n"/>
      <c r="G25" s="27" t="n"/>
      <c r="H25" s="7" t="n"/>
      <c r="I25" s="7" t="n"/>
      <c r="J25" s="7" t="n"/>
      <c r="K25" s="27" t="n"/>
      <c r="L25" s="7" t="n"/>
      <c r="M25" s="7" t="n"/>
      <c r="N25" s="7" t="n"/>
      <c r="O25" s="27" t="n"/>
      <c r="P25" s="7" t="n"/>
      <c r="Q25" s="7" t="n"/>
      <c r="R25" s="7" t="n"/>
      <c r="S25" s="27" t="n"/>
      <c r="T25" s="7" t="n"/>
      <c r="U25" s="7" t="n"/>
      <c r="V25" s="7" t="n"/>
      <c r="W25" s="27" t="n"/>
      <c r="X25" s="7" t="n">
        <v>8148</v>
      </c>
      <c r="Y25" s="7" t="n"/>
      <c r="Z25" s="7" t="n"/>
      <c r="AA25" s="27" t="n"/>
      <c r="AB25" s="7" t="n"/>
      <c r="AC25" s="7" t="n">
        <v>8903</v>
      </c>
      <c r="AD25" s="7" t="n"/>
      <c r="AE25" s="7" t="n">
        <v>4467</v>
      </c>
      <c r="AF25" s="7" t="n">
        <v>6394</v>
      </c>
      <c r="AG25" s="7" t="n">
        <v>9721</v>
      </c>
      <c r="AH25" s="7" t="n"/>
      <c r="AI25" s="7" t="n">
        <v>14168</v>
      </c>
      <c r="AJ25" s="7" t="n">
        <v>19210</v>
      </c>
      <c r="AK25" s="7" t="n">
        <v>25207</v>
      </c>
      <c r="AL25" s="7" t="n">
        <v>31768</v>
      </c>
      <c r="AM25" t="n">
        <v>35218</v>
      </c>
    </row>
    <row r="26">
      <c r="B26" s="5" t="inlineStr">
        <is>
          <t>Advertising services</t>
        </is>
      </c>
      <c r="C26" s="7" t="n"/>
      <c r="D26" s="7" t="n"/>
      <c r="E26" s="7" t="n"/>
      <c r="F26" s="7" t="n"/>
      <c r="G26" s="27" t="n"/>
      <c r="H26" s="7" t="n"/>
      <c r="I26" s="7" t="n"/>
      <c r="J26" s="7" t="n"/>
      <c r="K26" s="27" t="n"/>
      <c r="L26" s="7" t="n"/>
      <c r="M26" s="7" t="n"/>
      <c r="N26" s="7" t="n"/>
      <c r="O26" s="27" t="n"/>
      <c r="P26" s="7" t="n"/>
      <c r="Q26" s="7" t="n"/>
      <c r="R26" s="7" t="n"/>
      <c r="S26" s="27" t="n"/>
      <c r="T26" s="7" t="n"/>
      <c r="U26" s="7" t="n"/>
      <c r="V26" s="7" t="n"/>
      <c r="W26" s="27" t="n"/>
      <c r="X26" s="7" t="n">
        <v>7612</v>
      </c>
      <c r="Y26" s="7" t="n"/>
      <c r="Z26" s="7" t="n"/>
      <c r="AA26" s="27" t="n"/>
      <c r="AB26" s="7" t="n"/>
      <c r="AC26" s="7" t="n">
        <v>9548</v>
      </c>
      <c r="AD26" s="7" t="n"/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n"/>
      <c r="AI26" s="7" t="inlineStr">
        <is>
          <t>-</t>
        </is>
      </c>
      <c r="AJ26" s="7" t="inlineStr">
        <is>
          <t>-</t>
        </is>
      </c>
      <c r="AK26" s="7" t="n">
        <v>19773</v>
      </c>
      <c r="AL26" s="7" t="n">
        <v>31160</v>
      </c>
      <c r="AM26" t="n">
        <v>37739</v>
      </c>
    </row>
    <row r="27">
      <c r="B27" s="5" t="inlineStr">
        <is>
          <t>AWS</t>
        </is>
      </c>
      <c r="C27" s="7" t="n"/>
      <c r="D27" s="7" t="n"/>
      <c r="E27" s="7" t="n"/>
      <c r="F27" s="7" t="n"/>
      <c r="G27" s="27" t="n"/>
      <c r="H27" s="7" t="n"/>
      <c r="I27" s="7" t="n"/>
      <c r="J27" s="7" t="n"/>
      <c r="K27" s="27" t="n"/>
      <c r="L27" s="7" t="n"/>
      <c r="M27" s="7" t="n"/>
      <c r="N27" s="7" t="n"/>
      <c r="O27" s="27" t="n"/>
      <c r="P27" s="7" t="n"/>
      <c r="Q27" s="7" t="n"/>
      <c r="R27" s="7" t="n"/>
      <c r="S27" s="27" t="n"/>
      <c r="T27" s="7" t="n"/>
      <c r="U27" s="7" t="n"/>
      <c r="V27" s="7" t="n"/>
      <c r="W27" s="27" t="n"/>
      <c r="X27" s="7" t="n">
        <v>16110</v>
      </c>
      <c r="Y27" s="7" t="n"/>
      <c r="Z27" s="7" t="n"/>
      <c r="AA27" s="27" t="n"/>
      <c r="AB27" s="7" t="n"/>
      <c r="AC27" s="7" t="n">
        <v>20538</v>
      </c>
      <c r="AD27" s="7" t="n"/>
      <c r="AE27" s="7" t="n">
        <v>7880</v>
      </c>
      <c r="AF27" s="7" t="n">
        <v>12219</v>
      </c>
      <c r="AG27" s="7" t="n">
        <v>17459</v>
      </c>
      <c r="AH27" s="7" t="n"/>
      <c r="AI27" s="7" t="n">
        <v>25655</v>
      </c>
      <c r="AJ27" s="7" t="n">
        <v>14085</v>
      </c>
      <c r="AK27" s="7" t="n">
        <v>45370</v>
      </c>
      <c r="AL27" s="7" t="n">
        <v>62202</v>
      </c>
      <c r="AM27" t="n">
        <v>80096</v>
      </c>
    </row>
    <row r="28" customFormat="1" s="8">
      <c r="B28" s="9" t="inlineStr">
        <is>
          <t>Other</t>
        </is>
      </c>
      <c r="C28" s="13" t="n"/>
      <c r="D28" s="13" t="n"/>
      <c r="E28" s="13" t="n"/>
      <c r="F28" s="13" t="n"/>
      <c r="G28" s="28" t="n"/>
      <c r="H28" s="13" t="n"/>
      <c r="I28" s="13" t="n"/>
      <c r="J28" s="13" t="n"/>
      <c r="K28" s="28" t="n"/>
      <c r="L28" s="13" t="n"/>
      <c r="M28" s="13" t="n"/>
      <c r="N28" s="13" t="n"/>
      <c r="O28" s="28" t="n"/>
      <c r="P28" s="13" t="n"/>
      <c r="Q28" s="13" t="n"/>
      <c r="R28" s="13" t="n"/>
      <c r="S28" s="28" t="n"/>
      <c r="T28" s="13" t="n"/>
      <c r="U28" s="13" t="n"/>
      <c r="V28" s="13" t="n"/>
      <c r="W28" s="28" t="n"/>
      <c r="X28" s="13" t="n">
        <v>479</v>
      </c>
      <c r="Y28" s="13" t="n"/>
      <c r="Z28" s="13" t="n"/>
      <c r="AA28" s="28" t="n"/>
      <c r="AB28" s="13" t="n"/>
      <c r="AC28" s="13" t="n">
        <v>1263</v>
      </c>
      <c r="AD28" s="13" t="n"/>
      <c r="AE28" s="13" t="n">
        <v>1710</v>
      </c>
      <c r="AF28" s="13" t="n">
        <v>2950</v>
      </c>
      <c r="AG28" s="13" t="n">
        <v>4653</v>
      </c>
      <c r="AH28" s="13" t="n"/>
      <c r="AI28" s="13" t="n">
        <v>10108</v>
      </c>
      <c r="AJ28" s="13" t="n">
        <v>10108</v>
      </c>
      <c r="AK28" s="13" t="n">
        <v>1680</v>
      </c>
      <c r="AL28" s="13" t="n">
        <v>2176</v>
      </c>
      <c r="AM28" s="8" t="n">
        <v>4247</v>
      </c>
    </row>
    <row r="29" customFormat="1" s="3">
      <c r="B29" s="11" t="inlineStr">
        <is>
          <t>Total Sales</t>
        </is>
      </c>
      <c r="C29" s="12" t="n"/>
      <c r="D29" s="12" t="n"/>
      <c r="E29" s="12" t="n"/>
      <c r="F29" s="12" t="n"/>
      <c r="G29" s="12">
        <f>SUM(G22:G28)</f>
        <v/>
      </c>
      <c r="H29" s="12">
        <f>SUM(H22:H28)</f>
        <v/>
      </c>
      <c r="I29" s="12">
        <f>SUM(I22:I28)</f>
        <v/>
      </c>
      <c r="J29" s="12">
        <f>SUM(J22:J28)</f>
        <v/>
      </c>
      <c r="K29" s="12">
        <f>SUM(K22:K28)</f>
        <v/>
      </c>
      <c r="L29" s="12">
        <f>SUM(L22:L28)</f>
        <v/>
      </c>
      <c r="M29" s="12">
        <f>SUM(M22:M28)</f>
        <v/>
      </c>
      <c r="N29" s="12">
        <f>SUM(N22:N28)</f>
        <v/>
      </c>
      <c r="O29" s="12">
        <f>SUM(O22:O28)</f>
        <v/>
      </c>
      <c r="P29" s="12">
        <f>SUM(P22:P28)</f>
        <v/>
      </c>
      <c r="Q29" s="12">
        <f>SUM(Q22:Q28)</f>
        <v/>
      </c>
      <c r="R29" s="12">
        <f>SUM(R22:R28)</f>
        <v/>
      </c>
      <c r="S29" s="12">
        <f>SUM(S22:S28)</f>
        <v/>
      </c>
      <c r="T29" s="12">
        <f>SUM(T22:T28)</f>
        <v/>
      </c>
      <c r="U29" s="12">
        <f>SUM(U22:U28)</f>
        <v/>
      </c>
      <c r="V29" s="12">
        <f>SUM(V22:V28)</f>
        <v/>
      </c>
      <c r="W29" s="12">
        <f>SUM(W22:W28)</f>
        <v/>
      </c>
      <c r="X29" s="12">
        <f>SUM(X22:X28)</f>
        <v/>
      </c>
      <c r="Y29" s="12">
        <f>SUM(Y22:Y28)</f>
        <v/>
      </c>
      <c r="Z29" s="12">
        <f>SUM(Z22:Z28)</f>
        <v/>
      </c>
      <c r="AA29" s="12">
        <f>SUM(AA22:AA28)</f>
        <v/>
      </c>
      <c r="AB29" s="12">
        <f>SUM(AB22:AB28)</f>
        <v/>
      </c>
      <c r="AC29" s="12">
        <f>SUM(AC22:AC28)</f>
        <v/>
      </c>
      <c r="AD29" s="12" t="n"/>
      <c r="AE29" s="12">
        <f>SUM(AE22:AE28)</f>
        <v/>
      </c>
      <c r="AF29" s="12">
        <f>SUM(AF22:AF28)</f>
        <v/>
      </c>
      <c r="AG29" s="12">
        <f>SUM(AG22:AG28)</f>
        <v/>
      </c>
      <c r="AH29" s="12">
        <f>SUM(AH22:AH28)</f>
        <v/>
      </c>
      <c r="AI29" s="12">
        <f>SUM(AI22:AI28)</f>
        <v/>
      </c>
      <c r="AJ29" s="12">
        <f>SUM(AJ22:AJ28)</f>
        <v/>
      </c>
      <c r="AK29" s="12">
        <f>SUM(AK22:AK28)</f>
        <v/>
      </c>
      <c r="AL29" s="12">
        <f>SUM(AL22:AL28)</f>
        <v/>
      </c>
      <c r="AM29" s="12">
        <f>SUM(AM22:AM28)</f>
        <v/>
      </c>
    </row>
    <row r="30" customFormat="1" s="41">
      <c r="B30" s="47" t="inlineStr">
        <is>
          <t>Net Sales</t>
        </is>
      </c>
      <c r="C30" s="48" t="n"/>
      <c r="D30" s="48" t="n"/>
      <c r="E30" s="48" t="n"/>
      <c r="F30" s="48" t="n"/>
      <c r="G30" s="49" t="n"/>
      <c r="H30" s="48" t="n"/>
      <c r="I30" s="48" t="n"/>
      <c r="J30" s="48" t="n"/>
      <c r="K30" s="49" t="n"/>
      <c r="L30" s="48" t="n"/>
      <c r="M30" s="48" t="n"/>
      <c r="N30" s="48" t="n"/>
      <c r="O30" s="49" t="n"/>
      <c r="P30" s="48" t="n"/>
      <c r="Q30" s="48" t="n"/>
      <c r="R30" s="48" t="n"/>
      <c r="S30" s="49" t="n"/>
      <c r="T30" s="48" t="n"/>
      <c r="U30" s="48" t="n"/>
      <c r="V30" s="48" t="n"/>
      <c r="W30" s="49" t="n"/>
      <c r="X30" s="48" t="n"/>
      <c r="Y30" s="48" t="n"/>
      <c r="Z30" s="48" t="n"/>
      <c r="AA30" s="49" t="n"/>
      <c r="AB30" s="48" t="n"/>
      <c r="AC30" s="48" t="n"/>
      <c r="AD30" s="48" t="n"/>
      <c r="AE30" s="48" t="n"/>
      <c r="AF30" s="48" t="n"/>
      <c r="AG30" s="48" t="n"/>
      <c r="AH30" s="48" t="n"/>
      <c r="AI30" s="48" t="n"/>
      <c r="AJ30" s="48" t="n"/>
      <c r="AK30" s="48" t="n"/>
      <c r="AL30" s="48" t="n"/>
    </row>
    <row r="31">
      <c r="B31" s="5" t="inlineStr">
        <is>
          <t>North America</t>
        </is>
      </c>
      <c r="C31" s="7" t="n"/>
      <c r="D31" s="7" t="n"/>
      <c r="E31" s="7" t="n"/>
      <c r="F31" s="7" t="n"/>
      <c r="G31" s="27" t="n"/>
      <c r="H31" s="7" t="n"/>
      <c r="I31" s="7" t="n"/>
      <c r="J31" s="7" t="n"/>
      <c r="K31" s="27" t="n"/>
      <c r="L31" s="7" t="n"/>
      <c r="M31" s="7" t="n"/>
      <c r="N31" s="7" t="n"/>
      <c r="O31" s="27" t="n"/>
      <c r="P31" s="7" t="n"/>
      <c r="Q31" s="7" t="n"/>
      <c r="R31" s="7" t="n"/>
      <c r="S31" s="27" t="n"/>
      <c r="T31" s="7" t="n"/>
      <c r="U31" s="7" t="n"/>
      <c r="V31" s="7" t="n"/>
      <c r="W31" s="27" t="n"/>
      <c r="X31" s="7" t="n"/>
      <c r="Y31" s="7" t="n"/>
      <c r="Z31" s="7" t="n"/>
      <c r="AA31" s="27" t="n"/>
      <c r="AB31" s="7" t="n"/>
      <c r="AC31" s="7" t="n"/>
      <c r="AD31" s="7" t="n"/>
      <c r="AE31" s="7" t="n"/>
      <c r="AF31" s="7">
        <f>AF6</f>
        <v/>
      </c>
      <c r="AG31" s="7">
        <f>AG6</f>
        <v/>
      </c>
      <c r="AH31" s="7">
        <f>AH6</f>
        <v/>
      </c>
      <c r="AI31" s="7">
        <f>AI6</f>
        <v/>
      </c>
      <c r="AJ31" s="7">
        <f>AJ6</f>
        <v/>
      </c>
      <c r="AK31" s="7">
        <f>AK6</f>
        <v/>
      </c>
      <c r="AL31" s="7">
        <f>AL6</f>
        <v/>
      </c>
      <c r="AM31" s="7">
        <f>AM6</f>
        <v/>
      </c>
    </row>
    <row r="32">
      <c r="B32" s="5" t="inlineStr">
        <is>
          <t xml:space="preserve">International </t>
        </is>
      </c>
      <c r="C32" s="7" t="n"/>
      <c r="D32" s="7" t="n"/>
      <c r="E32" s="7" t="n"/>
      <c r="F32" s="7" t="n"/>
      <c r="G32" s="27" t="n"/>
      <c r="H32" s="7" t="n"/>
      <c r="I32" s="7" t="n"/>
      <c r="J32" s="7" t="n"/>
      <c r="K32" s="27" t="n"/>
      <c r="L32" s="7" t="n"/>
      <c r="M32" s="7" t="n"/>
      <c r="N32" s="7" t="n"/>
      <c r="O32" s="27" t="n"/>
      <c r="P32" s="7" t="n"/>
      <c r="Q32" s="7" t="n"/>
      <c r="R32" s="7" t="n"/>
      <c r="S32" s="27" t="n"/>
      <c r="T32" s="7" t="n"/>
      <c r="U32" s="7" t="n"/>
      <c r="V32" s="7" t="n"/>
      <c r="W32" s="27" t="n"/>
      <c r="X32" s="7" t="n"/>
      <c r="Y32" s="7" t="n"/>
      <c r="Z32" s="7" t="n"/>
      <c r="AA32" s="27" t="n"/>
      <c r="AB32" s="7" t="n"/>
      <c r="AC32" s="7" t="n"/>
      <c r="AD32" s="7" t="n"/>
      <c r="AE32" s="7" t="n"/>
      <c r="AF32" s="7">
        <f>AF11</f>
        <v/>
      </c>
      <c r="AG32" s="7">
        <f>AG11</f>
        <v/>
      </c>
      <c r="AH32" s="7">
        <f>AH11</f>
        <v/>
      </c>
      <c r="AI32" s="7">
        <f>AI11</f>
        <v/>
      </c>
      <c r="AJ32" s="7">
        <f>AJ11</f>
        <v/>
      </c>
      <c r="AK32" s="7">
        <f>AK11</f>
        <v/>
      </c>
      <c r="AL32" s="7">
        <f>AL11</f>
        <v/>
      </c>
      <c r="AM32" s="7">
        <f>AM11</f>
        <v/>
      </c>
    </row>
    <row r="33" customFormat="1" s="8">
      <c r="B33" s="9" t="inlineStr">
        <is>
          <t>AWS</t>
        </is>
      </c>
      <c r="C33" s="13" t="n"/>
      <c r="D33" s="13" t="n"/>
      <c r="E33" s="13" t="n"/>
      <c r="F33" s="13" t="n"/>
      <c r="G33" s="28" t="n"/>
      <c r="H33" s="13" t="n"/>
      <c r="I33" s="13" t="n"/>
      <c r="J33" s="13" t="n"/>
      <c r="K33" s="28" t="n"/>
      <c r="L33" s="13" t="n"/>
      <c r="M33" s="13" t="n"/>
      <c r="N33" s="13" t="n"/>
      <c r="O33" s="28" t="n"/>
      <c r="P33" s="13" t="n"/>
      <c r="Q33" s="13" t="n"/>
      <c r="R33" s="13" t="n"/>
      <c r="S33" s="28" t="n"/>
      <c r="T33" s="13" t="n"/>
      <c r="U33" s="13" t="n"/>
      <c r="V33" s="13" t="n"/>
      <c r="W33" s="28" t="n"/>
      <c r="X33" s="13" t="n"/>
      <c r="Y33" s="13" t="n"/>
      <c r="Z33" s="13" t="n"/>
      <c r="AA33" s="28" t="n"/>
      <c r="AB33" s="13" t="n"/>
      <c r="AC33" s="13" t="n"/>
      <c r="AD33" s="13" t="n"/>
      <c r="AE33" s="13" t="n"/>
      <c r="AF33" s="13">
        <f>AF16</f>
        <v/>
      </c>
      <c r="AG33" s="13">
        <f>AG16</f>
        <v/>
      </c>
      <c r="AH33" s="13">
        <f>AH16</f>
        <v/>
      </c>
      <c r="AI33" s="13">
        <f>AI16</f>
        <v/>
      </c>
      <c r="AJ33" s="13">
        <f>AJ16</f>
        <v/>
      </c>
      <c r="AK33" s="13">
        <f>AK16</f>
        <v/>
      </c>
      <c r="AL33" s="13">
        <f>AL16</f>
        <v/>
      </c>
      <c r="AM33" s="13">
        <f>AM16</f>
        <v/>
      </c>
    </row>
    <row r="34" customFormat="1" s="3">
      <c r="B34" s="11" t="inlineStr">
        <is>
          <t>Total Sales</t>
        </is>
      </c>
      <c r="C34" s="12" t="n"/>
      <c r="D34" s="12" t="n"/>
      <c r="E34" s="12" t="n"/>
      <c r="F34" s="12" t="n"/>
      <c r="G34" s="30" t="n"/>
      <c r="H34" s="12" t="n"/>
      <c r="I34" s="12" t="n"/>
      <c r="J34" s="12" t="n"/>
      <c r="K34" s="30" t="n"/>
      <c r="L34" s="12" t="n"/>
      <c r="M34" s="12" t="n"/>
      <c r="N34" s="12" t="n"/>
      <c r="O34" s="30" t="n"/>
      <c r="P34" s="12" t="n"/>
      <c r="Q34" s="12" t="n"/>
      <c r="R34" s="12" t="n"/>
      <c r="S34" s="30" t="n"/>
      <c r="T34" s="12" t="n"/>
      <c r="U34" s="12" t="n"/>
      <c r="V34" s="12" t="n"/>
      <c r="W34" s="30" t="n"/>
      <c r="X34" s="12" t="n"/>
      <c r="Y34" s="12" t="n"/>
      <c r="Z34" s="12" t="n"/>
      <c r="AA34" s="30" t="n"/>
      <c r="AB34" s="12" t="n"/>
      <c r="AC34" s="12" t="n"/>
      <c r="AD34" s="12" t="n"/>
      <c r="AE34" s="12" t="n"/>
      <c r="AF34" s="12">
        <f>AF29</f>
        <v/>
      </c>
      <c r="AG34" s="12">
        <f>AG29</f>
        <v/>
      </c>
      <c r="AH34" s="12">
        <f>AH29</f>
        <v/>
      </c>
      <c r="AI34" s="12">
        <f>AI29</f>
        <v/>
      </c>
      <c r="AJ34" s="12">
        <f>AJ29</f>
        <v/>
      </c>
      <c r="AK34" s="12">
        <f>AK29</f>
        <v/>
      </c>
      <c r="AL34" s="12">
        <f>AL29</f>
        <v/>
      </c>
      <c r="AM34" s="12">
        <f>AM29</f>
        <v/>
      </c>
    </row>
    <row r="35" customFormat="1" s="4">
      <c r="B35" s="71" t="n"/>
      <c r="G35" s="72" t="n"/>
      <c r="K35" s="72" t="n"/>
      <c r="O35" s="72" t="n"/>
      <c r="S35" s="72" t="n"/>
      <c r="W35" s="72" t="n"/>
      <c r="AA35" s="72" t="n"/>
      <c r="AI35" s="4">
        <f>AI31/AI34</f>
        <v/>
      </c>
      <c r="AJ35" s="4">
        <f>AJ31/AJ34</f>
        <v/>
      </c>
      <c r="AK35" s="4">
        <f>AK31/AK34</f>
        <v/>
      </c>
      <c r="AL35" s="4">
        <f>AL31/AL34</f>
        <v/>
      </c>
      <c r="AM35" s="4">
        <f>AM31/AM34</f>
        <v/>
      </c>
    </row>
    <row r="36" customFormat="1" s="4">
      <c r="B36" s="71" t="n"/>
      <c r="G36" s="72" t="n"/>
      <c r="K36" s="72" t="n"/>
      <c r="O36" s="72" t="n"/>
      <c r="S36" s="72" t="n"/>
      <c r="W36" s="72" t="n"/>
      <c r="AA36" s="72" t="n"/>
      <c r="AI36" s="4">
        <f>AI32/AI34</f>
        <v/>
      </c>
      <c r="AJ36" s="4">
        <f>AJ32/AJ34</f>
        <v/>
      </c>
      <c r="AK36" s="4">
        <f>AK32/AK34</f>
        <v/>
      </c>
      <c r="AL36" s="4">
        <f>AL32/AL34</f>
        <v/>
      </c>
      <c r="AM36" s="4">
        <f>AM32/AM34</f>
        <v/>
      </c>
    </row>
    <row r="37" customFormat="1" s="4">
      <c r="B37" s="71" t="n"/>
      <c r="G37" s="72" t="n"/>
      <c r="K37" s="72" t="n"/>
      <c r="O37" s="72" t="n"/>
      <c r="S37" s="72" t="n"/>
      <c r="W37" s="72" t="n"/>
      <c r="AA37" s="72" t="n"/>
      <c r="AI37" s="4">
        <f>AI33/AI34</f>
        <v/>
      </c>
      <c r="AJ37" s="4">
        <f>AJ33/AJ34</f>
        <v/>
      </c>
      <c r="AK37" s="4">
        <f>AK33/AK34</f>
        <v/>
      </c>
      <c r="AL37" s="4">
        <f>AL33/AL34</f>
        <v/>
      </c>
      <c r="AM37" s="4">
        <f>AM33/AM34</f>
        <v/>
      </c>
    </row>
    <row r="38">
      <c r="C38" s="7" t="n"/>
      <c r="D38" s="14" t="n"/>
      <c r="E38" s="15" t="n"/>
      <c r="F38" s="15" t="n"/>
      <c r="G38" s="31" t="n"/>
      <c r="H38" s="15" t="n"/>
      <c r="I38" s="15" t="n"/>
      <c r="J38" s="15" t="n"/>
      <c r="K38" s="31" t="n"/>
      <c r="L38" s="15" t="n"/>
      <c r="M38" s="24" t="n"/>
      <c r="N38" s="15" t="n"/>
      <c r="O38" s="31" t="n"/>
      <c r="P38" s="15" t="n"/>
      <c r="Q38" s="15" t="n"/>
      <c r="R38" s="15" t="n"/>
      <c r="S38" s="31" t="n"/>
      <c r="T38" s="15" t="n"/>
      <c r="U38" s="15" t="n"/>
      <c r="V38" s="15" t="n"/>
      <c r="W38" s="31" t="n"/>
      <c r="X38" s="15" t="n"/>
      <c r="Y38" s="15" t="n"/>
      <c r="Z38" s="15" t="n"/>
      <c r="AA38" s="31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</row>
    <row r="39" customFormat="1" s="60">
      <c r="B39" s="26" t="inlineStr">
        <is>
          <t>Net Sales Mix</t>
        </is>
      </c>
      <c r="C39" s="63" t="n"/>
      <c r="D39" s="64" t="n"/>
      <c r="E39" s="65" t="n"/>
      <c r="F39" s="65" t="n"/>
      <c r="G39" s="66" t="n"/>
      <c r="H39" s="65" t="n"/>
      <c r="I39" s="65" t="n"/>
      <c r="J39" s="65" t="n"/>
      <c r="K39" s="66" t="n"/>
      <c r="L39" s="65" t="n"/>
      <c r="M39" s="65" t="n"/>
      <c r="N39" s="65" t="n"/>
      <c r="O39" s="66" t="n"/>
      <c r="P39" s="65" t="n"/>
      <c r="Q39" s="65" t="n"/>
      <c r="R39" s="65" t="n"/>
      <c r="S39" s="66" t="n"/>
      <c r="T39" s="65" t="n"/>
      <c r="U39" s="65" t="n"/>
      <c r="V39" s="65" t="n"/>
      <c r="W39" s="66" t="n"/>
      <c r="X39" s="65" t="n"/>
      <c r="Y39" s="65" t="n"/>
      <c r="Z39" s="65" t="n"/>
      <c r="AA39" s="66" t="n"/>
      <c r="AB39" s="65" t="n"/>
      <c r="AC39" s="65" t="n"/>
      <c r="AD39" s="65" t="n"/>
      <c r="AE39" s="65" t="n"/>
      <c r="AF39" s="65" t="n"/>
      <c r="AG39" s="65" t="n"/>
      <c r="AH39" s="65" t="n"/>
      <c r="AI39" s="65" t="n"/>
      <c r="AJ39" s="65" t="n"/>
      <c r="AK39" s="65" t="n"/>
      <c r="AL39" s="65" t="n"/>
    </row>
    <row r="40" customFormat="1" s="18">
      <c r="B40" s="19" t="inlineStr">
        <is>
          <t>North America</t>
        </is>
      </c>
      <c r="C40" s="18">
        <f>C6/C20</f>
        <v/>
      </c>
      <c r="D40" s="18">
        <f>D6/D20</f>
        <v/>
      </c>
      <c r="E40" s="18">
        <f>E6/E20</f>
        <v/>
      </c>
      <c r="F40" s="18">
        <f>F6/F20</f>
        <v/>
      </c>
      <c r="G40" s="29">
        <f>G6/G20</f>
        <v/>
      </c>
      <c r="H40" s="18">
        <f>H6/H20</f>
        <v/>
      </c>
      <c r="I40" s="18">
        <f>I6/I20</f>
        <v/>
      </c>
      <c r="J40" s="18">
        <f>J6/J20</f>
        <v/>
      </c>
      <c r="K40" s="29">
        <f>K6/K20</f>
        <v/>
      </c>
      <c r="L40" s="18">
        <f>L6/L20</f>
        <v/>
      </c>
      <c r="M40" s="18">
        <f>M6/M20</f>
        <v/>
      </c>
      <c r="N40" s="18">
        <f>N6/N20</f>
        <v/>
      </c>
      <c r="O40" s="29">
        <f>O6/O20</f>
        <v/>
      </c>
      <c r="P40" s="18">
        <f>P6/P20</f>
        <v/>
      </c>
      <c r="Q40" s="18">
        <f>Q6/Q20</f>
        <v/>
      </c>
      <c r="R40" s="18">
        <f>R6/R20</f>
        <v/>
      </c>
      <c r="S40" s="29">
        <f>S6/S20</f>
        <v/>
      </c>
      <c r="T40" s="18">
        <f>T6/T20</f>
        <v/>
      </c>
      <c r="U40" s="18">
        <f>U6/U20</f>
        <v/>
      </c>
      <c r="V40" s="18">
        <f>V6/V20</f>
        <v/>
      </c>
      <c r="W40" s="29">
        <f>W6/W20</f>
        <v/>
      </c>
      <c r="X40" s="18">
        <f>X6/X20</f>
        <v/>
      </c>
      <c r="Y40" s="18">
        <f>Y6/Y20</f>
        <v/>
      </c>
      <c r="Z40" s="18">
        <f>Z6/Z20</f>
        <v/>
      </c>
      <c r="AA40" s="29">
        <f>AA6/AA20</f>
        <v/>
      </c>
      <c r="AB40" s="18">
        <f>AB6/AB20</f>
        <v/>
      </c>
      <c r="AC40" s="18">
        <f>AC6/AC20</f>
        <v/>
      </c>
      <c r="AF40" s="18">
        <f>AF6/AF20</f>
        <v/>
      </c>
      <c r="AG40" s="18">
        <f>AG6/AG20</f>
        <v/>
      </c>
      <c r="AH40" s="18">
        <f>AH6/AH20</f>
        <v/>
      </c>
      <c r="AI40" s="18">
        <f>AI6/AI20</f>
        <v/>
      </c>
      <c r="AJ40" s="18">
        <f>AJ6/AJ20</f>
        <v/>
      </c>
      <c r="AK40" s="18">
        <f>AK6/AK20</f>
        <v/>
      </c>
      <c r="AL40" s="18">
        <f>AL6/AL20</f>
        <v/>
      </c>
      <c r="AM40" s="18">
        <f>AM6/AM20</f>
        <v/>
      </c>
    </row>
    <row r="41" customFormat="1" s="18">
      <c r="B41" s="19" t="inlineStr">
        <is>
          <t>International</t>
        </is>
      </c>
      <c r="C41" s="18">
        <f>C11/C20</f>
        <v/>
      </c>
      <c r="D41" s="18">
        <f>D11/D20</f>
        <v/>
      </c>
      <c r="E41" s="18">
        <f>E11/E20</f>
        <v/>
      </c>
      <c r="F41" s="18">
        <f>F11/F20</f>
        <v/>
      </c>
      <c r="G41" s="29">
        <f>G11/G20</f>
        <v/>
      </c>
      <c r="H41" s="18">
        <f>H11/H20</f>
        <v/>
      </c>
      <c r="I41" s="18">
        <f>I11/I20</f>
        <v/>
      </c>
      <c r="J41" s="18">
        <f>J11/J20</f>
        <v/>
      </c>
      <c r="K41" s="29">
        <f>K11/K20</f>
        <v/>
      </c>
      <c r="L41" s="18">
        <f>L11/L20</f>
        <v/>
      </c>
      <c r="M41" s="18">
        <f>M11/M20</f>
        <v/>
      </c>
      <c r="N41" s="18">
        <f>N11/N20</f>
        <v/>
      </c>
      <c r="O41" s="29">
        <f>O11/O20</f>
        <v/>
      </c>
      <c r="P41" s="18">
        <f>P11/P20</f>
        <v/>
      </c>
      <c r="Q41" s="18">
        <f>Q11/Q20</f>
        <v/>
      </c>
      <c r="R41" s="18">
        <f>R11/R20</f>
        <v/>
      </c>
      <c r="S41" s="29">
        <f>S11/S20</f>
        <v/>
      </c>
      <c r="T41" s="18">
        <f>T11/T20</f>
        <v/>
      </c>
      <c r="U41" s="18">
        <f>U11/U20</f>
        <v/>
      </c>
      <c r="V41" s="18">
        <f>V11/V20</f>
        <v/>
      </c>
      <c r="W41" s="29">
        <f>W11/W20</f>
        <v/>
      </c>
      <c r="X41" s="18">
        <f>X11/X20</f>
        <v/>
      </c>
      <c r="Y41" s="18">
        <f>Y11/Y20</f>
        <v/>
      </c>
      <c r="Z41" s="18">
        <f>Z11/Z20</f>
        <v/>
      </c>
      <c r="AA41" s="29">
        <f>AA11/AA20</f>
        <v/>
      </c>
      <c r="AB41" s="18">
        <f>AB11/AB20</f>
        <v/>
      </c>
      <c r="AC41" s="18">
        <f>AC11/AC20</f>
        <v/>
      </c>
      <c r="AF41" s="18">
        <f>AF11/AF20</f>
        <v/>
      </c>
      <c r="AG41" s="18">
        <f>AG11/AG20</f>
        <v/>
      </c>
      <c r="AH41" s="18">
        <f>AH11/AH20</f>
        <v/>
      </c>
      <c r="AI41" s="18">
        <f>AI11/AI20</f>
        <v/>
      </c>
      <c r="AJ41" s="18">
        <f>AJ11/AJ20</f>
        <v/>
      </c>
      <c r="AK41" s="18">
        <f>AK11/AK20</f>
        <v/>
      </c>
      <c r="AL41" s="18">
        <f>AL11/AL20</f>
        <v/>
      </c>
      <c r="AM41" s="18">
        <f>AM11/AM20</f>
        <v/>
      </c>
    </row>
    <row r="42" customFormat="1" s="20">
      <c r="B42" s="21" t="inlineStr">
        <is>
          <t>AWS</t>
        </is>
      </c>
      <c r="C42" s="20">
        <f>C16/C20</f>
        <v/>
      </c>
      <c r="D42" s="20">
        <f>D16/D20</f>
        <v/>
      </c>
      <c r="E42" s="20">
        <f>E16/E20</f>
        <v/>
      </c>
      <c r="F42" s="20">
        <f>F16/F20</f>
        <v/>
      </c>
      <c r="G42" s="32">
        <f>G16/G20</f>
        <v/>
      </c>
      <c r="H42" s="20">
        <f>H16/H20</f>
        <v/>
      </c>
      <c r="I42" s="20">
        <f>I16/I20</f>
        <v/>
      </c>
      <c r="J42" s="20">
        <f>J16/J20</f>
        <v/>
      </c>
      <c r="K42" s="32">
        <f>K16/K20</f>
        <v/>
      </c>
      <c r="L42" s="20">
        <f>L16/L20</f>
        <v/>
      </c>
      <c r="M42" s="20">
        <f>M16/M20</f>
        <v/>
      </c>
      <c r="N42" s="20">
        <f>N16/N20</f>
        <v/>
      </c>
      <c r="O42" s="32">
        <f>O16/O20</f>
        <v/>
      </c>
      <c r="P42" s="20">
        <f>P16/P20</f>
        <v/>
      </c>
      <c r="Q42" s="20">
        <f>Q16/Q20</f>
        <v/>
      </c>
      <c r="R42" s="20">
        <f>R16/R20</f>
        <v/>
      </c>
      <c r="S42" s="32">
        <f>S16/S20</f>
        <v/>
      </c>
      <c r="T42" s="20">
        <f>T16/T20</f>
        <v/>
      </c>
      <c r="U42" s="20">
        <f>U16/U20</f>
        <v/>
      </c>
      <c r="V42" s="20">
        <f>V16/V20</f>
        <v/>
      </c>
      <c r="W42" s="32">
        <f>W16/W20</f>
        <v/>
      </c>
      <c r="X42" s="20">
        <f>X16/X20</f>
        <v/>
      </c>
      <c r="Y42" s="20">
        <f>Y16/Y20</f>
        <v/>
      </c>
      <c r="Z42" s="20">
        <f>Z16/Z20</f>
        <v/>
      </c>
      <c r="AA42" s="32">
        <f>AA16/AA20</f>
        <v/>
      </c>
      <c r="AB42" s="20">
        <f>AB16/AB20</f>
        <v/>
      </c>
      <c r="AC42" s="20">
        <f>AC16/AC20</f>
        <v/>
      </c>
      <c r="AF42" s="20">
        <f>AF16/AF20</f>
        <v/>
      </c>
      <c r="AG42" s="20">
        <f>AG16/AG20</f>
        <v/>
      </c>
      <c r="AH42" s="20">
        <f>AH16/AH20</f>
        <v/>
      </c>
      <c r="AI42" s="20">
        <f>AI16/AI20</f>
        <v/>
      </c>
      <c r="AJ42" s="20">
        <f>AJ16/AJ20</f>
        <v/>
      </c>
      <c r="AK42" s="20">
        <f>AK16/AK20</f>
        <v/>
      </c>
      <c r="AL42" s="20">
        <f>AL16/AL20</f>
        <v/>
      </c>
      <c r="AM42" s="20">
        <f>AM16/AM20</f>
        <v/>
      </c>
    </row>
    <row r="43" customFormat="1" s="18">
      <c r="B43" s="19" t="inlineStr">
        <is>
          <t>Total</t>
        </is>
      </c>
      <c r="C43" s="18">
        <f>SUM(C40:C42)</f>
        <v/>
      </c>
      <c r="D43" s="18">
        <f>SUM(D40:D42)</f>
        <v/>
      </c>
      <c r="E43" s="18">
        <f>SUM(E40:E42)</f>
        <v/>
      </c>
      <c r="F43" s="18">
        <f>SUM(F40:F42)</f>
        <v/>
      </c>
      <c r="G43" s="29">
        <f>SUM(G40:G42)</f>
        <v/>
      </c>
      <c r="H43" s="18">
        <f>SUM(H40:H42)</f>
        <v/>
      </c>
      <c r="I43" s="18">
        <f>SUM(I40:I42)</f>
        <v/>
      </c>
      <c r="J43" s="18">
        <f>SUM(J40:J42)</f>
        <v/>
      </c>
      <c r="K43" s="29">
        <f>SUM(K40:K42)</f>
        <v/>
      </c>
      <c r="L43" s="18">
        <f>SUM(L40:L42)</f>
        <v/>
      </c>
      <c r="M43" s="18">
        <f>SUM(M40:M42)</f>
        <v/>
      </c>
      <c r="N43" s="18">
        <f>SUM(N40:N42)</f>
        <v/>
      </c>
      <c r="O43" s="29">
        <f>SUM(O40:O42)</f>
        <v/>
      </c>
      <c r="P43" s="18">
        <f>SUM(P40:P42)</f>
        <v/>
      </c>
      <c r="Q43" s="18">
        <f>SUM(Q40:Q42)</f>
        <v/>
      </c>
      <c r="R43" s="18">
        <f>SUM(R40:R42)</f>
        <v/>
      </c>
      <c r="S43" s="29">
        <f>SUM(S40:S42)</f>
        <v/>
      </c>
      <c r="T43" s="18">
        <f>SUM(T40:T42)</f>
        <v/>
      </c>
      <c r="U43" s="18">
        <f>SUM(U40:U42)</f>
        <v/>
      </c>
      <c r="V43" s="18">
        <f>SUM(V40:V42)</f>
        <v/>
      </c>
      <c r="W43" s="29">
        <f>SUM(W40:W42)</f>
        <v/>
      </c>
      <c r="X43" s="18">
        <f>SUM(X40:X42)</f>
        <v/>
      </c>
      <c r="Y43" s="18">
        <f>SUM(Y40:Y42)</f>
        <v/>
      </c>
      <c r="Z43" s="18">
        <f>SUM(Z40:Z42)</f>
        <v/>
      </c>
      <c r="AA43" s="29">
        <f>SUM(AA40:AA42)</f>
        <v/>
      </c>
      <c r="AB43" s="18">
        <f>SUM(AB40:AB42)</f>
        <v/>
      </c>
      <c r="AC43" s="18">
        <f>SUM(AC40:AC42)</f>
        <v/>
      </c>
      <c r="AF43" s="18">
        <f>SUM(AF40:AF42)</f>
        <v/>
      </c>
      <c r="AG43" s="18">
        <f>SUM(AG40:AG42)</f>
        <v/>
      </c>
      <c r="AH43" s="18">
        <f>SUM(AH40:AH42)</f>
        <v/>
      </c>
      <c r="AI43" s="18">
        <f>SUM(AI40:AI42)</f>
        <v/>
      </c>
      <c r="AJ43" s="18">
        <f>SUM(AJ40:AJ42)</f>
        <v/>
      </c>
      <c r="AK43" s="18">
        <f>SUM(AK40:AK42)</f>
        <v/>
      </c>
      <c r="AL43" s="18">
        <f>SUM(AL40:AL42)</f>
        <v/>
      </c>
      <c r="AM43" s="18">
        <f>SUM(AM40:AM42)</f>
        <v/>
      </c>
    </row>
    <row r="44" customFormat="1" s="18">
      <c r="B44" s="19" t="n"/>
      <c r="G44" s="29" t="n"/>
      <c r="K44" s="29" t="n"/>
      <c r="O44" s="29" t="n"/>
      <c r="S44" s="29" t="n"/>
      <c r="W44" s="29" t="n"/>
      <c r="AA44" s="29" t="n"/>
    </row>
    <row r="45" customFormat="1" s="7">
      <c r="B45" s="16" t="inlineStr">
        <is>
          <t xml:space="preserve">Total Revenue </t>
        </is>
      </c>
      <c r="C45" s="7">
        <f>C20</f>
        <v/>
      </c>
      <c r="D45" s="7">
        <f>D20</f>
        <v/>
      </c>
      <c r="E45" s="7">
        <f>E20</f>
        <v/>
      </c>
      <c r="F45" s="7">
        <f>F20</f>
        <v/>
      </c>
      <c r="G45" s="27">
        <f>G20</f>
        <v/>
      </c>
      <c r="H45" s="7">
        <f>H20</f>
        <v/>
      </c>
      <c r="I45" s="7">
        <f>I20</f>
        <v/>
      </c>
      <c r="J45" s="7">
        <f>J20</f>
        <v/>
      </c>
      <c r="K45" s="27">
        <f>K20</f>
        <v/>
      </c>
      <c r="L45" s="7">
        <f>L20</f>
        <v/>
      </c>
      <c r="M45" s="7">
        <f>M20</f>
        <v/>
      </c>
      <c r="N45" s="7">
        <f>N20</f>
        <v/>
      </c>
      <c r="O45" s="27">
        <f>O20</f>
        <v/>
      </c>
      <c r="P45" s="7">
        <f>P20</f>
        <v/>
      </c>
      <c r="Q45" s="7">
        <f>Q20</f>
        <v/>
      </c>
      <c r="R45" s="7">
        <f>R20</f>
        <v/>
      </c>
      <c r="S45" s="27">
        <f>S20</f>
        <v/>
      </c>
      <c r="T45" s="7">
        <f>T20</f>
        <v/>
      </c>
      <c r="U45" s="7">
        <f>U20</f>
        <v/>
      </c>
      <c r="V45" s="7">
        <f>V20</f>
        <v/>
      </c>
      <c r="W45" s="27">
        <f>W20</f>
        <v/>
      </c>
      <c r="X45" s="7">
        <f>X20</f>
        <v/>
      </c>
      <c r="Y45" s="7">
        <f>Y20</f>
        <v/>
      </c>
      <c r="Z45" s="7">
        <f>Z20</f>
        <v/>
      </c>
      <c r="AA45" s="27">
        <f>AA20</f>
        <v/>
      </c>
      <c r="AB45" s="7">
        <f>AB20</f>
        <v/>
      </c>
      <c r="AC45" s="7">
        <f>AC20</f>
        <v/>
      </c>
      <c r="AF45" s="7">
        <f>AF20</f>
        <v/>
      </c>
      <c r="AG45" s="7">
        <f>AG20</f>
        <v/>
      </c>
      <c r="AH45" s="7">
        <f>AH20</f>
        <v/>
      </c>
      <c r="AI45" s="7">
        <f>AI20</f>
        <v/>
      </c>
      <c r="AJ45" s="7">
        <f>AJ20</f>
        <v/>
      </c>
      <c r="AK45" s="7">
        <f>AK20</f>
        <v/>
      </c>
      <c r="AL45" s="7">
        <f>AL20</f>
        <v/>
      </c>
      <c r="AM45" s="7">
        <f>AM20</f>
        <v/>
      </c>
    </row>
    <row r="46" customFormat="1" s="13">
      <c r="B46" s="17" t="inlineStr">
        <is>
          <t>Total Expenses</t>
        </is>
      </c>
      <c r="C46" s="13">
        <f>C7+C12+C17</f>
        <v/>
      </c>
      <c r="D46" s="13">
        <f>D7+D12+D17</f>
        <v/>
      </c>
      <c r="E46" s="13">
        <f>E7+E12+E17</f>
        <v/>
      </c>
      <c r="F46" s="13">
        <f>F7+F12+F17</f>
        <v/>
      </c>
      <c r="G46" s="28">
        <f>G7+G12+G17</f>
        <v/>
      </c>
      <c r="H46" s="13">
        <f>H7+H12+H17</f>
        <v/>
      </c>
      <c r="I46" s="13">
        <f>I7+I12+I17</f>
        <v/>
      </c>
      <c r="J46" s="13">
        <f>J7+J12+J17</f>
        <v/>
      </c>
      <c r="K46" s="28">
        <f>K7+K12+K17</f>
        <v/>
      </c>
      <c r="L46" s="13">
        <f>L7+L12+L17</f>
        <v/>
      </c>
      <c r="M46" s="13">
        <f>M7+M12+M17</f>
        <v/>
      </c>
      <c r="N46" s="13">
        <f>N7+N12+N17</f>
        <v/>
      </c>
      <c r="O46" s="28">
        <f>O7+O12+O17</f>
        <v/>
      </c>
      <c r="P46" s="13">
        <f>P7+P12+P17</f>
        <v/>
      </c>
      <c r="Q46" s="13">
        <f>Q7+Q12+Q17</f>
        <v/>
      </c>
      <c r="R46" s="13">
        <f>R7+R12+R17</f>
        <v/>
      </c>
      <c r="S46" s="28">
        <f>S7+S12+S17</f>
        <v/>
      </c>
      <c r="T46" s="13">
        <f>T7+T12+T17</f>
        <v/>
      </c>
      <c r="U46" s="13">
        <f>U7+U12+U17</f>
        <v/>
      </c>
      <c r="V46" s="13">
        <f>V7+V12+V17</f>
        <v/>
      </c>
      <c r="W46" s="28">
        <f>W7+W12+W17</f>
        <v/>
      </c>
      <c r="X46" s="13">
        <f>X7+X12+X17</f>
        <v/>
      </c>
      <c r="Y46" s="13">
        <f>Y7+Y12+Y17</f>
        <v/>
      </c>
      <c r="Z46" s="13">
        <f>Z7+Z12+Z17</f>
        <v/>
      </c>
      <c r="AA46" s="28">
        <f>AA7+AA12+AA17</f>
        <v/>
      </c>
      <c r="AB46" s="13">
        <f>AB7+AB12+AB17</f>
        <v/>
      </c>
      <c r="AC46" s="13">
        <f>AC7+AC12+AC17</f>
        <v/>
      </c>
      <c r="AF46" s="13">
        <f>AF7+AF12+AF17</f>
        <v/>
      </c>
      <c r="AG46" s="13">
        <f>AG7+AG12+AG17</f>
        <v/>
      </c>
      <c r="AH46" s="13">
        <f>AH7+AH12+AH17</f>
        <v/>
      </c>
      <c r="AI46" s="13">
        <f>AI7+AI12+AI17</f>
        <v/>
      </c>
      <c r="AJ46" s="13">
        <f>AJ7+AJ12+AJ17</f>
        <v/>
      </c>
      <c r="AK46" s="13">
        <f>AK7+AK12+AK17</f>
        <v/>
      </c>
      <c r="AL46" s="13">
        <f>AL7+AL12+AL17</f>
        <v/>
      </c>
      <c r="AM46" s="13">
        <f>AM7+AM12+AM17</f>
        <v/>
      </c>
    </row>
    <row r="47">
      <c r="B47" s="5" t="inlineStr">
        <is>
          <t>Total Income</t>
        </is>
      </c>
      <c r="C47" s="7">
        <f>C45-C46</f>
        <v/>
      </c>
      <c r="D47" s="7">
        <f>D45-D46</f>
        <v/>
      </c>
      <c r="E47" s="7">
        <f>E45-E46</f>
        <v/>
      </c>
      <c r="F47" s="7">
        <f>F45-F46</f>
        <v/>
      </c>
      <c r="G47" s="27">
        <f>G45-G46</f>
        <v/>
      </c>
      <c r="H47" s="7">
        <f>H45-H46</f>
        <v/>
      </c>
      <c r="I47" s="7">
        <f>I45-I46</f>
        <v/>
      </c>
      <c r="J47" s="7">
        <f>J45-J46</f>
        <v/>
      </c>
      <c r="K47" s="27">
        <f>K45-K46</f>
        <v/>
      </c>
      <c r="L47" s="7">
        <f>L45-L46</f>
        <v/>
      </c>
      <c r="M47" s="7">
        <f>M45-M46</f>
        <v/>
      </c>
      <c r="N47" s="7">
        <f>N45-N46</f>
        <v/>
      </c>
      <c r="O47" s="27">
        <f>O45-O46</f>
        <v/>
      </c>
      <c r="P47" s="7">
        <f>P45-P46</f>
        <v/>
      </c>
      <c r="Q47" s="7">
        <f>Q45-Q46</f>
        <v/>
      </c>
      <c r="R47" s="7">
        <f>R45-R46</f>
        <v/>
      </c>
      <c r="S47" s="27">
        <f>S45-S46</f>
        <v/>
      </c>
      <c r="T47" s="7">
        <f>T45-T46</f>
        <v/>
      </c>
      <c r="U47" s="7">
        <f>U45-U46</f>
        <v/>
      </c>
      <c r="V47" s="7">
        <f>V45-V46</f>
        <v/>
      </c>
      <c r="W47" s="27">
        <f>W45-W46</f>
        <v/>
      </c>
      <c r="X47" s="7">
        <f>X45-X46</f>
        <v/>
      </c>
      <c r="Y47" s="7">
        <f>Y45-Y46</f>
        <v/>
      </c>
      <c r="Z47" s="7">
        <f>Z45-Z46</f>
        <v/>
      </c>
      <c r="AA47" s="27">
        <f>AA45-AA46</f>
        <v/>
      </c>
      <c r="AB47" s="7">
        <f>AB45-AB46</f>
        <v/>
      </c>
      <c r="AC47" s="7">
        <f>AC45-AC46</f>
        <v/>
      </c>
      <c r="AD47" s="7" t="n"/>
      <c r="AE47" s="7" t="n"/>
      <c r="AF47" s="7">
        <f>AF45-AF46</f>
        <v/>
      </c>
      <c r="AG47" s="7">
        <f>AG45-AG46</f>
        <v/>
      </c>
      <c r="AH47" s="7">
        <f>AH45-AH46</f>
        <v/>
      </c>
      <c r="AI47" s="7">
        <f>AI45-AI46</f>
        <v/>
      </c>
      <c r="AJ47" s="7">
        <f>AJ45-AJ46</f>
        <v/>
      </c>
      <c r="AK47" s="7">
        <f>AK45-AK46</f>
        <v/>
      </c>
      <c r="AL47" s="7">
        <f>AL45-AL46</f>
        <v/>
      </c>
      <c r="AM47" s="7">
        <f>AM45-AM46</f>
        <v/>
      </c>
    </row>
    <row r="48" customFormat="1" s="18">
      <c r="B48" s="19" t="inlineStr">
        <is>
          <t>Margin</t>
        </is>
      </c>
      <c r="C48" s="18">
        <f>C47/C45</f>
        <v/>
      </c>
      <c r="D48" s="18">
        <f>D47/D45</f>
        <v/>
      </c>
      <c r="E48" s="18">
        <f>E47/E45</f>
        <v/>
      </c>
      <c r="F48" s="18">
        <f>F47/F45</f>
        <v/>
      </c>
      <c r="G48" s="29">
        <f>G47/G45</f>
        <v/>
      </c>
      <c r="H48" s="18">
        <f>H47/H45</f>
        <v/>
      </c>
      <c r="I48" s="18">
        <f>I47/I45</f>
        <v/>
      </c>
      <c r="J48" s="18">
        <f>J47/J45</f>
        <v/>
      </c>
      <c r="K48" s="29">
        <f>K47/K45</f>
        <v/>
      </c>
      <c r="L48" s="18">
        <f>L47/L45</f>
        <v/>
      </c>
      <c r="M48" s="18">
        <f>M47/M45</f>
        <v/>
      </c>
      <c r="N48" s="18">
        <f>N47/N45</f>
        <v/>
      </c>
      <c r="O48" s="29">
        <f>O47/O45</f>
        <v/>
      </c>
      <c r="P48" s="18">
        <f>P47/P45</f>
        <v/>
      </c>
      <c r="Q48" s="18">
        <f>Q47/Q45</f>
        <v/>
      </c>
      <c r="R48" s="18">
        <f>R47/R45</f>
        <v/>
      </c>
      <c r="S48" s="29">
        <f>S47/S45</f>
        <v/>
      </c>
      <c r="T48" s="18">
        <f>T47/T45</f>
        <v/>
      </c>
      <c r="U48" s="18">
        <f>U47/U45</f>
        <v/>
      </c>
      <c r="V48" s="18">
        <f>V47/V45</f>
        <v/>
      </c>
      <c r="W48" s="29">
        <f>W47/W45</f>
        <v/>
      </c>
      <c r="X48" s="18">
        <f>X47/X45</f>
        <v/>
      </c>
      <c r="Y48" s="18">
        <f>Y47/Y45</f>
        <v/>
      </c>
      <c r="Z48" s="18">
        <f>Z47/Z45</f>
        <v/>
      </c>
      <c r="AA48" s="29">
        <f>AA47/AA45</f>
        <v/>
      </c>
      <c r="AB48" s="18">
        <f>AB47/AB45</f>
        <v/>
      </c>
      <c r="AC48" s="18">
        <f>AC47/AC45</f>
        <v/>
      </c>
      <c r="AF48" s="18">
        <f>AF47/AF45</f>
        <v/>
      </c>
      <c r="AG48" s="18">
        <f>AG47/AG45</f>
        <v/>
      </c>
      <c r="AH48" s="18">
        <f>AH47/AH45</f>
        <v/>
      </c>
      <c r="AI48" s="18">
        <f>AI47/AI45</f>
        <v/>
      </c>
      <c r="AJ48" s="18">
        <f>AJ47/AJ45</f>
        <v/>
      </c>
      <c r="AK48" s="18">
        <f>AK47/AK45</f>
        <v/>
      </c>
      <c r="AL48" s="18">
        <f>AL47/AL45</f>
        <v/>
      </c>
      <c r="AM48" s="18">
        <f>AM47/AM45</f>
        <v/>
      </c>
    </row>
    <row r="49">
      <c r="C49" s="14" t="n"/>
      <c r="D49" s="14" t="n"/>
      <c r="E49" s="15" t="n"/>
      <c r="F49" s="15" t="n"/>
      <c r="G49" s="31" t="n"/>
      <c r="H49" s="15" t="n"/>
      <c r="I49" s="15" t="n"/>
      <c r="J49" s="15" t="n"/>
      <c r="K49" s="31" t="n"/>
      <c r="L49" s="15" t="n"/>
      <c r="M49" s="15" t="n"/>
      <c r="N49" s="15" t="n"/>
      <c r="O49" s="27" t="n"/>
      <c r="P49" s="7" t="n"/>
      <c r="Q49" s="7" t="n"/>
      <c r="R49" s="15" t="n"/>
      <c r="S49" s="31" t="n"/>
      <c r="T49" s="15" t="n"/>
      <c r="U49" s="15" t="n"/>
      <c r="V49" s="15" t="n"/>
      <c r="W49" s="31" t="n"/>
      <c r="X49" s="15" t="n"/>
      <c r="Y49" s="15" t="n"/>
      <c r="Z49" s="15" t="n"/>
      <c r="AA49" s="31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</row>
    <row r="50" customFormat="1" s="60">
      <c r="A50" s="60" t="inlineStr">
        <is>
          <t>*in millions</t>
        </is>
      </c>
      <c r="B50" s="26" t="inlineStr">
        <is>
          <t>Income Statement</t>
        </is>
      </c>
      <c r="G50" s="62" t="n"/>
      <c r="K50" s="61" t="n"/>
      <c r="O50" s="61" t="n"/>
      <c r="S50" s="61" t="n"/>
      <c r="W50" s="61" t="n"/>
      <c r="AA50" s="61" t="n"/>
    </row>
    <row r="51" customFormat="1" s="7">
      <c r="B51" s="5" t="inlineStr">
        <is>
          <t>Net Product Sales</t>
        </is>
      </c>
      <c r="C51" s="7" t="n">
        <v>20581</v>
      </c>
      <c r="D51" s="7" t="n">
        <v>21116</v>
      </c>
      <c r="E51" s="7" t="n">
        <v>22339</v>
      </c>
      <c r="F51" s="7">
        <f>94665-C51-D51-E51</f>
        <v/>
      </c>
      <c r="G51" s="27" t="n">
        <v>23734</v>
      </c>
      <c r="H51" s="7" t="n">
        <v>24745</v>
      </c>
      <c r="I51" s="7" t="n">
        <v>28768</v>
      </c>
      <c r="J51" s="7">
        <f>118573-G51-H51-I51</f>
        <v/>
      </c>
      <c r="K51" s="27" t="n">
        <v>31605</v>
      </c>
      <c r="L51" s="7" t="n">
        <v>31864</v>
      </c>
      <c r="M51" s="7" t="n">
        <v>33746</v>
      </c>
      <c r="N51" s="7">
        <f>141915-K51-L51-M51</f>
        <v/>
      </c>
      <c r="O51" s="27" t="n">
        <v>34283</v>
      </c>
      <c r="P51" s="7" t="n">
        <v>35856</v>
      </c>
      <c r="Q51" s="7" t="n">
        <v>39726</v>
      </c>
      <c r="R51" s="7">
        <f>160408-O51-P51-Q51</f>
        <v/>
      </c>
      <c r="S51" s="27" t="n">
        <v>41841</v>
      </c>
      <c r="T51" s="7" t="n">
        <v>50244</v>
      </c>
      <c r="U51" s="7" t="n">
        <v>52774</v>
      </c>
      <c r="V51" s="7">
        <f>215915-S51-T51-U51</f>
        <v/>
      </c>
      <c r="W51" s="27" t="n">
        <v>57491</v>
      </c>
      <c r="X51" s="7" t="n">
        <v>58004</v>
      </c>
      <c r="Y51" s="7" t="n">
        <v>54876</v>
      </c>
      <c r="Z51" s="7">
        <f>241787-W51-X51-Y51</f>
        <v/>
      </c>
      <c r="AA51" s="27" t="n">
        <v>56455</v>
      </c>
      <c r="AB51" s="7" t="n">
        <v>56575</v>
      </c>
      <c r="AC51" s="7" t="n">
        <v>59340</v>
      </c>
      <c r="AJ51" s="7" t="n">
        <v>160408</v>
      </c>
      <c r="AK51" s="7" t="n">
        <v>215915</v>
      </c>
      <c r="AL51" s="7" t="n">
        <v>241787</v>
      </c>
      <c r="AM51" s="7" t="n">
        <v>242901</v>
      </c>
    </row>
    <row r="52" customFormat="1" s="13">
      <c r="A52" s="8" t="n"/>
      <c r="B52" s="9" t="inlineStr">
        <is>
          <t>Net Service Sales</t>
        </is>
      </c>
      <c r="C52" s="13" t="n">
        <v>8547</v>
      </c>
      <c r="D52" s="13" t="n">
        <v>9288</v>
      </c>
      <c r="E52" s="13" t="n">
        <v>10375</v>
      </c>
      <c r="F52" s="13">
        <f>41322-SUM(C52:E52)</f>
        <v/>
      </c>
      <c r="G52" s="28" t="n">
        <v>11980</v>
      </c>
      <c r="H52" s="13" t="n">
        <v>13210</v>
      </c>
      <c r="I52" s="13" t="n">
        <v>14976</v>
      </c>
      <c r="J52" s="13">
        <f>59293-SUM(G52:I52)</f>
        <v/>
      </c>
      <c r="K52" s="28" t="n">
        <v>19437</v>
      </c>
      <c r="L52" s="13" t="n">
        <v>21022</v>
      </c>
      <c r="M52" s="13" t="n">
        <v>22830</v>
      </c>
      <c r="N52" s="13">
        <f>90972-SUM(K52:M52)</f>
        <v/>
      </c>
      <c r="O52" s="28" t="n">
        <v>25417</v>
      </c>
      <c r="P52" s="13" t="n">
        <v>27548</v>
      </c>
      <c r="Q52" s="13" t="n">
        <v>30255</v>
      </c>
      <c r="R52" s="13">
        <f>120114-SUM(O52:Q52)</f>
        <v/>
      </c>
      <c r="S52" s="28" t="n">
        <v>33611</v>
      </c>
      <c r="T52" s="13" t="n">
        <v>38668</v>
      </c>
      <c r="U52" s="13" t="n">
        <v>43371</v>
      </c>
      <c r="V52" s="13">
        <f>170149-SUM(S52:U52)</f>
        <v/>
      </c>
      <c r="W52" s="28" t="n">
        <v>51027</v>
      </c>
      <c r="X52" s="13" t="n">
        <v>55076</v>
      </c>
      <c r="Y52" s="13" t="n">
        <v>55936</v>
      </c>
      <c r="Z52" s="13">
        <f>228035-SUM(W52:Y52)</f>
        <v/>
      </c>
      <c r="AA52" s="28" t="n">
        <v>59989</v>
      </c>
      <c r="AB52" s="13" t="n">
        <v>64659</v>
      </c>
      <c r="AC52" s="13" t="n">
        <v>67761</v>
      </c>
      <c r="AJ52" s="13" t="n">
        <v>120114</v>
      </c>
      <c r="AK52" s="13" t="n">
        <v>170149</v>
      </c>
      <c r="AL52" s="13" t="n">
        <v>228035</v>
      </c>
      <c r="AM52" s="13" t="n">
        <v>271082</v>
      </c>
    </row>
    <row r="53" customFormat="1" s="12">
      <c r="A53" s="3" t="n"/>
      <c r="B53" s="11" t="inlineStr">
        <is>
          <t>Total Net Sales</t>
        </is>
      </c>
      <c r="C53" s="12">
        <f>C51+C52</f>
        <v/>
      </c>
      <c r="D53" s="12">
        <f>D51+D52</f>
        <v/>
      </c>
      <c r="E53" s="12">
        <f>E51+E52</f>
        <v/>
      </c>
      <c r="F53" s="12">
        <f>F51+F52</f>
        <v/>
      </c>
      <c r="G53" s="30">
        <f>G51+G52</f>
        <v/>
      </c>
      <c r="H53" s="12">
        <f>H51+H52</f>
        <v/>
      </c>
      <c r="I53" s="12">
        <f>I51+I52</f>
        <v/>
      </c>
      <c r="J53" s="12">
        <f>J51+J52</f>
        <v/>
      </c>
      <c r="K53" s="30">
        <f>K51+K52</f>
        <v/>
      </c>
      <c r="L53" s="12">
        <f>L51+L52</f>
        <v/>
      </c>
      <c r="M53" s="12">
        <f>M51+M52</f>
        <v/>
      </c>
      <c r="N53" s="12">
        <f>N51+N52</f>
        <v/>
      </c>
      <c r="O53" s="30">
        <f>O51+O52</f>
        <v/>
      </c>
      <c r="P53" s="12">
        <f>P51+P52</f>
        <v/>
      </c>
      <c r="Q53" s="12">
        <f>Q51+Q52</f>
        <v/>
      </c>
      <c r="R53" s="12">
        <f>R51+R52</f>
        <v/>
      </c>
      <c r="S53" s="30">
        <f>S51+S52</f>
        <v/>
      </c>
      <c r="T53" s="12">
        <f>T51+T52</f>
        <v/>
      </c>
      <c r="U53" s="12">
        <f>U51+U52</f>
        <v/>
      </c>
      <c r="V53" s="12">
        <f>V51+V52</f>
        <v/>
      </c>
      <c r="W53" s="30">
        <f>W51+W52</f>
        <v/>
      </c>
      <c r="X53" s="12">
        <f>X51+X52</f>
        <v/>
      </c>
      <c r="Y53" s="12">
        <f>Y51+Y52</f>
        <v/>
      </c>
      <c r="Z53" s="12">
        <f>Z51+Z52</f>
        <v/>
      </c>
      <c r="AA53" s="30">
        <f>AA51+AA52</f>
        <v/>
      </c>
      <c r="AB53" s="12">
        <f>AB51+AB52</f>
        <v/>
      </c>
      <c r="AC53" s="12">
        <f>AC51+AC52</f>
        <v/>
      </c>
      <c r="AF53" s="12">
        <f>AF51+AF52</f>
        <v/>
      </c>
      <c r="AG53" s="12">
        <f>AG51+AG52</f>
        <v/>
      </c>
      <c r="AH53" s="12">
        <f>AH51+AH52</f>
        <v/>
      </c>
      <c r="AI53" s="12">
        <f>AI51+AI52</f>
        <v/>
      </c>
      <c r="AJ53" s="12">
        <f>AJ51+AJ52</f>
        <v/>
      </c>
      <c r="AK53" s="12">
        <f>AK51+AK52</f>
        <v/>
      </c>
      <c r="AL53" s="12">
        <f>AL51+AL52</f>
        <v/>
      </c>
      <c r="AM53" s="12">
        <f>AM51+AM52</f>
        <v/>
      </c>
    </row>
    <row r="54" customFormat="1" s="48">
      <c r="A54" s="41" t="n"/>
      <c r="B54" s="47" t="inlineStr">
        <is>
          <t>Operating Expenses</t>
        </is>
      </c>
      <c r="G54" s="49" t="n"/>
      <c r="K54" s="49" t="n"/>
      <c r="O54" s="49" t="n"/>
      <c r="S54" s="49" t="n"/>
      <c r="W54" s="49" t="n"/>
      <c r="AA54" s="49" t="n"/>
    </row>
    <row r="55" customFormat="1" s="7">
      <c r="B55" s="5" t="inlineStr">
        <is>
          <t>Cost of sales</t>
        </is>
      </c>
      <c r="C55" s="7" t="n">
        <v>18866</v>
      </c>
      <c r="D55" s="7" t="n">
        <v>19180</v>
      </c>
      <c r="E55" s="7" t="n">
        <v>21260</v>
      </c>
      <c r="F55" s="7">
        <f>88265-C55-D55-E55</f>
        <v/>
      </c>
      <c r="G55" s="27" t="n">
        <v>22440</v>
      </c>
      <c r="H55" s="7" t="n">
        <v>23451</v>
      </c>
      <c r="I55" s="7" t="n">
        <v>27549</v>
      </c>
      <c r="J55" s="7">
        <f>111934-G55-H55-I55</f>
        <v/>
      </c>
      <c r="K55" s="27" t="n">
        <v>30735</v>
      </c>
      <c r="L55" s="7" t="n">
        <v>30632</v>
      </c>
      <c r="M55" s="7" t="n">
        <v>33003</v>
      </c>
      <c r="N55" s="7">
        <f>139156-K55-L55-M55</f>
        <v/>
      </c>
      <c r="O55" s="27" t="n">
        <v>33920</v>
      </c>
      <c r="P55" s="7" t="n">
        <v>36337</v>
      </c>
      <c r="Q55" s="7" t="n">
        <v>41302</v>
      </c>
      <c r="R55" s="7">
        <f>165536-O55-P55-Q55</f>
        <v/>
      </c>
      <c r="S55" s="27" t="n">
        <v>44257</v>
      </c>
      <c r="T55" s="7" t="n">
        <v>52660</v>
      </c>
      <c r="U55" s="7" t="n">
        <v>57106</v>
      </c>
      <c r="V55" s="7">
        <f>233307-S55-T55-U55</f>
        <v/>
      </c>
      <c r="W55" s="27" t="n">
        <v>62403</v>
      </c>
      <c r="X55" s="7" t="n">
        <v>64176</v>
      </c>
      <c r="Y55" s="7" t="n">
        <v>62930</v>
      </c>
      <c r="Z55" s="7">
        <f>272344-W55-X55-Y55</f>
        <v/>
      </c>
      <c r="AA55" s="27" t="n">
        <v>66499</v>
      </c>
      <c r="AB55" s="7" t="n">
        <v>66424</v>
      </c>
      <c r="AC55" s="7" t="n">
        <v>70268</v>
      </c>
      <c r="AJ55" s="7" t="n">
        <v>165536</v>
      </c>
      <c r="AK55" s="7" t="n">
        <v>233307</v>
      </c>
      <c r="AL55" s="7" t="n">
        <v>272344</v>
      </c>
      <c r="AM55" s="7" t="n">
        <v>288831</v>
      </c>
    </row>
    <row r="56" customFormat="1" s="7">
      <c r="B56" s="5" t="inlineStr">
        <is>
          <t>Fulfillment</t>
        </is>
      </c>
      <c r="C56" s="7" t="n">
        <v>3687</v>
      </c>
      <c r="D56" s="7" t="n">
        <v>3878</v>
      </c>
      <c r="E56" s="7" t="n">
        <v>4335</v>
      </c>
      <c r="F56" s="7">
        <f>17619-C56-D56-E56</f>
        <v/>
      </c>
      <c r="G56" s="27" t="n">
        <v>4697</v>
      </c>
      <c r="H56" s="7" t="n">
        <v>5158</v>
      </c>
      <c r="I56" s="7" t="n">
        <v>6420</v>
      </c>
      <c r="J56" s="7">
        <f>25249-G56-H56-I56</f>
        <v/>
      </c>
      <c r="K56" s="27" t="n">
        <v>7792</v>
      </c>
      <c r="L56" s="7" t="n">
        <v>7932</v>
      </c>
      <c r="M56" s="7" t="n">
        <v>8275</v>
      </c>
      <c r="N56" s="7">
        <f>34027-K56-L56-M56</f>
        <v/>
      </c>
      <c r="O56" s="27" t="n">
        <v>8601</v>
      </c>
      <c r="P56" s="7" t="n">
        <v>9271</v>
      </c>
      <c r="Q56" s="7" t="n">
        <v>10167</v>
      </c>
      <c r="R56" s="7">
        <f>40232-O56-P56-Q56</f>
        <v/>
      </c>
      <c r="S56" s="27" t="n">
        <v>11531</v>
      </c>
      <c r="T56" s="7" t="n">
        <v>13806</v>
      </c>
      <c r="U56" s="7" t="n">
        <v>14705</v>
      </c>
      <c r="V56" s="7">
        <f>58517-S56-T56-U56</f>
        <v/>
      </c>
      <c r="W56" s="27" t="n">
        <v>16530</v>
      </c>
      <c r="X56" s="7" t="n">
        <v>17638</v>
      </c>
      <c r="Y56" s="7" t="n">
        <v>18498</v>
      </c>
      <c r="Z56" s="7">
        <f>75111-W56-X56-Y56</f>
        <v/>
      </c>
      <c r="AA56" s="27" t="n">
        <v>20271</v>
      </c>
      <c r="AB56" s="7" t="n">
        <v>20342</v>
      </c>
      <c r="AC56" s="7" t="n">
        <v>20583</v>
      </c>
      <c r="AJ56" s="7" t="n">
        <v>40232</v>
      </c>
      <c r="AK56" s="7" t="n">
        <v>58517</v>
      </c>
      <c r="AL56" s="7" t="n">
        <v>75111</v>
      </c>
      <c r="AM56" s="7" t="n">
        <v>84299</v>
      </c>
    </row>
    <row r="57" customFormat="1" s="7">
      <c r="B57" t="inlineStr">
        <is>
          <t>Marketing</t>
        </is>
      </c>
      <c r="C57" s="7" t="n">
        <v>1436</v>
      </c>
      <c r="D57" s="7" t="n">
        <v>1546</v>
      </c>
      <c r="E57" s="7" t="n">
        <v>1738</v>
      </c>
      <c r="F57" s="7">
        <f>7233-C57-D57-E57</f>
        <v/>
      </c>
      <c r="G57" s="7" t="n">
        <v>1920</v>
      </c>
      <c r="H57" s="7" t="n">
        <v>2229</v>
      </c>
      <c r="I57" s="7" t="n">
        <v>2479</v>
      </c>
      <c r="J57" s="7">
        <f>10069-G57-H57-I57</f>
        <v/>
      </c>
      <c r="K57" s="7" t="n">
        <v>2699</v>
      </c>
      <c r="L57" s="7" t="n">
        <v>2901</v>
      </c>
      <c r="M57" s="7" t="n">
        <v>3303</v>
      </c>
      <c r="N57" s="7">
        <f>13814-K57-L57-M57</f>
        <v/>
      </c>
      <c r="O57" s="7" t="n">
        <v>3664</v>
      </c>
      <c r="P57" s="7" t="n">
        <v>4291</v>
      </c>
      <c r="Q57" s="7" t="n">
        <v>4752</v>
      </c>
      <c r="R57" s="7">
        <f>18878-O57-P57-Q57</f>
        <v/>
      </c>
      <c r="S57" s="7" t="n">
        <v>4828</v>
      </c>
      <c r="T57" s="7" t="n">
        <v>4345</v>
      </c>
      <c r="U57" s="7" t="n">
        <v>5434</v>
      </c>
      <c r="V57" s="7">
        <f>22008-S57-T57-U57</f>
        <v/>
      </c>
      <c r="W57" s="7" t="n">
        <v>6207</v>
      </c>
      <c r="X57" s="7" t="n">
        <v>7524</v>
      </c>
      <c r="Y57" s="7" t="n">
        <v>8010</v>
      </c>
      <c r="Z57" s="7">
        <f>32551-W57-X57-Y57</f>
        <v/>
      </c>
      <c r="AA57" s="7" t="n">
        <v>8320</v>
      </c>
      <c r="AB57" s="7" t="n">
        <v>10086</v>
      </c>
      <c r="AC57" s="7" t="n">
        <v>19485</v>
      </c>
      <c r="AJ57" s="7" t="n">
        <v>35931</v>
      </c>
      <c r="AK57" s="7" t="n">
        <v>22008</v>
      </c>
      <c r="AL57" s="7" t="n">
        <v>32551</v>
      </c>
      <c r="AM57" s="7" t="n">
        <v>42238</v>
      </c>
    </row>
    <row r="58" customFormat="1" s="7">
      <c r="B58" s="5" t="inlineStr">
        <is>
          <t>Technology and content</t>
        </is>
      </c>
      <c r="C58" s="7" t="n">
        <v>3526</v>
      </c>
      <c r="D58" s="7" t="n">
        <v>3880</v>
      </c>
      <c r="E58" s="7" t="n">
        <v>4135</v>
      </c>
      <c r="F58" s="7">
        <f>16085-C58-D58-E58</f>
        <v/>
      </c>
      <c r="G58" s="27" t="n">
        <v>4813</v>
      </c>
      <c r="H58" s="7" t="n">
        <v>5549</v>
      </c>
      <c r="I58" s="7" t="n">
        <v>5944</v>
      </c>
      <c r="J58" s="7">
        <f>22620-G58-H58-I58</f>
        <v/>
      </c>
      <c r="K58" s="27" t="n">
        <v>6759</v>
      </c>
      <c r="L58" s="7" t="n">
        <v>7247</v>
      </c>
      <c r="M58" s="7" t="n">
        <v>7162</v>
      </c>
      <c r="N58" s="7">
        <f>28837-K58-L58-M58</f>
        <v/>
      </c>
      <c r="O58" s="27" t="n">
        <v>7927</v>
      </c>
      <c r="P58" s="7" t="n">
        <v>9065</v>
      </c>
      <c r="Q58" s="7" t="n">
        <v>9200</v>
      </c>
      <c r="R58" s="7">
        <f>35931-O58-P58-Q58</f>
        <v/>
      </c>
      <c r="S58" s="27" t="n">
        <v>9325</v>
      </c>
      <c r="T58" s="7" t="n">
        <v>10388</v>
      </c>
      <c r="U58" s="7" t="n">
        <v>10976</v>
      </c>
      <c r="V58" s="7">
        <f>42740-S58-T58-U58</f>
        <v/>
      </c>
      <c r="W58" s="27" t="n">
        <v>12488</v>
      </c>
      <c r="X58" s="7" t="n">
        <v>13871</v>
      </c>
      <c r="Y58" s="7" t="n">
        <v>14380</v>
      </c>
      <c r="Z58" s="7">
        <f>54052-W58-X58-Y58</f>
        <v/>
      </c>
      <c r="AA58" s="27" t="n">
        <v>14842</v>
      </c>
      <c r="AB58" s="7" t="n">
        <v>18072</v>
      </c>
      <c r="AC58" s="7" t="n">
        <v>11014</v>
      </c>
      <c r="AJ58" s="7" t="n">
        <v>18878</v>
      </c>
      <c r="AK58" s="7" t="n">
        <v>42740</v>
      </c>
      <c r="AL58" s="7" t="n">
        <v>56052</v>
      </c>
      <c r="AM58" s="7" t="n">
        <v>73213</v>
      </c>
    </row>
    <row r="59" customFormat="1" s="7">
      <c r="B59" s="5" t="inlineStr">
        <is>
          <t>General and Administrative</t>
        </is>
      </c>
      <c r="C59" s="7" t="n">
        <v>497</v>
      </c>
      <c r="D59" s="7" t="n">
        <v>580</v>
      </c>
      <c r="E59" s="7" t="n">
        <v>639</v>
      </c>
      <c r="F59" s="7">
        <f>2432-C59-D59-E59</f>
        <v/>
      </c>
      <c r="G59" s="27" t="n">
        <v>795</v>
      </c>
      <c r="H59" s="7" t="n">
        <v>874</v>
      </c>
      <c r="I59" s="7" t="n">
        <v>960</v>
      </c>
      <c r="J59" s="7">
        <f>3674-G59-H59-I59</f>
        <v/>
      </c>
      <c r="K59" s="27" t="n">
        <v>1067</v>
      </c>
      <c r="L59" s="7" t="n">
        <v>1111</v>
      </c>
      <c r="M59" s="7" t="n">
        <v>1041</v>
      </c>
      <c r="N59" s="7">
        <f>4336-K59-L59-M59</f>
        <v/>
      </c>
      <c r="O59" s="27" t="n">
        <v>1173</v>
      </c>
      <c r="P59" s="7" t="n">
        <v>1270</v>
      </c>
      <c r="Q59" s="7" t="n">
        <v>1348</v>
      </c>
      <c r="R59" s="7">
        <f>5203-O59-P59-Q59</f>
        <v/>
      </c>
      <c r="S59" s="27" t="n">
        <v>1452</v>
      </c>
      <c r="T59" s="7" t="n">
        <v>1580</v>
      </c>
      <c r="U59" s="7" t="n">
        <v>1668</v>
      </c>
      <c r="V59" s="7">
        <f>6668-S59-T59-U59</f>
        <v/>
      </c>
      <c r="W59" s="27" t="n">
        <v>1987</v>
      </c>
      <c r="X59" s="7" t="n">
        <v>2158</v>
      </c>
      <c r="Y59" s="7" t="n">
        <v>2153</v>
      </c>
      <c r="Z59" s="7">
        <f>8823-W59-X59-Y59</f>
        <v/>
      </c>
      <c r="AA59" s="27" t="n">
        <v>2594</v>
      </c>
      <c r="AB59" s="7" t="n">
        <v>2903</v>
      </c>
      <c r="AC59" s="7" t="n">
        <v>3061</v>
      </c>
      <c r="AJ59" s="7" t="n">
        <v>5203</v>
      </c>
      <c r="AK59" s="7" t="n">
        <v>6668</v>
      </c>
      <c r="AL59" s="7" t="n">
        <v>8823</v>
      </c>
      <c r="AM59" s="7" t="n">
        <v>11891</v>
      </c>
    </row>
    <row r="60" customFormat="1" s="13">
      <c r="A60" s="8" t="n"/>
      <c r="B60" s="9" t="inlineStr">
        <is>
          <t>Other operating expenses</t>
        </is>
      </c>
      <c r="C60" s="13" t="n">
        <v>45</v>
      </c>
      <c r="D60" s="13" t="n">
        <v>55</v>
      </c>
      <c r="E60" s="13" t="n">
        <v>32</v>
      </c>
      <c r="F60" s="13">
        <f>167-C60-D60-E60</f>
        <v/>
      </c>
      <c r="G60" s="28" t="n">
        <v>44</v>
      </c>
      <c r="H60" s="13" t="n">
        <v>66</v>
      </c>
      <c r="I60" s="13" t="n">
        <v>45</v>
      </c>
      <c r="J60" s="13">
        <f>214-G60-H60-I60</f>
        <v/>
      </c>
      <c r="K60" s="28" t="n">
        <v>63</v>
      </c>
      <c r="L60" s="13" t="n">
        <v>80</v>
      </c>
      <c r="M60" s="13" t="n">
        <v>68</v>
      </c>
      <c r="N60" s="13">
        <f>296-K60-L60-M60</f>
        <v/>
      </c>
      <c r="O60" s="28" t="n">
        <v>-5</v>
      </c>
      <c r="P60" s="13" t="n">
        <v>86</v>
      </c>
      <c r="Q60" s="13" t="n">
        <v>55</v>
      </c>
      <c r="R60" s="13">
        <f>201-O60-P60-Q60</f>
        <v/>
      </c>
      <c r="S60" s="28" t="n">
        <v>70</v>
      </c>
      <c r="T60" s="13" t="n">
        <v>290</v>
      </c>
      <c r="U60" s="13" t="n">
        <v>62</v>
      </c>
      <c r="V60" s="13">
        <f>-75-S60-T60-U60</f>
        <v/>
      </c>
      <c r="W60" s="28" t="n">
        <v>38</v>
      </c>
      <c r="X60" s="13" t="n">
        <v>11</v>
      </c>
      <c r="Y60" s="13" t="n">
        <v>-11</v>
      </c>
      <c r="Z60" s="13">
        <f>62-W60-X60-Y60</f>
        <v/>
      </c>
      <c r="AA60" s="28" t="n">
        <v>249</v>
      </c>
      <c r="AB60" s="13" t="n">
        <v>90</v>
      </c>
      <c r="AC60" s="13" t="n">
        <v>165</v>
      </c>
      <c r="AJ60" s="13" t="n">
        <v>201</v>
      </c>
      <c r="AK60" s="13" t="n">
        <v>-75</v>
      </c>
      <c r="AL60" s="13" t="n">
        <v>62</v>
      </c>
      <c r="AM60" s="13" t="n">
        <v>1263</v>
      </c>
    </row>
    <row r="61" customFormat="1" s="39">
      <c r="A61" s="37" t="n"/>
      <c r="B61" s="38" t="inlineStr">
        <is>
          <t>Total operating expenses</t>
        </is>
      </c>
      <c r="C61" s="39">
        <f>SUM(C55:C60)</f>
        <v/>
      </c>
      <c r="D61" s="39">
        <f>SUM(D55:D60)</f>
        <v/>
      </c>
      <c r="E61" s="39">
        <f>SUM(E55:E60)</f>
        <v/>
      </c>
      <c r="F61" s="39">
        <f>SUM(F55:F60)</f>
        <v/>
      </c>
      <c r="G61" s="39">
        <f>SUM(G55:G60)</f>
        <v/>
      </c>
      <c r="H61" s="39">
        <f>SUM(H55:H60)</f>
        <v/>
      </c>
      <c r="I61" s="39">
        <f>SUM(I55:I60)</f>
        <v/>
      </c>
      <c r="J61" s="39">
        <f>SUM(J55:J60)</f>
        <v/>
      </c>
      <c r="K61" s="39">
        <f>SUM(K55:K60)</f>
        <v/>
      </c>
      <c r="L61" s="39">
        <f>SUM(L55:L60)</f>
        <v/>
      </c>
      <c r="M61" s="39">
        <f>SUM(M55:M60)</f>
        <v/>
      </c>
      <c r="N61" s="39">
        <f>SUM(N55:N60)</f>
        <v/>
      </c>
      <c r="O61" s="39">
        <f>SUM(O55:O60)</f>
        <v/>
      </c>
      <c r="P61" s="39">
        <f>SUM(P55:P60)</f>
        <v/>
      </c>
      <c r="Q61" s="39">
        <f>SUM(Q55:Q60)</f>
        <v/>
      </c>
      <c r="R61" s="39">
        <f>SUM(R55:R60)</f>
        <v/>
      </c>
      <c r="S61" s="39">
        <f>SUM(S55:S60)</f>
        <v/>
      </c>
      <c r="T61" s="39">
        <f>SUM(T55:T60)</f>
        <v/>
      </c>
      <c r="U61" s="39">
        <f>SUM(U55:U60)</f>
        <v/>
      </c>
      <c r="V61" s="39">
        <f>SUM(V55:V60)</f>
        <v/>
      </c>
      <c r="W61" s="39">
        <f>SUM(W55:W60)</f>
        <v/>
      </c>
      <c r="X61" s="39">
        <f>SUM(X55:X60)</f>
        <v/>
      </c>
      <c r="Y61" s="39">
        <f>SUM(Y55:Y60)</f>
        <v/>
      </c>
      <c r="Z61" s="39">
        <f>SUM(Z55:Z60)</f>
        <v/>
      </c>
      <c r="AA61" s="39">
        <f>SUM(AA55:AA60)</f>
        <v/>
      </c>
      <c r="AB61" s="39">
        <f>SUM(AB55:AB60)</f>
        <v/>
      </c>
      <c r="AC61" s="39">
        <f>SUM(AC55:AC60)</f>
        <v/>
      </c>
      <c r="AE61" s="39">
        <f>SUM(AE55:AE60)</f>
        <v/>
      </c>
      <c r="AF61" s="39">
        <f>SUM(AF55:AF60)</f>
        <v/>
      </c>
      <c r="AG61" s="39">
        <f>SUM(AG55:AG60)</f>
        <v/>
      </c>
      <c r="AH61" s="39">
        <f>SUM(AH55:AH60)</f>
        <v/>
      </c>
      <c r="AI61" s="39">
        <f>SUM(AI55:AI60)</f>
        <v/>
      </c>
      <c r="AJ61" s="39">
        <f>SUM(AJ55:AJ60)</f>
        <v/>
      </c>
      <c r="AK61" s="39">
        <f>SUM(AK55:AK60)</f>
        <v/>
      </c>
      <c r="AL61" s="39">
        <f>SUM(AL55:AL60)</f>
        <v/>
      </c>
      <c r="AM61" s="39">
        <f>SUM(AM55:AM60)</f>
        <v/>
      </c>
    </row>
    <row r="62" customFormat="1" s="12">
      <c r="A62" s="3" t="n"/>
      <c r="B62" s="11" t="inlineStr">
        <is>
          <t>Operating Income</t>
        </is>
      </c>
      <c r="C62" s="12">
        <f>C53-C61</f>
        <v/>
      </c>
      <c r="D62" s="12">
        <f>D53-D61</f>
        <v/>
      </c>
      <c r="E62" s="12">
        <f>E53-E61</f>
        <v/>
      </c>
      <c r="F62" s="12">
        <f>F53-F61</f>
        <v/>
      </c>
      <c r="G62" s="12">
        <f>G53-G61</f>
        <v/>
      </c>
      <c r="H62" s="12">
        <f>H53-H61</f>
        <v/>
      </c>
      <c r="I62" s="12">
        <f>I53-I61</f>
        <v/>
      </c>
      <c r="J62" s="12">
        <f>J53-J61</f>
        <v/>
      </c>
      <c r="K62" s="12">
        <f>K53-K61</f>
        <v/>
      </c>
      <c r="L62" s="12">
        <f>L53-L61</f>
        <v/>
      </c>
      <c r="M62" s="12">
        <f>M53-M61</f>
        <v/>
      </c>
      <c r="N62" s="12">
        <f>N53-N61</f>
        <v/>
      </c>
      <c r="O62" s="12">
        <f>O53-O61</f>
        <v/>
      </c>
      <c r="P62" s="12">
        <f>P53-P61</f>
        <v/>
      </c>
      <c r="Q62" s="12">
        <f>Q53-Q61</f>
        <v/>
      </c>
      <c r="R62" s="12">
        <f>R53-R61</f>
        <v/>
      </c>
      <c r="S62" s="12">
        <f>S53-S61</f>
        <v/>
      </c>
      <c r="T62" s="12">
        <f>T53-T61</f>
        <v/>
      </c>
      <c r="U62" s="12">
        <f>U53-U61</f>
        <v/>
      </c>
      <c r="V62" s="12">
        <f>V53-V61</f>
        <v/>
      </c>
      <c r="W62" s="12">
        <f>W53-W61</f>
        <v/>
      </c>
      <c r="X62" s="12">
        <f>X53-X61</f>
        <v/>
      </c>
      <c r="Y62" s="12">
        <f>Y53-Y61</f>
        <v/>
      </c>
      <c r="Z62" s="12">
        <f>Z53-Z61</f>
        <v/>
      </c>
      <c r="AA62" s="12">
        <f>AA53-AA61</f>
        <v/>
      </c>
      <c r="AB62" s="12">
        <f>AB53-AB61</f>
        <v/>
      </c>
      <c r="AC62" s="12">
        <f>AC53-AC61</f>
        <v/>
      </c>
      <c r="AE62" s="12">
        <f>AE53-AE61</f>
        <v/>
      </c>
      <c r="AF62" s="12">
        <f>AF53-AF61</f>
        <v/>
      </c>
      <c r="AG62" s="12">
        <f>AG53-AG61</f>
        <v/>
      </c>
      <c r="AH62" s="12">
        <f>AH53-AH61</f>
        <v/>
      </c>
      <c r="AI62" s="12">
        <f>AI53-AI61</f>
        <v/>
      </c>
      <c r="AJ62" s="12">
        <f>AJ53-AJ61</f>
        <v/>
      </c>
      <c r="AK62" s="12">
        <f>AK53-AK61</f>
        <v/>
      </c>
      <c r="AL62" s="12">
        <f>AL53-AL61</f>
        <v/>
      </c>
      <c r="AM62" s="12">
        <f>AM53-AM61</f>
        <v/>
      </c>
    </row>
    <row r="63" customFormat="1" s="48">
      <c r="A63" s="41" t="n"/>
      <c r="B63" s="47" t="inlineStr">
        <is>
          <t xml:space="preserve">Other Income   </t>
        </is>
      </c>
    </row>
    <row r="64" customFormat="1" s="7">
      <c r="B64" s="5" t="inlineStr">
        <is>
          <t>Interrest Income</t>
        </is>
      </c>
      <c r="C64" s="7" t="n">
        <v>21</v>
      </c>
      <c r="D64" s="7" t="n">
        <v>24</v>
      </c>
      <c r="E64" s="7" t="n">
        <v>26</v>
      </c>
      <c r="F64" s="7">
        <f>100-C64-D64-E64</f>
        <v/>
      </c>
      <c r="G64" s="27" t="n">
        <v>39</v>
      </c>
      <c r="H64" s="7" t="n">
        <v>44</v>
      </c>
      <c r="I64" s="7" t="n">
        <v>54</v>
      </c>
      <c r="J64" s="7">
        <f>202-G64-H64-I64</f>
        <v/>
      </c>
      <c r="K64" s="27" t="n">
        <v>80</v>
      </c>
      <c r="L64" s="7" t="n">
        <v>94</v>
      </c>
      <c r="M64" s="7" t="n">
        <v>117</v>
      </c>
      <c r="N64" s="7">
        <f>440-K64-L64-M64</f>
        <v/>
      </c>
      <c r="O64" s="27" t="n">
        <v>183</v>
      </c>
      <c r="P64" s="7" t="n">
        <v>215</v>
      </c>
      <c r="Q64" s="7" t="n">
        <v>224</v>
      </c>
      <c r="R64" s="7">
        <f>832-O64-P64-Q64</f>
        <v/>
      </c>
      <c r="S64" s="27" t="n">
        <v>202</v>
      </c>
      <c r="T64" s="7" t="n">
        <v>135</v>
      </c>
      <c r="U64" s="7" t="n">
        <v>118</v>
      </c>
      <c r="V64" s="7">
        <f>555-S64-T64-U64</f>
        <v/>
      </c>
      <c r="W64" s="27" t="n">
        <v>105</v>
      </c>
      <c r="X64" s="7" t="n">
        <v>106</v>
      </c>
      <c r="Y64" s="7" t="n">
        <v>119</v>
      </c>
      <c r="Z64" s="7">
        <f>448-W64-X64-Y64</f>
        <v/>
      </c>
      <c r="AA64" s="27" t="n">
        <v>108</v>
      </c>
      <c r="AB64" s="7" t="n">
        <v>159</v>
      </c>
      <c r="AC64" s="7" t="n">
        <v>277</v>
      </c>
      <c r="AJ64" s="7" t="n">
        <v>832</v>
      </c>
      <c r="AK64" s="7" t="n">
        <v>555</v>
      </c>
      <c r="AL64" s="7" t="n">
        <v>448</v>
      </c>
      <c r="AM64" s="7" t="n">
        <v>989</v>
      </c>
    </row>
    <row r="65" customFormat="1" s="7">
      <c r="B65" s="5" t="inlineStr">
        <is>
          <t>Interest Expense</t>
        </is>
      </c>
      <c r="C65" s="7" t="n">
        <v>-117</v>
      </c>
      <c r="D65" s="7" t="n">
        <v>-116</v>
      </c>
      <c r="E65" s="7" t="n">
        <v>-118</v>
      </c>
      <c r="F65" s="7">
        <f>+-484-C65-D65-E65</f>
        <v/>
      </c>
      <c r="G65" s="27" t="n">
        <v>-139</v>
      </c>
      <c r="H65" s="7" t="n">
        <v>-143</v>
      </c>
      <c r="I65" s="7" t="n">
        <v>-228</v>
      </c>
      <c r="J65" s="7">
        <f>+-848-G65-H65-I65</f>
        <v/>
      </c>
      <c r="K65" s="27" t="n">
        <v>-330</v>
      </c>
      <c r="L65" s="7" t="n">
        <v>-343</v>
      </c>
      <c r="M65" s="7" t="n">
        <v>-358</v>
      </c>
      <c r="N65" s="7">
        <f>+-1417-K65-L65-M65</f>
        <v/>
      </c>
      <c r="O65" s="27" t="n">
        <v>-366</v>
      </c>
      <c r="P65" s="7" t="n">
        <v>-383</v>
      </c>
      <c r="Q65" s="7" t="n">
        <v>-396</v>
      </c>
      <c r="R65" s="7">
        <f>+-1600-O65-P65-Q65</f>
        <v/>
      </c>
      <c r="S65" s="27" t="n">
        <v>-402</v>
      </c>
      <c r="T65" s="7" t="n">
        <v>-403</v>
      </c>
      <c r="U65" s="7" t="n">
        <v>-428</v>
      </c>
      <c r="V65" s="7">
        <f>+-1647-S65-T65-U65</f>
        <v/>
      </c>
      <c r="W65" s="27" t="n">
        <v>-399</v>
      </c>
      <c r="X65" s="7" t="n">
        <v>-435</v>
      </c>
      <c r="Y65" s="7" t="n">
        <v>-493</v>
      </c>
      <c r="Z65" s="7">
        <f>+-1809-W65-X65-Y65</f>
        <v/>
      </c>
      <c r="AA65" s="27" t="n">
        <v>-472</v>
      </c>
      <c r="AB65" s="7" t="n">
        <v>-584</v>
      </c>
      <c r="AC65" s="7" t="n">
        <v>-617</v>
      </c>
      <c r="AJ65" s="7" t="n">
        <v>-1600</v>
      </c>
      <c r="AK65" s="7" t="n">
        <v>-1647</v>
      </c>
      <c r="AL65" s="7" t="n">
        <v>-1809</v>
      </c>
      <c r="AM65" s="7" t="n">
        <v>-2367</v>
      </c>
    </row>
    <row r="66" customFormat="1" s="13">
      <c r="A66" s="8" t="n"/>
      <c r="B66" s="8" t="inlineStr">
        <is>
          <t>Other income (expense)</t>
        </is>
      </c>
      <c r="C66" s="13" t="n">
        <v>81</v>
      </c>
      <c r="D66" s="13" t="n">
        <v>-14</v>
      </c>
      <c r="E66" s="13" t="n">
        <v>8</v>
      </c>
      <c r="F66" s="13">
        <f>90-C66-D66-E66</f>
        <v/>
      </c>
      <c r="G66" s="28" t="n">
        <v>48</v>
      </c>
      <c r="H66" s="13" t="n">
        <v>137</v>
      </c>
      <c r="I66" s="13" t="n">
        <v>143</v>
      </c>
      <c r="J66" s="13">
        <f>346-G66-H66-I66</f>
        <v/>
      </c>
      <c r="K66" s="28" t="n">
        <v>239</v>
      </c>
      <c r="L66" s="13" t="n">
        <v>-129</v>
      </c>
      <c r="M66" s="13" t="n">
        <v>-93</v>
      </c>
      <c r="N66" s="13">
        <f>-183-K66-L66-M66</f>
        <v/>
      </c>
      <c r="O66" s="28" t="n">
        <v>164</v>
      </c>
      <c r="P66" s="13" t="n">
        <v>-27</v>
      </c>
      <c r="Q66" s="13" t="n">
        <v>-353</v>
      </c>
      <c r="R66" s="13">
        <f>203-O66-P66-Q66</f>
        <v/>
      </c>
      <c r="S66" s="28" t="n">
        <v>-406</v>
      </c>
      <c r="T66" s="13" t="n">
        <v>646</v>
      </c>
      <c r="U66" s="13" t="n">
        <v>925</v>
      </c>
      <c r="V66" s="13">
        <f>2371-S66-T66-U66</f>
        <v/>
      </c>
      <c r="W66" s="28" t="n">
        <v>1697</v>
      </c>
      <c r="X66" s="13" t="n">
        <v>1261</v>
      </c>
      <c r="Y66" s="13" t="n">
        <v>-163</v>
      </c>
      <c r="Z66" s="13">
        <f>14633-W66-X66-Y66</f>
        <v/>
      </c>
      <c r="AA66" s="28" t="n">
        <v>-8570</v>
      </c>
      <c r="AB66" s="13" t="n">
        <v>-5545</v>
      </c>
      <c r="AC66" s="13" t="n">
        <v>759</v>
      </c>
      <c r="AJ66" s="13" t="n">
        <v>203</v>
      </c>
      <c r="AK66" s="13" t="n">
        <v>2371</v>
      </c>
      <c r="AL66" s="13" t="n">
        <v>14633</v>
      </c>
      <c r="AM66" s="13" t="n">
        <v>-16806</v>
      </c>
    </row>
    <row r="67" customFormat="1" s="13">
      <c r="A67" s="8" t="n"/>
      <c r="B67" s="9" t="inlineStr">
        <is>
          <t>Total non-operating income (expense)</t>
        </is>
      </c>
      <c r="C67" s="13">
        <f>SUM(C64:C66)</f>
        <v/>
      </c>
      <c r="D67" s="13">
        <f>SUM(D64:D66)</f>
        <v/>
      </c>
      <c r="E67" s="13">
        <f>SUM(E64:E66)</f>
        <v/>
      </c>
      <c r="F67" s="13">
        <f>SUM(F64:F66)</f>
        <v/>
      </c>
      <c r="G67" s="28">
        <f>SUM(G64:G66)</f>
        <v/>
      </c>
      <c r="H67" s="13">
        <f>SUM(H64:H66)</f>
        <v/>
      </c>
      <c r="I67" s="13">
        <f>SUM(I64:I66)</f>
        <v/>
      </c>
      <c r="J67" s="13">
        <f>SUM(J64:J66)</f>
        <v/>
      </c>
      <c r="K67" s="28">
        <f>SUM(K64:K66)</f>
        <v/>
      </c>
      <c r="L67" s="13">
        <f>SUM(L64:L66)</f>
        <v/>
      </c>
      <c r="M67" s="13">
        <f>SUM(M64:M66)</f>
        <v/>
      </c>
      <c r="N67" s="13">
        <f>SUM(N64:N66)</f>
        <v/>
      </c>
      <c r="O67" s="28">
        <f>SUM(O64:O66)</f>
        <v/>
      </c>
      <c r="P67" s="13">
        <f>SUM(P64:P66)</f>
        <v/>
      </c>
      <c r="Q67" s="13">
        <f>SUM(Q64:Q66)</f>
        <v/>
      </c>
      <c r="R67" s="13">
        <f>SUM(R64:R66)</f>
        <v/>
      </c>
      <c r="S67" s="28">
        <f>SUM(S64:S66)</f>
        <v/>
      </c>
      <c r="T67" s="13">
        <f>SUM(T64:T66)</f>
        <v/>
      </c>
      <c r="U67" s="13">
        <f>SUM(U64:U66)</f>
        <v/>
      </c>
      <c r="V67" s="13">
        <f>SUM(V64:V66)</f>
        <v/>
      </c>
      <c r="W67" s="28">
        <f>SUM(W64:W66)</f>
        <v/>
      </c>
      <c r="X67" s="13">
        <f>SUM(X64:X66)</f>
        <v/>
      </c>
      <c r="Y67" s="13">
        <f>SUM(Y64:Y66)</f>
        <v/>
      </c>
      <c r="Z67" s="13">
        <f>SUM(Z64:Z66)</f>
        <v/>
      </c>
      <c r="AA67" s="28">
        <f>SUM(AA64:AA66)</f>
        <v/>
      </c>
      <c r="AB67" s="13">
        <f>SUM(AB64:AB66)</f>
        <v/>
      </c>
      <c r="AC67" s="13">
        <f>SUM(AC64:AC66)</f>
        <v/>
      </c>
      <c r="AE67" s="13">
        <f>SUM(AE64:AE66)</f>
        <v/>
      </c>
      <c r="AF67" s="13">
        <f>SUM(AF64:AF66)</f>
        <v/>
      </c>
      <c r="AG67" s="13">
        <f>SUM(AG64:AG66)</f>
        <v/>
      </c>
      <c r="AH67" s="13">
        <f>SUM(AH64:AH66)</f>
        <v/>
      </c>
      <c r="AI67" s="13">
        <f>SUM(AI64:AI66)</f>
        <v/>
      </c>
      <c r="AJ67" s="13">
        <f>SUM(AJ64:AJ66)</f>
        <v/>
      </c>
      <c r="AK67" s="13">
        <f>SUM(AK64:AK66)</f>
        <v/>
      </c>
      <c r="AL67" s="13">
        <f>SUM(AL64:AL66)</f>
        <v/>
      </c>
      <c r="AM67" s="13">
        <f>SUM(AM64:AM66)</f>
        <v/>
      </c>
    </row>
    <row r="68" customFormat="1" s="7">
      <c r="B68" s="5" t="inlineStr">
        <is>
          <t>Income (loss) before income taxes</t>
        </is>
      </c>
      <c r="C68" s="7">
        <f>C62+C67</f>
        <v/>
      </c>
      <c r="D68" s="7">
        <f>D62+D67</f>
        <v/>
      </c>
      <c r="E68" s="7">
        <f>E62+E67</f>
        <v/>
      </c>
      <c r="F68" s="7">
        <f>F62+F67</f>
        <v/>
      </c>
      <c r="G68" s="7">
        <f>G62+G67</f>
        <v/>
      </c>
      <c r="H68" s="7">
        <f>H62+H67</f>
        <v/>
      </c>
      <c r="I68" s="7">
        <f>I62+I67</f>
        <v/>
      </c>
      <c r="J68" s="7">
        <f>J62+J67</f>
        <v/>
      </c>
      <c r="K68" s="7">
        <f>K62+K67</f>
        <v/>
      </c>
      <c r="L68" s="7">
        <f>L62+L67</f>
        <v/>
      </c>
      <c r="M68" s="7">
        <f>M62+M67</f>
        <v/>
      </c>
      <c r="N68" s="7">
        <f>N62+N67</f>
        <v/>
      </c>
      <c r="O68" s="7">
        <f>O62+O67</f>
        <v/>
      </c>
      <c r="P68" s="7">
        <f>P62+P67</f>
        <v/>
      </c>
      <c r="Q68" s="7">
        <f>Q62+Q67</f>
        <v/>
      </c>
      <c r="R68" s="7">
        <f>R62+R67</f>
        <v/>
      </c>
      <c r="S68" s="7">
        <f>S62+S67</f>
        <v/>
      </c>
      <c r="T68" s="7">
        <f>T62+T67</f>
        <v/>
      </c>
      <c r="U68" s="7">
        <f>U62+U67</f>
        <v/>
      </c>
      <c r="V68" s="7">
        <f>V62+V67</f>
        <v/>
      </c>
      <c r="W68" s="7">
        <f>W62+W67</f>
        <v/>
      </c>
      <c r="X68" s="7">
        <f>X62+X67</f>
        <v/>
      </c>
      <c r="Y68" s="7">
        <f>Y62+Y67</f>
        <v/>
      </c>
      <c r="Z68" s="7">
        <f>Z62+Z67</f>
        <v/>
      </c>
      <c r="AA68" s="7">
        <f>AA62+AA67</f>
        <v/>
      </c>
      <c r="AB68" s="7">
        <f>AB62+AB67</f>
        <v/>
      </c>
      <c r="AC68" s="7">
        <f>AC62+AC67</f>
        <v/>
      </c>
      <c r="AE68" s="7">
        <f>AE62+AE67</f>
        <v/>
      </c>
      <c r="AF68" s="7">
        <f>AF62+AF67</f>
        <v/>
      </c>
      <c r="AG68" s="7">
        <f>AG62+AG67</f>
        <v/>
      </c>
      <c r="AH68" s="7">
        <f>AH62+AH67</f>
        <v/>
      </c>
      <c r="AI68" s="7">
        <f>AI62+AI67</f>
        <v/>
      </c>
      <c r="AJ68" s="7">
        <f>AJ62+AJ67</f>
        <v/>
      </c>
      <c r="AK68" s="7">
        <f>AK62+AK67</f>
        <v/>
      </c>
      <c r="AL68" s="7">
        <f>AL62+AL67</f>
        <v/>
      </c>
      <c r="AM68" s="7">
        <f>AM62+AM67</f>
        <v/>
      </c>
    </row>
    <row r="69" customFormat="1" s="7">
      <c r="B69" s="5" t="inlineStr">
        <is>
          <t>Benefit (provision) for income taxes</t>
        </is>
      </c>
      <c r="C69" s="7" t="n">
        <v>-475</v>
      </c>
      <c r="D69" s="7" t="n">
        <v>-307</v>
      </c>
      <c r="E69" s="7" t="n">
        <v>-229</v>
      </c>
      <c r="F69" s="7">
        <f>+-1425-C69-D69-E69</f>
        <v/>
      </c>
      <c r="G69" s="27" t="n">
        <v>-229</v>
      </c>
      <c r="H69" s="7" t="n">
        <v>-467</v>
      </c>
      <c r="I69" s="7" t="n">
        <v>-58</v>
      </c>
      <c r="J69" s="7">
        <f>+-769-G69-H69-I69</f>
        <v/>
      </c>
      <c r="K69" s="27" t="n">
        <v>-287</v>
      </c>
      <c r="L69" s="7" t="n">
        <v>-74</v>
      </c>
      <c r="M69" s="7" t="n">
        <v>-508</v>
      </c>
      <c r="N69" s="7">
        <f>+-1197-K69-L69-M69</f>
        <v/>
      </c>
      <c r="O69" s="27" t="n">
        <v>-836</v>
      </c>
      <c r="P69" s="7" t="n">
        <v>-257</v>
      </c>
      <c r="Q69" s="7" t="n">
        <v>-494</v>
      </c>
      <c r="R69" s="7">
        <f>+-2374-O69-P69-Q69</f>
        <v/>
      </c>
      <c r="S69" s="27" t="n">
        <v>-744</v>
      </c>
      <c r="T69" s="7" t="n">
        <v>-984</v>
      </c>
      <c r="U69" s="7" t="n">
        <v>-569</v>
      </c>
      <c r="V69" s="7">
        <f>+-2863-S69-T69-U69</f>
        <v/>
      </c>
      <c r="W69" s="27" t="n">
        <v>-2156</v>
      </c>
      <c r="X69" s="7" t="n">
        <v>-868</v>
      </c>
      <c r="Y69" s="7" t="n">
        <v>-1155</v>
      </c>
      <c r="Z69" s="7">
        <f>+-4791-W69-X69-Y69</f>
        <v/>
      </c>
      <c r="AA69" s="27" t="n">
        <v>1422</v>
      </c>
      <c r="AB69" s="7" t="n">
        <v>637</v>
      </c>
      <c r="AC69" s="7" t="n">
        <v>-69</v>
      </c>
      <c r="AJ69" s="7" t="n">
        <v>-2374</v>
      </c>
      <c r="AK69" s="7" t="n">
        <v>-2863</v>
      </c>
      <c r="AL69" s="7" t="n">
        <v>-4791</v>
      </c>
      <c r="AM69" s="7" t="n">
        <v>3217</v>
      </c>
    </row>
    <row r="70" customFormat="1" s="13">
      <c r="A70" s="8" t="n"/>
      <c r="B70" s="9" t="inlineStr">
        <is>
          <t>Equity Investments</t>
        </is>
      </c>
      <c r="C70" s="13" t="n">
        <v>-68</v>
      </c>
      <c r="D70" s="13" t="n">
        <v>-15</v>
      </c>
      <c r="E70" s="13" t="n">
        <v>-10</v>
      </c>
      <c r="F70" s="13">
        <f>+-96-C70-D70-E70</f>
        <v/>
      </c>
      <c r="G70" s="28" t="n">
        <v>0</v>
      </c>
      <c r="H70" s="13" t="n">
        <v>-2</v>
      </c>
      <c r="I70" s="13" t="n">
        <v>-2</v>
      </c>
      <c r="J70" s="13">
        <f>+-4-G70-H70-I70</f>
        <v/>
      </c>
      <c r="K70" s="28" t="n">
        <v>0</v>
      </c>
      <c r="L70" s="13" t="n">
        <v>3</v>
      </c>
      <c r="M70" s="13" t="n">
        <v>1</v>
      </c>
      <c r="N70" s="13">
        <f>9-K70-L70-M70</f>
        <v/>
      </c>
      <c r="O70" s="28" t="n">
        <v>-4</v>
      </c>
      <c r="P70" s="13" t="n">
        <v>-7</v>
      </c>
      <c r="Q70" s="13" t="n">
        <v>-4</v>
      </c>
      <c r="R70" s="13">
        <f>-14-O70-P70-Q70</f>
        <v/>
      </c>
      <c r="S70" s="28" t="n">
        <v>-104</v>
      </c>
      <c r="T70" s="13" t="n">
        <v>6</v>
      </c>
      <c r="U70" s="13" t="n">
        <v>91</v>
      </c>
      <c r="V70" s="13">
        <f>16-S70-T70-U70</f>
        <v/>
      </c>
      <c r="W70" s="28" t="n">
        <v>-5</v>
      </c>
      <c r="X70" s="13" t="n">
        <v>12</v>
      </c>
      <c r="Y70" s="13" t="n">
        <v>-4</v>
      </c>
      <c r="Z70" s="13">
        <f>4-W70-X70-Y70</f>
        <v/>
      </c>
      <c r="AA70" s="28" t="n">
        <v>-1</v>
      </c>
      <c r="AB70" s="13" t="n">
        <v>-12</v>
      </c>
      <c r="AC70" s="13" t="n">
        <v>-3</v>
      </c>
      <c r="AJ70" s="13" t="n">
        <v>-14</v>
      </c>
      <c r="AK70" s="13" t="n">
        <v>16</v>
      </c>
      <c r="AL70" s="13" t="n">
        <v>4</v>
      </c>
      <c r="AM70" s="13" t="n">
        <v>-3</v>
      </c>
    </row>
    <row r="71" customFormat="1" s="12">
      <c r="A71" s="3" t="n"/>
      <c r="B71" s="11" t="inlineStr">
        <is>
          <t>Net Income</t>
        </is>
      </c>
      <c r="C71" s="12">
        <f>SUM(C68:C70)</f>
        <v/>
      </c>
      <c r="D71" s="12">
        <f>SUM(D68:D70)</f>
        <v/>
      </c>
      <c r="E71" s="12">
        <f>SUM(E68:E70)</f>
        <v/>
      </c>
      <c r="F71" s="12">
        <f>SUM(F68:F70)</f>
        <v/>
      </c>
      <c r="G71" s="30">
        <f>SUM(G68:G70)</f>
        <v/>
      </c>
      <c r="H71" s="12">
        <f>SUM(H68:H70)</f>
        <v/>
      </c>
      <c r="I71" s="12">
        <f>SUM(I68:I70)</f>
        <v/>
      </c>
      <c r="J71" s="12">
        <f>SUM(J68:J70)</f>
        <v/>
      </c>
      <c r="K71" s="30">
        <f>SUM(K68:K70)</f>
        <v/>
      </c>
      <c r="L71" s="12">
        <f>SUM(L68:L70)</f>
        <v/>
      </c>
      <c r="M71" s="12">
        <f>SUM(M68:M70)</f>
        <v/>
      </c>
      <c r="N71" s="12">
        <f>SUM(N68:N70)</f>
        <v/>
      </c>
      <c r="O71" s="30">
        <f>SUM(O68:O70)</f>
        <v/>
      </c>
      <c r="P71" s="12">
        <f>SUM(P68:P70)</f>
        <v/>
      </c>
      <c r="Q71" s="12">
        <f>SUM(Q68:Q70)</f>
        <v/>
      </c>
      <c r="R71" s="12">
        <f>SUM(R68:R70)</f>
        <v/>
      </c>
      <c r="S71" s="30">
        <f>SUM(S68:S70)</f>
        <v/>
      </c>
      <c r="T71" s="12">
        <f>SUM(T68:T70)</f>
        <v/>
      </c>
      <c r="U71" s="12">
        <f>SUM(U68:U70)</f>
        <v/>
      </c>
      <c r="V71" s="12">
        <f>SUM(V68:V70)</f>
        <v/>
      </c>
      <c r="W71" s="30">
        <f>SUM(W68:W70)</f>
        <v/>
      </c>
      <c r="X71" s="12">
        <f>SUM(X68:X70)</f>
        <v/>
      </c>
      <c r="Y71" s="12">
        <f>SUM(Y68:Y70)</f>
        <v/>
      </c>
      <c r="Z71" s="12">
        <f>SUM(Z68:Z70)</f>
        <v/>
      </c>
      <c r="AA71" s="30">
        <f>SUM(AA68:AA70)</f>
        <v/>
      </c>
      <c r="AB71" s="12">
        <f>SUM(AB68:AB70)</f>
        <v/>
      </c>
      <c r="AC71" s="12">
        <f>SUM(AC68:AC70)</f>
        <v/>
      </c>
      <c r="AE71" s="12">
        <f>SUM(AE68:AE70)</f>
        <v/>
      </c>
      <c r="AF71" s="12">
        <f>SUM(AF68:AF70)</f>
        <v/>
      </c>
      <c r="AG71" s="12">
        <f>SUM(AG68:AG70)</f>
        <v/>
      </c>
      <c r="AH71" s="12">
        <f>SUM(AH68:AH70)</f>
        <v/>
      </c>
      <c r="AI71" s="12">
        <f>SUM(AI68:AI70)</f>
        <v/>
      </c>
      <c r="AJ71" s="12">
        <f>SUM(AJ68:AJ70)</f>
        <v/>
      </c>
      <c r="AK71" s="12">
        <f>SUM(AK68:AK70)</f>
        <v/>
      </c>
      <c r="AL71" s="12">
        <f>SUM(AL68:AL70)</f>
        <v/>
      </c>
      <c r="AM71" s="12">
        <f>SUM(AM68:AM70)</f>
        <v/>
      </c>
    </row>
    <row r="72">
      <c r="P72" s="7" t="n"/>
      <c r="W72" s="27" t="n"/>
      <c r="Z72" s="10" t="n"/>
    </row>
    <row r="73" customFormat="1" s="10">
      <c r="B73" s="67" t="inlineStr">
        <is>
          <t xml:space="preserve">EPS - Basic </t>
        </is>
      </c>
      <c r="C73" s="10">
        <f>C71/C75</f>
        <v/>
      </c>
      <c r="D73" s="10">
        <f>D71/D75</f>
        <v/>
      </c>
      <c r="E73" s="10">
        <f>E71/E75</f>
        <v/>
      </c>
      <c r="F73" s="10">
        <f>F71/F75</f>
        <v/>
      </c>
      <c r="G73" s="34">
        <f>G71/G75</f>
        <v/>
      </c>
      <c r="H73" s="10">
        <f>H71/H75</f>
        <v/>
      </c>
      <c r="I73" s="10">
        <f>I71/I75</f>
        <v/>
      </c>
      <c r="J73" s="10">
        <f>J71/J75</f>
        <v/>
      </c>
      <c r="K73" s="34">
        <f>K71/K75</f>
        <v/>
      </c>
      <c r="L73" s="10">
        <f>L71/L75</f>
        <v/>
      </c>
      <c r="M73" s="10">
        <f>M71/M75</f>
        <v/>
      </c>
      <c r="N73" s="10">
        <f>N71/N75</f>
        <v/>
      </c>
      <c r="O73" s="34">
        <f>O71/O75</f>
        <v/>
      </c>
      <c r="P73" s="10">
        <f>P71/P75</f>
        <v/>
      </c>
      <c r="Q73" s="10">
        <f>Q71/Q75</f>
        <v/>
      </c>
      <c r="R73" s="10">
        <f>R71/R75</f>
        <v/>
      </c>
      <c r="S73" s="34">
        <f>S71/S75</f>
        <v/>
      </c>
      <c r="T73" s="10">
        <f>T71/T75</f>
        <v/>
      </c>
      <c r="U73" s="10">
        <f>U71/U75</f>
        <v/>
      </c>
      <c r="V73" s="10">
        <f>V71/V75</f>
        <v/>
      </c>
      <c r="W73" s="34">
        <f>W71/W75</f>
        <v/>
      </c>
      <c r="X73" s="10">
        <f>X71/X75</f>
        <v/>
      </c>
      <c r="Y73" s="10">
        <f>Y71/Y75</f>
        <v/>
      </c>
      <c r="Z73" s="10">
        <f>Z71/Z75</f>
        <v/>
      </c>
      <c r="AA73" s="34">
        <f>AA71/AA75</f>
        <v/>
      </c>
      <c r="AB73" s="10">
        <f>AB71/AB75</f>
        <v/>
      </c>
      <c r="AC73" s="10">
        <f>AC71/AC75</f>
        <v/>
      </c>
      <c r="AE73" s="10" t="inlineStr">
        <is>
          <t xml:space="preserve">  </t>
        </is>
      </c>
      <c r="AF73" s="10">
        <f>AF71/AF75</f>
        <v/>
      </c>
      <c r="AG73" s="10">
        <f>AG71/AG75</f>
        <v/>
      </c>
      <c r="AH73" s="10">
        <f>AH71/AH75</f>
        <v/>
      </c>
      <c r="AI73" s="10">
        <f>AI71/AI75</f>
        <v/>
      </c>
      <c r="AJ73" s="10">
        <f>AJ71/AJ75</f>
        <v/>
      </c>
      <c r="AK73" s="10">
        <f>AK71/AK75</f>
        <v/>
      </c>
      <c r="AL73" s="10">
        <f>AL71/AL75</f>
        <v/>
      </c>
      <c r="AM73" s="10">
        <f>AM71/AM75</f>
        <v/>
      </c>
    </row>
    <row r="74" customFormat="1" s="10">
      <c r="B74" s="67" t="inlineStr">
        <is>
          <t>EPS - Diluted</t>
        </is>
      </c>
      <c r="G74" s="34" t="n"/>
      <c r="K74" s="34" t="n"/>
      <c r="O74" s="34" t="n"/>
      <c r="S74" s="34" t="n"/>
      <c r="W74" s="34" t="n"/>
      <c r="AA74" s="34" t="n"/>
      <c r="AE74" s="10">
        <f>AE71/AE76</f>
        <v/>
      </c>
      <c r="AF74" s="10">
        <f>AF71/AF76</f>
        <v/>
      </c>
      <c r="AG74" s="10">
        <f>AG71/AG76</f>
        <v/>
      </c>
      <c r="AH74" s="10">
        <f>AH71/AH76</f>
        <v/>
      </c>
      <c r="AI74" s="10">
        <f>AI71/AI76</f>
        <v/>
      </c>
      <c r="AJ74" s="10">
        <f>AJ71/AJ76</f>
        <v/>
      </c>
      <c r="AK74" s="10">
        <f>AK71/AK76</f>
        <v/>
      </c>
      <c r="AL74" s="10">
        <f>AL71/AL76</f>
        <v/>
      </c>
      <c r="AM74" s="10">
        <f>AM71/AM76</f>
        <v/>
      </c>
    </row>
    <row r="75">
      <c r="B75" s="5" t="inlineStr">
        <is>
          <t>Shares - Basic</t>
        </is>
      </c>
      <c r="C75" t="n">
        <v>471</v>
      </c>
      <c r="D75" t="n">
        <v>474</v>
      </c>
      <c r="E75" t="n">
        <v>475</v>
      </c>
      <c r="F75" t="n">
        <v>477</v>
      </c>
      <c r="G75" s="33" t="n">
        <v>477</v>
      </c>
      <c r="H75" t="n">
        <v>479</v>
      </c>
      <c r="I75" t="n">
        <v>481</v>
      </c>
      <c r="J75" t="n">
        <v>480</v>
      </c>
      <c r="K75" s="33" t="n">
        <v>484</v>
      </c>
      <c r="L75" t="n">
        <v>486</v>
      </c>
      <c r="M75" t="n">
        <v>501</v>
      </c>
      <c r="N75" t="n">
        <v>487</v>
      </c>
      <c r="O75" s="33" t="n">
        <v>491</v>
      </c>
      <c r="P75" t="n">
        <v>493</v>
      </c>
      <c r="Q75" t="n">
        <v>495</v>
      </c>
      <c r="R75" t="n">
        <v>494</v>
      </c>
      <c r="S75" s="33" t="n">
        <v>498</v>
      </c>
      <c r="T75" t="n">
        <v>500</v>
      </c>
      <c r="U75" t="n">
        <v>501</v>
      </c>
      <c r="V75" t="n">
        <v>500</v>
      </c>
      <c r="W75" s="33" t="n">
        <v>504</v>
      </c>
      <c r="X75">
        <f>10103/20</f>
        <v/>
      </c>
      <c r="Y75" t="n">
        <v>507</v>
      </c>
      <c r="Z75" t="n">
        <v>506</v>
      </c>
      <c r="AA75" s="33" t="n">
        <v>509</v>
      </c>
      <c r="AB75" s="7" t="n">
        <v>10175</v>
      </c>
      <c r="AC75" t="n">
        <v>10331</v>
      </c>
      <c r="AI75">
        <f>487*20</f>
        <v/>
      </c>
      <c r="AJ75">
        <f>494*20</f>
        <v/>
      </c>
      <c r="AK75" t="n">
        <v>10005</v>
      </c>
      <c r="AL75" t="n">
        <v>10117</v>
      </c>
      <c r="AM75" t="n">
        <v>10189</v>
      </c>
    </row>
    <row r="76">
      <c r="B76" s="5" t="inlineStr">
        <is>
          <t>Shares - Diluted</t>
        </is>
      </c>
      <c r="AB76" s="7" t="n"/>
      <c r="AI76">
        <f>500*20</f>
        <v/>
      </c>
      <c r="AJ76">
        <f>504*20</f>
        <v/>
      </c>
      <c r="AK76" t="n">
        <v>10198</v>
      </c>
      <c r="AL76" t="n">
        <v>10296</v>
      </c>
      <c r="AM76" t="n">
        <v>10189</v>
      </c>
    </row>
    <row r="77">
      <c r="AB77" s="7" t="n"/>
    </row>
    <row r="79" customFormat="1" s="60">
      <c r="B79" s="26" t="inlineStr">
        <is>
          <t>Balance Sheet *in millions</t>
        </is>
      </c>
      <c r="G79" s="61" t="n"/>
      <c r="K79" s="61" t="n"/>
      <c r="O79" s="61" t="n"/>
      <c r="S79" s="61" t="n"/>
      <c r="W79" s="61" t="n"/>
      <c r="AA79" s="61" t="n"/>
    </row>
    <row r="80" customFormat="1" s="42">
      <c r="B80" s="43" t="inlineStr">
        <is>
          <t>Current Assets</t>
        </is>
      </c>
      <c r="G80" s="44" t="n"/>
      <c r="K80" s="44" t="n"/>
      <c r="O80" s="44" t="n"/>
      <c r="S80" s="44" t="n"/>
      <c r="W80" s="44" t="n"/>
      <c r="AA80" s="44" t="n"/>
    </row>
    <row r="81" customFormat="1" s="7">
      <c r="B81" s="5" t="inlineStr">
        <is>
          <t>Cash and cash equivalents</t>
        </is>
      </c>
      <c r="C81" s="7" t="n">
        <v>12470</v>
      </c>
      <c r="D81" s="7" t="n">
        <v>12521</v>
      </c>
      <c r="E81" s="7" t="n">
        <v>13656</v>
      </c>
      <c r="F81" s="7" t="n">
        <v>19334</v>
      </c>
      <c r="G81" s="27" t="n">
        <v>15440</v>
      </c>
      <c r="H81" s="7" t="n">
        <v>13203</v>
      </c>
      <c r="I81" s="7" t="n">
        <v>12767</v>
      </c>
      <c r="J81" s="7" t="n">
        <v>20522</v>
      </c>
      <c r="K81" s="27" t="n">
        <v>16676</v>
      </c>
      <c r="L81" s="7" t="n">
        <v>19823</v>
      </c>
      <c r="M81" s="7" t="n">
        <v>20425</v>
      </c>
      <c r="N81" s="7" t="n">
        <v>31750</v>
      </c>
      <c r="O81" s="27" t="n">
        <v>23115</v>
      </c>
      <c r="P81" s="7" t="n">
        <v>22616</v>
      </c>
      <c r="Q81" s="7" t="n">
        <v>23255</v>
      </c>
      <c r="R81" s="7" t="n">
        <v>36092</v>
      </c>
      <c r="S81" s="27" t="n">
        <v>27201</v>
      </c>
      <c r="T81" s="7" t="n">
        <v>37466</v>
      </c>
      <c r="U81" s="7" t="n">
        <v>29930</v>
      </c>
      <c r="V81" s="7" t="n">
        <v>42122</v>
      </c>
      <c r="W81" s="27" t="n">
        <v>33834</v>
      </c>
      <c r="X81" s="7" t="n">
        <v>40380</v>
      </c>
      <c r="Y81" s="7" t="n">
        <v>29944</v>
      </c>
      <c r="Z81" s="7" t="n">
        <v>36220</v>
      </c>
      <c r="AA81" s="27" t="n">
        <v>36393</v>
      </c>
      <c r="AB81" s="7" t="n">
        <v>37478</v>
      </c>
      <c r="AC81" s="7" t="n">
        <v>34947</v>
      </c>
      <c r="AJ81" s="7" t="n">
        <v>36092</v>
      </c>
      <c r="AK81" s="7" t="n">
        <v>42122</v>
      </c>
      <c r="AL81" s="7" t="n">
        <v>36220</v>
      </c>
      <c r="AM81" s="7" t="n">
        <v>53888</v>
      </c>
    </row>
    <row r="82" customFormat="1" s="7">
      <c r="B82" s="5" t="inlineStr">
        <is>
          <t>Marketable securities</t>
        </is>
      </c>
      <c r="C82" s="7" t="n">
        <v>3389</v>
      </c>
      <c r="D82" s="7" t="n">
        <v>4019</v>
      </c>
      <c r="E82" s="7" t="n">
        <v>4691</v>
      </c>
      <c r="F82" s="7" t="n">
        <v>6647</v>
      </c>
      <c r="G82" s="27" t="n">
        <v>6091</v>
      </c>
      <c r="H82" s="7" t="n">
        <v>8248</v>
      </c>
      <c r="I82" s="7" t="n">
        <v>11543</v>
      </c>
      <c r="J82" s="7" t="n">
        <v>10464</v>
      </c>
      <c r="K82" s="27" t="n">
        <v>8287</v>
      </c>
      <c r="L82" s="7" t="n">
        <v>7227</v>
      </c>
      <c r="M82" s="7" t="n">
        <v>9340</v>
      </c>
      <c r="N82" s="7" t="n">
        <v>9500</v>
      </c>
      <c r="O82" s="27" t="n">
        <v>13905</v>
      </c>
      <c r="P82" s="7" t="n">
        <v>18847</v>
      </c>
      <c r="Q82" s="7" t="n">
        <v>20146</v>
      </c>
      <c r="R82" s="7" t="n">
        <v>18929</v>
      </c>
      <c r="S82" s="27" t="n">
        <v>22091</v>
      </c>
      <c r="T82" s="7" t="n">
        <v>33925</v>
      </c>
      <c r="U82" s="7" t="n">
        <v>38472</v>
      </c>
      <c r="V82" s="7" t="n">
        <v>42274</v>
      </c>
      <c r="W82" s="27" t="n">
        <v>39436</v>
      </c>
      <c r="X82" s="7" t="n">
        <v>49514</v>
      </c>
      <c r="Y82" s="7" t="n">
        <v>49044</v>
      </c>
      <c r="Z82" s="7" t="n">
        <v>59829</v>
      </c>
      <c r="AA82" s="27" t="n">
        <v>29992</v>
      </c>
      <c r="AB82" s="7" t="n">
        <v>23232</v>
      </c>
      <c r="AC82" s="7" t="n">
        <v>23715</v>
      </c>
      <c r="AJ82" s="7" t="n">
        <v>18929</v>
      </c>
      <c r="AK82" s="7" t="n">
        <v>42274</v>
      </c>
      <c r="AL82" s="7" t="n">
        <v>59829</v>
      </c>
      <c r="AM82" s="7" t="n">
        <v>16138</v>
      </c>
    </row>
    <row r="83" customFormat="1" s="7">
      <c r="B83" s="5" t="inlineStr">
        <is>
          <t>Inventories</t>
        </is>
      </c>
      <c r="C83" s="7" t="n">
        <v>9582</v>
      </c>
      <c r="D83" s="7" t="n">
        <v>9588</v>
      </c>
      <c r="E83" s="7" t="n">
        <v>10696</v>
      </c>
      <c r="F83" s="7" t="n">
        <v>11461</v>
      </c>
      <c r="G83" s="27" t="n">
        <v>10600</v>
      </c>
      <c r="H83" s="7" t="n">
        <v>11510</v>
      </c>
      <c r="I83" s="7" t="n">
        <v>13711</v>
      </c>
      <c r="J83" s="7" t="n">
        <v>16047</v>
      </c>
      <c r="K83" s="27" t="n">
        <v>13840</v>
      </c>
      <c r="L83" s="7" t="n">
        <v>14824</v>
      </c>
      <c r="M83" s="7" t="n">
        <v>15862</v>
      </c>
      <c r="N83" s="7" t="n">
        <v>17174</v>
      </c>
      <c r="O83" s="27" t="n">
        <v>16432</v>
      </c>
      <c r="P83" s="7" t="n">
        <v>18580</v>
      </c>
      <c r="Q83" s="7" t="n">
        <v>18766</v>
      </c>
      <c r="R83" s="7" t="n">
        <v>20497</v>
      </c>
      <c r="S83" s="27" t="n">
        <v>18857</v>
      </c>
      <c r="T83" s="7" t="n">
        <v>19599</v>
      </c>
      <c r="U83" s="7" t="n">
        <v>23735</v>
      </c>
      <c r="V83" s="7" t="n">
        <v>23795</v>
      </c>
      <c r="W83" s="27" t="n">
        <v>23849</v>
      </c>
      <c r="X83" s="7" t="n">
        <v>24119</v>
      </c>
      <c r="Y83" s="7" t="n">
        <v>30933</v>
      </c>
      <c r="Z83" s="7" t="n">
        <v>32640</v>
      </c>
      <c r="AA83" s="27" t="n">
        <v>34987</v>
      </c>
      <c r="AB83" s="7" t="n">
        <v>38153</v>
      </c>
      <c r="AC83" s="7" t="n">
        <v>36647</v>
      </c>
      <c r="AJ83" s="7" t="n">
        <v>20497</v>
      </c>
      <c r="AK83" s="7" t="n">
        <v>23795</v>
      </c>
      <c r="AL83" s="7" t="n">
        <v>32640</v>
      </c>
      <c r="AM83" s="7" t="n">
        <v>34405</v>
      </c>
    </row>
    <row r="84" customFormat="1" s="13">
      <c r="A84" s="8" t="n"/>
      <c r="B84" s="9" t="inlineStr">
        <is>
          <t>Accounts recievable</t>
        </is>
      </c>
      <c r="C84" s="13" t="n">
        <v>5072</v>
      </c>
      <c r="D84" s="13" t="n">
        <v>6092</v>
      </c>
      <c r="E84" s="13" t="n">
        <v>6566</v>
      </c>
      <c r="F84" s="13" t="n">
        <v>8339</v>
      </c>
      <c r="G84" s="28" t="n">
        <v>7329</v>
      </c>
      <c r="H84" s="13" t="n">
        <v>8046</v>
      </c>
      <c r="I84" s="13" t="n">
        <v>10557</v>
      </c>
      <c r="J84" s="13" t="n">
        <v>13164</v>
      </c>
      <c r="K84" s="28" t="n">
        <v>12026</v>
      </c>
      <c r="L84" s="13" t="n">
        <v>12607</v>
      </c>
      <c r="M84" s="13" t="n">
        <v>14258</v>
      </c>
      <c r="N84" s="13" t="n">
        <v>16677</v>
      </c>
      <c r="O84" s="28" t="n">
        <v>15979</v>
      </c>
      <c r="P84" s="13" t="n">
        <v>16747</v>
      </c>
      <c r="Q84" s="13" t="n">
        <v>16887</v>
      </c>
      <c r="R84" s="13" t="n">
        <v>20816</v>
      </c>
      <c r="S84" s="28" t="n">
        <v>17836</v>
      </c>
      <c r="T84" s="13" t="n">
        <v>19918</v>
      </c>
      <c r="U84" s="13" t="n">
        <v>20832</v>
      </c>
      <c r="V84" s="13" t="n">
        <v>24542</v>
      </c>
      <c r="W84" s="28" t="n">
        <v>24289</v>
      </c>
      <c r="X84" s="13" t="n">
        <v>26835</v>
      </c>
      <c r="Y84" s="13" t="n">
        <v>28610</v>
      </c>
      <c r="Z84" s="13" t="n">
        <v>32891</v>
      </c>
      <c r="AA84" s="28" t="n">
        <v>32504</v>
      </c>
      <c r="AB84" s="13" t="n">
        <v>34804</v>
      </c>
      <c r="AC84" s="13" t="n">
        <v>36154</v>
      </c>
      <c r="AJ84" s="13" t="n">
        <v>20816</v>
      </c>
      <c r="AK84" s="13" t="n">
        <v>24542</v>
      </c>
      <c r="AL84" s="13" t="n">
        <v>32891</v>
      </c>
      <c r="AM84" s="13" t="n">
        <v>42360</v>
      </c>
    </row>
    <row r="85" customFormat="1" s="12">
      <c r="A85" s="3" t="n"/>
      <c r="B85" s="11" t="inlineStr">
        <is>
          <t>Total current assets</t>
        </is>
      </c>
      <c r="C85" s="12">
        <f>SUM(C81:C84)</f>
        <v/>
      </c>
      <c r="D85" s="12">
        <f>SUM(D81:D84)</f>
        <v/>
      </c>
      <c r="E85" s="12">
        <f>SUM(E81:E84)</f>
        <v/>
      </c>
      <c r="F85" s="12">
        <f>SUM(F81:F84)</f>
        <v/>
      </c>
      <c r="G85" s="30">
        <f>SUM(G81:G84)</f>
        <v/>
      </c>
      <c r="H85" s="12">
        <f>SUM(H81:H84)</f>
        <v/>
      </c>
      <c r="I85" s="12">
        <f>SUM(I81:I84)</f>
        <v/>
      </c>
      <c r="J85" s="12">
        <f>SUM(J81:J84)</f>
        <v/>
      </c>
      <c r="K85" s="30">
        <f>SUM(K81:K84)</f>
        <v/>
      </c>
      <c r="L85" s="12">
        <f>SUM(L81:L84)</f>
        <v/>
      </c>
      <c r="M85" s="12">
        <f>SUM(M81:M84)</f>
        <v/>
      </c>
      <c r="N85" s="12">
        <f>SUM(N81:N84)</f>
        <v/>
      </c>
      <c r="O85" s="30">
        <f>SUM(O81:O84)</f>
        <v/>
      </c>
      <c r="P85" s="12">
        <f>SUM(P81:P84)</f>
        <v/>
      </c>
      <c r="Q85" s="12">
        <f>SUM(Q81:Q84)</f>
        <v/>
      </c>
      <c r="R85" s="12">
        <f>SUM(R81:R84)</f>
        <v/>
      </c>
      <c r="S85" s="30">
        <f>SUM(S81:S84)</f>
        <v/>
      </c>
      <c r="T85" s="12">
        <f>SUM(T81:T84)</f>
        <v/>
      </c>
      <c r="U85" s="12">
        <f>SUM(U81:U84)</f>
        <v/>
      </c>
      <c r="V85" s="12">
        <f>SUM(V81:V84)</f>
        <v/>
      </c>
      <c r="W85" s="30">
        <f>SUM(W81:W84)</f>
        <v/>
      </c>
      <c r="X85" s="12">
        <f>SUM(X81:X84)</f>
        <v/>
      </c>
      <c r="Y85" s="12">
        <f>SUM(Y81:Y84)</f>
        <v/>
      </c>
      <c r="Z85" s="12">
        <f>SUM(Z81:Z84)</f>
        <v/>
      </c>
      <c r="AA85" s="30">
        <f>SUM(AA81:AA84)</f>
        <v/>
      </c>
      <c r="AB85" s="12">
        <f>SUM(AB81:AB84)</f>
        <v/>
      </c>
      <c r="AC85" s="12">
        <f>SUM(AC81:AC84)</f>
        <v/>
      </c>
      <c r="AF85" s="12">
        <f>SUM(AF81:AF84)</f>
        <v/>
      </c>
      <c r="AG85" s="12">
        <f>SUM(AG81:AG84)</f>
        <v/>
      </c>
      <c r="AH85" s="12">
        <f>SUM(AH81:AH84)</f>
        <v/>
      </c>
      <c r="AI85" s="12">
        <f>SUM(AI81:AI84)</f>
        <v/>
      </c>
      <c r="AJ85" s="12">
        <f>SUM(AJ81:AJ84)</f>
        <v/>
      </c>
      <c r="AK85" s="12">
        <f>SUM(AK81:AK84)</f>
        <v/>
      </c>
      <c r="AL85" s="12">
        <f>SUM(AL81:AL84)</f>
        <v/>
      </c>
      <c r="AM85" s="12">
        <f>SUM(AM81:AM84)</f>
        <v/>
      </c>
    </row>
    <row r="86" customFormat="1" s="45">
      <c r="A86" s="42" t="n"/>
      <c r="B86" s="43" t="inlineStr">
        <is>
          <t>Non-current Assets</t>
        </is>
      </c>
      <c r="G86" s="46" t="n"/>
      <c r="K86" s="46" t="n"/>
      <c r="O86" s="46" t="n"/>
      <c r="S86" s="46" t="n"/>
      <c r="W86" s="46" t="n"/>
      <c r="AA86" s="46" t="n"/>
    </row>
    <row r="87" customFormat="1" s="7">
      <c r="B87" s="5" t="inlineStr">
        <is>
          <t>PP&amp;E</t>
        </is>
      </c>
      <c r="C87" s="7" t="n">
        <v>23308</v>
      </c>
      <c r="D87" s="7" t="n">
        <v>25190</v>
      </c>
      <c r="E87" s="7" t="n">
        <v>27177</v>
      </c>
      <c r="F87" s="7" t="n">
        <v>29114</v>
      </c>
      <c r="G87" s="27" t="n">
        <v>32632</v>
      </c>
      <c r="H87" s="7" t="n">
        <v>37083</v>
      </c>
      <c r="I87" s="7" t="n">
        <v>45335</v>
      </c>
      <c r="J87" s="7" t="n">
        <v>48866</v>
      </c>
      <c r="K87" s="27" t="n">
        <v>52331</v>
      </c>
      <c r="L87" s="7" t="n">
        <v>54768</v>
      </c>
      <c r="M87" s="7" t="n">
        <v>58019</v>
      </c>
      <c r="N87" s="7" t="n">
        <v>61797</v>
      </c>
      <c r="O87" s="27" t="n">
        <v>61048</v>
      </c>
      <c r="P87" s="7" t="n">
        <v>64723</v>
      </c>
      <c r="Q87" s="7" t="n">
        <v>67662</v>
      </c>
      <c r="R87" s="7" t="n">
        <v>72705</v>
      </c>
      <c r="S87" s="27" t="n">
        <v>77779</v>
      </c>
      <c r="T87" s="7" t="n">
        <v>86517</v>
      </c>
      <c r="U87" s="7" t="n">
        <v>99981</v>
      </c>
      <c r="V87" s="7" t="n">
        <v>113114</v>
      </c>
      <c r="W87" s="27" t="n">
        <v>121461</v>
      </c>
      <c r="X87" s="7" t="n">
        <v>133502</v>
      </c>
      <c r="Y87" s="7" t="n">
        <v>147152</v>
      </c>
      <c r="Z87" s="7" t="n">
        <v>160281</v>
      </c>
      <c r="AA87" s="27" t="n">
        <v>168468</v>
      </c>
      <c r="AB87" s="7" t="n">
        <v>173706</v>
      </c>
      <c r="AC87" s="7" t="n">
        <v>177195</v>
      </c>
      <c r="AJ87" s="7" t="n">
        <v>72705</v>
      </c>
      <c r="AK87" s="7" t="n">
        <v>113114</v>
      </c>
      <c r="AL87" s="7" t="n">
        <v>160281</v>
      </c>
      <c r="AM87" s="7" t="n">
        <v>186715</v>
      </c>
    </row>
    <row r="88" customFormat="1" s="7">
      <c r="B88" s="5" t="inlineStr">
        <is>
          <t>Operating leases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2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27" t="inlineStr">
        <is>
          <t>-</t>
        </is>
      </c>
      <c r="L88" s="7" t="inlineStr">
        <is>
          <t>-</t>
        </is>
      </c>
      <c r="M88" s="7" t="inlineStr">
        <is>
          <t>-</t>
        </is>
      </c>
      <c r="N88" s="7" t="inlineStr">
        <is>
          <t>-</t>
        </is>
      </c>
      <c r="O88" s="27" t="n">
        <v>20132</v>
      </c>
      <c r="P88" s="7" t="n">
        <v>21649</v>
      </c>
      <c r="Q88" s="7" t="n">
        <v>23114</v>
      </c>
      <c r="R88" s="7" t="n">
        <v>25141</v>
      </c>
      <c r="S88" s="27" t="n">
        <v>26279</v>
      </c>
      <c r="T88" s="7" t="n">
        <v>28537</v>
      </c>
      <c r="U88" s="7" t="n">
        <v>34119</v>
      </c>
      <c r="V88" s="7" t="n">
        <v>37553</v>
      </c>
      <c r="W88" s="27" t="n">
        <v>39328</v>
      </c>
      <c r="X88" s="7" t="n">
        <v>43346</v>
      </c>
      <c r="Y88" s="7" t="n">
        <v>52151</v>
      </c>
      <c r="Z88" s="7" t="n">
        <v>56082</v>
      </c>
      <c r="AA88" s="27" t="n">
        <v>56161</v>
      </c>
      <c r="AB88" s="7" t="n">
        <v>58430</v>
      </c>
      <c r="AC88" s="7" t="n">
        <v>62033</v>
      </c>
      <c r="AJ88" s="7" t="n">
        <v>25141</v>
      </c>
      <c r="AK88" s="7" t="n">
        <v>37553</v>
      </c>
      <c r="AL88" s="7" t="n">
        <v>56082</v>
      </c>
      <c r="AM88" s="7" t="n">
        <v>66123</v>
      </c>
    </row>
    <row r="89" customFormat="1" s="7">
      <c r="B89" s="5" t="inlineStr">
        <is>
          <t>Goodwill</t>
        </is>
      </c>
      <c r="C89" s="7" t="n">
        <v>3785</v>
      </c>
      <c r="D89" s="7" t="n">
        <v>3774</v>
      </c>
      <c r="E89" s="7" t="n">
        <v>3815</v>
      </c>
      <c r="F89" s="7" t="n">
        <v>3784</v>
      </c>
      <c r="G89" s="27" t="n">
        <v>3823</v>
      </c>
      <c r="H89" s="7" t="n">
        <v>4254</v>
      </c>
      <c r="I89" s="7" t="n">
        <v>13271</v>
      </c>
      <c r="J89" s="7" t="n">
        <v>13350</v>
      </c>
      <c r="K89" s="27" t="n">
        <v>13388</v>
      </c>
      <c r="L89" s="7" t="n">
        <v>13944</v>
      </c>
      <c r="M89" s="7" t="n">
        <v>14553</v>
      </c>
      <c r="N89" s="7" t="n">
        <v>14548</v>
      </c>
      <c r="O89" s="27" t="n">
        <v>14708</v>
      </c>
      <c r="P89" s="7" t="n">
        <v>14727</v>
      </c>
      <c r="Q89" s="7" t="n">
        <v>14734</v>
      </c>
      <c r="R89" s="7" t="n">
        <v>14754</v>
      </c>
      <c r="S89" s="27" t="n">
        <v>14739</v>
      </c>
      <c r="T89" s="7" t="n">
        <v>14751</v>
      </c>
      <c r="U89" s="7" t="n">
        <v>14960</v>
      </c>
      <c r="V89" s="7" t="n">
        <v>15017</v>
      </c>
      <c r="W89" s="27" t="n">
        <v>15220</v>
      </c>
      <c r="X89" s="7" t="n">
        <v>15350</v>
      </c>
      <c r="Y89" s="7" t="n">
        <v>15345</v>
      </c>
      <c r="Z89" s="7" t="n">
        <v>15371</v>
      </c>
      <c r="AA89" s="27" t="n">
        <v>20229</v>
      </c>
      <c r="AB89" s="7" t="n">
        <v>20195</v>
      </c>
      <c r="AC89" s="7" t="n">
        <v>20168</v>
      </c>
      <c r="AJ89" s="7" t="n">
        <v>14754</v>
      </c>
      <c r="AK89" s="7" t="n">
        <v>15017</v>
      </c>
      <c r="AL89" s="7" t="n">
        <v>15371</v>
      </c>
      <c r="AM89" s="7" t="n">
        <v>20288</v>
      </c>
    </row>
    <row r="90" customFormat="1" s="13">
      <c r="A90" s="8" t="n"/>
      <c r="B90" s="9" t="inlineStr">
        <is>
          <t>Other assets</t>
        </is>
      </c>
      <c r="C90" s="13" t="n">
        <v>3522</v>
      </c>
      <c r="D90" s="13" t="n">
        <v>3892</v>
      </c>
      <c r="E90" s="13" t="n">
        <v>4296</v>
      </c>
      <c r="F90" s="13" t="n">
        <v>4723</v>
      </c>
      <c r="G90" s="28" t="n">
        <v>5054</v>
      </c>
      <c r="H90" s="13" t="n">
        <v>5437</v>
      </c>
      <c r="I90" s="13" t="n">
        <v>8083</v>
      </c>
      <c r="J90" s="13" t="n">
        <v>8897</v>
      </c>
      <c r="K90" s="28" t="n">
        <v>9814</v>
      </c>
      <c r="L90" s="13" t="n">
        <v>10907</v>
      </c>
      <c r="M90" s="13" t="n">
        <v>11238</v>
      </c>
      <c r="N90" s="13" t="n">
        <v>11202</v>
      </c>
      <c r="O90" s="28" t="n">
        <v>12783</v>
      </c>
      <c r="P90" s="13" t="n">
        <v>13462</v>
      </c>
      <c r="Q90" s="13" t="n">
        <v>14535</v>
      </c>
      <c r="R90" s="13" t="n">
        <v>16314</v>
      </c>
      <c r="S90" s="28" t="n">
        <v>16456</v>
      </c>
      <c r="T90" s="13" t="n">
        <v>17601</v>
      </c>
      <c r="U90" s="13" t="n">
        <v>20150</v>
      </c>
      <c r="V90" s="13" t="n">
        <v>22778</v>
      </c>
      <c r="W90" s="28" t="n">
        <v>25660</v>
      </c>
      <c r="X90" s="13" t="n">
        <v>27273</v>
      </c>
      <c r="Y90" s="13" t="n">
        <v>29227</v>
      </c>
      <c r="Z90" s="13" t="n">
        <v>27235</v>
      </c>
      <c r="AA90" s="28" t="n">
        <v>32033</v>
      </c>
      <c r="AB90" s="13" t="n">
        <v>33730</v>
      </c>
      <c r="AC90" s="13" t="n">
        <v>37503</v>
      </c>
      <c r="AJ90" s="13" t="n">
        <v>16314</v>
      </c>
      <c r="AK90" s="13" t="n">
        <v>22778</v>
      </c>
      <c r="AL90" s="13" t="n">
        <v>27235</v>
      </c>
      <c r="AM90" s="13" t="n">
        <v>42758</v>
      </c>
    </row>
    <row r="91" customFormat="1" s="12">
      <c r="A91" s="3" t="n"/>
      <c r="B91" s="11" t="inlineStr">
        <is>
          <t>Total Assets</t>
        </is>
      </c>
      <c r="C91" s="12">
        <f>SUM(C85:C90)</f>
        <v/>
      </c>
      <c r="D91" s="12">
        <f>SUM(D85:D90)</f>
        <v/>
      </c>
      <c r="E91" s="12">
        <f>SUM(E85:E90)</f>
        <v/>
      </c>
      <c r="F91" s="12">
        <f>SUM(F85:F90)</f>
        <v/>
      </c>
      <c r="G91" s="30">
        <f>SUM(G85:G90)</f>
        <v/>
      </c>
      <c r="H91" s="12">
        <f>SUM(H85:H90)</f>
        <v/>
      </c>
      <c r="I91" s="12">
        <f>SUM(I85:I90)</f>
        <v/>
      </c>
      <c r="J91" s="12">
        <f>SUM(J85:J90)</f>
        <v/>
      </c>
      <c r="K91" s="30">
        <f>SUM(K85:K90)</f>
        <v/>
      </c>
      <c r="L91" s="12">
        <f>SUM(L85:L90)</f>
        <v/>
      </c>
      <c r="M91" s="12">
        <f>SUM(M85:M90)</f>
        <v/>
      </c>
      <c r="N91" s="12">
        <f>SUM(N85:N90)</f>
        <v/>
      </c>
      <c r="O91" s="30">
        <f>SUM(O85:O90)</f>
        <v/>
      </c>
      <c r="P91" s="12">
        <f>SUM(P85:P90)</f>
        <v/>
      </c>
      <c r="Q91" s="12">
        <f>SUM(Q85:Q90)</f>
        <v/>
      </c>
      <c r="R91" s="12">
        <f>SUM(R85:R90)</f>
        <v/>
      </c>
      <c r="S91" s="30">
        <f>SUM(S85:S90)</f>
        <v/>
      </c>
      <c r="T91" s="12">
        <f>SUM(T85:T90)</f>
        <v/>
      </c>
      <c r="U91" s="12">
        <f>SUM(U85:U90)</f>
        <v/>
      </c>
      <c r="V91" s="12">
        <f>SUM(V85:V90)</f>
        <v/>
      </c>
      <c r="W91" s="30">
        <f>SUM(W85:W90)</f>
        <v/>
      </c>
      <c r="X91" s="12">
        <f>SUM(X85:X90)</f>
        <v/>
      </c>
      <c r="Y91" s="12">
        <f>SUM(Y85:Y90)</f>
        <v/>
      </c>
      <c r="Z91" s="12">
        <f>SUM(Z85:Z90)</f>
        <v/>
      </c>
      <c r="AA91" s="30">
        <f>SUM(AA85:AA90)</f>
        <v/>
      </c>
      <c r="AB91" s="12">
        <f>SUM(AB85:AB90)</f>
        <v/>
      </c>
      <c r="AC91" s="12">
        <f>SUM(AC85:AC90)</f>
        <v/>
      </c>
      <c r="AF91" s="12">
        <f>SUM(AF85:AF90)</f>
        <v/>
      </c>
      <c r="AG91" s="12">
        <f>SUM(AG85:AG90)</f>
        <v/>
      </c>
      <c r="AH91" s="12">
        <f>SUM(AH85:AH90)</f>
        <v/>
      </c>
      <c r="AI91" s="12">
        <f>SUM(AI85:AI90)</f>
        <v/>
      </c>
      <c r="AJ91" s="12">
        <f>SUM(AJ85:AJ90)</f>
        <v/>
      </c>
      <c r="AK91" s="12">
        <f>SUM(AK85:AK90)</f>
        <v/>
      </c>
      <c r="AL91" s="12">
        <f>SUM(AL85:AL90)</f>
        <v/>
      </c>
      <c r="AM91" s="12">
        <f>SUM(AM85:AM90)</f>
        <v/>
      </c>
    </row>
    <row r="92" customFormat="1" s="48">
      <c r="A92" s="41" t="n"/>
      <c r="B92" s="47" t="inlineStr">
        <is>
          <t>Current Liabilities</t>
        </is>
      </c>
      <c r="G92" s="49" t="n"/>
      <c r="K92" s="49" t="n"/>
      <c r="O92" s="49" t="n"/>
      <c r="S92" s="49" t="n"/>
      <c r="W92" s="49" t="n"/>
      <c r="AA92" s="49" t="n"/>
    </row>
    <row r="93" customFormat="1" s="7">
      <c r="B93" s="5" t="inlineStr">
        <is>
          <t xml:space="preserve">Accounts payable </t>
        </is>
      </c>
      <c r="C93" s="7" t="n">
        <v>14990</v>
      </c>
      <c r="D93" s="7" t="n">
        <v>16123</v>
      </c>
      <c r="E93" s="7" t="n">
        <v>18801</v>
      </c>
      <c r="F93" s="7" t="n">
        <v>25309</v>
      </c>
      <c r="G93" s="27" t="n">
        <v>18891</v>
      </c>
      <c r="H93" s="7" t="n">
        <v>21439</v>
      </c>
      <c r="I93" s="7" t="n">
        <v>26075</v>
      </c>
      <c r="J93" s="7" t="n">
        <v>34616</v>
      </c>
      <c r="K93" s="27" t="n">
        <v>25172</v>
      </c>
      <c r="L93" s="7" t="n">
        <v>27657</v>
      </c>
      <c r="M93" s="7" t="n">
        <v>30904</v>
      </c>
      <c r="N93" s="7" t="n">
        <v>38192</v>
      </c>
      <c r="O93" s="27" t="n">
        <v>31809</v>
      </c>
      <c r="P93" s="7" t="n">
        <v>36063</v>
      </c>
      <c r="Q93" s="7" t="n">
        <v>35794</v>
      </c>
      <c r="R93" s="7" t="n">
        <v>47183</v>
      </c>
      <c r="S93" s="27" t="n">
        <v>40056</v>
      </c>
      <c r="T93" s="7" t="n">
        <v>51036</v>
      </c>
      <c r="U93" s="7" t="n">
        <v>58334</v>
      </c>
      <c r="V93" s="7" t="n">
        <v>72539</v>
      </c>
      <c r="W93" s="27" t="n">
        <v>63926</v>
      </c>
      <c r="X93" s="7" t="n">
        <v>66090</v>
      </c>
      <c r="Y93" s="7" t="n">
        <v>71474</v>
      </c>
      <c r="Z93" s="7" t="n">
        <v>78664</v>
      </c>
      <c r="AA93" s="27" t="n">
        <v>68547</v>
      </c>
      <c r="AB93" s="7" t="n">
        <v>71219</v>
      </c>
      <c r="AC93" s="7" t="n">
        <v>67760</v>
      </c>
      <c r="AJ93" s="7" t="n">
        <v>47183</v>
      </c>
      <c r="AK93" s="7" t="n">
        <v>72539</v>
      </c>
      <c r="AL93" s="7" t="n">
        <v>78664</v>
      </c>
      <c r="AM93" s="7" t="n">
        <v>79600</v>
      </c>
    </row>
    <row r="94" customFormat="1" s="7">
      <c r="B94" s="5" t="inlineStr">
        <is>
          <t>Accrued expenses</t>
        </is>
      </c>
      <c r="C94" s="7" t="n">
        <v>9431</v>
      </c>
      <c r="D94" s="7" t="n">
        <v>9613</v>
      </c>
      <c r="E94" s="7" t="n">
        <v>10497</v>
      </c>
      <c r="F94" s="7" t="n">
        <v>13739</v>
      </c>
      <c r="G94" s="27" t="n">
        <v>13054</v>
      </c>
      <c r="H94" s="7" t="n">
        <v>14016</v>
      </c>
      <c r="I94" s="7" t="n">
        <v>15844</v>
      </c>
      <c r="J94" s="7" t="n">
        <v>18170</v>
      </c>
      <c r="K94" s="27" t="n">
        <v>16691</v>
      </c>
      <c r="L94" s="7" t="n">
        <v>17140</v>
      </c>
      <c r="M94" s="7" t="n">
        <v>18420</v>
      </c>
      <c r="N94" s="7" t="n">
        <v>23663</v>
      </c>
      <c r="O94" s="27" t="n">
        <v>24588</v>
      </c>
      <c r="P94" s="7" t="n">
        <v>26140</v>
      </c>
      <c r="Q94" s="7" t="n">
        <v>28961</v>
      </c>
      <c r="R94" s="7" t="n">
        <v>32439</v>
      </c>
      <c r="S94" s="27" t="n">
        <v>30791</v>
      </c>
      <c r="T94" s="7" t="n">
        <v>33863</v>
      </c>
      <c r="U94" s="7" t="n">
        <v>34327</v>
      </c>
      <c r="V94" s="7" t="n">
        <v>44138</v>
      </c>
      <c r="W94" s="27" t="n">
        <v>40939</v>
      </c>
      <c r="X94" s="7" t="n">
        <v>41007</v>
      </c>
      <c r="Y94" s="7" t="n">
        <v>41546</v>
      </c>
      <c r="Z94" s="7" t="n">
        <v>51775</v>
      </c>
      <c r="AA94" s="27" t="n">
        <v>58141</v>
      </c>
      <c r="AB94" s="7" t="n">
        <v>56254</v>
      </c>
      <c r="AC94" s="7" t="n">
        <v>59974</v>
      </c>
      <c r="AJ94" s="7" t="n">
        <v>32439</v>
      </c>
      <c r="AK94" s="7" t="n">
        <v>44138</v>
      </c>
      <c r="AL94" s="7" t="n">
        <v>51775</v>
      </c>
      <c r="AM94" s="7" t="n">
        <v>62566</v>
      </c>
    </row>
    <row r="95" customFormat="1" s="13">
      <c r="A95" s="8" t="n"/>
      <c r="B95" s="9" t="inlineStr">
        <is>
          <t xml:space="preserve">Unearned revneue </t>
        </is>
      </c>
      <c r="C95" s="13" t="n">
        <v>3766</v>
      </c>
      <c r="D95" s="13" t="n">
        <v>3851</v>
      </c>
      <c r="E95" s="13" t="n">
        <v>4200</v>
      </c>
      <c r="F95" s="13" t="n">
        <v>4768</v>
      </c>
      <c r="G95" s="28" t="n">
        <v>5454</v>
      </c>
      <c r="H95" s="13" t="n">
        <v>5065</v>
      </c>
      <c r="I95" s="13" t="n">
        <v>5153</v>
      </c>
      <c r="J95" s="13" t="n">
        <v>5097</v>
      </c>
      <c r="K95" s="28" t="n">
        <v>6182</v>
      </c>
      <c r="L95" s="13" t="n">
        <v>6004</v>
      </c>
      <c r="M95" s="13" t="n">
        <v>6000</v>
      </c>
      <c r="N95" s="13" t="n">
        <v>6536</v>
      </c>
      <c r="O95" s="28" t="n">
        <v>7298</v>
      </c>
      <c r="P95" s="13" t="n">
        <v>7475</v>
      </c>
      <c r="Q95" s="13" t="n">
        <v>7381</v>
      </c>
      <c r="R95" s="13" t="n">
        <v>8190</v>
      </c>
      <c r="S95" s="28" t="n">
        <v>8864</v>
      </c>
      <c r="T95" s="13" t="n">
        <v>8997</v>
      </c>
      <c r="U95" s="13" t="n">
        <v>9251</v>
      </c>
      <c r="V95" s="13" t="n">
        <v>9708</v>
      </c>
      <c r="W95" s="28" t="n">
        <v>10539</v>
      </c>
      <c r="X95" s="13" t="n">
        <v>10695</v>
      </c>
      <c r="Y95" s="13" t="n">
        <v>10974</v>
      </c>
      <c r="Z95" s="13" t="n">
        <v>11827</v>
      </c>
      <c r="AA95" s="28" t="n">
        <v>12820</v>
      </c>
      <c r="AB95" s="13" t="n">
        <v>12818</v>
      </c>
      <c r="AC95" s="13" t="n">
        <v>12629</v>
      </c>
      <c r="AJ95" s="13" t="n">
        <v>8190</v>
      </c>
      <c r="AK95" s="13" t="n">
        <v>9708</v>
      </c>
      <c r="AL95" s="13" t="n">
        <v>11827</v>
      </c>
      <c r="AM95" s="13" t="n">
        <v>13227</v>
      </c>
    </row>
    <row r="96" customFormat="1" s="12">
      <c r="A96" s="3" t="n"/>
      <c r="B96" s="11" t="inlineStr">
        <is>
          <t>Total current liabilities</t>
        </is>
      </c>
      <c r="C96" s="12">
        <f>SUM(C93:C95)</f>
        <v/>
      </c>
      <c r="D96" s="12">
        <f>SUM(D93:D95)</f>
        <v/>
      </c>
      <c r="E96" s="12">
        <f>SUM(E93:E95)</f>
        <v/>
      </c>
      <c r="F96" s="12">
        <f>SUM(F93:F95)</f>
        <v/>
      </c>
      <c r="G96" s="30">
        <f>SUM(G93:G95)</f>
        <v/>
      </c>
      <c r="H96" s="12">
        <f>SUM(H93:H95)</f>
        <v/>
      </c>
      <c r="I96" s="12">
        <f>SUM(I93:I95)</f>
        <v/>
      </c>
      <c r="J96" s="12">
        <f>SUM(J93:J95)</f>
        <v/>
      </c>
      <c r="K96" s="30">
        <f>SUM(K93:K95)</f>
        <v/>
      </c>
      <c r="L96" s="12">
        <f>SUM(L93:L95)</f>
        <v/>
      </c>
      <c r="M96" s="12">
        <f>SUM(M93:M95)</f>
        <v/>
      </c>
      <c r="N96" s="12">
        <f>SUM(N93:N95)</f>
        <v/>
      </c>
      <c r="O96" s="30">
        <f>SUM(O93:O95)</f>
        <v/>
      </c>
      <c r="P96" s="12">
        <f>SUM(P93:P95)</f>
        <v/>
      </c>
      <c r="Q96" s="12">
        <f>SUM(Q93:Q95)</f>
        <v/>
      </c>
      <c r="R96" s="12">
        <f>SUM(R93:R95)</f>
        <v/>
      </c>
      <c r="S96" s="30">
        <f>SUM(S93:S95)</f>
        <v/>
      </c>
      <c r="T96" s="12">
        <f>SUM(T93:T95)</f>
        <v/>
      </c>
      <c r="U96" s="12">
        <f>SUM(U93:U95)</f>
        <v/>
      </c>
      <c r="V96" s="12">
        <f>SUM(V93:V95)</f>
        <v/>
      </c>
      <c r="W96" s="30">
        <f>SUM(W93:W95)</f>
        <v/>
      </c>
      <c r="X96" s="12">
        <f>SUM(X93:X95)</f>
        <v/>
      </c>
      <c r="Y96" s="12">
        <f>SUM(Y93:Y95)</f>
        <v/>
      </c>
      <c r="Z96" s="12">
        <f>SUM(Z93:Z95)</f>
        <v/>
      </c>
      <c r="AA96" s="30">
        <f>SUM(AA93:AA95)</f>
        <v/>
      </c>
      <c r="AB96" s="12">
        <f>SUM(AB93:AB95)</f>
        <v/>
      </c>
      <c r="AC96" s="12">
        <f>SUM(AC93:AC95)</f>
        <v/>
      </c>
      <c r="AF96" s="12">
        <f>SUM(AF93:AF95)</f>
        <v/>
      </c>
      <c r="AG96" s="12">
        <f>SUM(AG93:AG95)</f>
        <v/>
      </c>
      <c r="AH96" s="12">
        <f>SUM(AH93:AH95)</f>
        <v/>
      </c>
      <c r="AI96" s="12">
        <f>SUM(AI93:AI95)</f>
        <v/>
      </c>
      <c r="AJ96" s="12">
        <f>SUM(AJ93:AJ95)</f>
        <v/>
      </c>
      <c r="AK96" s="12">
        <f>SUM(AK93:AK95)</f>
        <v/>
      </c>
      <c r="AL96" s="12">
        <f>SUM(AL93:AL95)</f>
        <v/>
      </c>
      <c r="AM96" s="12">
        <f>SUM(AM93:AM95)</f>
        <v/>
      </c>
    </row>
    <row r="97" customFormat="1" s="48">
      <c r="A97" s="41" t="n"/>
      <c r="B97" s="47" t="inlineStr">
        <is>
          <t>Non-current Liabilities</t>
        </is>
      </c>
      <c r="G97" s="49" t="n"/>
      <c r="K97" s="49" t="n"/>
      <c r="O97" s="49" t="n"/>
      <c r="S97" s="49" t="n"/>
      <c r="W97" s="49" t="n"/>
      <c r="AA97" s="49" t="n"/>
    </row>
    <row r="98" customFormat="1" s="7">
      <c r="B98" s="5" t="inlineStr">
        <is>
          <t>Long-term lease liabilities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27" t="inlineStr">
        <is>
          <t>-</t>
        </is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2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7" t="n">
        <v>9650</v>
      </c>
      <c r="O98" s="27" t="n">
        <v>33275</v>
      </c>
      <c r="P98" s="7" t="n">
        <v>35134</v>
      </c>
      <c r="Q98" s="7" t="n">
        <v>37058</v>
      </c>
      <c r="R98" s="7" t="n">
        <v>39791</v>
      </c>
      <c r="S98" s="27" t="n">
        <v>40300</v>
      </c>
      <c r="T98" s="7" t="n">
        <v>42798</v>
      </c>
      <c r="U98" s="7" t="n">
        <v>48589</v>
      </c>
      <c r="V98" s="7" t="n">
        <v>52573</v>
      </c>
      <c r="W98" s="27" t="n">
        <v>53067</v>
      </c>
      <c r="X98" s="7" t="n">
        <v>56297</v>
      </c>
      <c r="Y98" s="7" t="n">
        <v>63848</v>
      </c>
      <c r="Z98" s="7" t="n">
        <v>67651</v>
      </c>
      <c r="AA98" s="27" t="n">
        <v>65731</v>
      </c>
      <c r="AB98" s="7" t="n">
        <v>66524</v>
      </c>
      <c r="AC98" s="7" t="n">
        <v>69332</v>
      </c>
      <c r="AJ98" s="7" t="n">
        <v>39791</v>
      </c>
      <c r="AK98" s="7" t="n">
        <v>52573</v>
      </c>
      <c r="AL98" s="7" t="n">
        <v>67651</v>
      </c>
      <c r="AM98" s="7" t="n">
        <v>72968</v>
      </c>
    </row>
    <row r="99" customFormat="1" s="7">
      <c r="B99" s="5" t="inlineStr">
        <is>
          <t>Long-term debt</t>
        </is>
      </c>
      <c r="C99" s="7" t="n">
        <v>8219</v>
      </c>
      <c r="D99" s="7" t="n">
        <v>8212</v>
      </c>
      <c r="E99" s="7" t="n">
        <v>8205</v>
      </c>
      <c r="F99" s="7" t="n">
        <v>7694</v>
      </c>
      <c r="G99" s="27" t="n">
        <v>7691</v>
      </c>
      <c r="H99" s="7" t="n">
        <v>7683</v>
      </c>
      <c r="I99" s="7" t="n">
        <v>24710</v>
      </c>
      <c r="J99" s="7" t="n">
        <v>24743</v>
      </c>
      <c r="K99" s="27" t="n">
        <v>24640</v>
      </c>
      <c r="L99" s="7" t="n">
        <v>24638</v>
      </c>
      <c r="M99" s="7" t="n">
        <v>24684</v>
      </c>
      <c r="N99" s="7" t="n">
        <v>23495</v>
      </c>
      <c r="O99" s="27" t="n">
        <v>23322</v>
      </c>
      <c r="P99" s="7" t="n">
        <v>23329</v>
      </c>
      <c r="Q99" s="7" t="n">
        <v>22472</v>
      </c>
      <c r="R99" s="7" t="n">
        <v>23414</v>
      </c>
      <c r="S99" s="27" t="n">
        <v>23437</v>
      </c>
      <c r="T99" s="7" t="n">
        <v>33128</v>
      </c>
      <c r="U99" s="7" t="n">
        <v>32929</v>
      </c>
      <c r="V99" s="7" t="n">
        <v>31816</v>
      </c>
      <c r="W99" s="27" t="n">
        <v>31868</v>
      </c>
      <c r="X99" s="7" t="n">
        <v>50279</v>
      </c>
      <c r="Y99" s="7" t="n">
        <v>50055</v>
      </c>
      <c r="Z99" s="7" t="n">
        <v>48744</v>
      </c>
      <c r="AA99" s="27" t="n">
        <v>47556</v>
      </c>
      <c r="AB99" s="7" t="n">
        <v>58053</v>
      </c>
      <c r="AC99" s="7" t="n">
        <v>58919</v>
      </c>
      <c r="AJ99" s="7" t="n">
        <v>23414</v>
      </c>
      <c r="AK99" s="7" t="n">
        <v>31816</v>
      </c>
      <c r="AL99" s="7" t="n">
        <v>48744</v>
      </c>
      <c r="AM99" s="7" t="n">
        <v>67150</v>
      </c>
    </row>
    <row r="100" customFormat="1" s="13">
      <c r="A100" s="8" t="n"/>
      <c r="B100" s="9" t="inlineStr">
        <is>
          <t>Other long-term liabilities</t>
        </is>
      </c>
      <c r="C100" s="13" t="n">
        <v>9966</v>
      </c>
      <c r="D100" s="13" t="n">
        <v>10739</v>
      </c>
      <c r="E100" s="13" t="n">
        <v>11412</v>
      </c>
      <c r="F100" s="13" t="n">
        <v>12607</v>
      </c>
      <c r="G100" s="28" t="n">
        <v>14205</v>
      </c>
      <c r="H100" s="13" t="n">
        <v>16364</v>
      </c>
      <c r="I100" s="13" t="n">
        <v>18827</v>
      </c>
      <c r="J100" s="13" t="n">
        <v>20975</v>
      </c>
      <c r="K100" s="28" t="n">
        <v>22214</v>
      </c>
      <c r="L100" s="13" t="n">
        <v>23666</v>
      </c>
      <c r="M100" s="13" t="n">
        <v>24562</v>
      </c>
      <c r="N100" s="13" t="n">
        <v>17563</v>
      </c>
      <c r="O100" s="28" t="n">
        <v>9400</v>
      </c>
      <c r="P100" s="13" t="n">
        <v>10149</v>
      </c>
      <c r="Q100" s="13" t="n">
        <v>10925</v>
      </c>
      <c r="R100" s="13" t="n">
        <v>12171</v>
      </c>
      <c r="S100" s="28" t="n">
        <v>12518</v>
      </c>
      <c r="T100" s="13" t="n">
        <v>14764</v>
      </c>
      <c r="U100" s="13" t="n">
        <v>15974</v>
      </c>
      <c r="V100" s="13" t="n">
        <v>17017</v>
      </c>
      <c r="W100" s="28" t="n">
        <v>19418</v>
      </c>
      <c r="X100" s="13" t="n">
        <v>21148</v>
      </c>
      <c r="Y100" s="13" t="n">
        <v>23945</v>
      </c>
      <c r="Z100" s="13" t="n">
        <v>23643</v>
      </c>
      <c r="AA100" s="28" t="n">
        <v>23971</v>
      </c>
      <c r="AB100" s="13" t="n">
        <v>23458</v>
      </c>
      <c r="AC100" s="13" t="n">
        <v>22259</v>
      </c>
      <c r="AJ100" s="13" t="n">
        <v>12171</v>
      </c>
      <c r="AK100" s="13" t="n">
        <v>17017</v>
      </c>
      <c r="AL100" s="13" t="n">
        <v>23643</v>
      </c>
      <c r="AM100" s="13" t="n">
        <v>21121</v>
      </c>
    </row>
    <row r="101" customFormat="1" s="12">
      <c r="A101" s="3" t="n"/>
      <c r="B101" s="11" t="inlineStr">
        <is>
          <t>Total Liabilities</t>
        </is>
      </c>
      <c r="C101" s="12">
        <f>SUM(C96:C100)</f>
        <v/>
      </c>
      <c r="D101" s="12">
        <f>SUM(D96:D100)</f>
        <v/>
      </c>
      <c r="E101" s="12">
        <f>SUM(E96:E100)</f>
        <v/>
      </c>
      <c r="F101" s="12">
        <f>SUM(F96:F100)</f>
        <v/>
      </c>
      <c r="G101" s="12">
        <f>SUM(G96:G100)</f>
        <v/>
      </c>
      <c r="H101" s="12">
        <f>SUM(H96:H100)</f>
        <v/>
      </c>
      <c r="I101" s="12">
        <f>SUM(I96:I100)</f>
        <v/>
      </c>
      <c r="J101" s="12">
        <f>SUM(J96:J100)</f>
        <v/>
      </c>
      <c r="K101" s="12">
        <f>SUM(K96:K100)</f>
        <v/>
      </c>
      <c r="L101" s="12">
        <f>SUM(L96:L100)</f>
        <v/>
      </c>
      <c r="M101" s="12">
        <f>SUM(M96:M100)</f>
        <v/>
      </c>
      <c r="N101" s="12">
        <f>SUM(N96:N100)</f>
        <v/>
      </c>
      <c r="O101" s="12">
        <f>SUM(O96:O100)</f>
        <v/>
      </c>
      <c r="P101" s="12">
        <f>SUM(P96:P100)</f>
        <v/>
      </c>
      <c r="Q101" s="12">
        <f>SUM(Q96:Q100)</f>
        <v/>
      </c>
      <c r="R101" s="12">
        <f>SUM(R96:R100)</f>
        <v/>
      </c>
      <c r="S101" s="12">
        <f>SUM(S96:S100)</f>
        <v/>
      </c>
      <c r="T101" s="12">
        <f>SUM(T96:T100)</f>
        <v/>
      </c>
      <c r="U101" s="12">
        <f>SUM(U96:U100)</f>
        <v/>
      </c>
      <c r="V101" s="12">
        <f>SUM(V96:V100)</f>
        <v/>
      </c>
      <c r="W101" s="12">
        <f>SUM(W96:W100)</f>
        <v/>
      </c>
      <c r="X101" s="12">
        <f>SUM(X96:X100)</f>
        <v/>
      </c>
      <c r="Y101" s="12">
        <f>SUM(Y96:Y100)</f>
        <v/>
      </c>
      <c r="Z101" s="12">
        <f>SUM(Z96:Z100)</f>
        <v/>
      </c>
      <c r="AA101" s="12">
        <f>SUM(AA96:AA100)</f>
        <v/>
      </c>
      <c r="AB101" s="12">
        <f>SUM(AB96:AB100)</f>
        <v/>
      </c>
      <c r="AC101" s="12">
        <f>SUM(AC96:AC100)</f>
        <v/>
      </c>
      <c r="AF101" s="12">
        <f>SUM(AF98:AF100)+AF96</f>
        <v/>
      </c>
      <c r="AG101" s="12">
        <f>SUM(AG98:AG100)+AG96</f>
        <v/>
      </c>
      <c r="AH101" s="12">
        <f>SUM(AH98:AH100)+AH96</f>
        <v/>
      </c>
      <c r="AI101" s="12">
        <f>SUM(AI98:AI100)+AI96</f>
        <v/>
      </c>
      <c r="AJ101" s="12">
        <f>SUM(AJ98:AJ100)+AJ96</f>
        <v/>
      </c>
      <c r="AK101" s="12">
        <f>SUM(AK98:AK100)+AK96</f>
        <v/>
      </c>
      <c r="AL101" s="12">
        <f>SUM(AL98:AL100)+AL96</f>
        <v/>
      </c>
      <c r="AM101" s="12">
        <f>SUM(AM98:AM100)+AM96</f>
        <v/>
      </c>
    </row>
    <row r="102" customFormat="1" s="48">
      <c r="A102" s="41" t="n"/>
      <c r="B102" s="47" t="inlineStr">
        <is>
          <t>Equity</t>
        </is>
      </c>
      <c r="G102" s="49" t="n"/>
      <c r="K102" s="49" t="n"/>
      <c r="O102" s="49" t="n"/>
      <c r="S102" s="49" t="n"/>
      <c r="W102" s="49" t="n"/>
      <c r="AA102" s="49" t="n"/>
    </row>
    <row r="103" customFormat="1" s="7">
      <c r="B103" s="5" t="inlineStr">
        <is>
          <t>Preferred Stock</t>
        </is>
      </c>
      <c r="C103" s="7" t="n">
        <v>5</v>
      </c>
      <c r="D103" s="7" t="n">
        <v>5</v>
      </c>
      <c r="E103" s="7" t="n">
        <v>5</v>
      </c>
      <c r="F103" s="7" t="n">
        <v>5</v>
      </c>
      <c r="G103" s="27" t="n">
        <v>5</v>
      </c>
      <c r="H103" s="7" t="n">
        <v>5</v>
      </c>
      <c r="I103" s="7" t="n">
        <v>5</v>
      </c>
      <c r="J103" s="7" t="n">
        <v>5</v>
      </c>
      <c r="K103" s="27" t="n">
        <v>5</v>
      </c>
      <c r="L103" s="7" t="n">
        <v>5</v>
      </c>
      <c r="M103" s="7" t="n">
        <v>5</v>
      </c>
      <c r="N103" s="7" t="n">
        <v>5</v>
      </c>
      <c r="O103" s="27" t="n">
        <v>5</v>
      </c>
      <c r="P103" s="7" t="n">
        <v>5</v>
      </c>
      <c r="Q103" s="7" t="n">
        <v>5</v>
      </c>
      <c r="R103" s="7" t="n">
        <v>5</v>
      </c>
      <c r="S103" s="27" t="n">
        <v>5</v>
      </c>
      <c r="T103" s="7" t="n">
        <v>5</v>
      </c>
      <c r="U103" s="7" t="n">
        <v>5</v>
      </c>
      <c r="V103" s="7" t="n">
        <v>5</v>
      </c>
      <c r="W103" s="27" t="n">
        <v>5</v>
      </c>
      <c r="X103" s="7" t="n">
        <v>5</v>
      </c>
      <c r="Y103" s="7" t="n">
        <v>5</v>
      </c>
      <c r="Z103" s="7" t="n">
        <v>5</v>
      </c>
      <c r="AA103" s="27" t="n">
        <v>5</v>
      </c>
      <c r="AB103" s="7" t="n">
        <v>107</v>
      </c>
      <c r="AC103" s="7" t="n">
        <v>107</v>
      </c>
      <c r="AJ103" s="7" t="n">
        <v>0</v>
      </c>
      <c r="AK103" s="7" t="n">
        <v>0</v>
      </c>
      <c r="AL103" s="7" t="n">
        <v>0</v>
      </c>
      <c r="AM103" s="7" t="n">
        <v>0</v>
      </c>
    </row>
    <row r="104" customFormat="1" s="7">
      <c r="B104" s="5" t="inlineStr">
        <is>
          <t>Common Stock</t>
        </is>
      </c>
      <c r="G104" s="27" t="n"/>
      <c r="K104" s="27" t="n"/>
      <c r="O104" s="27" t="n"/>
      <c r="S104" s="27" t="n"/>
      <c r="W104" s="27" t="n"/>
      <c r="AA104" s="27" t="n"/>
      <c r="AJ104" s="7" t="n">
        <v>5</v>
      </c>
      <c r="AK104" s="7" t="n">
        <v>5</v>
      </c>
      <c r="AL104" s="7" t="n">
        <v>106</v>
      </c>
      <c r="AM104" s="7" t="n">
        <v>108</v>
      </c>
    </row>
    <row r="105" customFormat="1" s="7">
      <c r="B105" s="5" t="inlineStr">
        <is>
          <t>Treasury Stock, at cost</t>
        </is>
      </c>
      <c r="C105" s="7" t="n">
        <v>-1837</v>
      </c>
      <c r="D105" s="7" t="n">
        <v>-1837</v>
      </c>
      <c r="E105" s="7" t="n">
        <v>-1837</v>
      </c>
      <c r="F105" s="7" t="n">
        <v>-1837</v>
      </c>
      <c r="G105" s="27" t="n">
        <v>-1837</v>
      </c>
      <c r="H105" s="7" t="n">
        <v>-1837</v>
      </c>
      <c r="I105" s="7" t="n">
        <v>-1837</v>
      </c>
      <c r="J105" s="7" t="n">
        <v>-1837</v>
      </c>
      <c r="K105" s="27" t="n">
        <v>-1837</v>
      </c>
      <c r="L105" s="7" t="n">
        <v>-1837</v>
      </c>
      <c r="M105" s="7" t="n">
        <v>-1837</v>
      </c>
      <c r="N105" s="7" t="n">
        <v>-1837</v>
      </c>
      <c r="O105" s="27" t="n">
        <v>-1837</v>
      </c>
      <c r="P105" s="7" t="n">
        <v>-1837</v>
      </c>
      <c r="Q105" s="7" t="n">
        <v>-1837</v>
      </c>
      <c r="R105" s="7" t="n">
        <v>-1837</v>
      </c>
      <c r="S105" s="27" t="n">
        <v>-1837</v>
      </c>
      <c r="T105" s="7" t="n">
        <v>-1837</v>
      </c>
      <c r="U105" s="7" t="n">
        <v>-1837</v>
      </c>
      <c r="V105" s="7" t="n">
        <v>-1837</v>
      </c>
      <c r="W105" s="27" t="n">
        <v>-1837</v>
      </c>
      <c r="X105" s="7" t="n">
        <v>-1837</v>
      </c>
      <c r="Y105" s="7" t="n">
        <v>-1837</v>
      </c>
      <c r="Z105" s="7" t="n">
        <v>-1837</v>
      </c>
      <c r="AA105" s="27" t="n">
        <v>-4503</v>
      </c>
      <c r="AB105" s="7" t="n">
        <v>-7837</v>
      </c>
      <c r="AC105" s="7" t="n">
        <v>-7837</v>
      </c>
      <c r="AJ105" s="7" t="n">
        <v>-1837</v>
      </c>
      <c r="AK105" s="7" t="n">
        <v>-1837</v>
      </c>
      <c r="AL105" s="7" t="n">
        <v>-1837</v>
      </c>
      <c r="AM105" s="7" t="n">
        <v>-7837</v>
      </c>
    </row>
    <row r="106" customFormat="1" s="7">
      <c r="B106" s="5" t="inlineStr">
        <is>
          <t>Additional paid-in capital</t>
        </is>
      </c>
      <c r="C106" s="7" t="n">
        <v>14144</v>
      </c>
      <c r="D106" s="7" t="n">
        <v>15026</v>
      </c>
      <c r="E106" s="7" t="n">
        <v>15968</v>
      </c>
      <c r="F106" s="7" t="n">
        <v>17186</v>
      </c>
      <c r="G106" s="27" t="n">
        <v>17976</v>
      </c>
      <c r="H106" s="7" t="n">
        <v>19129</v>
      </c>
      <c r="I106" s="7" t="n">
        <v>20212</v>
      </c>
      <c r="J106" s="7" t="n">
        <v>21389</v>
      </c>
      <c r="K106" s="27" t="n">
        <v>22563</v>
      </c>
      <c r="L106" s="7" t="n">
        <v>24028</v>
      </c>
      <c r="M106" s="7" t="n">
        <v>25375</v>
      </c>
      <c r="N106" s="7" t="n">
        <v>26791</v>
      </c>
      <c r="O106" s="27" t="n">
        <v>28059</v>
      </c>
      <c r="P106" s="7" t="n">
        <v>30035</v>
      </c>
      <c r="Q106" s="7" t="n">
        <v>31817</v>
      </c>
      <c r="R106" s="7" t="n">
        <v>33658</v>
      </c>
      <c r="S106" s="27" t="n">
        <v>35412</v>
      </c>
      <c r="T106" s="7" t="n">
        <v>38017</v>
      </c>
      <c r="U106" s="7" t="n">
        <v>40307</v>
      </c>
      <c r="V106" s="7" t="n">
        <v>42865</v>
      </c>
      <c r="W106" s="27" t="n">
        <v>45160</v>
      </c>
      <c r="X106" s="7" t="n">
        <v>48724</v>
      </c>
      <c r="Y106" s="7" t="n">
        <v>51879</v>
      </c>
      <c r="Z106" s="7" t="n">
        <v>55538</v>
      </c>
      <c r="AA106" s="27" t="n">
        <v>58793</v>
      </c>
      <c r="AB106" s="7" t="n">
        <v>63871</v>
      </c>
      <c r="AC106" s="7" t="n">
        <v>69419</v>
      </c>
      <c r="AJ106" s="7" t="n">
        <v>33658</v>
      </c>
      <c r="AK106" s="7" t="n">
        <v>42865</v>
      </c>
      <c r="AL106" s="7" t="n">
        <v>55437</v>
      </c>
      <c r="AM106" s="7" t="n">
        <v>75066</v>
      </c>
    </row>
    <row r="107" customFormat="1" s="7">
      <c r="B107" s="5" t="inlineStr">
        <is>
          <t>Accumulated other comprehensive loss</t>
        </is>
      </c>
      <c r="C107" s="7" t="n">
        <v>-614</v>
      </c>
      <c r="D107" s="7" t="n">
        <v>-571</v>
      </c>
      <c r="E107" s="7" t="n">
        <v>-521</v>
      </c>
      <c r="F107" s="7" t="n">
        <v>-985</v>
      </c>
      <c r="G107" s="27" t="n">
        <v>-797</v>
      </c>
      <c r="H107" s="7" t="n">
        <v>-607</v>
      </c>
      <c r="I107" s="7" t="n">
        <v>-501</v>
      </c>
      <c r="J107" s="7" t="n">
        <v>-484</v>
      </c>
      <c r="K107" s="27" t="n">
        <v>-467</v>
      </c>
      <c r="L107" s="7" t="n">
        <v>-934</v>
      </c>
      <c r="M107" s="7" t="n">
        <v>-1037</v>
      </c>
      <c r="N107" s="7" t="n">
        <v>-1035</v>
      </c>
      <c r="O107" s="27" t="n">
        <v>-1010</v>
      </c>
      <c r="P107" s="7" t="n">
        <v>-960</v>
      </c>
      <c r="Q107" s="7" t="n">
        <v>-1429</v>
      </c>
      <c r="R107" s="7" t="n">
        <v>-986</v>
      </c>
      <c r="S107" s="27" t="n">
        <v>-2063</v>
      </c>
      <c r="T107" s="7" t="n">
        <v>-1455</v>
      </c>
      <c r="U107" s="7" t="n">
        <v>-1029</v>
      </c>
      <c r="V107" s="7" t="n">
        <v>-180</v>
      </c>
      <c r="W107" s="27" t="n">
        <v>-666</v>
      </c>
      <c r="X107" s="7" t="n">
        <v>-525</v>
      </c>
      <c r="Y107" s="7" t="n">
        <v>-1075</v>
      </c>
      <c r="Z107" s="7" t="n">
        <v>-1376</v>
      </c>
      <c r="AA107" s="27" t="n">
        <v>-2365</v>
      </c>
      <c r="AB107" s="7" t="n">
        <v>-4782</v>
      </c>
      <c r="AC107" s="7" t="n">
        <v>-7115</v>
      </c>
      <c r="AJ107" s="7" t="n">
        <v>-986</v>
      </c>
      <c r="AK107" s="7" t="n">
        <v>-180</v>
      </c>
      <c r="AL107" s="7" t="n">
        <v>-1376</v>
      </c>
      <c r="AM107" s="7" t="n">
        <v>-4487</v>
      </c>
    </row>
    <row r="108" customFormat="1" s="13">
      <c r="A108" s="8" t="n"/>
      <c r="B108" s="9" t="inlineStr">
        <is>
          <t>Retained earnings</t>
        </is>
      </c>
      <c r="C108" s="13" t="n">
        <v>3058</v>
      </c>
      <c r="D108" s="13" t="n">
        <v>3915</v>
      </c>
      <c r="E108" s="13" t="n">
        <v>4167</v>
      </c>
      <c r="F108" s="13" t="n">
        <v>4916</v>
      </c>
      <c r="G108" s="28" t="n">
        <v>6327</v>
      </c>
      <c r="H108" s="13" t="n">
        <v>6524</v>
      </c>
      <c r="I108" s="13" t="n">
        <v>6779</v>
      </c>
      <c r="J108" s="13" t="n">
        <v>8636</v>
      </c>
      <c r="K108" s="28" t="n">
        <v>11199</v>
      </c>
      <c r="L108" s="13" t="n">
        <v>13733</v>
      </c>
      <c r="M108" s="13" t="n">
        <v>16616</v>
      </c>
      <c r="N108" s="13" t="n">
        <v>19625</v>
      </c>
      <c r="O108" s="28" t="n">
        <v>23193</v>
      </c>
      <c r="P108" s="13" t="n">
        <v>25818</v>
      </c>
      <c r="Q108" s="13" t="n">
        <v>27952</v>
      </c>
      <c r="R108" s="13" t="n">
        <v>31220</v>
      </c>
      <c r="S108" s="28" t="n">
        <v>33755</v>
      </c>
      <c r="T108" s="13" t="n">
        <v>38998</v>
      </c>
      <c r="U108" s="13" t="n">
        <v>45329</v>
      </c>
      <c r="V108" s="13" t="n">
        <v>52551</v>
      </c>
      <c r="W108" s="28" t="n">
        <v>60658</v>
      </c>
      <c r="X108" s="13" t="n">
        <v>68436</v>
      </c>
      <c r="Y108" s="13" t="n">
        <v>71592</v>
      </c>
      <c r="Z108" s="13" t="n">
        <v>85915</v>
      </c>
      <c r="AA108" s="28" t="n">
        <v>82071</v>
      </c>
      <c r="AB108" s="13" t="n">
        <v>80043</v>
      </c>
      <c r="AC108" s="13" t="n">
        <v>82915</v>
      </c>
      <c r="AJ108" s="13" t="n">
        <v>31220</v>
      </c>
      <c r="AK108" s="13" t="n">
        <v>52551</v>
      </c>
      <c r="AL108" s="13" t="n">
        <v>85915</v>
      </c>
      <c r="AM108" s="13" t="n">
        <v>83193</v>
      </c>
    </row>
    <row r="109" customFormat="1" s="12">
      <c r="A109" s="3" t="n"/>
      <c r="B109" s="11" t="inlineStr">
        <is>
          <t>Total stockholders' equity</t>
        </is>
      </c>
      <c r="C109" s="12">
        <f>SUM(C103:C108)</f>
        <v/>
      </c>
      <c r="D109" s="12">
        <f>SUM(D103:D108)</f>
        <v/>
      </c>
      <c r="E109" s="12">
        <f>SUM(E103:E108)</f>
        <v/>
      </c>
      <c r="F109" s="12">
        <f>SUM(F103:F108)</f>
        <v/>
      </c>
      <c r="G109" s="30">
        <f>SUM(G103:G108)</f>
        <v/>
      </c>
      <c r="H109" s="12">
        <f>SUM(H103:H108)</f>
        <v/>
      </c>
      <c r="I109" s="12">
        <f>SUM(I103:I108)</f>
        <v/>
      </c>
      <c r="J109" s="12">
        <f>SUM(J103:J108)</f>
        <v/>
      </c>
      <c r="K109" s="30">
        <f>SUM(K103:K108)</f>
        <v/>
      </c>
      <c r="L109" s="12">
        <f>SUM(L103:L108)</f>
        <v/>
      </c>
      <c r="M109" s="12">
        <f>SUM(M103:M108)</f>
        <v/>
      </c>
      <c r="N109" s="12">
        <f>SUM(N103:N108)</f>
        <v/>
      </c>
      <c r="O109" s="30">
        <f>SUM(O103:O108)</f>
        <v/>
      </c>
      <c r="P109" s="12">
        <f>SUM(P103:P108)</f>
        <v/>
      </c>
      <c r="Q109" s="12">
        <f>SUM(Q103:Q108)</f>
        <v/>
      </c>
      <c r="R109" s="12">
        <f>SUM(R103:R108)</f>
        <v/>
      </c>
      <c r="S109" s="30">
        <f>SUM(S103:S108)</f>
        <v/>
      </c>
      <c r="T109" s="12">
        <f>SUM(T103:T108)</f>
        <v/>
      </c>
      <c r="U109" s="12">
        <f>SUM(U103:U108)</f>
        <v/>
      </c>
      <c r="V109" s="12">
        <f>SUM(V103:V108)</f>
        <v/>
      </c>
      <c r="W109" s="30">
        <f>SUM(W103:W108)</f>
        <v/>
      </c>
      <c r="X109" s="12">
        <f>SUM(X103:X108)</f>
        <v/>
      </c>
      <c r="Y109" s="12">
        <f>SUM(Y103:Y108)</f>
        <v/>
      </c>
      <c r="Z109" s="12">
        <f>SUM(Z103:Z108)</f>
        <v/>
      </c>
      <c r="AA109" s="30">
        <f>SUM(AA103:AA108)</f>
        <v/>
      </c>
      <c r="AB109" s="12">
        <f>SUM(AB103:AB108)</f>
        <v/>
      </c>
      <c r="AC109" s="12">
        <f>SUM(AC103:AC108)</f>
        <v/>
      </c>
      <c r="AF109" s="12">
        <f>SUM(AF103:AF108)</f>
        <v/>
      </c>
      <c r="AG109" s="12">
        <f>SUM(AG103:AG108)</f>
        <v/>
      </c>
      <c r="AH109" s="12">
        <f>SUM(AH103:AH108)</f>
        <v/>
      </c>
      <c r="AI109" s="12">
        <f>SUM(AI103:AI108)</f>
        <v/>
      </c>
      <c r="AJ109" s="12">
        <f>SUM(AJ103:AJ108)</f>
        <v/>
      </c>
      <c r="AK109" s="12">
        <f>SUM(AK103:AK108)</f>
        <v/>
      </c>
      <c r="AL109" s="12">
        <f>SUM(AL103:AL108)</f>
        <v/>
      </c>
      <c r="AM109" s="12">
        <f>SUM(AM103:AM108)</f>
        <v/>
      </c>
    </row>
    <row r="110" customFormat="1" s="12">
      <c r="A110" s="3" t="n"/>
      <c r="B110" s="11" t="inlineStr">
        <is>
          <t>Total Liabilities and stockholders' equity</t>
        </is>
      </c>
      <c r="C110" s="12">
        <f>C109+C96+C99+C100</f>
        <v/>
      </c>
      <c r="D110" s="12">
        <f>D109+D96+D99+D100</f>
        <v/>
      </c>
      <c r="E110" s="12">
        <f>E109+E96+E99+E100</f>
        <v/>
      </c>
      <c r="F110" s="12">
        <f>F109+F96+F99+F100</f>
        <v/>
      </c>
      <c r="G110" s="30">
        <f>G109+G96+G99+G100</f>
        <v/>
      </c>
      <c r="H110" s="12">
        <f>H109+H96+H99+H100</f>
        <v/>
      </c>
      <c r="I110" s="12">
        <f>I109+I96+I99+I100</f>
        <v/>
      </c>
      <c r="J110" s="12">
        <f>J109+J96+J99+J100</f>
        <v/>
      </c>
      <c r="K110" s="30">
        <f>K109+K96+K99+K100</f>
        <v/>
      </c>
      <c r="L110" s="12">
        <f>L109+L96+L99+L100</f>
        <v/>
      </c>
      <c r="M110" s="12">
        <f>M109+M96+M99+M100</f>
        <v/>
      </c>
      <c r="N110" s="12">
        <f>N109+N96+N99+N100+N98</f>
        <v/>
      </c>
      <c r="O110" s="30">
        <f>O109+O96+O99+O100+O98</f>
        <v/>
      </c>
      <c r="P110" s="12">
        <f>P109+P96+P99+P100+P98</f>
        <v/>
      </c>
      <c r="Q110" s="12">
        <f>Q109+Q96+Q99+Q100+Q98</f>
        <v/>
      </c>
      <c r="R110" s="12">
        <f>R109+R96+R99+R100+R98</f>
        <v/>
      </c>
      <c r="S110" s="30">
        <f>S109+S96+S99+S100+S98</f>
        <v/>
      </c>
      <c r="T110" s="12">
        <f>T109+T96+T99+T100+T98</f>
        <v/>
      </c>
      <c r="U110" s="12">
        <f>U109+U96+U99+U100+U98</f>
        <v/>
      </c>
      <c r="V110" s="12">
        <f>V109+V96+V99+V100+V98</f>
        <v/>
      </c>
      <c r="W110" s="30">
        <f>W109+W96+W99+W100+W98</f>
        <v/>
      </c>
      <c r="X110" s="12">
        <f>X109+X96+X99+X100+X98</f>
        <v/>
      </c>
      <c r="Y110" s="12">
        <f>Y109+Y96+Y99+Y100+Y98</f>
        <v/>
      </c>
      <c r="Z110" s="12">
        <f>Z109+Z96+Z99+Z100+Z98</f>
        <v/>
      </c>
      <c r="AA110" s="30">
        <f>AA109+AA96+AA99+AA100+AA98</f>
        <v/>
      </c>
      <c r="AB110" s="12">
        <f>AB109+AB96+AB99+AB100+AB98</f>
        <v/>
      </c>
      <c r="AC110" s="12">
        <f>AC109+AC96+AC99+AC100+AC98</f>
        <v/>
      </c>
      <c r="AF110" s="12">
        <f>AF109+AF101</f>
        <v/>
      </c>
      <c r="AG110" s="12">
        <f>AG109+AG101</f>
        <v/>
      </c>
      <c r="AH110" s="12">
        <f>AH109+AH101</f>
        <v/>
      </c>
      <c r="AI110" s="12">
        <f>AI109+AI101</f>
        <v/>
      </c>
      <c r="AJ110" s="12">
        <f>AJ109+AJ101</f>
        <v/>
      </c>
      <c r="AK110" s="12">
        <f>AK109+AK101</f>
        <v/>
      </c>
      <c r="AL110" s="12">
        <f>AL109+AL101</f>
        <v/>
      </c>
      <c r="AM110" s="12">
        <f>AM109+AM101</f>
        <v/>
      </c>
    </row>
    <row r="112" customFormat="1" s="10">
      <c r="B112" s="67" t="inlineStr">
        <is>
          <t>Current Ratio</t>
        </is>
      </c>
      <c r="C112" s="10">
        <f>C85/C96</f>
        <v/>
      </c>
      <c r="D112" s="10">
        <f>D85/D96</f>
        <v/>
      </c>
      <c r="E112" s="10">
        <f>E85/E96</f>
        <v/>
      </c>
      <c r="F112" s="10">
        <f>F85/F96</f>
        <v/>
      </c>
      <c r="G112" s="10">
        <f>G85/G96</f>
        <v/>
      </c>
      <c r="H112" s="10">
        <f>H85/H96</f>
        <v/>
      </c>
      <c r="I112" s="10">
        <f>I85/I96</f>
        <v/>
      </c>
      <c r="J112" s="10">
        <f>J85/J96</f>
        <v/>
      </c>
      <c r="K112" s="10">
        <f>K85/K96</f>
        <v/>
      </c>
      <c r="L112" s="10">
        <f>L85/L96</f>
        <v/>
      </c>
      <c r="M112" s="10">
        <f>M85/M96</f>
        <v/>
      </c>
      <c r="N112" s="10">
        <f>N85/N96</f>
        <v/>
      </c>
      <c r="O112" s="10">
        <f>O85/O96</f>
        <v/>
      </c>
      <c r="P112" s="10">
        <f>P85/P96</f>
        <v/>
      </c>
      <c r="Q112" s="10">
        <f>Q85/Q96</f>
        <v/>
      </c>
      <c r="R112" s="10">
        <f>R85/R96</f>
        <v/>
      </c>
      <c r="S112" s="10">
        <f>S85/S96</f>
        <v/>
      </c>
      <c r="T112" s="10">
        <f>T85/T96</f>
        <v/>
      </c>
      <c r="U112" s="10">
        <f>U85/U96</f>
        <v/>
      </c>
      <c r="V112" s="10">
        <f>V85/V96</f>
        <v/>
      </c>
      <c r="W112" s="10">
        <f>W85/W96</f>
        <v/>
      </c>
      <c r="X112" s="10">
        <f>X85/X96</f>
        <v/>
      </c>
      <c r="Y112" s="10">
        <f>Y85/Y96</f>
        <v/>
      </c>
      <c r="Z112" s="10">
        <f>Z85/Z96</f>
        <v/>
      </c>
      <c r="AA112" s="10">
        <f>AA85/AA96</f>
        <v/>
      </c>
      <c r="AB112" s="10">
        <f>AB85/AB96</f>
        <v/>
      </c>
      <c r="AC112" s="10">
        <f>AC85/AC96</f>
        <v/>
      </c>
      <c r="AF112" s="10">
        <f>AF85/AF96</f>
        <v/>
      </c>
      <c r="AG112" s="10">
        <f>AG85/AG96</f>
        <v/>
      </c>
      <c r="AH112" s="10">
        <f>AH85/AH96</f>
        <v/>
      </c>
      <c r="AI112" s="10">
        <f>AI85/AI96</f>
        <v/>
      </c>
      <c r="AJ112" s="10">
        <f>AJ85/AJ96</f>
        <v/>
      </c>
      <c r="AK112" s="10">
        <f>AK85/AK96</f>
        <v/>
      </c>
      <c r="AL112" s="10">
        <f>AL85/AL96</f>
        <v/>
      </c>
      <c r="AM112" s="10">
        <f>AM85/AM96</f>
        <v/>
      </c>
    </row>
    <row r="113" customFormat="1" s="6">
      <c r="A113" s="25" t="n"/>
      <c r="B113" s="26" t="inlineStr">
        <is>
          <t>Cash Flow</t>
        </is>
      </c>
      <c r="G113" s="35" t="n"/>
      <c r="K113" s="35" t="n"/>
      <c r="O113" s="35" t="n"/>
      <c r="S113" s="35" t="n"/>
      <c r="W113" s="35" t="n"/>
      <c r="AA113" s="35" t="n"/>
    </row>
    <row r="114">
      <c r="B114" s="5" t="inlineStr">
        <is>
          <t>CFFO</t>
        </is>
      </c>
      <c r="AC114" t="n">
        <v>11404</v>
      </c>
      <c r="AF114" t="n">
        <v>12039</v>
      </c>
      <c r="AG114" t="n">
        <v>17272</v>
      </c>
      <c r="AH114" t="n">
        <v>18434</v>
      </c>
      <c r="AJ114" t="n">
        <v>38514</v>
      </c>
      <c r="AK114" t="n">
        <v>66064</v>
      </c>
      <c r="AL114" t="n">
        <v>54671</v>
      </c>
      <c r="AM114" t="n">
        <v>39665</v>
      </c>
    </row>
    <row r="115" customFormat="1" s="8">
      <c r="B115" s="9" t="inlineStr">
        <is>
          <t>CapEx</t>
        </is>
      </c>
      <c r="G115" s="36" t="n"/>
      <c r="K115" s="36" t="n"/>
      <c r="O115" s="36" t="n"/>
      <c r="S115" s="36" t="n"/>
      <c r="W115" s="36" t="n"/>
      <c r="AA115" s="36" t="n"/>
      <c r="AC115" s="8">
        <f>-15748-654</f>
        <v/>
      </c>
      <c r="AF115" s="8" t="n">
        <v>-4589</v>
      </c>
      <c r="AG115" s="8" t="n">
        <v>-6737</v>
      </c>
      <c r="AH115" s="8" t="n">
        <v>-10058</v>
      </c>
      <c r="AJ115" s="8" t="n">
        <v>-12689</v>
      </c>
      <c r="AK115" s="8" t="n">
        <v>-35044</v>
      </c>
      <c r="AL115" s="8" t="n">
        <v>-52119</v>
      </c>
      <c r="AM115" s="8" t="n">
        <v>-59351</v>
      </c>
    </row>
    <row r="116">
      <c r="B116" s="5" t="inlineStr">
        <is>
          <t>FCF</t>
        </is>
      </c>
      <c r="AC116">
        <f>SUM(AC114:AC115)</f>
        <v/>
      </c>
      <c r="AF116">
        <f>SUM(AF114:AF115)</f>
        <v/>
      </c>
      <c r="AG116">
        <f>SUM(AG114:AG115)</f>
        <v/>
      </c>
      <c r="AH116">
        <f>SUM(AH114:AH115)</f>
        <v/>
      </c>
      <c r="AI116">
        <f>SUM(AI114:AI115)</f>
        <v/>
      </c>
      <c r="AJ116">
        <f>SUM(AJ114:AJ115)</f>
        <v/>
      </c>
      <c r="AK116">
        <f>SUM(AK114:AK115)</f>
        <v/>
      </c>
      <c r="AL116">
        <f>SUM(AL114:AL115)</f>
        <v/>
      </c>
      <c r="AM116">
        <f>SUM(AM114:AM115)</f>
        <v/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9"/>
  <sheetViews>
    <sheetView zoomScale="85" zoomScaleNormal="85" workbookViewId="0">
      <selection activeCell="P41" sqref="P41"/>
    </sheetView>
  </sheetViews>
  <sheetFormatPr baseColWidth="8" defaultRowHeight="14.5"/>
  <cols>
    <col width="26.453125" customWidth="1" min="1" max="1"/>
  </cols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 customFormat="1" s="3">
      <c r="A2" s="1" t="inlineStr">
        <is>
          <t>Revenue per share</t>
        </is>
      </c>
      <c r="B2" s="3" t="inlineStr">
        <is>
          <t>1.29</t>
        </is>
      </c>
      <c r="C2" s="3" t="inlineStr">
        <is>
          <t>1.80</t>
        </is>
      </c>
      <c r="D2" s="3" t="inlineStr">
        <is>
          <t>2.27</t>
        </is>
      </c>
      <c r="E2" s="3" t="inlineStr">
        <is>
          <t>2.83</t>
        </is>
      </c>
      <c r="F2" s="3" t="inlineStr">
        <is>
          <t>3.83</t>
        </is>
      </c>
      <c r="G2" s="3" t="inlineStr">
        <is>
          <t>5.31</t>
        </is>
      </c>
      <c r="H2" s="3" t="inlineStr">
        <is>
          <t>6.74</t>
        </is>
      </c>
      <c r="I2" s="3" t="inlineStr">
        <is>
          <t>8.15</t>
        </is>
      </c>
      <c r="J2" s="3" t="inlineStr">
        <is>
          <t>9.63</t>
        </is>
      </c>
      <c r="K2" s="3" t="inlineStr">
        <is>
          <t>11.46</t>
        </is>
      </c>
      <c r="L2" s="3" t="inlineStr">
        <is>
          <t>14.34</t>
        </is>
      </c>
      <c r="M2" s="3" t="inlineStr">
        <is>
          <t>18.53</t>
        </is>
      </c>
      <c r="N2" s="3" t="inlineStr">
        <is>
          <t>23.91</t>
        </is>
      </c>
      <c r="O2" s="3" t="inlineStr">
        <is>
          <t>28.39</t>
        </is>
      </c>
      <c r="P2" s="3" t="inlineStr">
        <is>
          <t>38.61</t>
        </is>
      </c>
      <c r="Q2" s="3" t="inlineStr">
        <is>
          <t>46.43</t>
        </is>
      </c>
      <c r="R2" s="3" t="inlineStr">
        <is>
          <t>47.81</t>
        </is>
      </c>
    </row>
    <row r="3" customFormat="1" s="3">
      <c r="A3" s="1" t="inlineStr">
        <is>
          <t>Earnings per share</t>
        </is>
      </c>
      <c r="B3" s="3" t="inlineStr">
        <is>
          <t>0.02</t>
        </is>
      </c>
      <c r="C3" s="3" t="inlineStr">
        <is>
          <t>0.06</t>
        </is>
      </c>
      <c r="D3" s="3" t="inlineStr">
        <is>
          <t>0.08</t>
        </is>
      </c>
      <c r="E3" s="3" t="inlineStr">
        <is>
          <t>0.10</t>
        </is>
      </c>
      <c r="F3" s="3" t="inlineStr">
        <is>
          <t>0.13</t>
        </is>
      </c>
      <c r="G3" s="3" t="inlineStr">
        <is>
          <t>0.07</t>
        </is>
      </c>
      <c r="H3" s="3" t="inlineStr">
        <is>
          <t>(0.00)</t>
        </is>
      </c>
      <c r="I3" s="3" t="inlineStr">
        <is>
          <t>0.03</t>
        </is>
      </c>
      <c r="J3" s="3" t="inlineStr">
        <is>
          <t>(0.03)</t>
        </is>
      </c>
      <c r="K3" s="3" t="inlineStr">
        <is>
          <t>0.06</t>
        </is>
      </c>
      <c r="L3" s="3" t="inlineStr">
        <is>
          <t>0.25</t>
        </is>
      </c>
      <c r="M3" s="3" t="inlineStr">
        <is>
          <t>0.32</t>
        </is>
      </c>
      <c r="N3" s="3" t="inlineStr">
        <is>
          <t>1.03</t>
        </is>
      </c>
      <c r="O3" s="3" t="inlineStr">
        <is>
          <t>1.17</t>
        </is>
      </c>
      <c r="P3" s="3" t="inlineStr">
        <is>
          <t>2.13</t>
        </is>
      </c>
      <c r="Q3" s="3" t="inlineStr">
        <is>
          <t>3.30</t>
        </is>
      </c>
      <c r="R3" s="3" t="inlineStr">
        <is>
          <t>1.14</t>
        </is>
      </c>
    </row>
    <row r="4">
      <c r="A4" s="1" t="inlineStr">
        <is>
          <t>FCF per share</t>
        </is>
      </c>
      <c r="B4" t="inlineStr">
        <is>
          <t>0.06</t>
        </is>
      </c>
      <c r="C4" t="inlineStr">
        <is>
          <t>0.14</t>
        </is>
      </c>
      <c r="D4" t="inlineStr">
        <is>
          <t>0.16</t>
        </is>
      </c>
      <c r="E4" t="inlineStr">
        <is>
          <t>0.34</t>
        </is>
      </c>
      <c r="F4" t="inlineStr">
        <is>
          <t>0.28</t>
        </is>
      </c>
      <c r="G4" t="inlineStr">
        <is>
          <t>0.23</t>
        </is>
      </c>
      <c r="H4" t="inlineStr">
        <is>
          <t>0.04</t>
        </is>
      </c>
      <c r="I4" t="inlineStr">
        <is>
          <t>0.22</t>
        </is>
      </c>
      <c r="J4" t="inlineStr">
        <is>
          <t>0.21</t>
        </is>
      </c>
      <c r="K4" t="inlineStr">
        <is>
          <t>0.78</t>
        </is>
      </c>
      <c r="L4" t="inlineStr">
        <is>
          <t>1.02</t>
        </is>
      </c>
      <c r="M4" t="inlineStr">
        <is>
          <t>0.67</t>
        </is>
      </c>
      <c r="N4" t="inlineStr">
        <is>
          <t>1.78</t>
        </is>
      </c>
      <c r="O4" t="inlineStr">
        <is>
          <t>2.19</t>
        </is>
      </c>
      <c r="P4" t="inlineStr">
        <is>
          <t>2.59</t>
        </is>
      </c>
      <c r="Q4" t="inlineStr">
        <is>
          <t>(1.46)</t>
        </is>
      </c>
      <c r="R4" t="inlineStr">
        <is>
          <t>(2.93)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0.03</t>
        </is>
      </c>
      <c r="C6" t="inlineStr">
        <is>
          <t>0.03</t>
        </is>
      </c>
      <c r="D6" t="inlineStr">
        <is>
          <t>0.04</t>
        </is>
      </c>
      <c r="E6" t="inlineStr">
        <is>
          <t>0.04</t>
        </is>
      </c>
      <c r="F6" t="inlineStr">
        <is>
          <t>0.11</t>
        </is>
      </c>
      <c r="G6" t="inlineStr">
        <is>
          <t>0.20</t>
        </is>
      </c>
      <c r="H6" t="inlineStr">
        <is>
          <t>0.42</t>
        </is>
      </c>
      <c r="I6" t="inlineStr">
        <is>
          <t>0.38</t>
        </is>
      </c>
      <c r="J6" t="inlineStr">
        <is>
          <t>0.53</t>
        </is>
      </c>
      <c r="K6" t="inlineStr">
        <is>
          <t>0.49</t>
        </is>
      </c>
      <c r="L6" t="inlineStr">
        <is>
          <t>0.71</t>
        </is>
      </c>
      <c r="M6" t="inlineStr">
        <is>
          <t>1.25</t>
        </is>
      </c>
      <c r="N6" t="inlineStr">
        <is>
          <t>1.38</t>
        </is>
      </c>
      <c r="O6" t="inlineStr">
        <is>
          <t>1.71</t>
        </is>
      </c>
      <c r="P6" t="inlineStr">
        <is>
          <t>4.01</t>
        </is>
      </c>
      <c r="Q6" t="inlineStr">
        <is>
          <t>6.03</t>
        </is>
      </c>
      <c r="R6" t="inlineStr">
        <is>
          <t>6.43</t>
        </is>
      </c>
    </row>
    <row r="7">
      <c r="A7" s="1" t="inlineStr">
        <is>
          <t>Book Value per sh.</t>
        </is>
      </c>
      <c r="B7" t="inlineStr">
        <is>
          <t>0.05</t>
        </is>
      </c>
      <c r="C7" t="inlineStr">
        <is>
          <t>0.14</t>
        </is>
      </c>
      <c r="D7" t="inlineStr">
        <is>
          <t>0.32</t>
        </is>
      </c>
      <c r="E7" t="inlineStr">
        <is>
          <t>0.61</t>
        </is>
      </c>
      <c r="F7" t="inlineStr">
        <is>
          <t>0.77</t>
        </is>
      </c>
      <c r="G7" t="inlineStr">
        <is>
          <t>0.86</t>
        </is>
      </c>
      <c r="H7" t="inlineStr">
        <is>
          <t>0.90</t>
        </is>
      </c>
      <c r="I7" t="inlineStr">
        <is>
          <t>1.07</t>
        </is>
      </c>
      <c r="J7" t="inlineStr">
        <is>
          <t>1.16</t>
        </is>
      </c>
      <c r="K7" t="inlineStr">
        <is>
          <t>1.43</t>
        </is>
      </c>
      <c r="L7" t="inlineStr">
        <is>
          <t>2.03</t>
        </is>
      </c>
      <c r="M7" t="inlineStr">
        <is>
          <t>2.89</t>
        </is>
      </c>
      <c r="N7" t="inlineStr">
        <is>
          <t>4.47</t>
        </is>
      </c>
      <c r="O7" t="inlineStr">
        <is>
          <t>6.28</t>
        </is>
      </c>
      <c r="P7" t="inlineStr">
        <is>
          <t>9.34</t>
        </is>
      </c>
      <c r="Q7" t="inlineStr">
        <is>
          <t>13.66</t>
        </is>
      </c>
      <c r="R7" t="inlineStr">
        <is>
          <t>12.89</t>
        </is>
      </c>
    </row>
    <row r="8">
      <c r="A8" s="1" t="inlineStr">
        <is>
          <t>Comm.Shares outs.</t>
        </is>
      </c>
      <c r="B8" t="inlineStr">
        <is>
          <t>8,320</t>
        </is>
      </c>
      <c r="C8" t="inlineStr">
        <is>
          <t>8,260</t>
        </is>
      </c>
      <c r="D8" t="inlineStr">
        <is>
          <t>8,460</t>
        </is>
      </c>
      <c r="E8" t="inlineStr">
        <is>
          <t>8,660</t>
        </is>
      </c>
      <c r="F8" t="inlineStr">
        <is>
          <t>8,940</t>
        </is>
      </c>
      <c r="G8" t="inlineStr">
        <is>
          <t>9,060</t>
        </is>
      </c>
      <c r="H8" t="inlineStr">
        <is>
          <t>9,060</t>
        </is>
      </c>
      <c r="I8" t="inlineStr">
        <is>
          <t>9,140</t>
        </is>
      </c>
      <c r="J8" t="inlineStr">
        <is>
          <t>9,240</t>
        </is>
      </c>
      <c r="K8" t="inlineStr">
        <is>
          <t>9,340</t>
        </is>
      </c>
      <c r="L8" t="inlineStr">
        <is>
          <t>9,480</t>
        </is>
      </c>
      <c r="M8" t="inlineStr">
        <is>
          <t>9,600</t>
        </is>
      </c>
      <c r="N8" t="inlineStr">
        <is>
          <t>9,740</t>
        </is>
      </c>
      <c r="O8" t="inlineStr">
        <is>
          <t>9,880</t>
        </is>
      </c>
      <c r="P8" t="inlineStr">
        <is>
          <t>10,000</t>
        </is>
      </c>
      <c r="Q8" t="inlineStr">
        <is>
          <t>10,120</t>
        </is>
      </c>
      <c r="R8" t="inlineStr">
        <is>
          <t>10,164</t>
        </is>
      </c>
    </row>
    <row r="9" customFormat="1" s="3">
      <c r="A9" s="1" t="inlineStr">
        <is>
          <t>Avg. annual P/E ratio</t>
        </is>
      </c>
      <c r="B9" s="3" t="inlineStr">
        <is>
          <t>79.3</t>
        </is>
      </c>
      <c r="C9" s="3" t="inlineStr">
        <is>
          <t>58.7</t>
        </is>
      </c>
      <c r="D9" s="3" t="inlineStr">
        <is>
          <t>45.8</t>
        </is>
      </c>
      <c r="E9" s="3" t="inlineStr">
        <is>
          <t>42.0</t>
        </is>
      </c>
      <c r="F9" s="3" t="inlineStr">
        <is>
          <t>53.5</t>
        </is>
      </c>
      <c r="G9" s="3" t="inlineStr">
        <is>
          <t>141.1</t>
        </is>
      </c>
      <c r="H9" s="3" t="inlineStr">
        <is>
          <t>(2,574.0)</t>
        </is>
      </c>
      <c r="I9" s="3" t="inlineStr">
        <is>
          <t>497.0</t>
        </is>
      </c>
      <c r="J9" s="3" t="inlineStr">
        <is>
          <t>(633.8)</t>
        </is>
      </c>
      <c r="K9" s="3" t="inlineStr">
        <is>
          <t>375.2</t>
        </is>
      </c>
      <c r="L9" s="3" t="inlineStr">
        <is>
          <t>139.2</t>
        </is>
      </c>
      <c r="M9" s="3" t="inlineStr">
        <is>
          <t>153.6</t>
        </is>
      </c>
      <c r="N9" s="3" t="inlineStr">
        <is>
          <t>78.7</t>
        </is>
      </c>
      <c r="O9" s="3" t="inlineStr">
        <is>
          <t>75.9</t>
        </is>
      </c>
      <c r="P9" s="3" t="inlineStr">
        <is>
          <t>62.7</t>
        </is>
      </c>
      <c r="Q9" s="3" t="inlineStr">
        <is>
          <t>50.6</t>
        </is>
      </c>
      <c r="R9" s="3" t="inlineStr">
        <is>
          <t>130.4</t>
        </is>
      </c>
    </row>
    <row r="10">
      <c r="A10" s="1" t="inlineStr">
        <is>
          <t>P/E to S&amp;P500</t>
        </is>
      </c>
      <c r="B10" t="inlineStr">
        <is>
          <t>4.4</t>
        </is>
      </c>
      <c r="C10" t="inlineStr">
        <is>
          <t>3.4</t>
        </is>
      </c>
      <c r="D10" t="inlineStr">
        <is>
          <t>2.1</t>
        </is>
      </c>
      <c r="E10" t="inlineStr">
        <is>
          <t>0.6</t>
        </is>
      </c>
      <c r="F10" t="inlineStr">
        <is>
          <t>2.6</t>
        </is>
      </c>
      <c r="G10" t="inlineStr">
        <is>
          <t>8.7</t>
        </is>
      </c>
      <c r="H10" t="inlineStr">
        <is>
          <t>(173.1)</t>
        </is>
      </c>
      <c r="I10" t="inlineStr">
        <is>
          <t>29.2</t>
        </is>
      </c>
      <c r="J10" t="inlineStr">
        <is>
          <t>(34.9)</t>
        </is>
      </c>
      <c r="K10" t="inlineStr">
        <is>
          <t>18.7</t>
        </is>
      </c>
      <c r="L10" t="inlineStr">
        <is>
          <t>6.3</t>
        </is>
      </c>
      <c r="M10" t="inlineStr">
        <is>
          <t>6.5</t>
        </is>
      </c>
      <c r="N10" t="inlineStr">
        <is>
          <t>3.2</t>
        </is>
      </c>
      <c r="O10" t="inlineStr">
        <is>
          <t>3.1</t>
        </is>
      </c>
      <c r="P10" t="inlineStr">
        <is>
          <t>1.7</t>
        </is>
      </c>
      <c r="Q10" t="inlineStr">
        <is>
          <t>1.7</t>
        </is>
      </c>
      <c r="R10" t="inlineStr">
        <is>
          <t>6.3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10,711</t>
        </is>
      </c>
      <c r="C12" t="inlineStr">
        <is>
          <t>14,835</t>
        </is>
      </c>
      <c r="D12" t="inlineStr">
        <is>
          <t>19,166</t>
        </is>
      </c>
      <c r="E12" t="inlineStr">
        <is>
          <t>24,509</t>
        </is>
      </c>
      <c r="F12" t="inlineStr">
        <is>
          <t>34,204</t>
        </is>
      </c>
      <c r="G12" t="inlineStr">
        <is>
          <t>48,077</t>
        </is>
      </c>
      <c r="H12" t="inlineStr">
        <is>
          <t>61,093</t>
        </is>
      </c>
      <c r="I12" t="inlineStr">
        <is>
          <t>74,452</t>
        </is>
      </c>
      <c r="J12" t="inlineStr">
        <is>
          <t>88,988</t>
        </is>
      </c>
      <c r="K12" t="inlineStr">
        <is>
          <t>107,006</t>
        </is>
      </c>
      <c r="L12" t="inlineStr">
        <is>
          <t>135,987</t>
        </is>
      </c>
      <c r="M12" t="inlineStr">
        <is>
          <t>177,866</t>
        </is>
      </c>
      <c r="N12" t="inlineStr">
        <is>
          <t>232,887</t>
        </is>
      </c>
      <c r="O12" t="inlineStr">
        <is>
          <t>280,522</t>
        </is>
      </c>
      <c r="P12" t="inlineStr">
        <is>
          <t>386,064</t>
        </is>
      </c>
      <c r="Q12" t="inlineStr">
        <is>
          <t>469,822</t>
        </is>
      </c>
      <c r="R12" t="inlineStr">
        <is>
          <t>485,902</t>
        </is>
      </c>
    </row>
    <row r="13">
      <c r="A13" s="1" t="inlineStr">
        <is>
          <t>Operating margin</t>
        </is>
      </c>
      <c r="B13" t="inlineStr">
        <is>
          <t>3.6%</t>
        </is>
      </c>
      <c r="C13" t="inlineStr">
        <is>
          <t>4.4%</t>
        </is>
      </c>
      <c r="D13" t="inlineStr">
        <is>
          <t>4.4%</t>
        </is>
      </c>
      <c r="E13" t="inlineStr">
        <is>
          <t>4.6%</t>
        </is>
      </c>
      <c r="F13" t="inlineStr">
        <is>
          <t>4.1%</t>
        </is>
      </c>
      <c r="G13" t="inlineStr">
        <is>
          <t>1.8%</t>
        </is>
      </c>
      <c r="H13" t="inlineStr">
        <is>
          <t>1.1%</t>
        </is>
      </c>
      <c r="I13" t="inlineStr">
        <is>
          <t>1.0%</t>
        </is>
      </c>
      <c r="J13" t="inlineStr">
        <is>
          <t>0.2%</t>
        </is>
      </c>
      <c r="K13" t="inlineStr">
        <is>
          <t>2.1%</t>
        </is>
      </c>
      <c r="L13" t="inlineStr">
        <is>
          <t>3.1%</t>
        </is>
      </c>
      <c r="M13" t="inlineStr">
        <is>
          <t>2.3%</t>
        </is>
      </c>
      <c r="N13" t="inlineStr">
        <is>
          <t>5.3%</t>
        </is>
      </c>
      <c r="O13" t="inlineStr">
        <is>
          <t>5.2%</t>
        </is>
      </c>
      <c r="P13" t="inlineStr">
        <is>
          <t>5.9%</t>
        </is>
      </c>
      <c r="Q13" t="inlineStr">
        <is>
          <t>5.3%</t>
        </is>
      </c>
      <c r="R13" t="inlineStr">
        <is>
          <t>3.2%</t>
        </is>
      </c>
    </row>
    <row r="14">
      <c r="A14" s="1" t="inlineStr">
        <is>
          <t>Depreciation (m)</t>
        </is>
      </c>
      <c r="B14" t="inlineStr">
        <is>
          <t>205</t>
        </is>
      </c>
      <c r="C14" t="inlineStr">
        <is>
          <t>246</t>
        </is>
      </c>
      <c r="D14" t="inlineStr">
        <is>
          <t>287</t>
        </is>
      </c>
      <c r="E14" t="inlineStr">
        <is>
          <t>378</t>
        </is>
      </c>
      <c r="F14" t="inlineStr">
        <is>
          <t>568</t>
        </is>
      </c>
      <c r="G14" t="inlineStr">
        <is>
          <t>1,083</t>
        </is>
      </c>
      <c r="H14" t="inlineStr">
        <is>
          <t>2,159</t>
        </is>
      </c>
      <c r="I14" t="inlineStr">
        <is>
          <t>3,253</t>
        </is>
      </c>
      <c r="J14" t="inlineStr">
        <is>
          <t>4,746</t>
        </is>
      </c>
      <c r="K14" t="inlineStr">
        <is>
          <t>6,281</t>
        </is>
      </c>
      <c r="L14" t="inlineStr">
        <is>
          <t>8,116</t>
        </is>
      </c>
      <c r="M14" t="inlineStr">
        <is>
          <t>11,478</t>
        </is>
      </c>
      <c r="N14" t="inlineStr">
        <is>
          <t>15,341</t>
        </is>
      </c>
      <c r="O14" t="inlineStr">
        <is>
          <t>21,789</t>
        </is>
      </c>
      <c r="P14" t="inlineStr">
        <is>
          <t>25,251</t>
        </is>
      </c>
      <c r="Q14" t="inlineStr">
        <is>
          <t>34,296</t>
        </is>
      </c>
      <c r="R14" t="inlineStr">
        <is>
          <t>37,322</t>
        </is>
      </c>
    </row>
    <row r="15">
      <c r="A15" s="1" t="inlineStr">
        <is>
          <t>Net profit (m)</t>
        </is>
      </c>
      <c r="B15" t="inlineStr">
        <is>
          <t>190</t>
        </is>
      </c>
      <c r="C15" t="inlineStr">
        <is>
          <t>476</t>
        </is>
      </c>
      <c r="D15" t="inlineStr">
        <is>
          <t>645</t>
        </is>
      </c>
      <c r="E15" t="inlineStr">
        <is>
          <t>902</t>
        </is>
      </c>
      <c r="F15" t="inlineStr">
        <is>
          <t>1,152</t>
        </is>
      </c>
      <c r="G15" t="inlineStr">
        <is>
          <t>631</t>
        </is>
      </c>
      <c r="H15" t="inlineStr">
        <is>
          <t>(39)</t>
        </is>
      </c>
      <c r="I15" t="inlineStr">
        <is>
          <t>274</t>
        </is>
      </c>
      <c r="J15" t="inlineStr">
        <is>
          <t>(241)</t>
        </is>
      </c>
      <c r="K15" t="inlineStr">
        <is>
          <t>596</t>
        </is>
      </c>
      <c r="L15" t="inlineStr">
        <is>
          <t>2,371</t>
        </is>
      </c>
      <c r="M15" t="inlineStr">
        <is>
          <t>3,033</t>
        </is>
      </c>
      <c r="N15" t="inlineStr">
        <is>
          <t>10,073</t>
        </is>
      </c>
      <c r="O15" t="inlineStr">
        <is>
          <t>11,588</t>
        </is>
      </c>
      <c r="P15" t="inlineStr">
        <is>
          <t>21,331</t>
        </is>
      </c>
      <c r="Q15" t="inlineStr">
        <is>
          <t>33,364</t>
        </is>
      </c>
      <c r="R15" t="inlineStr">
        <is>
          <t>11,607</t>
        </is>
      </c>
    </row>
    <row r="16">
      <c r="A16" s="1" t="inlineStr">
        <is>
          <t>Income tax rate</t>
        </is>
      </c>
      <c r="B16" t="inlineStr">
        <is>
          <t>49.6%</t>
        </is>
      </c>
      <c r="C16" t="inlineStr">
        <is>
          <t>27.9%</t>
        </is>
      </c>
      <c r="D16" t="inlineStr">
        <is>
          <t>27.4%</t>
        </is>
      </c>
      <c r="E16" t="inlineStr">
        <is>
          <t>21.8%</t>
        </is>
      </c>
      <c r="F16" t="inlineStr">
        <is>
          <t>23.5%</t>
        </is>
      </c>
      <c r="G16" t="inlineStr">
        <is>
          <t>31.2%</t>
        </is>
      </c>
      <c r="H16" t="inlineStr">
        <is>
          <t>78.7%</t>
        </is>
      </c>
      <c r="I16" t="inlineStr">
        <is>
          <t>31.8%</t>
        </is>
      </c>
      <c r="J16" t="inlineStr">
        <is>
          <t>(150.5)%</t>
        </is>
      </c>
      <c r="K16" t="inlineStr">
        <is>
          <t>60.6%</t>
        </is>
      </c>
      <c r="L16" t="inlineStr">
        <is>
          <t>36.6%</t>
        </is>
      </c>
      <c r="M16" t="inlineStr">
        <is>
          <t>20.2%</t>
        </is>
      </c>
      <c r="N16" t="inlineStr">
        <is>
          <t>10.6%</t>
        </is>
      </c>
      <c r="O16" t="inlineStr">
        <is>
          <t>17.0%</t>
        </is>
      </c>
      <c r="P16" t="inlineStr">
        <is>
          <t>11.8%</t>
        </is>
      </c>
      <c r="Q16" t="inlineStr">
        <is>
          <t>12.6%</t>
        </is>
      </c>
      <c r="R16" t="inlineStr">
        <is>
          <t>8.5%</t>
        </is>
      </c>
    </row>
    <row r="17">
      <c r="A17" s="1" t="inlineStr">
        <is>
          <t>Net profit margin</t>
        </is>
      </c>
      <c r="B17" t="inlineStr">
        <is>
          <t>1.8%</t>
        </is>
      </c>
      <c r="C17" t="inlineStr">
        <is>
          <t>3.2%</t>
        </is>
      </c>
      <c r="D17" t="inlineStr">
        <is>
          <t>3.4%</t>
        </is>
      </c>
      <c r="E17" t="inlineStr">
        <is>
          <t>3.7%</t>
        </is>
      </c>
      <c r="F17" t="inlineStr">
        <is>
          <t>3.4%</t>
        </is>
      </c>
      <c r="G17" t="inlineStr">
        <is>
          <t>1.3%</t>
        </is>
      </c>
      <c r="H17" t="inlineStr">
        <is>
          <t>(0.1)%</t>
        </is>
      </c>
      <c r="I17" t="inlineStr">
        <is>
          <t>0.4%</t>
        </is>
      </c>
      <c r="J17" t="inlineStr">
        <is>
          <t>(0.3)%</t>
        </is>
      </c>
      <c r="K17" t="inlineStr">
        <is>
          <t>0.6%</t>
        </is>
      </c>
      <c r="L17" t="inlineStr">
        <is>
          <t>1.7%</t>
        </is>
      </c>
      <c r="M17" t="inlineStr">
        <is>
          <t>1.7%</t>
        </is>
      </c>
      <c r="N17" t="inlineStr">
        <is>
          <t>4.3%</t>
        </is>
      </c>
      <c r="O17" t="inlineStr">
        <is>
          <t>4.1%</t>
        </is>
      </c>
      <c r="P17" t="inlineStr">
        <is>
          <t>5.5%</t>
        </is>
      </c>
      <c r="Q17" t="inlineStr">
        <is>
          <t>7.1%</t>
        </is>
      </c>
      <c r="R17" t="inlineStr">
        <is>
          <t>2.1%</t>
        </is>
      </c>
    </row>
    <row r="18">
      <c r="A18" s="1" t="inlineStr">
        <is>
          <t>Working capital (m)</t>
        </is>
      </c>
      <c r="B18" t="inlineStr">
        <is>
          <t>841</t>
        </is>
      </c>
      <c r="C18" t="inlineStr">
        <is>
          <t>1,450</t>
        </is>
      </c>
      <c r="D18" t="inlineStr">
        <is>
          <t>1,411</t>
        </is>
      </c>
      <c r="E18" t="inlineStr">
        <is>
          <t>2,433</t>
        </is>
      </c>
      <c r="F18" t="inlineStr">
        <is>
          <t>3,375</t>
        </is>
      </c>
      <c r="G18" t="inlineStr">
        <is>
          <t>2,594</t>
        </is>
      </c>
      <c r="H18" t="inlineStr">
        <is>
          <t>2,294</t>
        </is>
      </c>
      <c r="I18" t="inlineStr">
        <is>
          <t>1,645</t>
        </is>
      </c>
      <c r="J18" t="inlineStr">
        <is>
          <t>3,238</t>
        </is>
      </c>
      <c r="K18" t="inlineStr">
        <is>
          <t>2,575</t>
        </is>
      </c>
      <c r="L18" t="inlineStr">
        <is>
          <t>1,965</t>
        </is>
      </c>
      <c r="M18" t="inlineStr">
        <is>
          <t>2,314</t>
        </is>
      </c>
      <c r="N18" t="inlineStr">
        <is>
          <t>6,710</t>
        </is>
      </c>
      <c r="O18" t="inlineStr">
        <is>
          <t>8,522</t>
        </is>
      </c>
      <c r="P18" t="inlineStr">
        <is>
          <t>6,348</t>
        </is>
      </c>
      <c r="Q18" t="inlineStr">
        <is>
          <t>19,314</t>
        </is>
      </c>
      <c r="R18" t="inlineStr">
        <is>
          <t>(6,624)</t>
        </is>
      </c>
    </row>
    <row r="19">
      <c r="A19" s="1" t="inlineStr">
        <is>
          <t>Long-term debt (m)</t>
        </is>
      </c>
      <c r="B19" t="inlineStr">
        <is>
          <t>1,247</t>
        </is>
      </c>
      <c r="C19" t="inlineStr">
        <is>
          <t>1,282</t>
        </is>
      </c>
      <c r="D19" t="inlineStr">
        <is>
          <t>409</t>
        </is>
      </c>
      <c r="E19" t="inlineStr">
        <is>
          <t>109</t>
        </is>
      </c>
      <c r="F19" t="inlineStr">
        <is>
          <t>184</t>
        </is>
      </c>
      <c r="G19" t="inlineStr">
        <is>
          <t>255</t>
        </is>
      </c>
      <c r="H19" t="inlineStr">
        <is>
          <t>3,084</t>
        </is>
      </c>
      <c r="I19" t="inlineStr">
        <is>
          <t>3,191</t>
        </is>
      </c>
      <c r="J19" t="inlineStr">
        <is>
          <t>8,265</t>
        </is>
      </c>
      <c r="K19" t="inlineStr">
        <is>
          <t>8,235</t>
        </is>
      </c>
      <c r="L19" t="inlineStr">
        <is>
          <t>7,694</t>
        </is>
      </c>
      <c r="M19" t="inlineStr">
        <is>
          <t>24,743</t>
        </is>
      </c>
      <c r="N19" t="inlineStr">
        <is>
          <t>23,495</t>
        </is>
      </c>
      <c r="O19" t="inlineStr">
        <is>
          <t>23,414</t>
        </is>
      </c>
      <c r="P19" t="inlineStr">
        <is>
          <t>84,389</t>
        </is>
      </c>
      <c r="Q19" t="inlineStr">
        <is>
          <t>116,395</t>
        </is>
      </c>
      <c r="R19" t="inlineStr">
        <is>
          <t>124,577</t>
        </is>
      </c>
    </row>
    <row r="20">
      <c r="A20" s="1" t="inlineStr">
        <is>
          <t>Equity (m)</t>
        </is>
      </c>
      <c r="B20" t="inlineStr">
        <is>
          <t>431</t>
        </is>
      </c>
      <c r="C20" t="inlineStr">
        <is>
          <t>1,197</t>
        </is>
      </c>
      <c r="D20" t="inlineStr">
        <is>
          <t>2,672</t>
        </is>
      </c>
      <c r="E20" t="inlineStr">
        <is>
          <t>5,257</t>
        </is>
      </c>
      <c r="F20" t="inlineStr">
        <is>
          <t>6,864</t>
        </is>
      </c>
      <c r="G20" t="inlineStr">
        <is>
          <t>7,757</t>
        </is>
      </c>
      <c r="H20" t="inlineStr">
        <is>
          <t>8,192</t>
        </is>
      </c>
      <c r="I20" t="inlineStr">
        <is>
          <t>9,746</t>
        </is>
      </c>
      <c r="J20" t="inlineStr">
        <is>
          <t>10,741</t>
        </is>
      </c>
      <c r="K20" t="inlineStr">
        <is>
          <t>13,384</t>
        </is>
      </c>
      <c r="L20" t="inlineStr">
        <is>
          <t>19,285</t>
        </is>
      </c>
      <c r="M20" t="inlineStr">
        <is>
          <t>27,709</t>
        </is>
      </c>
      <c r="N20" t="inlineStr">
        <is>
          <t>43,549</t>
        </is>
      </c>
      <c r="O20" t="inlineStr">
        <is>
          <t>62,060</t>
        </is>
      </c>
      <c r="P20" t="inlineStr">
        <is>
          <t>93,404</t>
        </is>
      </c>
      <c r="Q20" t="inlineStr">
        <is>
          <t>138,245</t>
        </is>
      </c>
      <c r="R20" t="inlineStr">
        <is>
          <t>131,402</t>
        </is>
      </c>
    </row>
    <row r="21">
      <c r="A21" s="1" t="inlineStr">
        <is>
          <t>ROIC</t>
        </is>
      </c>
      <c r="B21" t="inlineStr">
        <is>
          <t>12.5%</t>
        </is>
      </c>
      <c r="C21" t="inlineStr">
        <is>
          <t>19.2%</t>
        </is>
      </c>
      <c r="D21" t="inlineStr">
        <is>
          <t>19.6%</t>
        </is>
      </c>
      <c r="E21" t="inlineStr">
        <is>
          <t>14.4%</t>
        </is>
      </c>
      <c r="F21" t="inlineStr">
        <is>
          <t>14.0%</t>
        </is>
      </c>
      <c r="G21" t="inlineStr">
        <is>
          <t>6.5%</t>
        </is>
      </c>
      <c r="H21" t="inlineStr">
        <is>
          <t>0.8%</t>
        </is>
      </c>
      <c r="I21" t="inlineStr">
        <is>
          <t>2.3%</t>
        </is>
      </c>
      <c r="J21" t="inlineStr">
        <is>
          <t>1.3%</t>
        </is>
      </c>
      <c r="K21" t="inlineStr">
        <is>
          <t>2.5%</t>
        </is>
      </c>
      <c r="L21" t="inlineStr">
        <is>
          <t>6.9%</t>
        </is>
      </c>
      <c r="M21" t="inlineStr">
        <is>
          <t>5.1%</t>
        </is>
      </c>
      <c r="N21" t="inlineStr">
        <is>
          <t>12.0%</t>
        </is>
      </c>
      <c r="O21" t="inlineStr">
        <is>
          <t>9.4%</t>
        </is>
      </c>
      <c r="P21" t="inlineStr">
        <is>
          <t>11.7%</t>
        </is>
      </c>
      <c r="Q21" t="inlineStr">
        <is>
          <t>12.6%</t>
        </is>
      </c>
      <c r="R21" t="inlineStr">
        <is>
          <t>4.8%</t>
        </is>
      </c>
    </row>
    <row r="22">
      <c r="A22" s="1" t="inlineStr">
        <is>
          <t>Return on capital</t>
        </is>
      </c>
      <c r="B22" t="inlineStr">
        <is>
          <t>10.4%</t>
        </is>
      </c>
      <c r="C22" t="inlineStr">
        <is>
          <t>11.4%</t>
        </is>
      </c>
      <c r="D22" t="inlineStr">
        <is>
          <t>11.6%</t>
        </is>
      </c>
      <c r="E22" t="inlineStr">
        <is>
          <t>8.6%</t>
        </is>
      </c>
      <c r="F22" t="inlineStr">
        <is>
          <t>8.2%</t>
        </is>
      </c>
      <c r="G22" t="inlineStr">
        <is>
          <t>3.9%</t>
        </is>
      </c>
      <c r="H22" t="inlineStr">
        <is>
          <t>1.5%</t>
        </is>
      </c>
      <c r="I22" t="inlineStr">
        <is>
          <t>1.4%</t>
        </is>
      </c>
      <c r="J22" t="inlineStr">
        <is>
          <t>0.2%</t>
        </is>
      </c>
      <c r="K22" t="inlineStr">
        <is>
          <t>3.1%</t>
        </is>
      </c>
      <c r="L22" t="inlineStr">
        <is>
          <t>5.1%</t>
        </is>
      </c>
      <c r="M22" t="inlineStr">
        <is>
          <t>3.5%</t>
        </is>
      </c>
      <c r="N22" t="inlineStr">
        <is>
          <t>7.8%</t>
        </is>
      </c>
      <c r="O22" t="inlineStr">
        <is>
          <t>6.9%</t>
        </is>
      </c>
      <c r="P22" t="inlineStr">
        <is>
          <t>8.0%</t>
        </is>
      </c>
      <c r="Q22" t="inlineStr">
        <is>
          <t>9.5%</t>
        </is>
      </c>
      <c r="R22" t="inlineStr">
        <is>
          <t>3.5%</t>
        </is>
      </c>
    </row>
    <row r="23">
      <c r="A23" s="1" t="inlineStr">
        <is>
          <t>Return on equity</t>
        </is>
      </c>
      <c r="B23" t="inlineStr">
        <is>
          <t>44.1%</t>
        </is>
      </c>
      <c r="C23" t="inlineStr">
        <is>
          <t>39.8%</t>
        </is>
      </c>
      <c r="D23" t="inlineStr">
        <is>
          <t>24.1%</t>
        </is>
      </c>
      <c r="E23" t="inlineStr">
        <is>
          <t>17.2%</t>
        </is>
      </c>
      <c r="F23" t="inlineStr">
        <is>
          <t>16.8%</t>
        </is>
      </c>
      <c r="G23" t="inlineStr">
        <is>
          <t>8.1%</t>
        </is>
      </c>
      <c r="H23" t="inlineStr">
        <is>
          <t>(0.5)%</t>
        </is>
      </c>
      <c r="I23" t="inlineStr">
        <is>
          <t>2.8%</t>
        </is>
      </c>
      <c r="J23" t="inlineStr">
        <is>
          <t>(2.2)%</t>
        </is>
      </c>
      <c r="K23" t="inlineStr">
        <is>
          <t>4.5%</t>
        </is>
      </c>
      <c r="L23" t="inlineStr">
        <is>
          <t>12.3%</t>
        </is>
      </c>
      <c r="M23" t="inlineStr">
        <is>
          <t>10.9%</t>
        </is>
      </c>
      <c r="N23" t="inlineStr">
        <is>
          <t>23.1%</t>
        </is>
      </c>
      <c r="O23" t="inlineStr">
        <is>
          <t>18.7%</t>
        </is>
      </c>
      <c r="P23" t="inlineStr">
        <is>
          <t>22.8%</t>
        </is>
      </c>
      <c r="Q23" t="inlineStr">
        <is>
          <t>24.1%</t>
        </is>
      </c>
      <c r="R23" t="inlineStr">
        <is>
          <t>8.8%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51.9%</t>
        </is>
      </c>
      <c r="C25" t="inlineStr">
        <is>
          <t>21.0%</t>
        </is>
      </c>
      <c r="D25" t="inlineStr">
        <is>
          <t>7.3%</t>
        </is>
      </c>
      <c r="E25" t="inlineStr">
        <is>
          <t>- -</t>
        </is>
      </c>
      <c r="F25" t="inlineStr">
        <is>
          <t>- -</t>
        </is>
      </c>
      <c r="G25" t="inlineStr">
        <is>
          <t>13.2%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(20.1)%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  <row r="30">
      <c r="A30" t="inlineStr">
        <is>
          <t>EPS / Rev Per Share</t>
        </is>
      </c>
      <c r="B30" s="4">
        <f>B3/B2</f>
        <v/>
      </c>
      <c r="C30" s="4">
        <f>C3/C2</f>
        <v/>
      </c>
      <c r="D30" s="4">
        <f>D3/D2</f>
        <v/>
      </c>
      <c r="E30" s="4">
        <f>E3/E2</f>
        <v/>
      </c>
      <c r="F30" s="4">
        <f>F3/F2</f>
        <v/>
      </c>
      <c r="G30" s="4">
        <f>G3/G2</f>
        <v/>
      </c>
      <c r="H30" s="4">
        <f>H3/H2</f>
        <v/>
      </c>
      <c r="I30" s="4">
        <f>I3/I2</f>
        <v/>
      </c>
      <c r="J30" s="4">
        <f>J3/J2</f>
        <v/>
      </c>
      <c r="K30" s="4">
        <f>K3/K2</f>
        <v/>
      </c>
      <c r="L30" s="4">
        <f>L3/L2</f>
        <v/>
      </c>
      <c r="M30" s="4">
        <f>M3/M2</f>
        <v/>
      </c>
      <c r="N30" s="4">
        <f>N3/N2</f>
        <v/>
      </c>
      <c r="O30" s="4">
        <f>O3/O2</f>
        <v/>
      </c>
      <c r="P30" s="4">
        <f>P3/P2</f>
        <v/>
      </c>
      <c r="Q30" s="4">
        <f>Q3/Q2</f>
        <v/>
      </c>
      <c r="R30" s="4">
        <f>R3/R2</f>
        <v/>
      </c>
    </row>
    <row r="31"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t="inlineStr">
        <is>
          <t>Key Table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1" t="inlineStr">
        <is>
          <t>Revenue per share</t>
        </is>
      </c>
      <c r="B33" s="3" t="inlineStr">
        <is>
          <t>1.29</t>
        </is>
      </c>
      <c r="C33" s="3" t="inlineStr">
        <is>
          <t>1.80</t>
        </is>
      </c>
      <c r="D33" s="3" t="inlineStr">
        <is>
          <t>2.27</t>
        </is>
      </c>
      <c r="E33" s="3" t="inlineStr">
        <is>
          <t>2.83</t>
        </is>
      </c>
      <c r="F33" s="3" t="inlineStr">
        <is>
          <t>3.83</t>
        </is>
      </c>
      <c r="G33" s="3" t="inlineStr">
        <is>
          <t>5.31</t>
        </is>
      </c>
      <c r="H33" s="3" t="inlineStr">
        <is>
          <t>6.74</t>
        </is>
      </c>
      <c r="I33" s="3" t="inlineStr">
        <is>
          <t>8.15</t>
        </is>
      </c>
      <c r="J33" s="3" t="inlineStr">
        <is>
          <t>9.63</t>
        </is>
      </c>
      <c r="K33" s="3" t="inlineStr">
        <is>
          <t>11.46</t>
        </is>
      </c>
      <c r="L33" s="3" t="inlineStr">
        <is>
          <t>14.34</t>
        </is>
      </c>
      <c r="M33" s="3" t="inlineStr">
        <is>
          <t>18.53</t>
        </is>
      </c>
      <c r="N33" s="3" t="inlineStr">
        <is>
          <t>23.91</t>
        </is>
      </c>
      <c r="O33" s="3" t="inlineStr">
        <is>
          <t>28.39</t>
        </is>
      </c>
      <c r="P33" s="3" t="inlineStr">
        <is>
          <t>38.61</t>
        </is>
      </c>
      <c r="Q33" s="3" t="inlineStr">
        <is>
          <t>46.43</t>
        </is>
      </c>
      <c r="R33" s="4" t="n"/>
    </row>
    <row r="34" customFormat="1" s="3">
      <c r="A34" s="1" t="inlineStr">
        <is>
          <t>Earnings per share</t>
        </is>
      </c>
      <c r="B34" s="3" t="inlineStr">
        <is>
          <t>0.02</t>
        </is>
      </c>
      <c r="C34" s="3" t="inlineStr">
        <is>
          <t>0.06</t>
        </is>
      </c>
      <c r="D34" s="3" t="inlineStr">
        <is>
          <t>0.08</t>
        </is>
      </c>
      <c r="E34" s="3" t="inlineStr">
        <is>
          <t>0.10</t>
        </is>
      </c>
      <c r="F34" s="3" t="inlineStr">
        <is>
          <t>0.13</t>
        </is>
      </c>
      <c r="G34" s="3" t="inlineStr">
        <is>
          <t>0.07</t>
        </is>
      </c>
      <c r="H34" s="3" t="inlineStr">
        <is>
          <t>(0.00)</t>
        </is>
      </c>
      <c r="I34" s="3" t="inlineStr">
        <is>
          <t>0.03</t>
        </is>
      </c>
      <c r="J34" s="3" t="inlineStr">
        <is>
          <t>(0.03)</t>
        </is>
      </c>
      <c r="K34" s="3" t="inlineStr">
        <is>
          <t>0.06</t>
        </is>
      </c>
      <c r="L34" s="3" t="inlineStr">
        <is>
          <t>0.25</t>
        </is>
      </c>
      <c r="M34" s="3" t="inlineStr">
        <is>
          <t>0.32</t>
        </is>
      </c>
      <c r="N34" s="3" t="inlineStr">
        <is>
          <t>1.03</t>
        </is>
      </c>
      <c r="O34" s="3" t="inlineStr">
        <is>
          <t>1.17</t>
        </is>
      </c>
      <c r="P34" s="3" t="inlineStr">
        <is>
          <t>2.13</t>
        </is>
      </c>
      <c r="Q34" s="3" t="inlineStr">
        <is>
          <t>3.30</t>
        </is>
      </c>
      <c r="R34" s="3" t="inlineStr">
        <is>
          <t>1.14</t>
        </is>
      </c>
    </row>
    <row r="35">
      <c r="A35" s="1" t="inlineStr">
        <is>
          <t>FCF per share</t>
        </is>
      </c>
      <c r="B35" t="inlineStr">
        <is>
          <t>0.06</t>
        </is>
      </c>
      <c r="C35" t="inlineStr">
        <is>
          <t>0.14</t>
        </is>
      </c>
      <c r="D35" t="inlineStr">
        <is>
          <t>0.16</t>
        </is>
      </c>
      <c r="E35" t="inlineStr">
        <is>
          <t>0.34</t>
        </is>
      </c>
      <c r="F35" t="inlineStr">
        <is>
          <t>0.28</t>
        </is>
      </c>
      <c r="G35" t="inlineStr">
        <is>
          <t>0.23</t>
        </is>
      </c>
      <c r="H35" t="inlineStr">
        <is>
          <t>0.04</t>
        </is>
      </c>
      <c r="I35" t="inlineStr">
        <is>
          <t>0.22</t>
        </is>
      </c>
      <c r="J35" t="inlineStr">
        <is>
          <t>0.21</t>
        </is>
      </c>
      <c r="K35" t="inlineStr">
        <is>
          <t>0.78</t>
        </is>
      </c>
      <c r="L35" t="inlineStr">
        <is>
          <t>1.02</t>
        </is>
      </c>
      <c r="M35" t="inlineStr">
        <is>
          <t>0.67</t>
        </is>
      </c>
      <c r="N35" t="inlineStr">
        <is>
          <t>1.78</t>
        </is>
      </c>
      <c r="O35" t="inlineStr">
        <is>
          <t>2.19</t>
        </is>
      </c>
      <c r="P35" t="inlineStr">
        <is>
          <t>2.59</t>
        </is>
      </c>
      <c r="Q35" t="inlineStr">
        <is>
          <t>(1.46)</t>
        </is>
      </c>
      <c r="R35" t="inlineStr">
        <is>
          <t>(2.93)</t>
        </is>
      </c>
    </row>
    <row r="36"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9">
      <c r="A79" t="inlineStr">
        <is>
          <t>Notes</t>
        </is>
      </c>
      <c r="B79" t="inlineStr">
        <is>
          <t xml:space="preserve">Growing 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baseColWidth="8" defaultRowHeight="14.5"/>
  <cols>
    <col width="25.54296875" customWidth="1" min="1" max="1"/>
    <col width="9.54296875" bestFit="1" customWidth="1" min="12" max="20"/>
    <col width="10.453125" bestFit="1" customWidth="1" min="21" max="27"/>
  </cols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</row>
    <row r="2" customFormat="1" s="3">
      <c r="A2" s="1" t="inlineStr">
        <is>
          <t>Revenue</t>
        </is>
      </c>
      <c r="B2" s="22" t="n">
        <v>16</v>
      </c>
      <c r="C2" s="22" t="inlineStr">
        <is>
          <t>148</t>
        </is>
      </c>
      <c r="D2" s="22" t="inlineStr">
        <is>
          <t>610</t>
        </is>
      </c>
      <c r="E2" s="22" t="inlineStr">
        <is>
          <t>1,640</t>
        </is>
      </c>
      <c r="F2" s="22" t="inlineStr">
        <is>
          <t>2,762</t>
        </is>
      </c>
      <c r="G2" s="22" t="inlineStr">
        <is>
          <t>3,122</t>
        </is>
      </c>
      <c r="H2" s="22" t="inlineStr">
        <is>
          <t>3,933</t>
        </is>
      </c>
      <c r="I2" s="22" t="inlineStr">
        <is>
          <t>5,264</t>
        </is>
      </c>
      <c r="J2" s="22" t="inlineStr">
        <is>
          <t>6,921</t>
        </is>
      </c>
      <c r="K2" s="22" t="inlineStr">
        <is>
          <t>8,490</t>
        </is>
      </c>
      <c r="L2" s="22" t="inlineStr">
        <is>
          <t>10,711</t>
        </is>
      </c>
      <c r="M2" s="22" t="inlineStr">
        <is>
          <t>14,835</t>
        </is>
      </c>
      <c r="N2" s="22" t="inlineStr">
        <is>
          <t>19,166</t>
        </is>
      </c>
      <c r="O2" s="22" t="inlineStr">
        <is>
          <t>24,509</t>
        </is>
      </c>
      <c r="P2" s="22" t="inlineStr">
        <is>
          <t>34,204</t>
        </is>
      </c>
      <c r="Q2" s="22" t="inlineStr">
        <is>
          <t>48,077</t>
        </is>
      </c>
      <c r="R2" s="22" t="inlineStr">
        <is>
          <t>61,093</t>
        </is>
      </c>
      <c r="S2" s="22" t="inlineStr">
        <is>
          <t>74,452</t>
        </is>
      </c>
      <c r="T2" s="22" t="inlineStr">
        <is>
          <t>88,988</t>
        </is>
      </c>
      <c r="U2" s="22" t="inlineStr">
        <is>
          <t>107,006</t>
        </is>
      </c>
      <c r="V2" s="22" t="inlineStr">
        <is>
          <t>135,987</t>
        </is>
      </c>
      <c r="W2" s="22" t="inlineStr">
        <is>
          <t>177,866</t>
        </is>
      </c>
      <c r="X2" s="22" t="inlineStr">
        <is>
          <t>232,887</t>
        </is>
      </c>
      <c r="Y2" s="22" t="inlineStr">
        <is>
          <t>280,522</t>
        </is>
      </c>
      <c r="Z2" s="22" t="inlineStr">
        <is>
          <t>386,064</t>
        </is>
      </c>
      <c r="AA2" s="22" t="inlineStr">
        <is>
          <t>469,822</t>
        </is>
      </c>
    </row>
    <row r="3">
      <c r="A3" s="1" t="inlineStr">
        <is>
          <t>COGS</t>
        </is>
      </c>
      <c r="B3" s="10" t="inlineStr">
        <is>
          <t>12</t>
        </is>
      </c>
      <c r="C3" s="10" t="inlineStr">
        <is>
          <t>114</t>
        </is>
      </c>
      <c r="D3" s="10" t="inlineStr">
        <is>
          <t>476</t>
        </is>
      </c>
      <c r="E3" s="10" t="inlineStr">
        <is>
          <t>1,349</t>
        </is>
      </c>
      <c r="F3" s="10" t="inlineStr">
        <is>
          <t>2,106</t>
        </is>
      </c>
      <c r="G3" s="10" t="inlineStr">
        <is>
          <t>2,324</t>
        </is>
      </c>
      <c r="H3" s="10" t="inlineStr">
        <is>
          <t>2,940</t>
        </is>
      </c>
      <c r="I3" s="10" t="inlineStr">
        <is>
          <t>4,007</t>
        </is>
      </c>
      <c r="J3" s="10" t="inlineStr">
        <is>
          <t>5,319</t>
        </is>
      </c>
      <c r="K3" s="10" t="inlineStr">
        <is>
          <t>6,451</t>
        </is>
      </c>
      <c r="L3" s="10" t="inlineStr">
        <is>
          <t>8,255</t>
        </is>
      </c>
      <c r="M3" s="10" t="inlineStr">
        <is>
          <t>11,482</t>
        </is>
      </c>
      <c r="N3" s="10" t="inlineStr">
        <is>
          <t>14,896</t>
        </is>
      </c>
      <c r="O3" s="10" t="inlineStr">
        <is>
          <t>18,978</t>
        </is>
      </c>
      <c r="P3" s="10" t="inlineStr">
        <is>
          <t>26,561</t>
        </is>
      </c>
      <c r="Q3" s="10" t="inlineStr">
        <is>
          <t>37,288</t>
        </is>
      </c>
      <c r="R3" s="10" t="inlineStr">
        <is>
          <t>52,390</t>
        </is>
      </c>
      <c r="S3" s="10" t="inlineStr">
        <is>
          <t>62,766</t>
        </is>
      </c>
      <c r="T3" s="10" t="inlineStr">
        <is>
          <t>73,518</t>
        </is>
      </c>
      <c r="U3" s="10" t="inlineStr">
        <is>
          <t>85,061</t>
        </is>
      </c>
      <c r="V3" s="10" t="inlineStr">
        <is>
          <t>105,884</t>
        </is>
      </c>
      <c r="W3" s="10" t="inlineStr">
        <is>
          <t>137,183</t>
        </is>
      </c>
      <c r="X3" s="10" t="inlineStr">
        <is>
          <t>173,183</t>
        </is>
      </c>
      <c r="Y3" s="10" t="inlineStr">
        <is>
          <t>205,768</t>
        </is>
      </c>
      <c r="Z3" s="10" t="inlineStr">
        <is>
          <t>291,824</t>
        </is>
      </c>
      <c r="AA3" s="10" t="inlineStr">
        <is>
          <t>403,507</t>
        </is>
      </c>
    </row>
    <row r="4" customFormat="1" s="3">
      <c r="A4" s="1" t="inlineStr">
        <is>
          <t>Gross Profit</t>
        </is>
      </c>
      <c r="B4" s="22" t="inlineStr">
        <is>
          <t>4</t>
        </is>
      </c>
      <c r="C4" s="22" t="inlineStr">
        <is>
          <t>34</t>
        </is>
      </c>
      <c r="D4" s="22" t="inlineStr">
        <is>
          <t>134</t>
        </is>
      </c>
      <c r="E4" s="22" t="inlineStr">
        <is>
          <t>291</t>
        </is>
      </c>
      <c r="F4" s="22" t="inlineStr">
        <is>
          <t>656</t>
        </is>
      </c>
      <c r="G4" s="22" t="inlineStr">
        <is>
          <t>799</t>
        </is>
      </c>
      <c r="H4" s="22" t="inlineStr">
        <is>
          <t>993</t>
        </is>
      </c>
      <c r="I4" s="22" t="inlineStr">
        <is>
          <t>1,257</t>
        </is>
      </c>
      <c r="J4" s="22" t="inlineStr">
        <is>
          <t>1,602</t>
        </is>
      </c>
      <c r="K4" s="22" t="inlineStr">
        <is>
          <t>2,039</t>
        </is>
      </c>
      <c r="L4" s="22" t="inlineStr">
        <is>
          <t>2,456</t>
        </is>
      </c>
      <c r="M4" s="22" t="inlineStr">
        <is>
          <t>3,353</t>
        </is>
      </c>
      <c r="N4" s="22" t="inlineStr">
        <is>
          <t>4,270</t>
        </is>
      </c>
      <c r="O4" s="22" t="inlineStr">
        <is>
          <t>5,531</t>
        </is>
      </c>
      <c r="P4" s="22" t="inlineStr">
        <is>
          <t>7,643</t>
        </is>
      </c>
      <c r="Q4" s="22" t="inlineStr">
        <is>
          <t>10,789</t>
        </is>
      </c>
      <c r="R4" s="22" t="inlineStr">
        <is>
          <t>8,703</t>
        </is>
      </c>
      <c r="S4" s="22" t="inlineStr">
        <is>
          <t>11,686</t>
        </is>
      </c>
      <c r="T4" s="22" t="inlineStr">
        <is>
          <t>15,470</t>
        </is>
      </c>
      <c r="U4" s="22" t="inlineStr">
        <is>
          <t>21,945</t>
        </is>
      </c>
      <c r="V4" s="22" t="inlineStr">
        <is>
          <t>30,103</t>
        </is>
      </c>
      <c r="W4" s="22" t="inlineStr">
        <is>
          <t>40,683</t>
        </is>
      </c>
      <c r="X4" s="22" t="inlineStr">
        <is>
          <t>59,704</t>
        </is>
      </c>
      <c r="Y4" s="22" t="inlineStr">
        <is>
          <t>74,754</t>
        </is>
      </c>
      <c r="Z4" s="22" t="inlineStr">
        <is>
          <t>94,240</t>
        </is>
      </c>
      <c r="AA4" s="22" t="inlineStr">
        <is>
          <t>66,315</t>
        </is>
      </c>
    </row>
    <row r="5">
      <c r="A5" s="1" t="inlineStr">
        <is>
          <t>Operating Expenses</t>
        </is>
      </c>
      <c r="B5" t="inlineStr">
        <is>
          <t>10</t>
        </is>
      </c>
      <c r="C5" t="inlineStr">
        <is>
          <t>63</t>
        </is>
      </c>
      <c r="D5" t="inlineStr">
        <is>
          <t>246</t>
        </is>
      </c>
      <c r="E5" t="inlineStr">
        <is>
          <t>888</t>
        </is>
      </c>
      <c r="F5" t="inlineStr">
        <is>
          <t>1,520</t>
        </is>
      </c>
      <c r="G5" t="inlineStr">
        <is>
          <t>1,029</t>
        </is>
      </c>
      <c r="H5" t="inlineStr">
        <is>
          <t>887</t>
        </is>
      </c>
      <c r="I5" t="inlineStr">
        <is>
          <t>986</t>
        </is>
      </c>
      <c r="J5" t="inlineStr">
        <is>
          <t>1,162</t>
        </is>
      </c>
      <c r="K5" t="inlineStr">
        <is>
          <t>1,607</t>
        </is>
      </c>
      <c r="L5" t="inlineStr">
        <is>
          <t>2,057</t>
        </is>
      </c>
      <c r="M5" t="inlineStr">
        <is>
          <t>2,689</t>
        </is>
      </c>
      <c r="N5" t="inlineStr">
        <is>
          <t>3,452</t>
        </is>
      </c>
      <c r="O5" t="inlineStr">
        <is>
          <t>4,300</t>
        </is>
      </c>
      <c r="P5" t="inlineStr">
        <is>
          <t>6,131</t>
        </is>
      </c>
      <c r="Q5" t="inlineStr">
        <is>
          <t>9,773</t>
        </is>
      </c>
      <c r="R5" t="inlineStr">
        <is>
          <t>8,027</t>
        </is>
      </c>
      <c r="S5" t="inlineStr">
        <is>
          <t>10,941</t>
        </is>
      </c>
      <c r="T5" t="inlineStr">
        <is>
          <t>15,292</t>
        </is>
      </c>
      <c r="U5" t="inlineStr">
        <is>
          <t>19,712</t>
        </is>
      </c>
      <c r="V5" t="inlineStr">
        <is>
          <t>25,917</t>
        </is>
      </c>
      <c r="W5" t="inlineStr">
        <is>
          <t>36,577</t>
        </is>
      </c>
      <c r="X5" t="inlineStr">
        <is>
          <t>47,283</t>
        </is>
      </c>
      <c r="Y5" t="inlineStr">
        <is>
          <t>60,213</t>
        </is>
      </c>
      <c r="Z5" t="inlineStr">
        <is>
          <t>71,341</t>
        </is>
      </c>
      <c r="AA5" t="inlineStr">
        <is>
          <t>41,436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13</t>
        </is>
      </c>
      <c r="D6" t="inlineStr">
        <is>
          <t>47</t>
        </is>
      </c>
      <c r="E6" t="inlineStr">
        <is>
          <t>160</t>
        </is>
      </c>
      <c r="F6" t="inlineStr">
        <is>
          <t>269</t>
        </is>
      </c>
      <c r="G6" t="inlineStr">
        <is>
          <t>241</t>
        </is>
      </c>
      <c r="H6" t="inlineStr">
        <is>
          <t>216</t>
        </is>
      </c>
      <c r="I6" t="inlineStr">
        <is>
          <t>208</t>
        </is>
      </c>
      <c r="J6" t="inlineStr">
        <is>
          <t>251</t>
        </is>
      </c>
      <c r="K6" t="inlineStr">
        <is>
          <t>451</t>
        </is>
      </c>
      <c r="L6" t="inlineStr">
        <is>
          <t>662</t>
        </is>
      </c>
      <c r="M6" t="inlineStr">
        <is>
          <t>818</t>
        </is>
      </c>
      <c r="N6" t="inlineStr">
        <is>
          <t>1,033</t>
        </is>
      </c>
      <c r="O6" t="inlineStr">
        <is>
          <t>1,240</t>
        </is>
      </c>
      <c r="P6" t="inlineStr">
        <is>
          <t>1,734</t>
        </is>
      </c>
      <c r="Q6" t="inlineStr">
        <is>
          <t>2,909</t>
        </is>
      </c>
      <c r="R6" t="inlineStr">
        <is>
          <t>4,564</t>
        </is>
      </c>
      <c r="S6" t="inlineStr">
        <is>
          <t>6,565</t>
        </is>
      </c>
      <c r="T6" t="inlineStr">
        <is>
          <t>9,275</t>
        </is>
      </c>
      <c r="U6" t="inlineStr">
        <is>
          <t>12,540</t>
        </is>
      </c>
      <c r="V6" t="inlineStr">
        <is>
          <t>16,085</t>
        </is>
      </c>
      <c r="W6" t="inlineStr">
        <is>
          <t>22,620</t>
        </is>
      </c>
      <c r="X6" t="inlineStr">
        <is>
          <t>28,837</t>
        </is>
      </c>
      <c r="Y6" t="inlineStr">
        <is>
          <t>35,931</t>
        </is>
      </c>
      <c r="Z6" t="inlineStr">
        <is>
          <t>42,740</t>
        </is>
      </c>
      <c r="AA6" t="inlineStr">
        <is>
          <t>56,052</t>
        </is>
      </c>
    </row>
    <row r="7">
      <c r="A7" s="1" t="inlineStr">
        <is>
          <t>Selling, G&amp;A Exp.</t>
        </is>
      </c>
      <c r="B7" t="inlineStr">
        <is>
          <t>9</t>
        </is>
      </c>
      <c r="C7" t="inlineStr">
        <is>
          <t>46</t>
        </is>
      </c>
      <c r="D7" t="inlineStr">
        <is>
          <t>149</t>
        </is>
      </c>
      <c r="E7" t="inlineStr">
        <is>
          <t>514</t>
        </is>
      </c>
      <c r="F7" t="inlineStr">
        <is>
          <t>728</t>
        </is>
      </c>
      <c r="G7" t="inlineStr">
        <is>
          <t>607</t>
        </is>
      </c>
      <c r="H7" t="inlineStr">
        <is>
          <t>666</t>
        </is>
      </c>
      <c r="I7" t="inlineStr">
        <is>
          <t>776</t>
        </is>
      </c>
      <c r="J7" t="inlineStr">
        <is>
          <t>918</t>
        </is>
      </c>
      <c r="K7" t="inlineStr">
        <is>
          <t>1,156</t>
        </is>
      </c>
      <c r="L7" t="inlineStr">
        <is>
          <t>1,395</t>
        </is>
      </c>
      <c r="M7" t="inlineStr">
        <is>
          <t>1,871</t>
        </is>
      </c>
      <c r="N7" t="inlineStr">
        <is>
          <t>2,419</t>
        </is>
      </c>
      <c r="O7" t="inlineStr">
        <is>
          <t>3,060</t>
        </is>
      </c>
      <c r="P7" t="inlineStr">
        <is>
          <t>4,397</t>
        </is>
      </c>
      <c r="Q7" t="inlineStr">
        <is>
          <t>6,864</t>
        </is>
      </c>
      <c r="R7" t="inlineStr">
        <is>
          <t>3,304</t>
        </is>
      </c>
      <c r="S7" t="inlineStr">
        <is>
          <t>4,262</t>
        </is>
      </c>
      <c r="T7" t="inlineStr">
        <is>
          <t>5,884</t>
        </is>
      </c>
      <c r="U7" t="inlineStr">
        <is>
          <t>7,001</t>
        </is>
      </c>
      <c r="V7" t="inlineStr">
        <is>
          <t>9,665</t>
        </is>
      </c>
      <c r="W7" t="inlineStr">
        <is>
          <t>13,743</t>
        </is>
      </c>
      <c r="X7" t="inlineStr">
        <is>
          <t>18,150</t>
        </is>
      </c>
      <c r="Y7" t="inlineStr">
        <is>
          <t>24,081</t>
        </is>
      </c>
      <c r="Z7" t="inlineStr">
        <is>
          <t>28,676</t>
        </is>
      </c>
      <c r="AA7" t="inlineStr">
        <is>
          <t>41,374</t>
        </is>
      </c>
    </row>
    <row r="8">
      <c r="A8" s="1" t="inlineStr">
        <is>
          <t>General and Admin. Exp.</t>
        </is>
      </c>
      <c r="B8" t="inlineStr">
        <is>
          <t>9</t>
        </is>
      </c>
      <c r="C8" t="inlineStr">
        <is>
          <t>46</t>
        </is>
      </c>
      <c r="D8" t="inlineStr">
        <is>
          <t>16</t>
        </is>
      </c>
      <c r="E8" t="inlineStr">
        <is>
          <t>101</t>
        </is>
      </c>
      <c r="F8" t="inlineStr">
        <is>
          <t>134</t>
        </is>
      </c>
      <c r="G8" t="inlineStr">
        <is>
          <t>94</t>
        </is>
      </c>
      <c r="H8" t="inlineStr">
        <is>
          <t>540</t>
        </is>
      </c>
      <c r="I8" t="inlineStr">
        <is>
          <t>653</t>
        </is>
      </c>
      <c r="J8" t="inlineStr">
        <is>
          <t>- -</t>
        </is>
      </c>
      <c r="K8" t="inlineStr">
        <is>
          <t>- -</t>
        </is>
      </c>
      <c r="L8" t="inlineStr">
        <is>
          <t>1,132</t>
        </is>
      </c>
      <c r="M8" t="inlineStr">
        <is>
          <t>1,527</t>
        </is>
      </c>
      <c r="N8" t="inlineStr">
        <is>
          <t>1,937</t>
        </is>
      </c>
      <c r="O8" t="inlineStr">
        <is>
          <t>2,380</t>
        </is>
      </c>
      <c r="P8" t="inlineStr">
        <is>
          <t>3,368</t>
        </is>
      </c>
      <c r="Q8" t="inlineStr">
        <is>
          <t>5,234</t>
        </is>
      </c>
      <c r="R8" t="inlineStr">
        <is>
          <t>896</t>
        </is>
      </c>
      <c r="S8" t="inlineStr">
        <is>
          <t>1,129</t>
        </is>
      </c>
      <c r="T8" t="inlineStr">
        <is>
          <t>1,552</t>
        </is>
      </c>
      <c r="U8" t="inlineStr">
        <is>
          <t>1,747</t>
        </is>
      </c>
      <c r="V8" t="inlineStr">
        <is>
          <t>2,432</t>
        </is>
      </c>
      <c r="W8" t="inlineStr">
        <is>
          <t>3,674</t>
        </is>
      </c>
      <c r="X8" t="inlineStr">
        <is>
          <t>4,336</t>
        </is>
      </c>
      <c r="Y8" t="inlineStr">
        <is>
          <t>5,203</t>
        </is>
      </c>
      <c r="Z8" t="inlineStr">
        <is>
          <t>6,668</t>
        </is>
      </c>
      <c r="AA8" t="inlineStr">
        <is>
          <t>8,823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- -</t>
        </is>
      </c>
      <c r="D9" t="inlineStr">
        <is>
          <t>133</t>
        </is>
      </c>
      <c r="E9" t="inlineStr">
        <is>
          <t>413</t>
        </is>
      </c>
      <c r="F9" t="inlineStr">
        <is>
          <t>594</t>
        </is>
      </c>
      <c r="G9" t="inlineStr">
        <is>
          <t>513</t>
        </is>
      </c>
      <c r="H9" t="inlineStr">
        <is>
          <t>125</t>
        </is>
      </c>
      <c r="I9" t="inlineStr">
        <is>
          <t>123</t>
        </is>
      </c>
      <c r="J9" t="inlineStr">
        <is>
          <t>- -</t>
        </is>
      </c>
      <c r="K9" t="inlineStr">
        <is>
          <t>- -</t>
        </is>
      </c>
      <c r="L9" t="inlineStr">
        <is>
          <t>263</t>
        </is>
      </c>
      <c r="M9" t="inlineStr">
        <is>
          <t>344</t>
        </is>
      </c>
      <c r="N9" t="inlineStr">
        <is>
          <t>482</t>
        </is>
      </c>
      <c r="O9" t="inlineStr">
        <is>
          <t>680</t>
        </is>
      </c>
      <c r="P9" t="inlineStr">
        <is>
          <t>1,029</t>
        </is>
      </c>
      <c r="Q9" t="inlineStr">
        <is>
          <t>1,630</t>
        </is>
      </c>
      <c r="R9" t="inlineStr">
        <is>
          <t>2,408</t>
        </is>
      </c>
      <c r="S9" t="inlineStr">
        <is>
          <t>3,133</t>
        </is>
      </c>
      <c r="T9" t="inlineStr">
        <is>
          <t>4,332</t>
        </is>
      </c>
      <c r="U9" t="inlineStr">
        <is>
          <t>5,254</t>
        </is>
      </c>
      <c r="V9" t="inlineStr">
        <is>
          <t>7,233</t>
        </is>
      </c>
      <c r="W9" t="inlineStr">
        <is>
          <t>10,069</t>
        </is>
      </c>
      <c r="X9" t="inlineStr">
        <is>
          <t>13,814</t>
        </is>
      </c>
      <c r="Y9" t="inlineStr">
        <is>
          <t>18,878</t>
        </is>
      </c>
      <c r="Z9" t="inlineStr">
        <is>
          <t>22,008</t>
        </is>
      </c>
      <c r="AA9" t="inlineStr">
        <is>
          <t>32,551</t>
        </is>
      </c>
    </row>
    <row r="10">
      <c r="A10" s="1" t="inlineStr">
        <is>
          <t>Other Expenses</t>
        </is>
      </c>
      <c r="B10" t="inlineStr">
        <is>
          <t>0</t>
        </is>
      </c>
      <c r="C10" t="inlineStr">
        <is>
          <t>5</t>
        </is>
      </c>
      <c r="D10" t="inlineStr">
        <is>
          <t>50</t>
        </is>
      </c>
      <c r="E10" t="inlineStr">
        <is>
          <t>215</t>
        </is>
      </c>
      <c r="F10" t="inlineStr">
        <is>
          <t>522</t>
        </is>
      </c>
      <c r="G10" t="inlineStr">
        <is>
          <t>181</t>
        </is>
      </c>
      <c r="H10" t="inlineStr">
        <is>
          <t>5</t>
        </is>
      </c>
      <c r="I10" t="inlineStr">
        <is>
          <t>3</t>
        </is>
      </c>
      <c r="J10" t="inlineStr">
        <is>
          <t>(8)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159</t>
        </is>
      </c>
      <c r="S10" t="inlineStr">
        <is>
          <t>114</t>
        </is>
      </c>
      <c r="T10" t="inlineStr">
        <is>
          <t>133</t>
        </is>
      </c>
      <c r="U10" t="inlineStr">
        <is>
          <t>171</t>
        </is>
      </c>
      <c r="V10" t="inlineStr">
        <is>
          <t>167</t>
        </is>
      </c>
      <c r="W10" t="inlineStr">
        <is>
          <t>214</t>
        </is>
      </c>
      <c r="X10" t="inlineStr">
        <is>
          <t>296</t>
        </is>
      </c>
      <c r="Y10" t="inlineStr">
        <is>
          <t>201</t>
        </is>
      </c>
      <c r="Z10" t="inlineStr">
        <is>
          <t>(75)</t>
        </is>
      </c>
      <c r="AA10" t="inlineStr">
        <is>
          <t>(55,990)</t>
        </is>
      </c>
    </row>
    <row r="11">
      <c r="A11" s="1" t="inlineStr">
        <is>
          <t>COGS and Expenses</t>
        </is>
      </c>
      <c r="B11" t="inlineStr">
        <is>
          <t>22</t>
        </is>
      </c>
      <c r="C11" t="inlineStr">
        <is>
          <t>177</t>
        </is>
      </c>
      <c r="D11" t="inlineStr">
        <is>
          <t>722</t>
        </is>
      </c>
      <c r="E11" t="inlineStr">
        <is>
          <t>2,238</t>
        </is>
      </c>
      <c r="F11" t="inlineStr">
        <is>
          <t>3,626</t>
        </is>
      </c>
      <c r="G11" t="inlineStr">
        <is>
          <t>3,353</t>
        </is>
      </c>
      <c r="H11" t="inlineStr">
        <is>
          <t>3,827</t>
        </is>
      </c>
      <c r="I11" t="inlineStr">
        <is>
          <t>4,993</t>
        </is>
      </c>
      <c r="J11" t="inlineStr">
        <is>
          <t>6,481</t>
        </is>
      </c>
      <c r="K11" t="inlineStr">
        <is>
          <t>8,058</t>
        </is>
      </c>
      <c r="L11" t="inlineStr">
        <is>
          <t>10,312</t>
        </is>
      </c>
      <c r="M11" t="inlineStr">
        <is>
          <t>14,171</t>
        </is>
      </c>
      <c r="N11" t="inlineStr">
        <is>
          <t>18,348</t>
        </is>
      </c>
      <c r="O11" t="inlineStr">
        <is>
          <t>23,278</t>
        </is>
      </c>
      <c r="P11" t="inlineStr">
        <is>
          <t>32,692</t>
        </is>
      </c>
      <c r="Q11" t="inlineStr">
        <is>
          <t>47,061</t>
        </is>
      </c>
      <c r="R11" t="inlineStr">
        <is>
          <t>60,417</t>
        </is>
      </c>
      <c r="S11" t="inlineStr">
        <is>
          <t>73,707</t>
        </is>
      </c>
      <c r="T11" t="inlineStr">
        <is>
          <t>88,810</t>
        </is>
      </c>
      <c r="U11" t="inlineStr">
        <is>
          <t>104,773</t>
        </is>
      </c>
      <c r="V11" t="inlineStr">
        <is>
          <t>131,801</t>
        </is>
      </c>
      <c r="W11" t="inlineStr">
        <is>
          <t>173,760</t>
        </is>
      </c>
      <c r="X11" t="inlineStr">
        <is>
          <t>220,466</t>
        </is>
      </c>
      <c r="Y11" t="inlineStr">
        <is>
          <t>265,981</t>
        </is>
      </c>
      <c r="Z11" t="inlineStr">
        <is>
          <t>363,165</t>
        </is>
      </c>
      <c r="AA11" t="inlineStr">
        <is>
          <t>444,943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448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78</t>
        </is>
      </c>
      <c r="M13" t="inlineStr">
        <is>
          <t>77</t>
        </is>
      </c>
      <c r="N13" t="inlineStr">
        <is>
          <t>71</t>
        </is>
      </c>
      <c r="O13" t="inlineStr">
        <is>
          <t>34</t>
        </is>
      </c>
      <c r="P13" t="inlineStr">
        <is>
          <t>39</t>
        </is>
      </c>
      <c r="Q13" t="inlineStr">
        <is>
          <t>65</t>
        </is>
      </c>
      <c r="R13" t="inlineStr">
        <is>
          <t>92</t>
        </is>
      </c>
      <c r="S13" t="inlineStr">
        <is>
          <t>141</t>
        </is>
      </c>
      <c r="T13" t="inlineStr">
        <is>
          <t>210</t>
        </is>
      </c>
      <c r="U13" t="inlineStr">
        <is>
          <t>459</t>
        </is>
      </c>
      <c r="V13" t="inlineStr">
        <is>
          <t>484</t>
        </is>
      </c>
      <c r="W13" t="inlineStr">
        <is>
          <t>848</t>
        </is>
      </c>
      <c r="X13" t="inlineStr">
        <is>
          <t>1,417</t>
        </is>
      </c>
      <c r="Y13" t="inlineStr">
        <is>
          <t>1,600</t>
        </is>
      </c>
      <c r="Z13" t="inlineStr">
        <is>
          <t>1,647</t>
        </is>
      </c>
      <c r="AA13" t="inlineStr">
        <is>
          <t>1,809</t>
        </is>
      </c>
    </row>
    <row r="14">
      <c r="A14" s="1" t="inlineStr">
        <is>
          <t>Depreciation and Amortization</t>
        </is>
      </c>
      <c r="B14" t="inlineStr">
        <is>
          <t>0</t>
        </is>
      </c>
      <c r="C14" t="inlineStr">
        <is>
          <t>5</t>
        </is>
      </c>
      <c r="D14" t="inlineStr">
        <is>
          <t>12</t>
        </is>
      </c>
      <c r="E14" t="inlineStr">
        <is>
          <t>282</t>
        </is>
      </c>
      <c r="F14" t="inlineStr">
        <is>
          <t>323</t>
        </is>
      </c>
      <c r="G14" t="inlineStr">
        <is>
          <t>130</t>
        </is>
      </c>
      <c r="H14" t="inlineStr">
        <is>
          <t>88</t>
        </is>
      </c>
      <c r="I14" t="inlineStr">
        <is>
          <t>78</t>
        </is>
      </c>
      <c r="J14" t="inlineStr">
        <is>
          <t>76</t>
        </is>
      </c>
      <c r="K14" t="inlineStr">
        <is>
          <t>121</t>
        </is>
      </c>
      <c r="L14" t="inlineStr">
        <is>
          <t>205</t>
        </is>
      </c>
      <c r="M14" t="inlineStr">
        <is>
          <t>246</t>
        </is>
      </c>
      <c r="N14" t="inlineStr">
        <is>
          <t>287</t>
        </is>
      </c>
      <c r="O14" t="inlineStr">
        <is>
          <t>378</t>
        </is>
      </c>
      <c r="P14" t="inlineStr">
        <is>
          <t>568</t>
        </is>
      </c>
      <c r="Q14" t="inlineStr">
        <is>
          <t>1,083</t>
        </is>
      </c>
      <c r="R14" t="inlineStr">
        <is>
          <t>2,159</t>
        </is>
      </c>
      <c r="S14" t="inlineStr">
        <is>
          <t>3,253</t>
        </is>
      </c>
      <c r="T14" t="inlineStr">
        <is>
          <t>4,746</t>
        </is>
      </c>
      <c r="U14" t="inlineStr">
        <is>
          <t>6,281</t>
        </is>
      </c>
      <c r="V14" t="inlineStr">
        <is>
          <t>8,116</t>
        </is>
      </c>
      <c r="W14" t="inlineStr">
        <is>
          <t>11,478</t>
        </is>
      </c>
      <c r="X14" t="inlineStr">
        <is>
          <t>15,341</t>
        </is>
      </c>
      <c r="Y14" t="inlineStr">
        <is>
          <t>21,789</t>
        </is>
      </c>
      <c r="Z14" t="inlineStr">
        <is>
          <t>25,251</t>
        </is>
      </c>
      <c r="AA14" t="inlineStr">
        <is>
          <t>34,296</t>
        </is>
      </c>
    </row>
    <row r="15">
      <c r="A15" s="1" t="inlineStr">
        <is>
          <t>EBITDA</t>
        </is>
      </c>
      <c r="B15" t="inlineStr">
        <is>
          <t>(6)</t>
        </is>
      </c>
      <c r="C15" t="inlineStr">
        <is>
          <t>(23)</t>
        </is>
      </c>
      <c r="D15" t="inlineStr">
        <is>
          <t>(112)</t>
        </is>
      </c>
      <c r="E15" t="inlineStr">
        <is>
          <t>(438)</t>
        </is>
      </c>
      <c r="F15" t="inlineStr">
        <is>
          <t>(1,088)</t>
        </is>
      </c>
      <c r="G15" t="inlineStr">
        <is>
          <t>(437)</t>
        </is>
      </c>
      <c r="H15" t="inlineStr">
        <is>
          <t>(61)</t>
        </is>
      </c>
      <c r="I15" t="inlineStr">
        <is>
          <t>114</t>
        </is>
      </c>
      <c r="J15" t="inlineStr">
        <is>
          <t>432</t>
        </is>
      </c>
      <c r="K15" t="inlineStr">
        <is>
          <t>575</t>
        </is>
      </c>
      <c r="L15" t="inlineStr">
        <is>
          <t>660</t>
        </is>
      </c>
      <c r="M15" t="inlineStr">
        <is>
          <t>983</t>
        </is>
      </c>
      <c r="N15" t="inlineStr">
        <is>
          <t>1,250</t>
        </is>
      </c>
      <c r="O15" t="inlineStr">
        <is>
          <t>1,567</t>
        </is>
      </c>
      <c r="P15" t="inlineStr">
        <is>
          <t>2,111</t>
        </is>
      </c>
      <c r="Q15" t="inlineStr">
        <is>
          <t>2,070</t>
        </is>
      </c>
      <c r="R15" t="inlineStr">
        <is>
          <t>2,640</t>
        </is>
      </c>
      <c r="S15" t="inlineStr">
        <is>
          <t>3,829</t>
        </is>
      </c>
      <c r="T15" t="inlineStr">
        <is>
          <t>4,882</t>
        </is>
      </c>
      <c r="U15" t="inlineStr">
        <is>
          <t>8,286</t>
        </is>
      </c>
      <c r="V15" t="inlineStr">
        <is>
          <t>12,396</t>
        </is>
      </c>
      <c r="W15" t="inlineStr">
        <is>
          <t>16,128</t>
        </is>
      </c>
      <c r="X15" t="inlineStr">
        <is>
          <t>28,028</t>
        </is>
      </c>
      <c r="Y15" t="inlineStr">
        <is>
          <t>37,351</t>
        </is>
      </c>
      <c r="Z15" t="inlineStr">
        <is>
          <t>51,092</t>
        </is>
      </c>
      <c r="AA15" t="inlineStr">
        <is>
          <t>74,260</t>
        </is>
      </c>
    </row>
    <row r="16">
      <c r="A16" s="1" t="inlineStr">
        <is>
          <t>Operating Income</t>
        </is>
      </c>
      <c r="B16" t="inlineStr">
        <is>
          <t>(6)</t>
        </is>
      </c>
      <c r="C16" t="inlineStr">
        <is>
          <t>(29)</t>
        </is>
      </c>
      <c r="D16" t="inlineStr">
        <is>
          <t>(112)</t>
        </is>
      </c>
      <c r="E16" t="inlineStr">
        <is>
          <t>(606)</t>
        </is>
      </c>
      <c r="F16" t="inlineStr">
        <is>
          <t>(864)</t>
        </is>
      </c>
      <c r="G16" t="inlineStr">
        <is>
          <t>(412)</t>
        </is>
      </c>
      <c r="H16" t="inlineStr">
        <is>
          <t>64</t>
        </is>
      </c>
      <c r="I16" t="inlineStr">
        <is>
          <t>271</t>
        </is>
      </c>
      <c r="J16" t="inlineStr">
        <is>
          <t>440</t>
        </is>
      </c>
      <c r="K16" t="inlineStr">
        <is>
          <t>432</t>
        </is>
      </c>
      <c r="L16" t="inlineStr">
        <is>
          <t>389</t>
        </is>
      </c>
      <c r="M16" t="inlineStr">
        <is>
          <t>655</t>
        </is>
      </c>
      <c r="N16" t="inlineStr">
        <is>
          <t>842</t>
        </is>
      </c>
      <c r="O16" t="inlineStr">
        <is>
          <t>1,129</t>
        </is>
      </c>
      <c r="P16" t="inlineStr">
        <is>
          <t>1,406</t>
        </is>
      </c>
      <c r="Q16" t="inlineStr">
        <is>
          <t>862</t>
        </is>
      </c>
      <c r="R16" t="inlineStr">
        <is>
          <t>676</t>
        </is>
      </c>
      <c r="S16" t="inlineStr">
        <is>
          <t>745</t>
        </is>
      </c>
      <c r="T16" t="inlineStr">
        <is>
          <t>178</t>
        </is>
      </c>
      <c r="U16" t="inlineStr">
        <is>
          <t>2,233</t>
        </is>
      </c>
      <c r="V16" t="inlineStr">
        <is>
          <t>4,186</t>
        </is>
      </c>
      <c r="W16" t="inlineStr">
        <is>
          <t>4,106</t>
        </is>
      </c>
      <c r="X16" t="inlineStr">
        <is>
          <t>12,421</t>
        </is>
      </c>
      <c r="Y16" t="inlineStr">
        <is>
          <t>14,541</t>
        </is>
      </c>
      <c r="Z16" t="inlineStr">
        <is>
          <t>22,899</t>
        </is>
      </c>
      <c r="AA16" t="inlineStr">
        <is>
          <t>24,879</t>
        </is>
      </c>
    </row>
    <row r="17">
      <c r="A17" s="1" t="inlineStr">
        <is>
          <t>Total Other Income Exp.(Gains)</t>
        </is>
      </c>
      <c r="B17" t="inlineStr">
        <is>
          <t>0</t>
        </is>
      </c>
      <c r="C17" t="inlineStr">
        <is>
          <t>2</t>
        </is>
      </c>
      <c r="D17" t="inlineStr">
        <is>
          <t>(50)</t>
        </is>
      </c>
      <c r="E17" t="inlineStr">
        <is>
          <t>(83)</t>
        </is>
      </c>
      <c r="F17" t="inlineStr">
        <is>
          <t>(658)</t>
        </is>
      </c>
      <c r="G17" t="inlineStr">
        <is>
          <t>(216)</t>
        </is>
      </c>
      <c r="H17" t="inlineStr">
        <is>
          <t>(136)</t>
        </is>
      </c>
      <c r="I17" t="inlineStr">
        <is>
          <t>(127)</t>
        </is>
      </c>
      <c r="J17" t="inlineStr">
        <is>
          <t>(85)</t>
        </is>
      </c>
      <c r="K17" t="inlineStr">
        <is>
          <t>(4)</t>
        </is>
      </c>
      <c r="L17" t="inlineStr">
        <is>
          <t>(12)</t>
        </is>
      </c>
      <c r="M17" t="inlineStr">
        <is>
          <t>5</t>
        </is>
      </c>
      <c r="N17" t="inlineStr">
        <is>
          <t>59</t>
        </is>
      </c>
      <c r="O17" t="inlineStr">
        <is>
          <t>32</t>
        </is>
      </c>
      <c r="P17" t="inlineStr">
        <is>
          <t>91</t>
        </is>
      </c>
      <c r="Q17" t="inlineStr">
        <is>
          <t>72</t>
        </is>
      </c>
      <c r="R17" t="inlineStr">
        <is>
          <t>(132)</t>
        </is>
      </c>
      <c r="S17" t="inlineStr">
        <is>
          <t>(239)</t>
        </is>
      </c>
      <c r="T17" t="inlineStr">
        <is>
          <t>(289)</t>
        </is>
      </c>
      <c r="U17" t="inlineStr">
        <is>
          <t>(665)</t>
        </is>
      </c>
      <c r="V17" t="inlineStr">
        <is>
          <t>(294)</t>
        </is>
      </c>
      <c r="W17" t="inlineStr">
        <is>
          <t>(300)</t>
        </is>
      </c>
      <c r="X17" t="inlineStr">
        <is>
          <t>(1,160)</t>
        </is>
      </c>
      <c r="Y17" t="inlineStr">
        <is>
          <t>(565)</t>
        </is>
      </c>
      <c r="Z17" t="inlineStr">
        <is>
          <t>1,279</t>
        </is>
      </c>
      <c r="AA17" t="inlineStr">
        <is>
          <t>13,272</t>
        </is>
      </c>
    </row>
    <row r="18">
      <c r="A18" s="1" t="inlineStr">
        <is>
          <t>Income Before Tax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356</t>
        </is>
      </c>
      <c r="K18" t="inlineStr">
        <is>
          <t>428</t>
        </is>
      </c>
      <c r="L18" t="inlineStr">
        <is>
          <t>377</t>
        </is>
      </c>
      <c r="M18" t="inlineStr">
        <is>
          <t>660</t>
        </is>
      </c>
      <c r="N18" t="inlineStr">
        <is>
          <t>901</t>
        </is>
      </c>
      <c r="O18" t="inlineStr">
        <is>
          <t>1,161</t>
        </is>
      </c>
      <c r="P18" t="inlineStr">
        <is>
          <t>1,497</t>
        </is>
      </c>
      <c r="Q18" t="inlineStr">
        <is>
          <t>934</t>
        </is>
      </c>
      <c r="R18" t="inlineStr">
        <is>
          <t>544</t>
        </is>
      </c>
      <c r="S18" t="inlineStr">
        <is>
          <t>506</t>
        </is>
      </c>
      <c r="T18" t="inlineStr">
        <is>
          <t>(111)</t>
        </is>
      </c>
      <c r="U18" t="inlineStr">
        <is>
          <t>1,568</t>
        </is>
      </c>
      <c r="V18" t="inlineStr">
        <is>
          <t>3,892</t>
        </is>
      </c>
      <c r="W18" t="inlineStr">
        <is>
          <t>3,806</t>
        </is>
      </c>
      <c r="X18" t="inlineStr">
        <is>
          <t>11,261</t>
        </is>
      </c>
      <c r="Y18" t="inlineStr">
        <is>
          <t>13,976</t>
        </is>
      </c>
      <c r="Z18" t="inlineStr">
        <is>
          <t>24,178</t>
        </is>
      </c>
      <c r="AA18" t="inlineStr">
        <is>
          <t>38,151</t>
        </is>
      </c>
    </row>
    <row r="19">
      <c r="A19" s="1" t="inlineStr">
        <is>
          <t>Income Before Tax ratio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5.14%</t>
        </is>
      </c>
      <c r="K19" t="inlineStr">
        <is>
          <t>5.04%</t>
        </is>
      </c>
      <c r="L19" t="inlineStr">
        <is>
          <t>3.52%</t>
        </is>
      </c>
      <c r="M19" t="inlineStr">
        <is>
          <t>4.45%</t>
        </is>
      </c>
      <c r="N19" t="inlineStr">
        <is>
          <t>4.70%</t>
        </is>
      </c>
      <c r="O19" t="inlineStr">
        <is>
          <t>4.74%</t>
        </is>
      </c>
      <c r="P19" t="inlineStr">
        <is>
          <t>4.38%</t>
        </is>
      </c>
      <c r="Q19" t="inlineStr">
        <is>
          <t>1.94%</t>
        </is>
      </c>
      <c r="R19" t="inlineStr">
        <is>
          <t>0.89%</t>
        </is>
      </c>
      <c r="S19" t="inlineStr">
        <is>
          <t>0.68%</t>
        </is>
      </c>
      <c r="T19" t="inlineStr">
        <is>
          <t>(0.12)%</t>
        </is>
      </c>
      <c r="U19" t="inlineStr">
        <is>
          <t>1.47%</t>
        </is>
      </c>
      <c r="V19" t="inlineStr">
        <is>
          <t>2.86%</t>
        </is>
      </c>
      <c r="W19" t="inlineStr">
        <is>
          <t>2.14%</t>
        </is>
      </c>
      <c r="X19" t="inlineStr">
        <is>
          <t>4.84%</t>
        </is>
      </c>
      <c r="Y19" t="inlineStr">
        <is>
          <t>4.98%</t>
        </is>
      </c>
      <c r="Z19" t="inlineStr">
        <is>
          <t>6.26%</t>
        </is>
      </c>
      <c r="AA19" t="inlineStr">
        <is>
          <t>8.12%</t>
        </is>
      </c>
    </row>
    <row r="20">
      <c r="A20" s="1" t="inlineStr">
        <is>
          <t>Income Tax Expense (Gain)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(233)</t>
        </is>
      </c>
      <c r="K20" t="inlineStr">
        <is>
          <t>95</t>
        </is>
      </c>
      <c r="L20" t="inlineStr">
        <is>
          <t>187</t>
        </is>
      </c>
      <c r="M20" t="inlineStr">
        <is>
          <t>184</t>
        </is>
      </c>
      <c r="N20" t="inlineStr">
        <is>
          <t>247</t>
        </is>
      </c>
      <c r="O20" t="inlineStr">
        <is>
          <t>253</t>
        </is>
      </c>
      <c r="P20" t="inlineStr">
        <is>
          <t>352</t>
        </is>
      </c>
      <c r="Q20" t="inlineStr">
        <is>
          <t>291</t>
        </is>
      </c>
      <c r="R20" t="inlineStr">
        <is>
          <t>428</t>
        </is>
      </c>
      <c r="S20" t="inlineStr">
        <is>
          <t>161</t>
        </is>
      </c>
      <c r="T20" t="inlineStr">
        <is>
          <t>167</t>
        </is>
      </c>
      <c r="U20" t="inlineStr">
        <is>
          <t>950</t>
        </is>
      </c>
      <c r="V20" t="inlineStr">
        <is>
          <t>1,425</t>
        </is>
      </c>
      <c r="W20" t="inlineStr">
        <is>
          <t>769</t>
        </is>
      </c>
      <c r="X20" t="inlineStr">
        <is>
          <t>1,197</t>
        </is>
      </c>
      <c r="Y20" t="inlineStr">
        <is>
          <t>2,374</t>
        </is>
      </c>
      <c r="Z20" t="inlineStr">
        <is>
          <t>2,863</t>
        </is>
      </c>
      <c r="AA20" t="inlineStr">
        <is>
          <t>4,791</t>
        </is>
      </c>
    </row>
    <row r="21" customFormat="1" s="3">
      <c r="A21" s="1" t="inlineStr">
        <is>
          <t>Net Income</t>
        </is>
      </c>
      <c r="B21" s="3" t="inlineStr">
        <is>
          <t>(6)</t>
        </is>
      </c>
      <c r="C21" s="3" t="inlineStr">
        <is>
          <t>(28)</t>
        </is>
      </c>
      <c r="D21" s="3" t="inlineStr">
        <is>
          <t>(125)</t>
        </is>
      </c>
      <c r="E21" s="3" t="inlineStr">
        <is>
          <t>(720)</t>
        </is>
      </c>
      <c r="F21" s="3" t="inlineStr">
        <is>
          <t>(1,411)</t>
        </is>
      </c>
      <c r="G21" s="3" t="inlineStr">
        <is>
          <t>(567)</t>
        </is>
      </c>
      <c r="H21" s="3" t="inlineStr">
        <is>
          <t>(149)</t>
        </is>
      </c>
      <c r="I21" s="3" t="inlineStr">
        <is>
          <t>35</t>
        </is>
      </c>
      <c r="J21" s="3" t="inlineStr">
        <is>
          <t>588</t>
        </is>
      </c>
      <c r="K21" s="3" t="inlineStr">
        <is>
          <t>359</t>
        </is>
      </c>
      <c r="L21" s="3" t="inlineStr">
        <is>
          <t>190</t>
        </is>
      </c>
      <c r="M21" s="3" t="inlineStr">
        <is>
          <t>476</t>
        </is>
      </c>
      <c r="N21" s="3" t="inlineStr">
        <is>
          <t>645</t>
        </is>
      </c>
      <c r="O21" s="3" t="inlineStr">
        <is>
          <t>902</t>
        </is>
      </c>
      <c r="P21" s="3" t="inlineStr">
        <is>
          <t>1,152</t>
        </is>
      </c>
      <c r="Q21" s="3" t="inlineStr">
        <is>
          <t>631</t>
        </is>
      </c>
      <c r="R21" s="3" t="inlineStr">
        <is>
          <t>(39)</t>
        </is>
      </c>
      <c r="S21" s="3" t="inlineStr">
        <is>
          <t>274</t>
        </is>
      </c>
      <c r="T21" s="3" t="inlineStr">
        <is>
          <t>(241)</t>
        </is>
      </c>
      <c r="U21" s="3" t="inlineStr">
        <is>
          <t>596</t>
        </is>
      </c>
      <c r="V21" s="3" t="inlineStr">
        <is>
          <t>2,371</t>
        </is>
      </c>
      <c r="W21" s="3" t="inlineStr">
        <is>
          <t>3,033</t>
        </is>
      </c>
      <c r="X21" s="3" t="inlineStr">
        <is>
          <t>10,073</t>
        </is>
      </c>
      <c r="Y21" s="3" t="inlineStr">
        <is>
          <t>11,588</t>
        </is>
      </c>
      <c r="Z21" s="3" t="inlineStr">
        <is>
          <t>21,331</t>
        </is>
      </c>
      <c r="AA21" s="3" t="inlineStr">
        <is>
          <t>33,364</t>
        </is>
      </c>
    </row>
    <row r="22">
      <c r="A22" s="1" t="inlineStr">
        <is>
          <t>EPS</t>
        </is>
      </c>
      <c r="B22" t="inlineStr">
        <is>
          <t>(0.00)</t>
        </is>
      </c>
      <c r="C22" t="inlineStr">
        <is>
          <t>(0.01)</t>
        </is>
      </c>
      <c r="D22" t="inlineStr">
        <is>
          <t>(0.02)</t>
        </is>
      </c>
      <c r="E22" t="inlineStr">
        <is>
          <t>(0.11)</t>
        </is>
      </c>
      <c r="F22" t="inlineStr">
        <is>
          <t>(0.20)</t>
        </is>
      </c>
      <c r="G22" t="inlineStr">
        <is>
          <t>(0.08)</t>
        </is>
      </c>
      <c r="H22" t="inlineStr">
        <is>
          <t>(0.02)</t>
        </is>
      </c>
      <c r="I22" t="inlineStr">
        <is>
          <t>0.00</t>
        </is>
      </c>
      <c r="J22" t="inlineStr">
        <is>
          <t>0.07</t>
        </is>
      </c>
      <c r="K22" t="inlineStr">
        <is>
          <t>0.04</t>
        </is>
      </c>
      <c r="L22" t="inlineStr">
        <is>
          <t>0.02</t>
        </is>
      </c>
      <c r="M22" t="inlineStr">
        <is>
          <t>0.06</t>
        </is>
      </c>
      <c r="N22" t="inlineStr">
        <is>
          <t>0.07</t>
        </is>
      </c>
      <c r="O22" t="inlineStr">
        <is>
          <t>0.10</t>
        </is>
      </c>
      <c r="P22" t="inlineStr">
        <is>
          <t>0.13</t>
        </is>
      </c>
      <c r="Q22" t="inlineStr">
        <is>
          <t>0.07</t>
        </is>
      </c>
      <c r="R22" t="inlineStr">
        <is>
          <t>(0.00)</t>
        </is>
      </c>
      <c r="S22" t="inlineStr">
        <is>
          <t>0.03</t>
        </is>
      </c>
      <c r="T22" t="inlineStr">
        <is>
          <t>(0.03)</t>
        </is>
      </c>
      <c r="U22" t="inlineStr">
        <is>
          <t>0.06</t>
        </is>
      </c>
      <c r="V22" t="inlineStr">
        <is>
          <t>0.24</t>
        </is>
      </c>
      <c r="W22" t="inlineStr">
        <is>
          <t>0.31</t>
        </is>
      </c>
      <c r="X22" t="inlineStr">
        <is>
          <t>1.01</t>
        </is>
      </c>
      <c r="Y22" t="inlineStr">
        <is>
          <t>1.15</t>
        </is>
      </c>
      <c r="Z22" t="inlineStr">
        <is>
          <t>2.09</t>
        </is>
      </c>
      <c r="AA22" t="inlineStr">
        <is>
          <t>3.30</t>
        </is>
      </c>
    </row>
    <row r="23">
      <c r="A23" s="1" t="inlineStr">
        <is>
          <t>EPS Diluted</t>
        </is>
      </c>
      <c r="B23" t="inlineStr">
        <is>
          <t>(0.00)</t>
        </is>
      </c>
      <c r="C23" t="inlineStr">
        <is>
          <t>(0.01)</t>
        </is>
      </c>
      <c r="D23" t="inlineStr">
        <is>
          <t>(0.02)</t>
        </is>
      </c>
      <c r="E23" t="inlineStr">
        <is>
          <t>(0.11)</t>
        </is>
      </c>
      <c r="F23" t="inlineStr">
        <is>
          <t>(0.20)</t>
        </is>
      </c>
      <c r="G23" t="inlineStr">
        <is>
          <t>(0.08)</t>
        </is>
      </c>
      <c r="H23" t="inlineStr">
        <is>
          <t>(0.02)</t>
        </is>
      </c>
      <c r="I23" t="inlineStr">
        <is>
          <t>0.00</t>
        </is>
      </c>
      <c r="J23" t="inlineStr">
        <is>
          <t>0.07</t>
        </is>
      </c>
      <c r="K23" t="inlineStr">
        <is>
          <t>0.04</t>
        </is>
      </c>
      <c r="L23" t="inlineStr">
        <is>
          <t>0.02</t>
        </is>
      </c>
      <c r="M23" t="inlineStr">
        <is>
          <t>0.06</t>
        </is>
      </c>
      <c r="N23" t="inlineStr">
        <is>
          <t>0.07</t>
        </is>
      </c>
      <c r="O23" t="inlineStr">
        <is>
          <t>0.10</t>
        </is>
      </c>
      <c r="P23" t="inlineStr">
        <is>
          <t>0.13</t>
        </is>
      </c>
      <c r="Q23" t="inlineStr">
        <is>
          <t>0.07</t>
        </is>
      </c>
      <c r="R23" t="inlineStr">
        <is>
          <t>(0.00)</t>
        </is>
      </c>
      <c r="S23" t="inlineStr">
        <is>
          <t>0.03</t>
        </is>
      </c>
      <c r="T23" t="inlineStr">
        <is>
          <t>(0.03)</t>
        </is>
      </c>
      <c r="U23" t="inlineStr">
        <is>
          <t>0.06</t>
        </is>
      </c>
      <c r="V23" t="inlineStr">
        <is>
          <t>0.24</t>
        </is>
      </c>
      <c r="W23" t="inlineStr">
        <is>
          <t>0.31</t>
        </is>
      </c>
      <c r="X23" t="inlineStr">
        <is>
          <t>1.01</t>
        </is>
      </c>
      <c r="Y23" t="inlineStr">
        <is>
          <t>1.15</t>
        </is>
      </c>
      <c r="Z23" t="inlineStr">
        <is>
          <t>2.09</t>
        </is>
      </c>
      <c r="AA23" t="inlineStr">
        <is>
          <t>3.24</t>
        </is>
      </c>
    </row>
    <row r="24">
      <c r="A24" s="1" t="inlineStr">
        <is>
          <t>Weighted Avg. Shares Outs.</t>
        </is>
      </c>
      <c r="B24" t="inlineStr">
        <is>
          <t>3,867</t>
        </is>
      </c>
      <c r="C24" t="inlineStr">
        <is>
          <t>5,196</t>
        </is>
      </c>
      <c r="D24" t="inlineStr">
        <is>
          <t>5,927</t>
        </is>
      </c>
      <c r="E24" t="inlineStr">
        <is>
          <t>6,535</t>
        </is>
      </c>
      <c r="F24" s="7" t="n">
        <v>7017</v>
      </c>
      <c r="G24" t="inlineStr">
        <is>
          <t>7,284</t>
        </is>
      </c>
      <c r="H24" t="inlineStr">
        <is>
          <t>7,567</t>
        </is>
      </c>
      <c r="I24" t="inlineStr">
        <is>
          <t>7,910</t>
        </is>
      </c>
      <c r="J24" t="inlineStr">
        <is>
          <t>8,119</t>
        </is>
      </c>
      <c r="K24" t="inlineStr">
        <is>
          <t>8,240</t>
        </is>
      </c>
      <c r="L24" t="inlineStr">
        <is>
          <t>8,320</t>
        </is>
      </c>
      <c r="M24" t="inlineStr">
        <is>
          <t>8,260</t>
        </is>
      </c>
      <c r="N24" t="inlineStr">
        <is>
          <t>8,460</t>
        </is>
      </c>
      <c r="O24" t="inlineStr">
        <is>
          <t>8,660</t>
        </is>
      </c>
      <c r="P24" t="inlineStr">
        <is>
          <t>8,940</t>
        </is>
      </c>
      <c r="Q24" t="inlineStr">
        <is>
          <t>9,060</t>
        </is>
      </c>
      <c r="R24" t="inlineStr">
        <is>
          <t>9,060</t>
        </is>
      </c>
      <c r="S24" t="inlineStr">
        <is>
          <t>9,140</t>
        </is>
      </c>
      <c r="T24" t="inlineStr">
        <is>
          <t>9,240</t>
        </is>
      </c>
      <c r="U24" t="inlineStr">
        <is>
          <t>9,340</t>
        </is>
      </c>
      <c r="V24" t="inlineStr">
        <is>
          <t>9,480</t>
        </is>
      </c>
      <c r="W24" t="inlineStr">
        <is>
          <t>9,600</t>
        </is>
      </c>
      <c r="X24" t="inlineStr">
        <is>
          <t>9,740</t>
        </is>
      </c>
      <c r="Y24" t="inlineStr">
        <is>
          <t>9,880</t>
        </is>
      </c>
      <c r="Z24" t="inlineStr">
        <is>
          <t>10,000</t>
        </is>
      </c>
      <c r="AA24" t="inlineStr">
        <is>
          <t>10,120</t>
        </is>
      </c>
    </row>
    <row r="25">
      <c r="A25" s="1" t="inlineStr">
        <is>
          <t>Weighted Avg. Shares Outs. Dil.</t>
        </is>
      </c>
      <c r="B25" t="inlineStr">
        <is>
          <t>3,867</t>
        </is>
      </c>
      <c r="C25" t="inlineStr">
        <is>
          <t>5,229</t>
        </is>
      </c>
      <c r="D25" t="inlineStr">
        <is>
          <t>5,927</t>
        </is>
      </c>
      <c r="E25" t="inlineStr">
        <is>
          <t>6,535</t>
        </is>
      </c>
      <c r="F25" t="inlineStr">
        <is>
          <t>7,017</t>
        </is>
      </c>
      <c r="G25" t="inlineStr">
        <is>
          <t>7,284</t>
        </is>
      </c>
      <c r="H25" t="inlineStr">
        <is>
          <t>7,567</t>
        </is>
      </c>
      <c r="I25" t="inlineStr">
        <is>
          <t>8,387</t>
        </is>
      </c>
      <c r="J25" t="inlineStr">
        <is>
          <t>8,495</t>
        </is>
      </c>
      <c r="K25" t="inlineStr">
        <is>
          <t>8,520</t>
        </is>
      </c>
      <c r="L25" t="inlineStr">
        <is>
          <t>8,480</t>
        </is>
      </c>
      <c r="M25" t="inlineStr">
        <is>
          <t>8,480</t>
        </is>
      </c>
      <c r="N25" t="inlineStr">
        <is>
          <t>8,640</t>
        </is>
      </c>
      <c r="O25" t="inlineStr">
        <is>
          <t>8,840</t>
        </is>
      </c>
      <c r="P25" t="inlineStr">
        <is>
          <t>9,120</t>
        </is>
      </c>
      <c r="Q25" t="inlineStr">
        <is>
          <t>9,220</t>
        </is>
      </c>
      <c r="R25" t="inlineStr">
        <is>
          <t>9,060</t>
        </is>
      </c>
      <c r="S25" t="inlineStr">
        <is>
          <t>9,300</t>
        </is>
      </c>
      <c r="T25" t="inlineStr">
        <is>
          <t>9,240</t>
        </is>
      </c>
      <c r="U25" t="inlineStr">
        <is>
          <t>9,540</t>
        </is>
      </c>
      <c r="V25" t="inlineStr">
        <is>
          <t>9,680</t>
        </is>
      </c>
      <c r="W25" t="inlineStr">
        <is>
          <t>9,860</t>
        </is>
      </c>
      <c r="X25" t="inlineStr">
        <is>
          <t>10,000</t>
        </is>
      </c>
      <c r="Y25" t="inlineStr">
        <is>
          <t>10,080</t>
        </is>
      </c>
      <c r="Z25" t="inlineStr">
        <is>
          <t>10,200</t>
        </is>
      </c>
      <c r="AA25" t="inlineStr">
        <is>
          <t>10,300</t>
        </is>
      </c>
    </row>
    <row r="28">
      <c r="C28">
        <f>((C2-B2)/B2)*100</f>
        <v/>
      </c>
    </row>
    <row r="29">
      <c r="A29" t="inlineStr">
        <is>
          <t>Revenue y/y</t>
        </is>
      </c>
      <c r="C29" s="4">
        <f>C2/B2-1</f>
        <v/>
      </c>
      <c r="D29" s="4">
        <f>D2/C2-1</f>
        <v/>
      </c>
      <c r="E29" s="4">
        <f>E2/D2-1</f>
        <v/>
      </c>
      <c r="F29" s="4">
        <f>F2/E2-1</f>
        <v/>
      </c>
      <c r="G29" s="4">
        <f>G2/F2-1</f>
        <v/>
      </c>
      <c r="H29" s="4">
        <f>H2/G2-1</f>
        <v/>
      </c>
      <c r="I29" s="4">
        <f>I2/H2-1</f>
        <v/>
      </c>
      <c r="J29" s="4">
        <f>J2/I2-1</f>
        <v/>
      </c>
      <c r="K29" s="4">
        <f>K2/J2-1</f>
        <v/>
      </c>
      <c r="L29" s="4">
        <f>L2/K2-1</f>
        <v/>
      </c>
      <c r="M29" s="4">
        <f>M2/L2-1</f>
        <v/>
      </c>
      <c r="N29" s="4">
        <f>N2/M2-1</f>
        <v/>
      </c>
      <c r="O29" s="4">
        <f>O2/N2-1</f>
        <v/>
      </c>
      <c r="P29" s="4">
        <f>P2/O2-1</f>
        <v/>
      </c>
      <c r="Q29" s="4">
        <f>Q2/P2-1</f>
        <v/>
      </c>
      <c r="R29" s="4">
        <f>R2/Q2-1</f>
        <v/>
      </c>
      <c r="S29" s="4">
        <f>S2/R2-1</f>
        <v/>
      </c>
      <c r="T29" s="4">
        <f>T2/S2-1</f>
        <v/>
      </c>
      <c r="U29" s="4">
        <f>U2/T2-1</f>
        <v/>
      </c>
      <c r="V29" s="4">
        <f>V2/U2-1</f>
        <v/>
      </c>
      <c r="W29" s="4">
        <f>W2/V2-1</f>
        <v/>
      </c>
      <c r="X29" s="4">
        <f>X2/W2-1</f>
        <v/>
      </c>
      <c r="Y29" s="4">
        <f>Y2/X2-1</f>
        <v/>
      </c>
      <c r="Z29" s="4">
        <f>Z2/Y2-1</f>
        <v/>
      </c>
      <c r="AA29" s="4">
        <f>AA2/Z2-1</f>
        <v/>
      </c>
    </row>
    <row r="30">
      <c r="A30" t="inlineStr">
        <is>
          <t>Operating Income y/y</t>
        </is>
      </c>
    </row>
    <row r="31">
      <c r="A31" t="inlineStr">
        <is>
          <t>Net Income y/y</t>
        </is>
      </c>
    </row>
    <row r="33">
      <c r="A33" t="inlineStr">
        <is>
          <t>Gross Margin</t>
        </is>
      </c>
      <c r="B33" s="4">
        <f>B4/B2</f>
        <v/>
      </c>
      <c r="C33" s="4">
        <f>C4/C2</f>
        <v/>
      </c>
      <c r="D33" s="4">
        <f>D4/D2</f>
        <v/>
      </c>
      <c r="E33" s="4">
        <f>E4/E2</f>
        <v/>
      </c>
      <c r="F33" s="4">
        <f>F4/F2</f>
        <v/>
      </c>
      <c r="G33" s="4">
        <f>G4/G2</f>
        <v/>
      </c>
      <c r="H33" s="4">
        <f>H4/H2</f>
        <v/>
      </c>
      <c r="I33" s="4">
        <f>I4/I2</f>
        <v/>
      </c>
      <c r="J33" s="4">
        <f>J4/J2</f>
        <v/>
      </c>
      <c r="K33" s="4">
        <f>K4/K2</f>
        <v/>
      </c>
      <c r="L33" s="4">
        <f>L4/L2</f>
        <v/>
      </c>
      <c r="M33" s="4">
        <f>M4/M2</f>
        <v/>
      </c>
      <c r="N33" s="4">
        <f>N4/N2</f>
        <v/>
      </c>
      <c r="O33" s="4">
        <f>O4/O2</f>
        <v/>
      </c>
      <c r="P33" s="4">
        <f>P4/P2</f>
        <v/>
      </c>
      <c r="Q33" s="4">
        <f>Q4/Q2</f>
        <v/>
      </c>
      <c r="R33" s="4">
        <f>R4/R2</f>
        <v/>
      </c>
      <c r="S33" s="4">
        <f>S4/S2</f>
        <v/>
      </c>
      <c r="T33" s="4">
        <f>T4/T2</f>
        <v/>
      </c>
      <c r="U33" s="4">
        <f>U4/U2</f>
        <v/>
      </c>
      <c r="V33" s="4">
        <f>V4/V2</f>
        <v/>
      </c>
      <c r="W33" s="4">
        <f>W4/W2</f>
        <v/>
      </c>
      <c r="X33" s="4">
        <f>X4/X2</f>
        <v/>
      </c>
      <c r="Y33" s="4">
        <f>Y4/Y2</f>
        <v/>
      </c>
      <c r="Z33" s="4">
        <f>Z4/Z2</f>
        <v/>
      </c>
      <c r="AA33" s="4">
        <f>AA4/AA2</f>
        <v/>
      </c>
    </row>
    <row r="34">
      <c r="A34" t="inlineStr">
        <is>
          <t>Operating Margin</t>
        </is>
      </c>
      <c r="B34" s="4">
        <f>B16/B4</f>
        <v/>
      </c>
      <c r="C34" s="4">
        <f>C16/C4</f>
        <v/>
      </c>
      <c r="D34" s="4">
        <f>D16/D4</f>
        <v/>
      </c>
      <c r="E34" s="4">
        <f>E16/E4</f>
        <v/>
      </c>
      <c r="F34" s="4">
        <f>F16/F4</f>
        <v/>
      </c>
      <c r="G34" s="4">
        <f>G16/G4</f>
        <v/>
      </c>
      <c r="H34" s="4">
        <f>H16/H4</f>
        <v/>
      </c>
      <c r="I34" s="4">
        <f>I16/I4</f>
        <v/>
      </c>
      <c r="J34" s="4">
        <f>J16/J4</f>
        <v/>
      </c>
      <c r="K34" s="4">
        <f>K16/K4</f>
        <v/>
      </c>
      <c r="L34" s="4">
        <f>L16/L4</f>
        <v/>
      </c>
      <c r="M34" s="4">
        <f>M16/M4</f>
        <v/>
      </c>
      <c r="N34" s="4">
        <f>N16/N4</f>
        <v/>
      </c>
      <c r="O34" s="4">
        <f>O16/O4</f>
        <v/>
      </c>
      <c r="P34" s="4">
        <f>P16/P4</f>
        <v/>
      </c>
      <c r="Q34" s="4">
        <f>Q16/Q4</f>
        <v/>
      </c>
      <c r="R34" s="4">
        <f>R16/R4</f>
        <v/>
      </c>
      <c r="S34" s="4">
        <f>S16/S4</f>
        <v/>
      </c>
      <c r="T34" s="4">
        <f>T16/T4</f>
        <v/>
      </c>
      <c r="U34" s="4">
        <f>U16/U4</f>
        <v/>
      </c>
      <c r="V34" s="4">
        <f>V16/V4</f>
        <v/>
      </c>
      <c r="W34" s="4">
        <f>W16/W4</f>
        <v/>
      </c>
      <c r="X34" s="4">
        <f>X16/X4</f>
        <v/>
      </c>
      <c r="Y34" s="4">
        <f>Y16/Y4</f>
        <v/>
      </c>
      <c r="Z34" s="4">
        <f>Z16/Z4</f>
        <v/>
      </c>
      <c r="AA34" s="4">
        <f>AA16/AA4</f>
        <v/>
      </c>
    </row>
    <row r="35">
      <c r="A35" t="inlineStr">
        <is>
          <t>Net Margin</t>
        </is>
      </c>
      <c r="B35" s="4">
        <f>B21/B4</f>
        <v/>
      </c>
      <c r="C35" s="4">
        <f>C21/C4</f>
        <v/>
      </c>
      <c r="D35" s="4">
        <f>D21/D4</f>
        <v/>
      </c>
      <c r="E35" s="4">
        <f>E21/E4</f>
        <v/>
      </c>
      <c r="F35" s="4">
        <f>F21/F4</f>
        <v/>
      </c>
      <c r="G35" s="4">
        <f>G21/G4</f>
        <v/>
      </c>
      <c r="H35" s="4">
        <f>H21/H4</f>
        <v/>
      </c>
      <c r="I35" s="4">
        <f>I21/I4</f>
        <v/>
      </c>
      <c r="J35" s="4">
        <f>J21/J4</f>
        <v/>
      </c>
      <c r="K35" s="4">
        <f>K21/K4</f>
        <v/>
      </c>
      <c r="L35" s="4">
        <f>L21/L4</f>
        <v/>
      </c>
      <c r="M35" s="4">
        <f>M21/M4</f>
        <v/>
      </c>
      <c r="N35" s="4">
        <f>N21/N4</f>
        <v/>
      </c>
      <c r="O35" s="4">
        <f>O21/O4</f>
        <v/>
      </c>
      <c r="P35" s="4">
        <f>P21/P4</f>
        <v/>
      </c>
      <c r="Q35" s="4">
        <f>Q21/Q4</f>
        <v/>
      </c>
      <c r="R35" s="4">
        <f>R21/R4</f>
        <v/>
      </c>
      <c r="S35" s="4">
        <f>S21/S4</f>
        <v/>
      </c>
      <c r="T35" s="4">
        <f>T21/T4</f>
        <v/>
      </c>
      <c r="U35" s="4">
        <f>U21/U4</f>
        <v/>
      </c>
      <c r="V35" s="4">
        <f>V21/V4</f>
        <v/>
      </c>
      <c r="W35" s="4">
        <f>W21/W4</f>
        <v/>
      </c>
      <c r="X35" s="4">
        <f>X21/X4</f>
        <v/>
      </c>
      <c r="Y35" s="4">
        <f>Y21/Y4</f>
        <v/>
      </c>
      <c r="Z35" s="4">
        <f>Z21/Z4</f>
        <v/>
      </c>
      <c r="AA35" s="4">
        <f>AA21/AA4</f>
        <v/>
      </c>
    </row>
    <row r="40">
      <c r="A40" t="inlineStr">
        <is>
          <t>Key Table</t>
        </is>
      </c>
      <c r="B40" s="1" t="inlineStr">
        <is>
          <t>1996</t>
        </is>
      </c>
      <c r="C40" s="1" t="inlineStr">
        <is>
          <t>1997</t>
        </is>
      </c>
      <c r="D40" s="1" t="inlineStr">
        <is>
          <t>1998</t>
        </is>
      </c>
      <c r="E40" s="1" t="inlineStr">
        <is>
          <t>1999</t>
        </is>
      </c>
      <c r="F40" s="1" t="inlineStr">
        <is>
          <t>2000</t>
        </is>
      </c>
      <c r="G40" s="1" t="inlineStr">
        <is>
          <t>2001</t>
        </is>
      </c>
      <c r="H40" s="1" t="inlineStr">
        <is>
          <t>2002</t>
        </is>
      </c>
      <c r="I40" s="1" t="inlineStr">
        <is>
          <t>2003</t>
        </is>
      </c>
      <c r="J40" s="1" t="inlineStr">
        <is>
          <t>2004</t>
        </is>
      </c>
      <c r="K40" s="1" t="inlineStr">
        <is>
          <t>2005</t>
        </is>
      </c>
      <c r="L40" s="1" t="inlineStr">
        <is>
          <t>2006</t>
        </is>
      </c>
      <c r="M40" s="1" t="inlineStr">
        <is>
          <t>2007</t>
        </is>
      </c>
      <c r="N40" s="1" t="inlineStr">
        <is>
          <t>2008</t>
        </is>
      </c>
      <c r="O40" s="1" t="inlineStr">
        <is>
          <t>2009</t>
        </is>
      </c>
      <c r="P40" s="1" t="inlineStr">
        <is>
          <t>2010</t>
        </is>
      </c>
      <c r="Q40" s="1" t="inlineStr">
        <is>
          <t>2011</t>
        </is>
      </c>
      <c r="R40" s="1" t="inlineStr">
        <is>
          <t>2012</t>
        </is>
      </c>
      <c r="S40" s="1" t="inlineStr">
        <is>
          <t>2013</t>
        </is>
      </c>
      <c r="T40" s="1" t="inlineStr">
        <is>
          <t>2014</t>
        </is>
      </c>
      <c r="U40" s="1" t="inlineStr">
        <is>
          <t>2015</t>
        </is>
      </c>
      <c r="V40" s="1" t="inlineStr">
        <is>
          <t>2016</t>
        </is>
      </c>
      <c r="W40" s="1" t="inlineStr">
        <is>
          <t>2017</t>
        </is>
      </c>
      <c r="X40" s="1" t="inlineStr">
        <is>
          <t>2018</t>
        </is>
      </c>
      <c r="Y40" s="1" t="inlineStr">
        <is>
          <t>2019</t>
        </is>
      </c>
      <c r="Z40" s="1" t="inlineStr">
        <is>
          <t>2020</t>
        </is>
      </c>
      <c r="AA40" s="1" t="inlineStr">
        <is>
          <t>2021</t>
        </is>
      </c>
    </row>
    <row r="41" customFormat="1" s="3">
      <c r="A41" s="1" t="inlineStr">
        <is>
          <t>Revenue</t>
        </is>
      </c>
      <c r="B41" s="23" t="n">
        <v>16</v>
      </c>
      <c r="C41" s="23" t="n">
        <v>148</v>
      </c>
      <c r="D41" s="23" t="n">
        <v>610</v>
      </c>
      <c r="E41" s="23" t="n">
        <v>1640</v>
      </c>
      <c r="F41" s="23" t="n">
        <v>2762</v>
      </c>
      <c r="G41" s="23" t="n">
        <v>3122</v>
      </c>
      <c r="H41" s="23" t="n">
        <v>3933</v>
      </c>
      <c r="I41" s="23" t="n">
        <v>5264</v>
      </c>
      <c r="J41" s="23" t="n">
        <v>6921</v>
      </c>
      <c r="K41" s="23" t="n">
        <v>8490</v>
      </c>
      <c r="L41" s="23" t="n">
        <v>10711</v>
      </c>
      <c r="M41" s="23" t="n">
        <v>14835</v>
      </c>
      <c r="N41" s="23" t="n">
        <v>19166</v>
      </c>
      <c r="O41" s="23" t="n">
        <v>24509</v>
      </c>
      <c r="P41" s="23" t="n">
        <v>34204</v>
      </c>
      <c r="Q41" s="23" t="n">
        <v>48077</v>
      </c>
      <c r="R41" s="23" t="n">
        <v>61093</v>
      </c>
      <c r="S41" s="23" t="n">
        <v>74452</v>
      </c>
      <c r="T41" s="23" t="n">
        <v>88988</v>
      </c>
      <c r="U41" s="23" t="n">
        <v>107006</v>
      </c>
      <c r="V41" s="23" t="n">
        <v>135987</v>
      </c>
      <c r="W41" s="23" t="n">
        <v>177866</v>
      </c>
      <c r="X41" s="23" t="n">
        <v>232887</v>
      </c>
      <c r="Y41" s="23" t="n">
        <v>280522</v>
      </c>
      <c r="Z41" s="23" t="n">
        <v>386064</v>
      </c>
      <c r="AA41" s="23" t="n">
        <v>469822</v>
      </c>
    </row>
    <row r="42" customFormat="1" s="3">
      <c r="A42" s="1" t="inlineStr">
        <is>
          <t>Gross Profit</t>
        </is>
      </c>
      <c r="B42" s="22" t="n">
        <v>4</v>
      </c>
      <c r="C42" s="22" t="n">
        <v>34</v>
      </c>
      <c r="D42" s="22" t="n">
        <v>134</v>
      </c>
      <c r="E42" s="3" t="n">
        <v>291</v>
      </c>
      <c r="F42" s="3" t="n">
        <v>656</v>
      </c>
      <c r="G42" s="22" t="n">
        <v>799</v>
      </c>
      <c r="H42" s="3" t="n">
        <v>993</v>
      </c>
      <c r="I42" s="12" t="n">
        <v>1257</v>
      </c>
      <c r="J42" s="12" t="n">
        <v>1602</v>
      </c>
      <c r="K42" s="12" t="n">
        <v>2039</v>
      </c>
      <c r="L42" s="12" t="n">
        <v>2456</v>
      </c>
      <c r="M42" s="12" t="n">
        <v>3353</v>
      </c>
      <c r="N42" s="12" t="n">
        <v>4270</v>
      </c>
      <c r="O42" s="12" t="n">
        <v>5531</v>
      </c>
      <c r="P42" s="12" t="n">
        <v>7643</v>
      </c>
      <c r="Q42" s="12" t="n">
        <v>10789</v>
      </c>
      <c r="R42" s="12" t="n">
        <v>8703</v>
      </c>
      <c r="S42" s="12" t="n">
        <v>11686</v>
      </c>
      <c r="T42" s="12" t="n">
        <v>15470</v>
      </c>
      <c r="U42" s="12" t="n">
        <v>21945</v>
      </c>
      <c r="V42" s="12" t="n">
        <v>30103</v>
      </c>
      <c r="W42" s="12" t="n">
        <v>40683</v>
      </c>
      <c r="X42" s="12" t="n">
        <v>59704</v>
      </c>
      <c r="Y42" s="12" t="n">
        <v>74754</v>
      </c>
      <c r="Z42" s="12" t="n">
        <v>94240</v>
      </c>
      <c r="AA42" s="12" t="n">
        <v>66315</v>
      </c>
    </row>
    <row r="43"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</row>
    <row r="44" customFormat="1" s="3">
      <c r="A44" s="1" t="inlineStr">
        <is>
          <t>Net Income</t>
        </is>
      </c>
      <c r="B44" s="22" t="n">
        <v>-6</v>
      </c>
      <c r="C44" s="3" t="n">
        <v>-28</v>
      </c>
      <c r="D44" s="3" t="n">
        <v>-125</v>
      </c>
      <c r="E44" s="3" t="n">
        <v>-720</v>
      </c>
      <c r="F44" s="12" t="n">
        <v>-1411</v>
      </c>
      <c r="G44" s="3" t="n">
        <v>-567</v>
      </c>
      <c r="H44" s="3" t="n">
        <v>-149</v>
      </c>
      <c r="I44" s="3" t="n">
        <v>35</v>
      </c>
      <c r="J44" s="3" t="n">
        <v>588</v>
      </c>
      <c r="K44" s="3" t="n">
        <v>359</v>
      </c>
      <c r="L44" s="3" t="n">
        <v>190</v>
      </c>
      <c r="M44" s="3" t="n">
        <v>476</v>
      </c>
      <c r="N44" s="3" t="n">
        <v>645</v>
      </c>
      <c r="O44" s="3" t="n">
        <v>902</v>
      </c>
      <c r="P44" s="12" t="n">
        <v>1152</v>
      </c>
      <c r="Q44" s="3" t="n">
        <v>631</v>
      </c>
      <c r="R44" s="3" t="n">
        <v>-39</v>
      </c>
      <c r="S44" s="3" t="n">
        <v>274</v>
      </c>
      <c r="T44" s="3" t="n">
        <v>-241</v>
      </c>
      <c r="U44" s="3" t="n">
        <v>596</v>
      </c>
      <c r="V44" s="12" t="n">
        <v>2371</v>
      </c>
      <c r="W44" s="12" t="n">
        <v>3033</v>
      </c>
      <c r="X44" s="12" t="n">
        <v>10073</v>
      </c>
      <c r="Y44" s="12" t="n">
        <v>11588</v>
      </c>
      <c r="Z44" s="12" t="n">
        <v>21331</v>
      </c>
      <c r="AA44" s="12" t="n">
        <v>33364</v>
      </c>
    </row>
  </sheetData>
  <conditionalFormatting sqref="B33:AA33">
    <cfRule type="colorScale" priority="2">
      <colorScale>
        <cfvo type="min"/>
        <cfvo type="percentile" val="50"/>
        <cfvo type="max"/>
        <color theme="0"/>
        <color theme="6" tint="0.7999816888943144"/>
        <color rgb="FF63BE7B"/>
      </colorScale>
    </cfRule>
  </conditionalFormatting>
  <conditionalFormatting sqref="B34:AA34">
    <cfRule type="colorScale" priority="3">
      <colorScale>
        <cfvo type="min"/>
        <cfvo type="percentile" val="50"/>
        <cfvo type="max"/>
        <color theme="0"/>
        <color theme="6" tint="0.7999816888943144"/>
        <color rgb="FF63BE7B"/>
      </colorScale>
    </cfRule>
  </conditionalFormatting>
  <conditionalFormatting sqref="B35:AA35">
    <cfRule type="colorScale" priority="1">
      <colorScale>
        <cfvo type="min"/>
        <cfvo type="percentile" val="50"/>
        <cfvo type="max"/>
        <color theme="0"/>
        <color theme="6" tint="0.7999816888943144"/>
        <color rgb="FF63BE7B"/>
      </colorScale>
    </cfRule>
  </conditionalFormatting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6</t>
        </is>
      </c>
      <c r="C2" t="inlineStr">
        <is>
          <t>110</t>
        </is>
      </c>
      <c r="D2" t="inlineStr">
        <is>
          <t>26</t>
        </is>
      </c>
      <c r="E2" t="inlineStr">
        <is>
          <t>117</t>
        </is>
      </c>
      <c r="F2" t="inlineStr">
        <is>
          <t>822</t>
        </is>
      </c>
      <c r="G2" t="inlineStr">
        <is>
          <t>540</t>
        </is>
      </c>
      <c r="H2" t="inlineStr">
        <is>
          <t>738</t>
        </is>
      </c>
      <c r="I2" t="inlineStr">
        <is>
          <t>1,102</t>
        </is>
      </c>
      <c r="J2" t="inlineStr">
        <is>
          <t>1,303</t>
        </is>
      </c>
      <c r="K2" t="inlineStr">
        <is>
          <t>1,013</t>
        </is>
      </c>
      <c r="L2" t="inlineStr">
        <is>
          <t>1,022</t>
        </is>
      </c>
      <c r="M2" t="inlineStr">
        <is>
          <t>2,539</t>
        </is>
      </c>
      <c r="N2" t="inlineStr">
        <is>
          <t>2,769</t>
        </is>
      </c>
      <c r="O2" t="inlineStr">
        <is>
          <t>3,444</t>
        </is>
      </c>
      <c r="P2" t="inlineStr">
        <is>
          <t>3,777</t>
        </is>
      </c>
      <c r="Q2" t="inlineStr">
        <is>
          <t>5,269</t>
        </is>
      </c>
      <c r="R2" t="inlineStr">
        <is>
          <t>8,084</t>
        </is>
      </c>
      <c r="S2" t="inlineStr">
        <is>
          <t>8,658</t>
        </is>
      </c>
      <c r="T2" t="inlineStr">
        <is>
          <t>14,557</t>
        </is>
      </c>
      <c r="U2" t="inlineStr">
        <is>
          <t>15,890</t>
        </is>
      </c>
      <c r="V2" t="inlineStr">
        <is>
          <t>19,334</t>
        </is>
      </c>
      <c r="W2" t="inlineStr">
        <is>
          <t>20,522</t>
        </is>
      </c>
      <c r="X2" t="inlineStr">
        <is>
          <t>31,750</t>
        </is>
      </c>
      <c r="Y2" t="inlineStr">
        <is>
          <t>36,092</t>
        </is>
      </c>
      <c r="Z2" t="inlineStr">
        <is>
          <t>42,122</t>
        </is>
      </c>
      <c r="AA2" t="inlineStr">
        <is>
          <t>36,220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348</t>
        </is>
      </c>
      <c r="E3" t="inlineStr">
        <is>
          <t>589</t>
        </is>
      </c>
      <c r="F3" t="inlineStr">
        <is>
          <t>278</t>
        </is>
      </c>
      <c r="G3" t="inlineStr">
        <is>
          <t>456</t>
        </is>
      </c>
      <c r="H3" t="inlineStr">
        <is>
          <t>563</t>
        </is>
      </c>
      <c r="I3" t="inlineStr">
        <is>
          <t>293</t>
        </is>
      </c>
      <c r="J3" t="inlineStr">
        <is>
          <t>477</t>
        </is>
      </c>
      <c r="K3" t="inlineStr">
        <is>
          <t>987</t>
        </is>
      </c>
      <c r="L3" t="inlineStr">
        <is>
          <t>997</t>
        </is>
      </c>
      <c r="M3" t="inlineStr">
        <is>
          <t>573</t>
        </is>
      </c>
      <c r="N3" t="inlineStr">
        <is>
          <t>958</t>
        </is>
      </c>
      <c r="O3" t="inlineStr">
        <is>
          <t>2,922</t>
        </is>
      </c>
      <c r="P3" t="inlineStr">
        <is>
          <t>4,985</t>
        </is>
      </c>
      <c r="Q3" t="inlineStr">
        <is>
          <t>4,307</t>
        </is>
      </c>
      <c r="R3" t="inlineStr">
        <is>
          <t>3,364</t>
        </is>
      </c>
      <c r="S3" t="inlineStr">
        <is>
          <t>3,789</t>
        </is>
      </c>
      <c r="T3" t="inlineStr">
        <is>
          <t>2,859</t>
        </is>
      </c>
      <c r="U3" t="inlineStr">
        <is>
          <t>3,918</t>
        </is>
      </c>
      <c r="V3" t="inlineStr">
        <is>
          <t>6,647</t>
        </is>
      </c>
      <c r="W3" t="inlineStr">
        <is>
          <t>10,464</t>
        </is>
      </c>
      <c r="X3" t="inlineStr">
        <is>
          <t>9,500</t>
        </is>
      </c>
      <c r="Y3" t="inlineStr">
        <is>
          <t>18,929</t>
        </is>
      </c>
      <c r="Z3" t="inlineStr">
        <is>
          <t>42,274</t>
        </is>
      </c>
      <c r="AA3" t="inlineStr">
        <is>
          <t>59,829</t>
        </is>
      </c>
    </row>
    <row r="4">
      <c r="A4" s="1" t="inlineStr">
        <is>
          <t>Cash &amp; Short-Term Investments</t>
        </is>
      </c>
      <c r="B4" t="inlineStr">
        <is>
          <t>6</t>
        </is>
      </c>
      <c r="C4" t="inlineStr">
        <is>
          <t>110</t>
        </is>
      </c>
      <c r="D4" t="inlineStr">
        <is>
          <t>373</t>
        </is>
      </c>
      <c r="E4" t="inlineStr">
        <is>
          <t>706</t>
        </is>
      </c>
      <c r="F4" t="inlineStr">
        <is>
          <t>1,101</t>
        </is>
      </c>
      <c r="G4" t="inlineStr">
        <is>
          <t>997</t>
        </is>
      </c>
      <c r="H4" t="inlineStr">
        <is>
          <t>1,301</t>
        </is>
      </c>
      <c r="I4" t="inlineStr">
        <is>
          <t>1,395</t>
        </is>
      </c>
      <c r="J4" t="inlineStr">
        <is>
          <t>1,779</t>
        </is>
      </c>
      <c r="K4" t="inlineStr">
        <is>
          <t>2,000</t>
        </is>
      </c>
      <c r="L4" t="inlineStr">
        <is>
          <t>2,019</t>
        </is>
      </c>
      <c r="M4" t="inlineStr">
        <is>
          <t>3,112</t>
        </is>
      </c>
      <c r="N4" t="inlineStr">
        <is>
          <t>3,727</t>
        </is>
      </c>
      <c r="O4" t="inlineStr">
        <is>
          <t>6,366</t>
        </is>
      </c>
      <c r="P4" t="inlineStr">
        <is>
          <t>8,762</t>
        </is>
      </c>
      <c r="Q4" t="inlineStr">
        <is>
          <t>9,576</t>
        </is>
      </c>
      <c r="R4" t="inlineStr">
        <is>
          <t>11,448</t>
        </is>
      </c>
      <c r="S4" t="inlineStr">
        <is>
          <t>12,447</t>
        </is>
      </c>
      <c r="T4" t="inlineStr">
        <is>
          <t>17,416</t>
        </is>
      </c>
      <c r="U4" t="inlineStr">
        <is>
          <t>19,808</t>
        </is>
      </c>
      <c r="V4" t="inlineStr">
        <is>
          <t>25,981</t>
        </is>
      </c>
      <c r="W4" t="inlineStr">
        <is>
          <t>30,986</t>
        </is>
      </c>
      <c r="X4" t="inlineStr">
        <is>
          <t>41,250</t>
        </is>
      </c>
      <c r="Y4" t="inlineStr">
        <is>
          <t>55,021</t>
        </is>
      </c>
      <c r="Z4" t="inlineStr">
        <is>
          <t>84,396</t>
        </is>
      </c>
      <c r="AA4" t="inlineStr">
        <is>
          <t>96,049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112</t>
        </is>
      </c>
      <c r="I5" t="inlineStr">
        <is>
          <t>132</t>
        </is>
      </c>
      <c r="J5" t="inlineStr">
        <is>
          <t>199</t>
        </is>
      </c>
      <c r="K5" t="inlineStr">
        <is>
          <t>274</t>
        </is>
      </c>
      <c r="L5" t="inlineStr">
        <is>
          <t>399</t>
        </is>
      </c>
      <c r="M5" t="inlineStr">
        <is>
          <t>705</t>
        </is>
      </c>
      <c r="N5" t="inlineStr">
        <is>
          <t>827</t>
        </is>
      </c>
      <c r="O5" t="inlineStr">
        <is>
          <t>988</t>
        </is>
      </c>
      <c r="P5" t="inlineStr">
        <is>
          <t>1,587</t>
        </is>
      </c>
      <c r="Q5" t="inlineStr">
        <is>
          <t>2,571</t>
        </is>
      </c>
      <c r="R5" t="inlineStr">
        <is>
          <t>3,364</t>
        </is>
      </c>
      <c r="S5" t="inlineStr">
        <is>
          <t>4,767</t>
        </is>
      </c>
      <c r="T5" t="inlineStr">
        <is>
          <t>5,612</t>
        </is>
      </c>
      <c r="U5" t="inlineStr">
        <is>
          <t>6,423</t>
        </is>
      </c>
      <c r="V5" t="inlineStr">
        <is>
          <t>8,339</t>
        </is>
      </c>
      <c r="W5" t="inlineStr">
        <is>
          <t>13,164</t>
        </is>
      </c>
      <c r="X5" t="inlineStr">
        <is>
          <t>16,677</t>
        </is>
      </c>
      <c r="Y5" t="inlineStr">
        <is>
          <t>20,816</t>
        </is>
      </c>
      <c r="Z5" t="inlineStr">
        <is>
          <t>24,542</t>
        </is>
      </c>
      <c r="AA5" t="inlineStr">
        <is>
          <t>32,891</t>
        </is>
      </c>
    </row>
    <row r="6">
      <c r="A6" s="1" t="inlineStr">
        <is>
          <t>Inventory</t>
        </is>
      </c>
      <c r="B6" t="inlineStr">
        <is>
          <t>1</t>
        </is>
      </c>
      <c r="C6" t="inlineStr">
        <is>
          <t>9</t>
        </is>
      </c>
      <c r="D6" t="inlineStr">
        <is>
          <t>30</t>
        </is>
      </c>
      <c r="E6" t="inlineStr">
        <is>
          <t>221</t>
        </is>
      </c>
      <c r="F6" t="inlineStr">
        <is>
          <t>175</t>
        </is>
      </c>
      <c r="G6" t="inlineStr">
        <is>
          <t>144</t>
        </is>
      </c>
      <c r="H6" t="inlineStr">
        <is>
          <t>202</t>
        </is>
      </c>
      <c r="I6" t="inlineStr">
        <is>
          <t>294</t>
        </is>
      </c>
      <c r="J6" t="inlineStr">
        <is>
          <t>480</t>
        </is>
      </c>
      <c r="K6" t="inlineStr">
        <is>
          <t>566</t>
        </is>
      </c>
      <c r="L6" t="inlineStr">
        <is>
          <t>877</t>
        </is>
      </c>
      <c r="M6" t="inlineStr">
        <is>
          <t>1,200</t>
        </is>
      </c>
      <c r="N6" t="inlineStr">
        <is>
          <t>1,399</t>
        </is>
      </c>
      <c r="O6" t="inlineStr">
        <is>
          <t>2,171</t>
        </is>
      </c>
      <c r="P6" t="inlineStr">
        <is>
          <t>3,202</t>
        </is>
      </c>
      <c r="Q6" t="inlineStr">
        <is>
          <t>4,992</t>
        </is>
      </c>
      <c r="R6" t="inlineStr">
        <is>
          <t>6,031</t>
        </is>
      </c>
      <c r="S6" t="inlineStr">
        <is>
          <t>7,411</t>
        </is>
      </c>
      <c r="T6" t="inlineStr">
        <is>
          <t>8,299</t>
        </is>
      </c>
      <c r="U6" t="inlineStr">
        <is>
          <t>10,243</t>
        </is>
      </c>
      <c r="V6" t="inlineStr">
        <is>
          <t>11,461</t>
        </is>
      </c>
      <c r="W6" t="inlineStr">
        <is>
          <t>16,047</t>
        </is>
      </c>
      <c r="X6" t="inlineStr">
        <is>
          <t>17,174</t>
        </is>
      </c>
      <c r="Y6" t="inlineStr">
        <is>
          <t>20,497</t>
        </is>
      </c>
      <c r="Z6" t="inlineStr">
        <is>
          <t>23,795</t>
        </is>
      </c>
      <c r="AA6" t="inlineStr">
        <is>
          <t>32,640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19</t>
        </is>
      </c>
      <c r="D7" t="inlineStr">
        <is>
          <t>21</t>
        </is>
      </c>
      <c r="E7" t="inlineStr">
        <is>
          <t>85</t>
        </is>
      </c>
      <c r="F7" t="inlineStr">
        <is>
          <t>86</t>
        </is>
      </c>
      <c r="G7" t="inlineStr">
        <is>
          <t>68</t>
        </is>
      </c>
      <c r="H7" t="inlineStr">
        <is>
          <t>- -</t>
        </is>
      </c>
      <c r="I7" t="inlineStr">
        <is>
          <t>- -</t>
        </is>
      </c>
      <c r="J7" t="inlineStr">
        <is>
          <t>81</t>
        </is>
      </c>
      <c r="K7" t="inlineStr">
        <is>
          <t>89</t>
        </is>
      </c>
      <c r="L7" t="inlineStr">
        <is>
          <t>78</t>
        </is>
      </c>
      <c r="M7" t="inlineStr">
        <is>
          <t>147</t>
        </is>
      </c>
      <c r="N7" t="inlineStr">
        <is>
          <t>204</t>
        </is>
      </c>
      <c r="O7" t="inlineStr">
        <is>
          <t>272</t>
        </is>
      </c>
      <c r="P7" t="inlineStr">
        <is>
          <t>196</t>
        </is>
      </c>
      <c r="Q7" t="inlineStr">
        <is>
          <t>351</t>
        </is>
      </c>
      <c r="R7" t="inlineStr">
        <is>
          <t>453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</row>
    <row r="8">
      <c r="A8" s="1" t="inlineStr">
        <is>
          <t>Total Current Assets</t>
        </is>
      </c>
      <c r="B8" t="inlineStr">
        <is>
          <t>7</t>
        </is>
      </c>
      <c r="C8" t="inlineStr">
        <is>
          <t>137</t>
        </is>
      </c>
      <c r="D8" t="inlineStr">
        <is>
          <t>424</t>
        </is>
      </c>
      <c r="E8" t="inlineStr">
        <is>
          <t>1,012</t>
        </is>
      </c>
      <c r="F8" t="inlineStr">
        <is>
          <t>1,361</t>
        </is>
      </c>
      <c r="G8" t="inlineStr">
        <is>
          <t>1,208</t>
        </is>
      </c>
      <c r="H8" t="inlineStr">
        <is>
          <t>1,616</t>
        </is>
      </c>
      <c r="I8" t="inlineStr">
        <is>
          <t>1,821</t>
        </is>
      </c>
      <c r="J8" t="inlineStr">
        <is>
          <t>2,539</t>
        </is>
      </c>
      <c r="K8" t="inlineStr">
        <is>
          <t>2,929</t>
        </is>
      </c>
      <c r="L8" t="inlineStr">
        <is>
          <t>3,373</t>
        </is>
      </c>
      <c r="M8" t="inlineStr">
        <is>
          <t>5,164</t>
        </is>
      </c>
      <c r="N8" t="inlineStr">
        <is>
          <t>6,157</t>
        </is>
      </c>
      <c r="O8" t="inlineStr">
        <is>
          <t>9,797</t>
        </is>
      </c>
      <c r="P8" t="inlineStr">
        <is>
          <t>13,747</t>
        </is>
      </c>
      <c r="Q8" t="inlineStr">
        <is>
          <t>17,490</t>
        </is>
      </c>
      <c r="R8" t="inlineStr">
        <is>
          <t>21,296</t>
        </is>
      </c>
      <c r="S8" t="inlineStr">
        <is>
          <t>24,625</t>
        </is>
      </c>
      <c r="T8" t="inlineStr">
        <is>
          <t>31,327</t>
        </is>
      </c>
      <c r="U8" t="inlineStr">
        <is>
          <t>36,474</t>
        </is>
      </c>
      <c r="V8" t="inlineStr">
        <is>
          <t>45,781</t>
        </is>
      </c>
      <c r="W8" t="inlineStr">
        <is>
          <t>60,197</t>
        </is>
      </c>
      <c r="X8" t="inlineStr">
        <is>
          <t>75,101</t>
        </is>
      </c>
      <c r="Y8" t="inlineStr">
        <is>
          <t>96,334</t>
        </is>
      </c>
      <c r="Z8" t="inlineStr">
        <is>
          <t>132,733</t>
        </is>
      </c>
      <c r="AA8" t="inlineStr">
        <is>
          <t>161,580</t>
        </is>
      </c>
    </row>
    <row r="9">
      <c r="A9" s="1" t="inlineStr">
        <is>
          <t>PP&amp;E</t>
        </is>
      </c>
      <c r="B9" t="inlineStr">
        <is>
          <t>1</t>
        </is>
      </c>
      <c r="C9" t="inlineStr">
        <is>
          <t>9</t>
        </is>
      </c>
      <c r="D9" t="inlineStr">
        <is>
          <t>30</t>
        </is>
      </c>
      <c r="E9" t="inlineStr">
        <is>
          <t>318</t>
        </is>
      </c>
      <c r="F9" t="inlineStr">
        <is>
          <t>366</t>
        </is>
      </c>
      <c r="G9" t="inlineStr">
        <is>
          <t>272</t>
        </is>
      </c>
      <c r="H9" t="inlineStr">
        <is>
          <t>239</t>
        </is>
      </c>
      <c r="I9" t="inlineStr">
        <is>
          <t>224</t>
        </is>
      </c>
      <c r="J9" t="inlineStr">
        <is>
          <t>246</t>
        </is>
      </c>
      <c r="K9" t="inlineStr">
        <is>
          <t>348</t>
        </is>
      </c>
      <c r="L9" t="inlineStr">
        <is>
          <t>457</t>
        </is>
      </c>
      <c r="M9" t="inlineStr">
        <is>
          <t>543</t>
        </is>
      </c>
      <c r="N9" t="inlineStr">
        <is>
          <t>854</t>
        </is>
      </c>
      <c r="O9" t="inlineStr">
        <is>
          <t>1,290</t>
        </is>
      </c>
      <c r="P9" t="inlineStr">
        <is>
          <t>2,414</t>
        </is>
      </c>
      <c r="Q9" t="inlineStr">
        <is>
          <t>4,417</t>
        </is>
      </c>
      <c r="R9" t="inlineStr">
        <is>
          <t>7,060</t>
        </is>
      </c>
      <c r="S9" t="inlineStr">
        <is>
          <t>10,949</t>
        </is>
      </c>
      <c r="T9" t="inlineStr">
        <is>
          <t>16,967</t>
        </is>
      </c>
      <c r="U9" t="inlineStr">
        <is>
          <t>21,838</t>
        </is>
      </c>
      <c r="V9" t="inlineStr">
        <is>
          <t>29,114</t>
        </is>
      </c>
      <c r="W9" t="inlineStr">
        <is>
          <t>48,866</t>
        </is>
      </c>
      <c r="X9" t="inlineStr">
        <is>
          <t>61,797</t>
        </is>
      </c>
      <c r="Y9" t="inlineStr">
        <is>
          <t>73</t>
        </is>
      </c>
      <c r="Z9" t="inlineStr">
        <is>
          <t>150,667</t>
        </is>
      </c>
      <c r="AA9" t="inlineStr">
        <is>
          <t>216,363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195</t>
        </is>
      </c>
      <c r="M10" t="inlineStr">
        <is>
          <t>222</t>
        </is>
      </c>
      <c r="N10" t="inlineStr">
        <is>
          <t>438</t>
        </is>
      </c>
      <c r="O10" t="inlineStr">
        <is>
          <t>1,234</t>
        </is>
      </c>
      <c r="P10" t="inlineStr">
        <is>
          <t>1,349</t>
        </is>
      </c>
      <c r="Q10" t="inlineStr">
        <is>
          <t>1,955</t>
        </is>
      </c>
      <c r="R10" t="inlineStr">
        <is>
          <t>2,552</t>
        </is>
      </c>
      <c r="S10" t="inlineStr">
        <is>
          <t>2,655</t>
        </is>
      </c>
      <c r="T10" t="inlineStr">
        <is>
          <t>3,319</t>
        </is>
      </c>
      <c r="U10" t="inlineStr">
        <is>
          <t>3,759</t>
        </is>
      </c>
      <c r="V10" t="inlineStr">
        <is>
          <t>3,784</t>
        </is>
      </c>
      <c r="W10" t="inlineStr">
        <is>
          <t>13,350</t>
        </is>
      </c>
      <c r="X10" t="inlineStr">
        <is>
          <t>14,548</t>
        </is>
      </c>
      <c r="Y10" t="inlineStr">
        <is>
          <t>14,754</t>
        </is>
      </c>
      <c r="Z10" t="inlineStr">
        <is>
          <t>15,017</t>
        </is>
      </c>
      <c r="AA10" t="inlineStr">
        <is>
          <t>15,371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186</t>
        </is>
      </c>
      <c r="E11" t="inlineStr">
        <is>
          <t>730</t>
        </is>
      </c>
      <c r="F11" t="inlineStr">
        <is>
          <t>255</t>
        </is>
      </c>
      <c r="G11" t="inlineStr">
        <is>
          <t>80</t>
        </is>
      </c>
      <c r="H11" t="inlineStr">
        <is>
          <t>74</t>
        </is>
      </c>
      <c r="I11" t="inlineStr">
        <is>
          <t>70</t>
        </is>
      </c>
      <c r="J11" t="inlineStr">
        <is>
          <t>139</t>
        </is>
      </c>
      <c r="K11" t="inlineStr">
        <is>
          <t>159</t>
        </is>
      </c>
      <c r="L11" t="inlineStr">
        <is>
          <t>21</t>
        </is>
      </c>
      <c r="M11" t="inlineStr">
        <is>
          <t>26</t>
        </is>
      </c>
      <c r="N11" t="inlineStr">
        <is>
          <t>160</t>
        </is>
      </c>
      <c r="O11" t="inlineStr">
        <is>
          <t>567</t>
        </is>
      </c>
      <c r="P11" t="inlineStr">
        <is>
          <t>563</t>
        </is>
      </c>
      <c r="Q11" t="inlineStr">
        <is>
          <t>647</t>
        </is>
      </c>
      <c r="R11" t="inlineStr">
        <is>
          <t>725</t>
        </is>
      </c>
      <c r="S11" t="inlineStr">
        <is>
          <t>645</t>
        </is>
      </c>
      <c r="T11" t="inlineStr">
        <is>
          <t>764</t>
        </is>
      </c>
      <c r="U11" t="inlineStr">
        <is>
          <t>762</t>
        </is>
      </c>
      <c r="V11" t="inlineStr">
        <is>
          <t>854</t>
        </is>
      </c>
      <c r="W11" t="inlineStr">
        <is>
          <t>3,371</t>
        </is>
      </c>
      <c r="X11" t="inlineStr">
        <is>
          <t>4,110</t>
        </is>
      </c>
      <c r="Y11" t="inlineStr">
        <is>
          <t>4,049</t>
        </is>
      </c>
      <c r="Z11" t="inlineStr">
        <is>
          <t>4,981</t>
        </is>
      </c>
      <c r="AA11" t="inlineStr">
        <is>
          <t>5,107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186</t>
        </is>
      </c>
      <c r="E12" t="inlineStr">
        <is>
          <t>730</t>
        </is>
      </c>
      <c r="F12" t="inlineStr">
        <is>
          <t>255</t>
        </is>
      </c>
      <c r="G12" t="inlineStr">
        <is>
          <t>80</t>
        </is>
      </c>
      <c r="H12" t="inlineStr">
        <is>
          <t>74</t>
        </is>
      </c>
      <c r="I12" t="inlineStr">
        <is>
          <t>70</t>
        </is>
      </c>
      <c r="J12" t="inlineStr">
        <is>
          <t>139</t>
        </is>
      </c>
      <c r="K12" t="inlineStr">
        <is>
          <t>159</t>
        </is>
      </c>
      <c r="L12" t="inlineStr">
        <is>
          <t>216</t>
        </is>
      </c>
      <c r="M12" t="inlineStr">
        <is>
          <t>248</t>
        </is>
      </c>
      <c r="N12" t="inlineStr">
        <is>
          <t>598</t>
        </is>
      </c>
      <c r="O12" t="inlineStr">
        <is>
          <t>1,801</t>
        </is>
      </c>
      <c r="P12" t="inlineStr">
        <is>
          <t>1,912</t>
        </is>
      </c>
      <c r="Q12" t="inlineStr">
        <is>
          <t>2,602</t>
        </is>
      </c>
      <c r="R12" t="inlineStr">
        <is>
          <t>3,277</t>
        </is>
      </c>
      <c r="S12" t="inlineStr">
        <is>
          <t>3,300</t>
        </is>
      </c>
      <c r="T12" t="inlineStr">
        <is>
          <t>4,083</t>
        </is>
      </c>
      <c r="U12" t="inlineStr">
        <is>
          <t>4,521</t>
        </is>
      </c>
      <c r="V12" t="inlineStr">
        <is>
          <t>4,638</t>
        </is>
      </c>
      <c r="W12" t="inlineStr">
        <is>
          <t>16,721</t>
        </is>
      </c>
      <c r="X12" t="inlineStr">
        <is>
          <t>18,658</t>
        </is>
      </c>
      <c r="Y12" t="inlineStr">
        <is>
          <t>18,803</t>
        </is>
      </c>
      <c r="Z12" t="inlineStr">
        <is>
          <t>19,998</t>
        </is>
      </c>
      <c r="AA12" t="inlineStr">
        <is>
          <t>20,478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282</t>
        </is>
      </c>
      <c r="K14" t="inlineStr">
        <is>
          <t>223</t>
        </is>
      </c>
      <c r="L14" t="inlineStr">
        <is>
          <t>199</t>
        </is>
      </c>
      <c r="M14" t="inlineStr">
        <is>
          <t>260</t>
        </is>
      </c>
      <c r="N14" t="inlineStr">
        <is>
          <t>145</t>
        </is>
      </c>
      <c r="O14" t="inlineStr">
        <is>
          <t>18</t>
        </is>
      </c>
      <c r="P14" t="inlineStr">
        <is>
          <t>22</t>
        </is>
      </c>
      <c r="Q14" t="inlineStr">
        <is>
          <t>28</t>
        </is>
      </c>
      <c r="R14" t="inlineStr">
        <is>
          <t>123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2</t>
        </is>
      </c>
      <c r="D15" t="inlineStr">
        <is>
          <t>8</t>
        </is>
      </c>
      <c r="E15" t="inlineStr">
        <is>
          <t>412</t>
        </is>
      </c>
      <c r="F15" t="inlineStr">
        <is>
          <t>152</t>
        </is>
      </c>
      <c r="G15" t="inlineStr">
        <is>
          <t>78</t>
        </is>
      </c>
      <c r="H15" t="inlineStr">
        <is>
          <t>61</t>
        </is>
      </c>
      <c r="I15" t="inlineStr">
        <is>
          <t>47</t>
        </is>
      </c>
      <c r="J15" t="inlineStr">
        <is>
          <t>42</t>
        </is>
      </c>
      <c r="K15" t="inlineStr">
        <is>
          <t>37</t>
        </is>
      </c>
      <c r="L15" t="inlineStr">
        <is>
          <t>118</t>
        </is>
      </c>
      <c r="M15" t="inlineStr">
        <is>
          <t>270</t>
        </is>
      </c>
      <c r="N15" t="inlineStr">
        <is>
          <t>560</t>
        </is>
      </c>
      <c r="O15" t="inlineStr">
        <is>
          <t>907</t>
        </is>
      </c>
      <c r="P15" t="inlineStr">
        <is>
          <t>702</t>
        </is>
      </c>
      <c r="Q15" t="inlineStr">
        <is>
          <t>741</t>
        </is>
      </c>
      <c r="R15" t="inlineStr">
        <is>
          <t>799</t>
        </is>
      </c>
      <c r="S15" t="inlineStr">
        <is>
          <t>1,285</t>
        </is>
      </c>
      <c r="T15" t="inlineStr">
        <is>
          <t>2,128</t>
        </is>
      </c>
      <c r="U15" t="inlineStr">
        <is>
          <t>2,611</t>
        </is>
      </c>
      <c r="V15" t="inlineStr">
        <is>
          <t>3,869</t>
        </is>
      </c>
      <c r="W15" t="inlineStr">
        <is>
          <t>5,526</t>
        </is>
      </c>
      <c r="X15" t="inlineStr">
        <is>
          <t>7,092</t>
        </is>
      </c>
      <c r="Y15" t="inlineStr">
        <is>
          <t>110,038</t>
        </is>
      </c>
      <c r="Z15" t="inlineStr">
        <is>
          <t>17,797</t>
        </is>
      </c>
      <c r="AA15" t="inlineStr">
        <is>
          <t>22,128</t>
        </is>
      </c>
    </row>
    <row r="16">
      <c r="A16" s="1" t="inlineStr">
        <is>
          <t>Total Non-Current Assets</t>
        </is>
      </c>
      <c r="B16" t="inlineStr">
        <is>
          <t>1</t>
        </is>
      </c>
      <c r="C16" t="inlineStr">
        <is>
          <t>12</t>
        </is>
      </c>
      <c r="D16" t="inlineStr">
        <is>
          <t>224</t>
        </is>
      </c>
      <c r="E16" t="inlineStr">
        <is>
          <t>1,459</t>
        </is>
      </c>
      <c r="F16" t="inlineStr">
        <is>
          <t>774</t>
        </is>
      </c>
      <c r="G16" t="inlineStr">
        <is>
          <t>430</t>
        </is>
      </c>
      <c r="H16" t="inlineStr">
        <is>
          <t>375</t>
        </is>
      </c>
      <c r="I16" t="inlineStr">
        <is>
          <t>341</t>
        </is>
      </c>
      <c r="J16" t="inlineStr">
        <is>
          <t>709</t>
        </is>
      </c>
      <c r="K16" t="inlineStr">
        <is>
          <t>767</t>
        </is>
      </c>
      <c r="L16" t="inlineStr">
        <is>
          <t>990</t>
        </is>
      </c>
      <c r="M16" t="inlineStr">
        <is>
          <t>1,321</t>
        </is>
      </c>
      <c r="N16" t="inlineStr">
        <is>
          <t>2,157</t>
        </is>
      </c>
      <c r="O16" t="inlineStr">
        <is>
          <t>4,016</t>
        </is>
      </c>
      <c r="P16" t="inlineStr">
        <is>
          <t>5,050</t>
        </is>
      </c>
      <c r="Q16" t="inlineStr">
        <is>
          <t>7,788</t>
        </is>
      </c>
      <c r="R16" t="inlineStr">
        <is>
          <t>11,259</t>
        </is>
      </c>
      <c r="S16" t="inlineStr">
        <is>
          <t>15,534</t>
        </is>
      </c>
      <c r="T16" t="inlineStr">
        <is>
          <t>23,178</t>
        </is>
      </c>
      <c r="U16" t="inlineStr">
        <is>
          <t>28,970</t>
        </is>
      </c>
      <c r="V16" t="inlineStr">
        <is>
          <t>37,621</t>
        </is>
      </c>
      <c r="W16" t="inlineStr">
        <is>
          <t>71,113</t>
        </is>
      </c>
      <c r="X16" t="inlineStr">
        <is>
          <t>87,547</t>
        </is>
      </c>
      <c r="Y16" t="inlineStr">
        <is>
          <t>128,914</t>
        </is>
      </c>
      <c r="Z16" t="inlineStr">
        <is>
          <t>188,462</t>
        </is>
      </c>
      <c r="AA16" t="inlineStr">
        <is>
          <t>258,969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</row>
    <row r="18">
      <c r="A18" s="1" t="inlineStr">
        <is>
          <t>Total Assets</t>
        </is>
      </c>
      <c r="B18" t="inlineStr">
        <is>
          <t>8</t>
        </is>
      </c>
      <c r="C18" t="inlineStr">
        <is>
          <t>149</t>
        </is>
      </c>
      <c r="D18" t="inlineStr">
        <is>
          <t>648</t>
        </is>
      </c>
      <c r="E18" t="inlineStr">
        <is>
          <t>2,472</t>
        </is>
      </c>
      <c r="F18" t="inlineStr">
        <is>
          <t>2,135</t>
        </is>
      </c>
      <c r="G18" t="inlineStr">
        <is>
          <t>1,638</t>
        </is>
      </c>
      <c r="H18" t="inlineStr">
        <is>
          <t>1,990</t>
        </is>
      </c>
      <c r="I18" t="inlineStr">
        <is>
          <t>2,162</t>
        </is>
      </c>
      <c r="J18" t="inlineStr">
        <is>
          <t>3,249</t>
        </is>
      </c>
      <c r="K18" t="inlineStr">
        <is>
          <t>3,696</t>
        </is>
      </c>
      <c r="L18" t="inlineStr">
        <is>
          <t>4,363</t>
        </is>
      </c>
      <c r="M18" t="inlineStr">
        <is>
          <t>6,485</t>
        </is>
      </c>
      <c r="N18" t="inlineStr">
        <is>
          <t>8,314</t>
        </is>
      </c>
      <c r="O18" t="inlineStr">
        <is>
          <t>13,813</t>
        </is>
      </c>
      <c r="P18" t="inlineStr">
        <is>
          <t>18,797</t>
        </is>
      </c>
      <c r="Q18" t="inlineStr">
        <is>
          <t>25,278</t>
        </is>
      </c>
      <c r="R18" t="inlineStr">
        <is>
          <t>32,555</t>
        </is>
      </c>
      <c r="S18" t="inlineStr">
        <is>
          <t>40,159</t>
        </is>
      </c>
      <c r="T18" t="inlineStr">
        <is>
          <t>54,505</t>
        </is>
      </c>
      <c r="U18" t="inlineStr">
        <is>
          <t>65,444</t>
        </is>
      </c>
      <c r="V18" t="inlineStr">
        <is>
          <t>83,402</t>
        </is>
      </c>
      <c r="W18" t="inlineStr">
        <is>
          <t>131,310</t>
        </is>
      </c>
      <c r="X18" t="inlineStr">
        <is>
          <t>162,648</t>
        </is>
      </c>
      <c r="Y18" t="inlineStr">
        <is>
          <t>225,248</t>
        </is>
      </c>
      <c r="Z18" t="inlineStr">
        <is>
          <t>321,195</t>
        </is>
      </c>
      <c r="AA18" t="inlineStr">
        <is>
          <t>420,549</t>
        </is>
      </c>
    </row>
    <row r="19">
      <c r="A19" s="1" t="inlineStr">
        <is>
          <t>Accounts Payable</t>
        </is>
      </c>
      <c r="B19" t="inlineStr">
        <is>
          <t>3</t>
        </is>
      </c>
      <c r="C19" t="inlineStr">
        <is>
          <t>33</t>
        </is>
      </c>
      <c r="D19" t="inlineStr">
        <is>
          <t>113</t>
        </is>
      </c>
      <c r="E19" t="inlineStr">
        <is>
          <t>463</t>
        </is>
      </c>
      <c r="F19" t="inlineStr">
        <is>
          <t>485</t>
        </is>
      </c>
      <c r="G19" t="inlineStr">
        <is>
          <t>445</t>
        </is>
      </c>
      <c r="H19" t="inlineStr">
        <is>
          <t>618</t>
        </is>
      </c>
      <c r="I19" t="inlineStr">
        <is>
          <t>820</t>
        </is>
      </c>
      <c r="J19" t="inlineStr">
        <is>
          <t>1,142</t>
        </is>
      </c>
      <c r="K19" t="inlineStr">
        <is>
          <t>1,366</t>
        </is>
      </c>
      <c r="L19" t="inlineStr">
        <is>
          <t>1,816</t>
        </is>
      </c>
      <c r="M19" t="inlineStr">
        <is>
          <t>2,795</t>
        </is>
      </c>
      <c r="N19" t="inlineStr">
        <is>
          <t>3,594</t>
        </is>
      </c>
      <c r="O19" t="inlineStr">
        <is>
          <t>5,605</t>
        </is>
      </c>
      <c r="P19" t="inlineStr">
        <is>
          <t>8,051</t>
        </is>
      </c>
      <c r="Q19" t="inlineStr">
        <is>
          <t>11,145</t>
        </is>
      </c>
      <c r="R19" t="inlineStr">
        <is>
          <t>13,318</t>
        </is>
      </c>
      <c r="S19" t="inlineStr">
        <is>
          <t>15,133</t>
        </is>
      </c>
      <c r="T19" t="inlineStr">
        <is>
          <t>16,459</t>
        </is>
      </c>
      <c r="U19" t="inlineStr">
        <is>
          <t>20,397</t>
        </is>
      </c>
      <c r="V19" t="inlineStr">
        <is>
          <t>25,309</t>
        </is>
      </c>
      <c r="W19" t="inlineStr">
        <is>
          <t>34,616</t>
        </is>
      </c>
      <c r="X19" t="inlineStr">
        <is>
          <t>38,192</t>
        </is>
      </c>
      <c r="Y19" t="inlineStr">
        <is>
          <t>47,183</t>
        </is>
      </c>
      <c r="Z19" t="inlineStr">
        <is>
          <t>72,539</t>
        </is>
      </c>
      <c r="AA19" t="inlineStr">
        <is>
          <t>78,664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2</t>
        </is>
      </c>
      <c r="D20" t="inlineStr">
        <is>
          <t>1</t>
        </is>
      </c>
      <c r="E20" t="inlineStr">
        <is>
          <t>14</t>
        </is>
      </c>
      <c r="F20" t="inlineStr">
        <is>
          <t>17</t>
        </is>
      </c>
      <c r="G20" t="inlineStr">
        <is>
          <t>15</t>
        </is>
      </c>
      <c r="H20" t="inlineStr">
        <is>
          <t>13</t>
        </is>
      </c>
      <c r="I20" t="inlineStr">
        <is>
          <t>4</t>
        </is>
      </c>
      <c r="J20" t="inlineStr">
        <is>
          <t>2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59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2</t>
        </is>
      </c>
      <c r="C23" t="inlineStr">
        <is>
          <t>10</t>
        </is>
      </c>
      <c r="D23" t="inlineStr">
        <is>
          <t>48</t>
        </is>
      </c>
      <c r="E23" t="inlineStr">
        <is>
          <t>207</t>
        </is>
      </c>
      <c r="F23" t="inlineStr">
        <is>
          <t>473</t>
        </is>
      </c>
      <c r="G23" t="inlineStr">
        <is>
          <t>374</t>
        </is>
      </c>
      <c r="H23" t="inlineStr">
        <is>
          <t>387</t>
        </is>
      </c>
      <c r="I23" t="inlineStr">
        <is>
          <t>391</t>
        </is>
      </c>
      <c r="J23" t="inlineStr">
        <is>
          <t>435</t>
        </is>
      </c>
      <c r="K23" t="inlineStr">
        <is>
          <t>563</t>
        </is>
      </c>
      <c r="L23" t="inlineStr">
        <is>
          <t>716</t>
        </is>
      </c>
      <c r="M23" t="inlineStr">
        <is>
          <t>919</t>
        </is>
      </c>
      <c r="N23" t="inlineStr">
        <is>
          <t>1,093</t>
        </is>
      </c>
      <c r="O23" t="inlineStr">
        <is>
          <t>1,759</t>
        </is>
      </c>
      <c r="P23" t="inlineStr">
        <is>
          <t>2,321</t>
        </is>
      </c>
      <c r="Q23" t="inlineStr">
        <is>
          <t>3,751</t>
        </is>
      </c>
      <c r="R23" t="inlineStr">
        <is>
          <t>5,684</t>
        </is>
      </c>
      <c r="S23" t="inlineStr">
        <is>
          <t>6,688</t>
        </is>
      </c>
      <c r="T23" t="inlineStr">
        <is>
          <t>9,807</t>
        </is>
      </c>
      <c r="U23" t="inlineStr">
        <is>
          <t>10,384</t>
        </is>
      </c>
      <c r="V23" t="inlineStr">
        <is>
          <t>13,739</t>
        </is>
      </c>
      <c r="W23" t="inlineStr">
        <is>
          <t>18,170</t>
        </is>
      </c>
      <c r="X23" t="inlineStr">
        <is>
          <t>23,663</t>
        </is>
      </c>
      <c r="Y23" t="inlineStr">
        <is>
          <t>32,439</t>
        </is>
      </c>
      <c r="Z23" t="inlineStr">
        <is>
          <t>44,138</t>
        </is>
      </c>
      <c r="AA23" t="inlineStr">
        <is>
          <t>51,775</t>
        </is>
      </c>
    </row>
    <row r="24">
      <c r="A24" s="1" t="inlineStr">
        <is>
          <t>Total Current Liabilities</t>
        </is>
      </c>
      <c r="B24" t="inlineStr">
        <is>
          <t>5</t>
        </is>
      </c>
      <c r="C24" t="inlineStr">
        <is>
          <t>44</t>
        </is>
      </c>
      <c r="D24" t="inlineStr">
        <is>
          <t>162</t>
        </is>
      </c>
      <c r="E24" t="inlineStr">
        <is>
          <t>739</t>
        </is>
      </c>
      <c r="F24" t="inlineStr">
        <is>
          <t>975</t>
        </is>
      </c>
      <c r="G24" t="inlineStr">
        <is>
          <t>921</t>
        </is>
      </c>
      <c r="H24" t="inlineStr">
        <is>
          <t>1,066</t>
        </is>
      </c>
      <c r="I24" t="inlineStr">
        <is>
          <t>1,253</t>
        </is>
      </c>
      <c r="J24" t="inlineStr">
        <is>
          <t>1,620</t>
        </is>
      </c>
      <c r="K24" t="inlineStr">
        <is>
          <t>1,929</t>
        </is>
      </c>
      <c r="L24" t="inlineStr">
        <is>
          <t>2,532</t>
        </is>
      </c>
      <c r="M24" t="inlineStr">
        <is>
          <t>3,714</t>
        </is>
      </c>
      <c r="N24" t="inlineStr">
        <is>
          <t>4,746</t>
        </is>
      </c>
      <c r="O24" t="inlineStr">
        <is>
          <t>7,364</t>
        </is>
      </c>
      <c r="P24" t="inlineStr">
        <is>
          <t>10,372</t>
        </is>
      </c>
      <c r="Q24" t="inlineStr">
        <is>
          <t>14,896</t>
        </is>
      </c>
      <c r="R24" t="inlineStr">
        <is>
          <t>19,002</t>
        </is>
      </c>
      <c r="S24" t="inlineStr">
        <is>
          <t>22,980</t>
        </is>
      </c>
      <c r="T24" t="inlineStr">
        <is>
          <t>28,089</t>
        </is>
      </c>
      <c r="U24" t="inlineStr">
        <is>
          <t>33,899</t>
        </is>
      </c>
      <c r="V24" t="inlineStr">
        <is>
          <t>43,816</t>
        </is>
      </c>
      <c r="W24" t="inlineStr">
        <is>
          <t>57,883</t>
        </is>
      </c>
      <c r="X24" t="inlineStr">
        <is>
          <t>68,391</t>
        </is>
      </c>
      <c r="Y24" t="inlineStr">
        <is>
          <t>87,812</t>
        </is>
      </c>
      <c r="Z24" t="inlineStr">
        <is>
          <t>126,385</t>
        </is>
      </c>
      <c r="AA24" t="inlineStr">
        <is>
          <t>142,266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77</t>
        </is>
      </c>
      <c r="D25" t="inlineStr">
        <is>
          <t>348</t>
        </is>
      </c>
      <c r="E25" t="inlineStr">
        <is>
          <t>1,466</t>
        </is>
      </c>
      <c r="F25" t="inlineStr">
        <is>
          <t>2,127</t>
        </is>
      </c>
      <c r="G25" t="inlineStr">
        <is>
          <t>2,156</t>
        </is>
      </c>
      <c r="H25" t="inlineStr">
        <is>
          <t>2,277</t>
        </is>
      </c>
      <c r="I25" t="inlineStr">
        <is>
          <t>1,945</t>
        </is>
      </c>
      <c r="J25" t="inlineStr">
        <is>
          <t>1,855</t>
        </is>
      </c>
      <c r="K25" t="inlineStr">
        <is>
          <t>1,521</t>
        </is>
      </c>
      <c r="L25" t="inlineStr">
        <is>
          <t>1,247</t>
        </is>
      </c>
      <c r="M25" t="inlineStr">
        <is>
          <t>1,282</t>
        </is>
      </c>
      <c r="N25" t="inlineStr">
        <is>
          <t>409</t>
        </is>
      </c>
      <c r="O25" t="inlineStr">
        <is>
          <t>109</t>
        </is>
      </c>
      <c r="P25" t="inlineStr">
        <is>
          <t>184</t>
        </is>
      </c>
      <c r="Q25" t="inlineStr">
        <is>
          <t>255</t>
        </is>
      </c>
      <c r="R25" t="inlineStr">
        <is>
          <t>3,084</t>
        </is>
      </c>
      <c r="S25" t="inlineStr">
        <is>
          <t>3,191</t>
        </is>
      </c>
      <c r="T25" t="inlineStr">
        <is>
          <t>8,265</t>
        </is>
      </c>
      <c r="U25" t="inlineStr">
        <is>
          <t>8,235</t>
        </is>
      </c>
      <c r="V25" t="inlineStr">
        <is>
          <t>7,694</t>
        </is>
      </c>
      <c r="W25" t="inlineStr">
        <is>
          <t>24,743</t>
        </is>
      </c>
      <c r="X25" t="inlineStr">
        <is>
          <t>23,495</t>
        </is>
      </c>
      <c r="Y25" t="inlineStr">
        <is>
          <t>23,414</t>
        </is>
      </c>
      <c r="Z25" t="inlineStr">
        <is>
          <t>84,389</t>
        </is>
      </c>
      <c r="AA25" t="inlineStr">
        <is>
          <t>116,395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336</t>
        </is>
      </c>
      <c r="S26" t="inlineStr">
        <is>
          <t>1,028</t>
        </is>
      </c>
      <c r="T26" t="inlineStr">
        <is>
          <t>1,531</t>
        </is>
      </c>
      <c r="U26" t="inlineStr">
        <is>
          <t>2,016</t>
        </is>
      </c>
      <c r="V26" t="inlineStr">
        <is>
          <t>1,787</t>
        </is>
      </c>
      <c r="W26" t="inlineStr">
        <is>
          <t>1,994</t>
        </is>
      </c>
      <c r="X26" t="inlineStr">
        <is>
          <t>2,386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153</t>
        </is>
      </c>
      <c r="M27" t="inlineStr">
        <is>
          <t>292</t>
        </is>
      </c>
      <c r="N27" t="inlineStr">
        <is>
          <t>487</t>
        </is>
      </c>
      <c r="O27" t="inlineStr">
        <is>
          <t>1,083</t>
        </is>
      </c>
      <c r="P27" t="inlineStr">
        <is>
          <t>1,377</t>
        </is>
      </c>
      <c r="Q27" t="inlineStr">
        <is>
          <t>2,370</t>
        </is>
      </c>
      <c r="R27" t="inlineStr">
        <is>
          <t>1,941</t>
        </is>
      </c>
      <c r="S27" t="inlineStr">
        <is>
          <t>3,214</t>
        </is>
      </c>
      <c r="T27" t="inlineStr">
        <is>
          <t>5,879</t>
        </is>
      </c>
      <c r="U27" t="inlineStr">
        <is>
          <t>7,910</t>
        </is>
      </c>
      <c r="V27" t="inlineStr">
        <is>
          <t>10,820</t>
        </is>
      </c>
      <c r="W27" t="inlineStr">
        <is>
          <t>18,981</t>
        </is>
      </c>
      <c r="X27" t="inlineStr">
        <is>
          <t>24,827</t>
        </is>
      </c>
      <c r="Y27" t="inlineStr">
        <is>
          <t>51,962</t>
        </is>
      </c>
      <c r="Z27" t="inlineStr">
        <is>
          <t>17,017</t>
        </is>
      </c>
      <c r="AA27" t="inlineStr">
        <is>
          <t>23,643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77</t>
        </is>
      </c>
      <c r="D28" t="inlineStr">
        <is>
          <t>348</t>
        </is>
      </c>
      <c r="E28" t="inlineStr">
        <is>
          <t>1,466</t>
        </is>
      </c>
      <c r="F28" t="inlineStr">
        <is>
          <t>2,127</t>
        </is>
      </c>
      <c r="G28" t="inlineStr">
        <is>
          <t>2,156</t>
        </is>
      </c>
      <c r="H28" t="inlineStr">
        <is>
          <t>2,277</t>
        </is>
      </c>
      <c r="I28" t="inlineStr">
        <is>
          <t>1,945</t>
        </is>
      </c>
      <c r="J28" t="inlineStr">
        <is>
          <t>1,855</t>
        </is>
      </c>
      <c r="K28" t="inlineStr">
        <is>
          <t>1,521</t>
        </is>
      </c>
      <c r="L28" t="inlineStr">
        <is>
          <t>1,400</t>
        </is>
      </c>
      <c r="M28" t="inlineStr">
        <is>
          <t>1,574</t>
        </is>
      </c>
      <c r="N28" t="inlineStr">
        <is>
          <t>896</t>
        </is>
      </c>
      <c r="O28" t="inlineStr">
        <is>
          <t>1,192</t>
        </is>
      </c>
      <c r="P28" t="inlineStr">
        <is>
          <t>1,561</t>
        </is>
      </c>
      <c r="Q28" t="inlineStr">
        <is>
          <t>2,625</t>
        </is>
      </c>
      <c r="R28" t="inlineStr">
        <is>
          <t>5,361</t>
        </is>
      </c>
      <c r="S28" t="inlineStr">
        <is>
          <t>7,433</t>
        </is>
      </c>
      <c r="T28" t="inlineStr">
        <is>
          <t>15,675</t>
        </is>
      </c>
      <c r="U28" t="inlineStr">
        <is>
          <t>18,161</t>
        </is>
      </c>
      <c r="V28" t="inlineStr">
        <is>
          <t>20,301</t>
        </is>
      </c>
      <c r="W28" t="inlineStr">
        <is>
          <t>45,718</t>
        </is>
      </c>
      <c r="X28" t="inlineStr">
        <is>
          <t>50,708</t>
        </is>
      </c>
      <c r="Y28" t="inlineStr">
        <is>
          <t>75,376</t>
        </is>
      </c>
      <c r="Z28" t="inlineStr">
        <is>
          <t>101,406</t>
        </is>
      </c>
      <c r="AA28" t="inlineStr">
        <is>
          <t>140,038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67,651</t>
        </is>
      </c>
    </row>
    <row r="31">
      <c r="A31" s="1" t="inlineStr">
        <is>
          <t>Total Liabilities</t>
        </is>
      </c>
      <c r="B31" t="inlineStr">
        <is>
          <t>5</t>
        </is>
      </c>
      <c r="C31" t="inlineStr">
        <is>
          <t>121</t>
        </is>
      </c>
      <c r="D31" t="inlineStr">
        <is>
          <t>510</t>
        </is>
      </c>
      <c r="E31" t="inlineStr">
        <is>
          <t>2,205</t>
        </is>
      </c>
      <c r="F31" t="inlineStr">
        <is>
          <t>3,102</t>
        </is>
      </c>
      <c r="G31" t="inlineStr">
        <is>
          <t>3,078</t>
        </is>
      </c>
      <c r="H31" t="inlineStr">
        <is>
          <t>3,343</t>
        </is>
      </c>
      <c r="I31" t="inlineStr">
        <is>
          <t>3,198</t>
        </is>
      </c>
      <c r="J31" t="inlineStr">
        <is>
          <t>3,476</t>
        </is>
      </c>
      <c r="K31" t="inlineStr">
        <is>
          <t>3,450</t>
        </is>
      </c>
      <c r="L31" t="inlineStr">
        <is>
          <t>3,932</t>
        </is>
      </c>
      <c r="M31" t="inlineStr">
        <is>
          <t>5,288</t>
        </is>
      </c>
      <c r="N31" t="inlineStr">
        <is>
          <t>5,642</t>
        </is>
      </c>
      <c r="O31" t="inlineStr">
        <is>
          <t>8,556</t>
        </is>
      </c>
      <c r="P31" t="inlineStr">
        <is>
          <t>11,933</t>
        </is>
      </c>
      <c r="Q31" t="inlineStr">
        <is>
          <t>17,521</t>
        </is>
      </c>
      <c r="R31" t="inlineStr">
        <is>
          <t>24,363</t>
        </is>
      </c>
      <c r="S31" t="inlineStr">
        <is>
          <t>30,413</t>
        </is>
      </c>
      <c r="T31" t="inlineStr">
        <is>
          <t>43,764</t>
        </is>
      </c>
      <c r="U31" t="inlineStr">
        <is>
          <t>52,060</t>
        </is>
      </c>
      <c r="V31" t="inlineStr">
        <is>
          <t>64,117</t>
        </is>
      </c>
      <c r="W31" t="inlineStr">
        <is>
          <t>103,601</t>
        </is>
      </c>
      <c r="X31" t="inlineStr">
        <is>
          <t>119,099</t>
        </is>
      </c>
      <c r="Y31" t="inlineStr">
        <is>
          <t>163,188</t>
        </is>
      </c>
      <c r="Z31" t="inlineStr">
        <is>
          <t>227,791</t>
        </is>
      </c>
      <c r="AA31" t="inlineStr">
        <is>
          <t>282,304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2</t>
        </is>
      </c>
      <c r="E33" t="inlineStr">
        <is>
          <t>3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5</t>
        </is>
      </c>
      <c r="P33" t="inlineStr">
        <is>
          <t>5</t>
        </is>
      </c>
      <c r="Q33" t="inlineStr">
        <is>
          <t>5</t>
        </is>
      </c>
      <c r="R33" t="inlineStr">
        <is>
          <t>5</t>
        </is>
      </c>
      <c r="S33" t="inlineStr">
        <is>
          <t>5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5</t>
        </is>
      </c>
      <c r="X33" t="inlineStr">
        <is>
          <t>5</t>
        </is>
      </c>
      <c r="Y33" t="inlineStr">
        <is>
          <t>5</t>
        </is>
      </c>
      <c r="Z33" t="inlineStr">
        <is>
          <t>5</t>
        </is>
      </c>
      <c r="AA33" t="inlineStr">
        <is>
          <t>5</t>
        </is>
      </c>
    </row>
    <row r="34">
      <c r="A34" s="1" t="inlineStr">
        <is>
          <t>Retained Earnings</t>
        </is>
      </c>
      <c r="B34" t="inlineStr">
        <is>
          <t>(6)</t>
        </is>
      </c>
      <c r="C34" t="inlineStr">
        <is>
          <t>(34)</t>
        </is>
      </c>
      <c r="D34" t="inlineStr">
        <is>
          <t>(162)</t>
        </is>
      </c>
      <c r="E34" t="inlineStr">
        <is>
          <t>(882)</t>
        </is>
      </c>
      <c r="F34" t="inlineStr">
        <is>
          <t>(2,293)</t>
        </is>
      </c>
      <c r="G34" t="inlineStr">
        <is>
          <t>(2,861)</t>
        </is>
      </c>
      <c r="H34" t="inlineStr">
        <is>
          <t>(3,010)</t>
        </is>
      </c>
      <c r="I34" t="inlineStr">
        <is>
          <t>(2,974)</t>
        </is>
      </c>
      <c r="J34" t="inlineStr">
        <is>
          <t>(2,386)</t>
        </is>
      </c>
      <c r="K34" t="inlineStr">
        <is>
          <t>(2,027)</t>
        </is>
      </c>
      <c r="L34" t="inlineStr">
        <is>
          <t>(1,837)</t>
        </is>
      </c>
      <c r="M34" t="inlineStr">
        <is>
          <t>(1,375)</t>
        </is>
      </c>
      <c r="N34" t="inlineStr">
        <is>
          <t>(730)</t>
        </is>
      </c>
      <c r="O34" t="inlineStr">
        <is>
          <t>172</t>
        </is>
      </c>
      <c r="P34" t="inlineStr">
        <is>
          <t>1,324</t>
        </is>
      </c>
      <c r="Q34" t="inlineStr">
        <is>
          <t>1,955</t>
        </is>
      </c>
      <c r="R34" t="inlineStr">
        <is>
          <t>1,916</t>
        </is>
      </c>
      <c r="S34" t="inlineStr">
        <is>
          <t>2,190</t>
        </is>
      </c>
      <c r="T34" t="inlineStr">
        <is>
          <t>1,949</t>
        </is>
      </c>
      <c r="U34" t="inlineStr">
        <is>
          <t>2,545</t>
        </is>
      </c>
      <c r="V34" t="inlineStr">
        <is>
          <t>4,916</t>
        </is>
      </c>
      <c r="W34" t="inlineStr">
        <is>
          <t>8,636</t>
        </is>
      </c>
      <c r="X34" t="inlineStr">
        <is>
          <t>19,625</t>
        </is>
      </c>
      <c r="Y34" t="inlineStr">
        <is>
          <t>31,220</t>
        </is>
      </c>
      <c r="Z34" t="inlineStr">
        <is>
          <t>52,551</t>
        </is>
      </c>
      <c r="AA34" t="inlineStr">
        <is>
          <t>85,915</t>
        </is>
      </c>
    </row>
    <row r="35">
      <c r="A35" s="1" t="inlineStr">
        <is>
          <t>Other Compreh. Income(Loss)</t>
        </is>
      </c>
      <c r="B35" t="inlineStr">
        <is>
          <t>(0)</t>
        </is>
      </c>
      <c r="C35" t="inlineStr">
        <is>
          <t>(4)</t>
        </is>
      </c>
      <c r="D35" t="inlineStr">
        <is>
          <t>(14)</t>
        </is>
      </c>
      <c r="E35" t="inlineStr">
        <is>
          <t>(49)</t>
        </is>
      </c>
      <c r="F35" t="inlineStr">
        <is>
          <t>(115)</t>
        </is>
      </c>
      <c r="G35" t="inlineStr">
        <is>
          <t>(166)</t>
        </is>
      </c>
      <c r="H35" t="inlineStr">
        <is>
          <t>3</t>
        </is>
      </c>
      <c r="I35" t="inlineStr">
        <is>
          <t>35</t>
        </is>
      </c>
      <c r="J35" t="inlineStr">
        <is>
          <t>30</t>
        </is>
      </c>
      <c r="K35" t="inlineStr">
        <is>
          <t>6</t>
        </is>
      </c>
      <c r="L35" t="inlineStr">
        <is>
          <t>(1)</t>
        </is>
      </c>
      <c r="M35" t="inlineStr">
        <is>
          <t>5</t>
        </is>
      </c>
      <c r="N35" t="inlineStr">
        <is>
          <t>(123)</t>
        </is>
      </c>
      <c r="O35" t="inlineStr">
        <is>
          <t>(56)</t>
        </is>
      </c>
      <c r="P35" t="inlineStr">
        <is>
          <t>(190)</t>
        </is>
      </c>
      <c r="Q35" t="inlineStr">
        <is>
          <t>(316)</t>
        </is>
      </c>
      <c r="R35" t="inlineStr">
        <is>
          <t>(239)</t>
        </is>
      </c>
      <c r="S35" t="inlineStr">
        <is>
          <t>(185)</t>
        </is>
      </c>
      <c r="T35" t="inlineStr">
        <is>
          <t>(511)</t>
        </is>
      </c>
      <c r="U35" t="inlineStr">
        <is>
          <t>(723)</t>
        </is>
      </c>
      <c r="V35" t="inlineStr">
        <is>
          <t>(985)</t>
        </is>
      </c>
      <c r="W35" t="inlineStr">
        <is>
          <t>(484)</t>
        </is>
      </c>
      <c r="X35" t="inlineStr">
        <is>
          <t>(1,035)</t>
        </is>
      </c>
      <c r="Y35" t="inlineStr">
        <is>
          <t>(986)</t>
        </is>
      </c>
      <c r="Z35" t="inlineStr">
        <is>
          <t>(180)</t>
        </is>
      </c>
      <c r="AA35" t="inlineStr">
        <is>
          <t>(1,376)</t>
        </is>
      </c>
    </row>
    <row r="36">
      <c r="A36" s="1" t="inlineStr">
        <is>
          <t>Other Total Stockhold. Equity</t>
        </is>
      </c>
      <c r="B36" t="inlineStr">
        <is>
          <t>10</t>
        </is>
      </c>
      <c r="C36" t="inlineStr">
        <is>
          <t>66</t>
        </is>
      </c>
      <c r="D36" t="inlineStr">
        <is>
          <t>313</t>
        </is>
      </c>
      <c r="E36" t="inlineStr">
        <is>
          <t>1,194</t>
        </is>
      </c>
      <c r="F36" t="inlineStr">
        <is>
          <t>1,437</t>
        </is>
      </c>
      <c r="G36" t="inlineStr">
        <is>
          <t>1,583</t>
        </is>
      </c>
      <c r="H36" t="inlineStr">
        <is>
          <t>1,896</t>
        </is>
      </c>
      <c r="I36" t="inlineStr">
        <is>
          <t>2,082</t>
        </is>
      </c>
      <c r="J36" t="inlineStr">
        <is>
          <t>2,331</t>
        </is>
      </c>
      <c r="K36" t="inlineStr">
        <is>
          <t>2,263</t>
        </is>
      </c>
      <c r="L36" t="inlineStr">
        <is>
          <t>2,265</t>
        </is>
      </c>
      <c r="M36" t="inlineStr">
        <is>
          <t>2,563</t>
        </is>
      </c>
      <c r="N36" t="inlineStr">
        <is>
          <t>3,521</t>
        </is>
      </c>
      <c r="O36" t="inlineStr">
        <is>
          <t>5,136</t>
        </is>
      </c>
      <c r="P36" t="inlineStr">
        <is>
          <t>5,725</t>
        </is>
      </c>
      <c r="Q36" t="inlineStr">
        <is>
          <t>6,113</t>
        </is>
      </c>
      <c r="R36" t="inlineStr">
        <is>
          <t>6,510</t>
        </is>
      </c>
      <c r="S36" t="inlineStr">
        <is>
          <t>7,736</t>
        </is>
      </c>
      <c r="T36" t="inlineStr">
        <is>
          <t>9,298</t>
        </is>
      </c>
      <c r="U36" t="inlineStr">
        <is>
          <t>11,557</t>
        </is>
      </c>
      <c r="V36" t="inlineStr">
        <is>
          <t>15,349</t>
        </is>
      </c>
      <c r="W36" t="inlineStr">
        <is>
          <t>19,552</t>
        </is>
      </c>
      <c r="X36" t="inlineStr">
        <is>
          <t>24,954</t>
        </is>
      </c>
      <c r="Y36" t="inlineStr">
        <is>
          <t>31,821</t>
        </is>
      </c>
      <c r="Z36" t="inlineStr">
        <is>
          <t>41,033</t>
        </is>
      </c>
      <c r="AA36" t="inlineStr">
        <is>
          <t>53,706</t>
        </is>
      </c>
    </row>
    <row r="37">
      <c r="A37" s="1" t="inlineStr">
        <is>
          <t>Total Stockholders Equity</t>
        </is>
      </c>
      <c r="B37" t="inlineStr">
        <is>
          <t>3</t>
        </is>
      </c>
      <c r="C37" t="inlineStr">
        <is>
          <t>29</t>
        </is>
      </c>
      <c r="D37" t="inlineStr">
        <is>
          <t>139</t>
        </is>
      </c>
      <c r="E37" t="inlineStr">
        <is>
          <t>266</t>
        </is>
      </c>
      <c r="F37" t="inlineStr">
        <is>
          <t>(967)</t>
        </is>
      </c>
      <c r="G37" t="inlineStr">
        <is>
          <t>(1,440)</t>
        </is>
      </c>
      <c r="H37" t="inlineStr">
        <is>
          <t>(1,353)</t>
        </is>
      </c>
      <c r="I37" t="inlineStr">
        <is>
          <t>(1,036)</t>
        </is>
      </c>
      <c r="J37" t="inlineStr">
        <is>
          <t>(227)</t>
        </is>
      </c>
      <c r="K37" t="inlineStr">
        <is>
          <t>246</t>
        </is>
      </c>
      <c r="L37" t="inlineStr">
        <is>
          <t>431</t>
        </is>
      </c>
      <c r="M37" t="inlineStr">
        <is>
          <t>1,197</t>
        </is>
      </c>
      <c r="N37" t="inlineStr">
        <is>
          <t>2,672</t>
        </is>
      </c>
      <c r="O37" t="inlineStr">
        <is>
          <t>5,257</t>
        </is>
      </c>
      <c r="P37" t="inlineStr">
        <is>
          <t>6,864</t>
        </is>
      </c>
      <c r="Q37" t="inlineStr">
        <is>
          <t>7,757</t>
        </is>
      </c>
      <c r="R37" t="inlineStr">
        <is>
          <t>8,192</t>
        </is>
      </c>
      <c r="S37" t="inlineStr">
        <is>
          <t>9,746</t>
        </is>
      </c>
      <c r="T37" t="inlineStr">
        <is>
          <t>10,741</t>
        </is>
      </c>
      <c r="U37" t="inlineStr">
        <is>
          <t>13,384</t>
        </is>
      </c>
      <c r="V37" t="inlineStr">
        <is>
          <t>19,285</t>
        </is>
      </c>
      <c r="W37" t="inlineStr">
        <is>
          <t>27,709</t>
        </is>
      </c>
      <c r="X37" t="inlineStr">
        <is>
          <t>43,549</t>
        </is>
      </c>
      <c r="Y37" t="inlineStr">
        <is>
          <t>62,060</t>
        </is>
      </c>
      <c r="Z37" t="inlineStr">
        <is>
          <t>93,404</t>
        </is>
      </c>
      <c r="AA37" t="inlineStr">
        <is>
          <t>138,245</t>
        </is>
      </c>
    </row>
    <row r="38">
      <c r="A38" s="1" t="inlineStr">
        <is>
          <t>Total Liab.&amp;Stockhold. Equity</t>
        </is>
      </c>
      <c r="B38" t="inlineStr">
        <is>
          <t>8</t>
        </is>
      </c>
      <c r="C38" t="inlineStr">
        <is>
          <t>149</t>
        </is>
      </c>
      <c r="D38" t="inlineStr">
        <is>
          <t>648</t>
        </is>
      </c>
      <c r="E38" t="inlineStr">
        <is>
          <t>2,472</t>
        </is>
      </c>
      <c r="F38" t="inlineStr">
        <is>
          <t>2,135</t>
        </is>
      </c>
      <c r="G38" t="inlineStr">
        <is>
          <t>1,638</t>
        </is>
      </c>
      <c r="H38" t="inlineStr">
        <is>
          <t>1,990</t>
        </is>
      </c>
      <c r="I38" t="inlineStr">
        <is>
          <t>2,162</t>
        </is>
      </c>
      <c r="J38" t="inlineStr">
        <is>
          <t>3,249</t>
        </is>
      </c>
      <c r="K38" t="inlineStr">
        <is>
          <t>3,696</t>
        </is>
      </c>
      <c r="L38" t="inlineStr">
        <is>
          <t>4,363</t>
        </is>
      </c>
      <c r="M38" t="inlineStr">
        <is>
          <t>6,485</t>
        </is>
      </c>
      <c r="N38" t="inlineStr">
        <is>
          <t>8,314</t>
        </is>
      </c>
      <c r="O38" t="inlineStr">
        <is>
          <t>13,813</t>
        </is>
      </c>
      <c r="P38" t="inlineStr">
        <is>
          <t>18,797</t>
        </is>
      </c>
      <c r="Q38" t="inlineStr">
        <is>
          <t>25,278</t>
        </is>
      </c>
      <c r="R38" t="inlineStr">
        <is>
          <t>32,555</t>
        </is>
      </c>
      <c r="S38" t="inlineStr">
        <is>
          <t>40,159</t>
        </is>
      </c>
      <c r="T38" t="inlineStr">
        <is>
          <t>54,505</t>
        </is>
      </c>
      <c r="U38" t="inlineStr">
        <is>
          <t>65,444</t>
        </is>
      </c>
      <c r="V38" t="inlineStr">
        <is>
          <t>83,402</t>
        </is>
      </c>
      <c r="W38" t="inlineStr">
        <is>
          <t>131,310</t>
        </is>
      </c>
      <c r="X38" t="inlineStr">
        <is>
          <t>162,648</t>
        </is>
      </c>
      <c r="Y38" t="inlineStr">
        <is>
          <t>225,248</t>
        </is>
      </c>
      <c r="Z38" t="inlineStr">
        <is>
          <t>321,195</t>
        </is>
      </c>
      <c r="AA38" t="inlineStr">
        <is>
          <t>420,549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8</t>
        </is>
      </c>
      <c r="C40" t="inlineStr">
        <is>
          <t>149</t>
        </is>
      </c>
      <c r="D40" t="inlineStr">
        <is>
          <t>648</t>
        </is>
      </c>
      <c r="E40" t="inlineStr">
        <is>
          <t>2,472</t>
        </is>
      </c>
      <c r="F40" t="inlineStr">
        <is>
          <t>2,135</t>
        </is>
      </c>
      <c r="G40" t="inlineStr">
        <is>
          <t>1,638</t>
        </is>
      </c>
      <c r="H40" t="inlineStr">
        <is>
          <t>1,990</t>
        </is>
      </c>
      <c r="I40" t="inlineStr">
        <is>
          <t>2,162</t>
        </is>
      </c>
      <c r="J40" t="inlineStr">
        <is>
          <t>3,249</t>
        </is>
      </c>
      <c r="K40" t="inlineStr">
        <is>
          <t>3,696</t>
        </is>
      </c>
      <c r="L40" t="inlineStr">
        <is>
          <t>4,363</t>
        </is>
      </c>
      <c r="M40" t="inlineStr">
        <is>
          <t>6,485</t>
        </is>
      </c>
      <c r="N40" t="inlineStr">
        <is>
          <t>8,314</t>
        </is>
      </c>
      <c r="O40" t="inlineStr">
        <is>
          <t>13,813</t>
        </is>
      </c>
      <c r="P40" t="inlineStr">
        <is>
          <t>18,797</t>
        </is>
      </c>
      <c r="Q40" t="inlineStr">
        <is>
          <t>25,278</t>
        </is>
      </c>
      <c r="R40" t="inlineStr">
        <is>
          <t>32,555</t>
        </is>
      </c>
      <c r="S40" t="inlineStr">
        <is>
          <t>40,159</t>
        </is>
      </c>
      <c r="T40" t="inlineStr">
        <is>
          <t>54,505</t>
        </is>
      </c>
      <c r="U40" t="inlineStr">
        <is>
          <t>65,444</t>
        </is>
      </c>
      <c r="V40" t="inlineStr">
        <is>
          <t>83,402</t>
        </is>
      </c>
      <c r="W40" t="inlineStr">
        <is>
          <t>131,310</t>
        </is>
      </c>
      <c r="X40" t="inlineStr">
        <is>
          <t>162,648</t>
        </is>
      </c>
      <c r="Y40" t="inlineStr">
        <is>
          <t>225,248</t>
        </is>
      </c>
      <c r="Z40" t="inlineStr">
        <is>
          <t>321,195</t>
        </is>
      </c>
      <c r="AA40" t="inlineStr">
        <is>
          <t>420,549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</row>
    <row r="2">
      <c r="A2" s="1" t="inlineStr">
        <is>
          <t>Net Income</t>
        </is>
      </c>
      <c r="B2" t="inlineStr">
        <is>
          <t>(6)</t>
        </is>
      </c>
      <c r="C2" t="inlineStr">
        <is>
          <t>(28)</t>
        </is>
      </c>
      <c r="D2" t="inlineStr">
        <is>
          <t>(125)</t>
        </is>
      </c>
      <c r="E2" t="inlineStr">
        <is>
          <t>(720)</t>
        </is>
      </c>
      <c r="F2" t="inlineStr">
        <is>
          <t>(1,411)</t>
        </is>
      </c>
      <c r="G2" t="inlineStr">
        <is>
          <t>(567)</t>
        </is>
      </c>
      <c r="H2" t="inlineStr">
        <is>
          <t>(149)</t>
        </is>
      </c>
      <c r="I2" t="inlineStr">
        <is>
          <t>35</t>
        </is>
      </c>
      <c r="J2" t="inlineStr">
        <is>
          <t>588</t>
        </is>
      </c>
      <c r="K2" t="inlineStr">
        <is>
          <t>359</t>
        </is>
      </c>
      <c r="L2" t="inlineStr">
        <is>
          <t>190</t>
        </is>
      </c>
      <c r="M2" t="inlineStr">
        <is>
          <t>476</t>
        </is>
      </c>
      <c r="N2" t="inlineStr">
        <is>
          <t>645</t>
        </is>
      </c>
      <c r="O2" t="inlineStr">
        <is>
          <t>902</t>
        </is>
      </c>
      <c r="P2" t="inlineStr">
        <is>
          <t>1,152</t>
        </is>
      </c>
      <c r="Q2" t="inlineStr">
        <is>
          <t>631</t>
        </is>
      </c>
      <c r="R2" t="inlineStr">
        <is>
          <t>(39)</t>
        </is>
      </c>
      <c r="S2" t="inlineStr">
        <is>
          <t>274</t>
        </is>
      </c>
      <c r="T2" t="inlineStr">
        <is>
          <t>(241)</t>
        </is>
      </c>
      <c r="U2" t="inlineStr">
        <is>
          <t>596</t>
        </is>
      </c>
      <c r="V2" t="inlineStr">
        <is>
          <t>2,371</t>
        </is>
      </c>
      <c r="W2" t="inlineStr">
        <is>
          <t>3,033</t>
        </is>
      </c>
      <c r="X2" t="inlineStr">
        <is>
          <t>10,073</t>
        </is>
      </c>
      <c r="Y2" t="inlineStr">
        <is>
          <t>11,588</t>
        </is>
      </c>
      <c r="Z2" t="inlineStr">
        <is>
          <t>21,331</t>
        </is>
      </c>
      <c r="AA2" t="inlineStr">
        <is>
          <t>33,364</t>
        </is>
      </c>
    </row>
    <row r="3">
      <c r="A3" s="1" t="inlineStr">
        <is>
          <t>Depreciation and Amortization</t>
        </is>
      </c>
      <c r="B3" t="inlineStr">
        <is>
          <t>0</t>
        </is>
      </c>
      <c r="C3" t="inlineStr">
        <is>
          <t>5</t>
        </is>
      </c>
      <c r="D3" t="inlineStr">
        <is>
          <t>12</t>
        </is>
      </c>
      <c r="E3" t="inlineStr">
        <is>
          <t>282</t>
        </is>
      </c>
      <c r="F3" t="inlineStr">
        <is>
          <t>323</t>
        </is>
      </c>
      <c r="G3" t="inlineStr">
        <is>
          <t>130</t>
        </is>
      </c>
      <c r="H3" t="inlineStr">
        <is>
          <t>88</t>
        </is>
      </c>
      <c r="I3" t="inlineStr">
        <is>
          <t>78</t>
        </is>
      </c>
      <c r="J3" t="inlineStr">
        <is>
          <t>76</t>
        </is>
      </c>
      <c r="K3" t="inlineStr">
        <is>
          <t>121</t>
        </is>
      </c>
      <c r="L3" t="inlineStr">
        <is>
          <t>205</t>
        </is>
      </c>
      <c r="M3" t="inlineStr">
        <is>
          <t>246</t>
        </is>
      </c>
      <c r="N3" t="inlineStr">
        <is>
          <t>287</t>
        </is>
      </c>
      <c r="O3" t="inlineStr">
        <is>
          <t>378</t>
        </is>
      </c>
      <c r="P3" t="inlineStr">
        <is>
          <t>568</t>
        </is>
      </c>
      <c r="Q3" t="inlineStr">
        <is>
          <t>1,083</t>
        </is>
      </c>
      <c r="R3" t="inlineStr">
        <is>
          <t>2,159</t>
        </is>
      </c>
      <c r="S3" t="inlineStr">
        <is>
          <t>3,253</t>
        </is>
      </c>
      <c r="T3" t="inlineStr">
        <is>
          <t>4,746</t>
        </is>
      </c>
      <c r="U3" t="inlineStr">
        <is>
          <t>6,281</t>
        </is>
      </c>
      <c r="V3" t="inlineStr">
        <is>
          <t>8,116</t>
        </is>
      </c>
      <c r="W3" t="inlineStr">
        <is>
          <t>11,478</t>
        </is>
      </c>
      <c r="X3" t="inlineStr">
        <is>
          <t>15,341</t>
        </is>
      </c>
      <c r="Y3" t="inlineStr">
        <is>
          <t>21,789</t>
        </is>
      </c>
      <c r="Z3" t="inlineStr">
        <is>
          <t>25,251</t>
        </is>
      </c>
      <c r="AA3" t="inlineStr">
        <is>
          <t>34,296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(257)</t>
        </is>
      </c>
      <c r="K4" t="inlineStr">
        <is>
          <t>70</t>
        </is>
      </c>
      <c r="L4" t="inlineStr">
        <is>
          <t>22</t>
        </is>
      </c>
      <c r="M4" t="inlineStr">
        <is>
          <t>(99)</t>
        </is>
      </c>
      <c r="N4" t="inlineStr">
        <is>
          <t>(5)</t>
        </is>
      </c>
      <c r="O4" t="inlineStr">
        <is>
          <t>81</t>
        </is>
      </c>
      <c r="P4" t="inlineStr">
        <is>
          <t>4</t>
        </is>
      </c>
      <c r="Q4" t="inlineStr">
        <is>
          <t>136</t>
        </is>
      </c>
      <c r="R4" t="inlineStr">
        <is>
          <t>(265)</t>
        </is>
      </c>
      <c r="S4" t="inlineStr">
        <is>
          <t>(156)</t>
        </is>
      </c>
      <c r="T4" t="inlineStr">
        <is>
          <t>(316)</t>
        </is>
      </c>
      <c r="U4" t="inlineStr">
        <is>
          <t>81</t>
        </is>
      </c>
      <c r="V4" t="inlineStr">
        <is>
          <t>(246)</t>
        </is>
      </c>
      <c r="W4" t="inlineStr">
        <is>
          <t>(29)</t>
        </is>
      </c>
      <c r="X4" t="inlineStr">
        <is>
          <t>441</t>
        </is>
      </c>
      <c r="Y4" t="inlineStr">
        <is>
          <t>796</t>
        </is>
      </c>
      <c r="Z4" t="inlineStr">
        <is>
          <t>(554)</t>
        </is>
      </c>
      <c r="AA4" t="inlineStr">
        <is>
          <t>(310)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101</t>
        </is>
      </c>
      <c r="M5" t="inlineStr">
        <is>
          <t>185</t>
        </is>
      </c>
      <c r="N5" t="inlineStr">
        <is>
          <t>275</t>
        </is>
      </c>
      <c r="O5" t="inlineStr">
        <is>
          <t>341</t>
        </is>
      </c>
      <c r="P5" t="inlineStr">
        <is>
          <t>424</t>
        </is>
      </c>
      <c r="Q5" t="inlineStr">
        <is>
          <t>557</t>
        </is>
      </c>
      <c r="R5" t="inlineStr">
        <is>
          <t>833</t>
        </is>
      </c>
      <c r="S5" t="inlineStr">
        <is>
          <t>1,134</t>
        </is>
      </c>
      <c r="T5" t="inlineStr">
        <is>
          <t>1,497</t>
        </is>
      </c>
      <c r="U5" t="inlineStr">
        <is>
          <t>2,119</t>
        </is>
      </c>
      <c r="V5" t="inlineStr">
        <is>
          <t>2,975</t>
        </is>
      </c>
      <c r="W5" t="inlineStr">
        <is>
          <t>4,215</t>
        </is>
      </c>
      <c r="X5" t="inlineStr">
        <is>
          <t>5,418</t>
        </is>
      </c>
      <c r="Y5" t="inlineStr">
        <is>
          <t>6,864</t>
        </is>
      </c>
      <c r="Z5" t="inlineStr">
        <is>
          <t>9,208</t>
        </is>
      </c>
      <c r="AA5" t="inlineStr">
        <is>
          <t>12,757</t>
        </is>
      </c>
    </row>
    <row r="6">
      <c r="A6" s="1" t="inlineStr">
        <is>
          <t>Change in Working Capital</t>
        </is>
      </c>
      <c r="B6" t="inlineStr">
        <is>
          <t>4</t>
        </is>
      </c>
      <c r="C6" t="inlineStr">
        <is>
          <t>26</t>
        </is>
      </c>
      <c r="D6" t="inlineStr">
        <is>
          <t>72</t>
        </is>
      </c>
      <c r="E6" t="inlineStr">
        <is>
          <t>230</t>
        </is>
      </c>
      <c r="F6" t="inlineStr">
        <is>
          <t>286</t>
        </is>
      </c>
      <c r="G6" t="inlineStr">
        <is>
          <t>171</t>
        </is>
      </c>
      <c r="H6" t="inlineStr">
        <is>
          <t>43</t>
        </is>
      </c>
      <c r="I6" t="inlineStr">
        <is>
          <t>57</t>
        </is>
      </c>
      <c r="J6" t="inlineStr">
        <is>
          <t>104</t>
        </is>
      </c>
      <c r="K6" t="inlineStr">
        <is>
          <t>153</t>
        </is>
      </c>
      <c r="L6" t="inlineStr">
        <is>
          <t>284</t>
        </is>
      </c>
      <c r="M6" t="inlineStr">
        <is>
          <t>832</t>
        </is>
      </c>
      <c r="N6" t="inlineStr">
        <is>
          <t>714</t>
        </is>
      </c>
      <c r="O6" t="inlineStr">
        <is>
          <t>1,612</t>
        </is>
      </c>
      <c r="P6" t="inlineStr">
        <is>
          <t>1,581</t>
        </is>
      </c>
      <c r="Q6" t="inlineStr">
        <is>
          <t>1,464</t>
        </is>
      </c>
      <c r="R6" t="inlineStr">
        <is>
          <t>1,523</t>
        </is>
      </c>
      <c r="S6" t="inlineStr">
        <is>
          <t>767</t>
        </is>
      </c>
      <c r="T6" t="inlineStr">
        <is>
          <t>974</t>
        </is>
      </c>
      <c r="U6" t="inlineStr">
        <is>
          <t>2,557</t>
        </is>
      </c>
      <c r="V6" t="inlineStr">
        <is>
          <t>3,916</t>
        </is>
      </c>
      <c r="W6" t="inlineStr">
        <is>
          <t>(173)</t>
        </is>
      </c>
      <c r="X6" t="inlineStr">
        <is>
          <t>(1,043)</t>
        </is>
      </c>
      <c r="Y6" t="inlineStr">
        <is>
          <t>(2,438)</t>
        </is>
      </c>
      <c r="Z6" t="inlineStr">
        <is>
          <t>13,481</t>
        </is>
      </c>
      <c r="AA6" t="inlineStr">
        <is>
          <t>(19,611)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(103)</t>
        </is>
      </c>
      <c r="M7" t="inlineStr">
        <is>
          <t>(255)</t>
        </is>
      </c>
      <c r="N7" t="inlineStr">
        <is>
          <t>(218)</t>
        </is>
      </c>
      <c r="O7" t="inlineStr">
        <is>
          <t>(481)</t>
        </is>
      </c>
      <c r="P7" t="inlineStr">
        <is>
          <t>(295)</t>
        </is>
      </c>
      <c r="Q7" t="inlineStr">
        <is>
          <t>(866)</t>
        </is>
      </c>
      <c r="R7" t="inlineStr">
        <is>
          <t>(861)</t>
        </is>
      </c>
      <c r="S7" t="inlineStr">
        <is>
          <t>(846)</t>
        </is>
      </c>
      <c r="T7" t="inlineStr">
        <is>
          <t>(1,039)</t>
        </is>
      </c>
      <c r="U7" t="inlineStr">
        <is>
          <t>(1,755)</t>
        </is>
      </c>
      <c r="V7" t="inlineStr">
        <is>
          <t>(3,367)</t>
        </is>
      </c>
      <c r="W7" t="inlineStr">
        <is>
          <t>(4,786)</t>
        </is>
      </c>
      <c r="X7" t="inlineStr">
        <is>
          <t>(4,615)</t>
        </is>
      </c>
      <c r="Y7" t="inlineStr">
        <is>
          <t>(7,681)</t>
        </is>
      </c>
      <c r="Z7" t="inlineStr">
        <is>
          <t>(8,169)</t>
        </is>
      </c>
      <c r="AA7" t="inlineStr">
        <is>
          <t>(18,163)</t>
        </is>
      </c>
    </row>
    <row r="8">
      <c r="A8" s="1" t="inlineStr">
        <is>
          <t>Inventory</t>
        </is>
      </c>
      <c r="B8" t="inlineStr">
        <is>
          <t>(1)</t>
        </is>
      </c>
      <c r="C8" t="inlineStr">
        <is>
          <t>(8)</t>
        </is>
      </c>
      <c r="D8" t="inlineStr">
        <is>
          <t>(21)</t>
        </is>
      </c>
      <c r="E8" t="inlineStr">
        <is>
          <t>(172)</t>
        </is>
      </c>
      <c r="F8" t="inlineStr">
        <is>
          <t>46</t>
        </is>
      </c>
      <c r="G8" t="inlineStr">
        <is>
          <t>31</t>
        </is>
      </c>
      <c r="H8" t="inlineStr">
        <is>
          <t>(51)</t>
        </is>
      </c>
      <c r="I8" t="inlineStr">
        <is>
          <t>(77)</t>
        </is>
      </c>
      <c r="J8" t="inlineStr">
        <is>
          <t>(169)</t>
        </is>
      </c>
      <c r="K8" t="inlineStr">
        <is>
          <t>(104)</t>
        </is>
      </c>
      <c r="L8" t="inlineStr">
        <is>
          <t>(282)</t>
        </is>
      </c>
      <c r="M8" t="inlineStr">
        <is>
          <t>(303)</t>
        </is>
      </c>
      <c r="N8" t="inlineStr">
        <is>
          <t>(232)</t>
        </is>
      </c>
      <c r="O8" t="inlineStr">
        <is>
          <t>(531)</t>
        </is>
      </c>
      <c r="P8" t="inlineStr">
        <is>
          <t>(1,019)</t>
        </is>
      </c>
      <c r="Q8" t="inlineStr">
        <is>
          <t>(1,777)</t>
        </is>
      </c>
      <c r="R8" t="inlineStr">
        <is>
          <t>(999)</t>
        </is>
      </c>
      <c r="S8" t="inlineStr">
        <is>
          <t>(1,410)</t>
        </is>
      </c>
      <c r="T8" t="inlineStr">
        <is>
          <t>(1,193)</t>
        </is>
      </c>
      <c r="U8" t="inlineStr">
        <is>
          <t>(2,187)</t>
        </is>
      </c>
      <c r="V8" t="inlineStr">
        <is>
          <t>(1,426)</t>
        </is>
      </c>
      <c r="W8" t="inlineStr">
        <is>
          <t>(3,583)</t>
        </is>
      </c>
      <c r="X8" t="inlineStr">
        <is>
          <t>(1,314)</t>
        </is>
      </c>
      <c r="Y8" t="inlineStr">
        <is>
          <t>(3,278)</t>
        </is>
      </c>
      <c r="Z8" t="inlineStr">
        <is>
          <t>(2,849)</t>
        </is>
      </c>
      <c r="AA8" t="inlineStr">
        <is>
          <t>(9,487)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402</t>
        </is>
      </c>
      <c r="M9" t="inlineStr">
        <is>
          <t>928</t>
        </is>
      </c>
      <c r="N9" t="inlineStr">
        <is>
          <t>812</t>
        </is>
      </c>
      <c r="O9" t="inlineStr">
        <is>
          <t>1,859</t>
        </is>
      </c>
      <c r="P9" t="inlineStr">
        <is>
          <t>2,373</t>
        </is>
      </c>
      <c r="Q9" t="inlineStr">
        <is>
          <t>2,997</t>
        </is>
      </c>
      <c r="R9" t="inlineStr">
        <is>
          <t>2,070</t>
        </is>
      </c>
      <c r="S9" t="inlineStr">
        <is>
          <t>1,888</t>
        </is>
      </c>
      <c r="T9" t="inlineStr">
        <is>
          <t>1,759</t>
        </is>
      </c>
      <c r="U9" t="inlineStr">
        <is>
          <t>4,294</t>
        </is>
      </c>
      <c r="V9" t="inlineStr">
        <is>
          <t>5,030</t>
        </is>
      </c>
      <c r="W9" t="inlineStr">
        <is>
          <t>7,175</t>
        </is>
      </c>
      <c r="X9" t="inlineStr">
        <is>
          <t>3,263</t>
        </is>
      </c>
      <c r="Y9" t="inlineStr">
        <is>
          <t>8,193</t>
        </is>
      </c>
      <c r="Z9" t="inlineStr">
        <is>
          <t>17,480</t>
        </is>
      </c>
      <c r="AA9" t="inlineStr">
        <is>
          <t>3,602</t>
        </is>
      </c>
    </row>
    <row r="10">
      <c r="A10" s="1" t="inlineStr">
        <is>
          <t>Other Working Capital</t>
        </is>
      </c>
      <c r="B10" t="inlineStr">
        <is>
          <t>2</t>
        </is>
      </c>
      <c r="C10" t="inlineStr">
        <is>
          <t>2</t>
        </is>
      </c>
      <c r="D10" t="inlineStr">
        <is>
          <t>94</t>
        </is>
      </c>
      <c r="E10" t="inlineStr">
        <is>
          <t>263</t>
        </is>
      </c>
      <c r="F10" t="inlineStr">
        <is>
          <t>273</t>
        </is>
      </c>
      <c r="G10" t="inlineStr">
        <is>
          <t>386</t>
        </is>
      </c>
      <c r="H10" t="inlineStr">
        <is>
          <t>287</t>
        </is>
      </c>
      <c r="I10" t="inlineStr">
        <is>
          <t>550</t>
        </is>
      </c>
      <c r="J10" t="inlineStr">
        <is>
          <t>568</t>
        </is>
      </c>
      <c r="K10" t="inlineStr">
        <is>
          <t>919</t>
        </is>
      </c>
      <c r="L10" t="inlineStr">
        <is>
          <t>26</t>
        </is>
      </c>
      <c r="M10" t="inlineStr">
        <is>
          <t>33</t>
        </is>
      </c>
      <c r="N10" t="inlineStr">
        <is>
          <t>105</t>
        </is>
      </c>
      <c r="O10" t="inlineStr">
        <is>
          <t>465</t>
        </is>
      </c>
      <c r="P10" t="inlineStr">
        <is>
          <t>(218)</t>
        </is>
      </c>
      <c r="Q10" t="inlineStr">
        <is>
          <t>43</t>
        </is>
      </c>
      <c r="R10" t="inlineStr">
        <is>
          <t>275</t>
        </is>
      </c>
      <c r="S10" t="inlineStr">
        <is>
          <t>399</t>
        </is>
      </c>
      <c r="T10" t="inlineStr">
        <is>
          <t>741</t>
        </is>
      </c>
      <c r="U10" t="inlineStr">
        <is>
          <t>1,292</t>
        </is>
      </c>
      <c r="V10" t="inlineStr">
        <is>
          <t>1,955</t>
        </is>
      </c>
      <c r="W10" t="inlineStr">
        <is>
          <t>738</t>
        </is>
      </c>
      <c r="X10" t="inlineStr">
        <is>
          <t>1,151</t>
        </is>
      </c>
      <c r="Y10" t="inlineStr">
        <is>
          <t>1,711</t>
        </is>
      </c>
      <c r="Z10" t="inlineStr">
        <is>
          <t>1,265</t>
        </is>
      </c>
      <c r="AA10" t="inlineStr">
        <is>
          <t>2,314</t>
        </is>
      </c>
    </row>
    <row r="11">
      <c r="A11" s="1" t="inlineStr">
        <is>
          <t>Other Non-Cash Items</t>
        </is>
      </c>
      <c r="B11" t="inlineStr">
        <is>
          <t>0</t>
        </is>
      </c>
      <c r="C11" t="inlineStr">
        <is>
          <t>0</t>
        </is>
      </c>
      <c r="D11" t="inlineStr">
        <is>
          <t>71</t>
        </is>
      </c>
      <c r="E11" t="inlineStr">
        <is>
          <t>117</t>
        </is>
      </c>
      <c r="F11" t="inlineStr">
        <is>
          <t>672</t>
        </is>
      </c>
      <c r="G11" t="inlineStr">
        <is>
          <t>146</t>
        </is>
      </c>
      <c r="H11" t="inlineStr">
        <is>
          <t>193</t>
        </is>
      </c>
      <c r="I11" t="inlineStr">
        <is>
          <t>221</t>
        </is>
      </c>
      <c r="J11" t="inlineStr">
        <is>
          <t>55</t>
        </is>
      </c>
      <c r="K11" t="inlineStr">
        <is>
          <t>30</t>
        </is>
      </c>
      <c r="L11" t="inlineStr">
        <is>
          <t>(100)</t>
        </is>
      </c>
      <c r="M11" t="inlineStr">
        <is>
          <t>(235)</t>
        </is>
      </c>
      <c r="N11" t="inlineStr">
        <is>
          <t>(219)</t>
        </is>
      </c>
      <c r="O11" t="inlineStr">
        <is>
          <t>(21)</t>
        </is>
      </c>
      <c r="P11" t="inlineStr">
        <is>
          <t>(234)</t>
        </is>
      </c>
      <c r="Q11" t="inlineStr">
        <is>
          <t>32</t>
        </is>
      </c>
      <c r="R11" t="inlineStr">
        <is>
          <t>(31)</t>
        </is>
      </c>
      <c r="S11" t="inlineStr">
        <is>
          <t>203</t>
        </is>
      </c>
      <c r="T11" t="inlineStr">
        <is>
          <t>182</t>
        </is>
      </c>
      <c r="U11" t="inlineStr">
        <is>
          <t>286</t>
        </is>
      </c>
      <c r="V11" t="inlineStr">
        <is>
          <t>(689)</t>
        </is>
      </c>
      <c r="W11" t="inlineStr">
        <is>
          <t>(90)</t>
        </is>
      </c>
      <c r="X11" t="inlineStr">
        <is>
          <t>493</t>
        </is>
      </c>
      <c r="Y11" t="inlineStr">
        <is>
          <t>(85)</t>
        </is>
      </c>
      <c r="Z11" t="inlineStr">
        <is>
          <t>(2,653)</t>
        </is>
      </c>
      <c r="AA11" t="inlineStr">
        <is>
          <t>(14,169)</t>
        </is>
      </c>
    </row>
    <row r="12">
      <c r="A12" s="1" t="inlineStr">
        <is>
          <t>Cash Provided by Operating Activities</t>
        </is>
      </c>
      <c r="B12" t="inlineStr">
        <is>
          <t>(2)</t>
        </is>
      </c>
      <c r="C12" t="inlineStr">
        <is>
          <t>4</t>
        </is>
      </c>
      <c r="D12" t="inlineStr">
        <is>
          <t>31</t>
        </is>
      </c>
      <c r="E12" t="inlineStr">
        <is>
          <t>(91)</t>
        </is>
      </c>
      <c r="F12" t="inlineStr">
        <is>
          <t>(130)</t>
        </is>
      </c>
      <c r="G12" t="inlineStr">
        <is>
          <t>(120)</t>
        </is>
      </c>
      <c r="H12" t="inlineStr">
        <is>
          <t>174</t>
        </is>
      </c>
      <c r="I12" t="inlineStr">
        <is>
          <t>392</t>
        </is>
      </c>
      <c r="J12" t="inlineStr">
        <is>
          <t>567</t>
        </is>
      </c>
      <c r="K12" t="inlineStr">
        <is>
          <t>733</t>
        </is>
      </c>
      <c r="L12" t="inlineStr">
        <is>
          <t>702</t>
        </is>
      </c>
      <c r="M12" t="inlineStr">
        <is>
          <t>1,405</t>
        </is>
      </c>
      <c r="N12" t="inlineStr">
        <is>
          <t>1,697</t>
        </is>
      </c>
      <c r="O12" t="inlineStr">
        <is>
          <t>3,293</t>
        </is>
      </c>
      <c r="P12" t="inlineStr">
        <is>
          <t>3,495</t>
        </is>
      </c>
      <c r="Q12" t="inlineStr">
        <is>
          <t>3,903</t>
        </is>
      </c>
      <c r="R12" t="inlineStr">
        <is>
          <t>4,180</t>
        </is>
      </c>
      <c r="S12" t="inlineStr">
        <is>
          <t>5,475</t>
        </is>
      </c>
      <c r="T12" t="inlineStr">
        <is>
          <t>6,842</t>
        </is>
      </c>
      <c r="U12" t="inlineStr">
        <is>
          <t>11,920</t>
        </is>
      </c>
      <c r="V12" t="inlineStr">
        <is>
          <t>16,443</t>
        </is>
      </c>
      <c r="W12" t="inlineStr">
        <is>
          <t>18,434</t>
        </is>
      </c>
      <c r="X12" t="inlineStr">
        <is>
          <t>30,723</t>
        </is>
      </c>
      <c r="Y12" t="inlineStr">
        <is>
          <t>38,514</t>
        </is>
      </c>
      <c r="Z12" t="inlineStr">
        <is>
          <t>66,064</t>
        </is>
      </c>
      <c r="AA12" t="inlineStr">
        <is>
          <t>46,327</t>
        </is>
      </c>
    </row>
    <row r="13">
      <c r="A13" s="1" t="inlineStr">
        <is>
          <t>CAPEX</t>
        </is>
      </c>
      <c r="B13" t="inlineStr">
        <is>
          <t>(1)</t>
        </is>
      </c>
      <c r="C13" t="inlineStr">
        <is>
          <t>(7)</t>
        </is>
      </c>
      <c r="D13" t="inlineStr">
        <is>
          <t>(28)</t>
        </is>
      </c>
      <c r="E13" t="inlineStr">
        <is>
          <t>(287)</t>
        </is>
      </c>
      <c r="F13" t="inlineStr">
        <is>
          <t>(135)</t>
        </is>
      </c>
      <c r="G13" t="inlineStr">
        <is>
          <t>(50)</t>
        </is>
      </c>
      <c r="H13" t="inlineStr">
        <is>
          <t>(39)</t>
        </is>
      </c>
      <c r="I13" t="inlineStr">
        <is>
          <t>(46)</t>
        </is>
      </c>
      <c r="J13" t="inlineStr">
        <is>
          <t>(89)</t>
        </is>
      </c>
      <c r="K13" t="inlineStr">
        <is>
          <t>(204)</t>
        </is>
      </c>
      <c r="L13" t="inlineStr">
        <is>
          <t>(216)</t>
        </is>
      </c>
      <c r="M13" t="inlineStr">
        <is>
          <t>(224)</t>
        </is>
      </c>
      <c r="N13" t="inlineStr">
        <is>
          <t>(333)</t>
        </is>
      </c>
      <c r="O13" t="inlineStr">
        <is>
          <t>(373)</t>
        </is>
      </c>
      <c r="P13" t="inlineStr">
        <is>
          <t>(979)</t>
        </is>
      </c>
      <c r="Q13" t="inlineStr">
        <is>
          <t>(1,811)</t>
        </is>
      </c>
      <c r="R13" t="inlineStr">
        <is>
          <t>(3,785)</t>
        </is>
      </c>
      <c r="S13" t="inlineStr">
        <is>
          <t>(3,444)</t>
        </is>
      </c>
      <c r="T13" t="inlineStr">
        <is>
          <t>(4,893)</t>
        </is>
      </c>
      <c r="U13" t="inlineStr">
        <is>
          <t>(4,589)</t>
        </is>
      </c>
      <c r="V13" t="inlineStr">
        <is>
          <t>(6,737)</t>
        </is>
      </c>
      <c r="W13" t="inlineStr">
        <is>
          <t>(11,955)</t>
        </is>
      </c>
      <c r="X13" t="inlineStr">
        <is>
          <t>(13,427)</t>
        </is>
      </c>
      <c r="Y13" t="inlineStr">
        <is>
          <t>(16,861)</t>
        </is>
      </c>
      <c r="Z13" t="inlineStr">
        <is>
          <t>(40,140)</t>
        </is>
      </c>
      <c r="AA13" t="inlineStr">
        <is>
          <t>(61,053)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(19)</t>
        </is>
      </c>
      <c r="E14" t="inlineStr">
        <is>
          <t>(370)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(71)</t>
        </is>
      </c>
      <c r="K14" t="inlineStr">
        <is>
          <t>(24)</t>
        </is>
      </c>
      <c r="L14" t="inlineStr">
        <is>
          <t>(32)</t>
        </is>
      </c>
      <c r="M14" t="inlineStr">
        <is>
          <t>(75)</t>
        </is>
      </c>
      <c r="N14" t="inlineStr">
        <is>
          <t>(494)</t>
        </is>
      </c>
      <c r="O14" t="inlineStr">
        <is>
          <t>(40)</t>
        </is>
      </c>
      <c r="P14" t="inlineStr">
        <is>
          <t>(352)</t>
        </is>
      </c>
      <c r="Q14" t="inlineStr">
        <is>
          <t>(705)</t>
        </is>
      </c>
      <c r="R14" t="inlineStr">
        <is>
          <t>(745)</t>
        </is>
      </c>
      <c r="S14" t="inlineStr">
        <is>
          <t>(312)</t>
        </is>
      </c>
      <c r="T14" t="inlineStr">
        <is>
          <t>(979)</t>
        </is>
      </c>
      <c r="U14" t="inlineStr">
        <is>
          <t>(795)</t>
        </is>
      </c>
      <c r="V14" t="inlineStr">
        <is>
          <t>(116)</t>
        </is>
      </c>
      <c r="W14" t="inlineStr">
        <is>
          <t>(13,972)</t>
        </is>
      </c>
      <c r="X14" t="inlineStr">
        <is>
          <t>(2,186)</t>
        </is>
      </c>
      <c r="Y14" t="inlineStr">
        <is>
          <t>(2,461)</t>
        </is>
      </c>
      <c r="Z14" t="inlineStr">
        <is>
          <t>(2,325)</t>
        </is>
      </c>
      <c r="AA14" t="inlineStr">
        <is>
          <t>(1,985)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(21)</t>
        </is>
      </c>
      <c r="D15" t="inlineStr">
        <is>
          <t>(547)</t>
        </is>
      </c>
      <c r="E15" t="inlineStr">
        <is>
          <t>(4,290)</t>
        </is>
      </c>
      <c r="F15" t="inlineStr">
        <is>
          <t>(184)</t>
        </is>
      </c>
      <c r="G15" t="inlineStr">
        <is>
          <t>(567)</t>
        </is>
      </c>
      <c r="H15" t="inlineStr">
        <is>
          <t>(636)</t>
        </is>
      </c>
      <c r="I15" t="inlineStr">
        <is>
          <t>(536)</t>
        </is>
      </c>
      <c r="J15" t="inlineStr">
        <is>
          <t>(1,584)</t>
        </is>
      </c>
      <c r="K15" t="inlineStr">
        <is>
          <t>(1,386)</t>
        </is>
      </c>
      <c r="L15" t="inlineStr">
        <is>
          <t>(1,930)</t>
        </is>
      </c>
      <c r="M15" t="inlineStr">
        <is>
          <t>(930)</t>
        </is>
      </c>
      <c r="N15" t="inlineStr">
        <is>
          <t>(1,677)</t>
        </is>
      </c>
      <c r="O15" t="inlineStr">
        <is>
          <t>(3,890)</t>
        </is>
      </c>
      <c r="P15" t="inlineStr">
        <is>
          <t>(6,279)</t>
        </is>
      </c>
      <c r="Q15" t="inlineStr">
        <is>
          <t>(6,257)</t>
        </is>
      </c>
      <c r="R15" t="inlineStr">
        <is>
          <t>(3,302)</t>
        </is>
      </c>
      <c r="S15" t="inlineStr">
        <is>
          <t>(2,826)</t>
        </is>
      </c>
      <c r="T15" t="inlineStr">
        <is>
          <t>(2,542)</t>
        </is>
      </c>
      <c r="U15" t="inlineStr">
        <is>
          <t>(4,091)</t>
        </is>
      </c>
      <c r="V15" t="inlineStr">
        <is>
          <t>(7,756)</t>
        </is>
      </c>
      <c r="W15" t="inlineStr">
        <is>
          <t>(13,777)</t>
        </is>
      </c>
      <c r="X15" t="inlineStr">
        <is>
          <t>(7,100)</t>
        </is>
      </c>
      <c r="Y15" t="inlineStr">
        <is>
          <t>(31,812)</t>
        </is>
      </c>
      <c r="Z15" t="inlineStr">
        <is>
          <t>(72,479)</t>
        </is>
      </c>
      <c r="AA15" t="inlineStr">
        <is>
          <t>(60,157)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5</t>
        </is>
      </c>
      <c r="D16" t="inlineStr">
        <is>
          <t>332</t>
        </is>
      </c>
      <c r="E16" t="inlineStr">
        <is>
          <t>4,025</t>
        </is>
      </c>
      <c r="F16" t="inlineStr">
        <is>
          <t>546</t>
        </is>
      </c>
      <c r="G16" t="inlineStr">
        <is>
          <t>370</t>
        </is>
      </c>
      <c r="H16" t="inlineStr">
        <is>
          <t>553</t>
        </is>
      </c>
      <c r="I16" t="inlineStr">
        <is>
          <t>813</t>
        </is>
      </c>
      <c r="J16" t="inlineStr">
        <is>
          <t>1,427</t>
        </is>
      </c>
      <c r="K16" t="inlineStr">
        <is>
          <t>836</t>
        </is>
      </c>
      <c r="L16" t="inlineStr">
        <is>
          <t>1,845</t>
        </is>
      </c>
      <c r="M16" t="inlineStr">
        <is>
          <t>1,271</t>
        </is>
      </c>
      <c r="N16" t="inlineStr">
        <is>
          <t>1,305</t>
        </is>
      </c>
      <c r="O16" t="inlineStr">
        <is>
          <t>1,966</t>
        </is>
      </c>
      <c r="P16" t="inlineStr">
        <is>
          <t>4,250</t>
        </is>
      </c>
      <c r="Q16" t="inlineStr">
        <is>
          <t>6,843</t>
        </is>
      </c>
      <c r="R16" t="inlineStr">
        <is>
          <t>4,237</t>
        </is>
      </c>
      <c r="S16" t="inlineStr">
        <is>
          <t>2,306</t>
        </is>
      </c>
      <c r="T16" t="inlineStr">
        <is>
          <t>3,349</t>
        </is>
      </c>
      <c r="U16" t="inlineStr">
        <is>
          <t>3,025</t>
        </is>
      </c>
      <c r="V16" t="inlineStr">
        <is>
          <t>4,733</t>
        </is>
      </c>
      <c r="W16" t="inlineStr">
        <is>
          <t>9,988</t>
        </is>
      </c>
      <c r="X16" t="inlineStr">
        <is>
          <t>8,240</t>
        </is>
      </c>
      <c r="Y16" t="inlineStr">
        <is>
          <t>22,681</t>
        </is>
      </c>
      <c r="Z16" t="inlineStr">
        <is>
          <t>50,237</t>
        </is>
      </c>
      <c r="AA16" t="inlineStr">
        <is>
          <t>59,384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(63)</t>
        </is>
      </c>
      <c r="G17" t="inlineStr">
        <is>
          <t>(6)</t>
        </is>
      </c>
      <c r="H17" t="inlineStr">
        <is>
          <t>- -</t>
        </is>
      </c>
      <c r="I17" t="inlineStr">
        <is>
          <t>5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1,897</t>
        </is>
      </c>
      <c r="X17" t="inlineStr">
        <is>
          <t>2,104</t>
        </is>
      </c>
      <c r="Y17" t="inlineStr">
        <is>
          <t>4,172</t>
        </is>
      </c>
      <c r="Z17" t="inlineStr">
        <is>
          <t>5,096</t>
        </is>
      </c>
      <c r="AA17" t="inlineStr">
        <is>
          <t>5,657</t>
        </is>
      </c>
    </row>
    <row r="18">
      <c r="A18" s="1" t="inlineStr">
        <is>
          <t>Cash Used for Investing Activities</t>
        </is>
      </c>
      <c r="B18" t="inlineStr">
        <is>
          <t>(1)</t>
        </is>
      </c>
      <c r="C18" t="inlineStr">
        <is>
          <t>(23)</t>
        </is>
      </c>
      <c r="D18" t="inlineStr">
        <is>
          <t>(262)</t>
        </is>
      </c>
      <c r="E18" t="inlineStr">
        <is>
          <t>(922)</t>
        </is>
      </c>
      <c r="F18" t="inlineStr">
        <is>
          <t>164</t>
        </is>
      </c>
      <c r="G18" t="inlineStr">
        <is>
          <t>(253)</t>
        </is>
      </c>
      <c r="H18" t="inlineStr">
        <is>
          <t>(122)</t>
        </is>
      </c>
      <c r="I18" t="inlineStr">
        <is>
          <t>237</t>
        </is>
      </c>
      <c r="J18" t="inlineStr">
        <is>
          <t>(318)</t>
        </is>
      </c>
      <c r="K18" t="inlineStr">
        <is>
          <t>(778)</t>
        </is>
      </c>
      <c r="L18" t="inlineStr">
        <is>
          <t>(333)</t>
        </is>
      </c>
      <c r="M18" t="inlineStr">
        <is>
          <t>42</t>
        </is>
      </c>
      <c r="N18" t="inlineStr">
        <is>
          <t>(1,199)</t>
        </is>
      </c>
      <c r="O18" t="inlineStr">
        <is>
          <t>(2,337)</t>
        </is>
      </c>
      <c r="P18" t="inlineStr">
        <is>
          <t>(3,360)</t>
        </is>
      </c>
      <c r="Q18" t="inlineStr">
        <is>
          <t>(1,930)</t>
        </is>
      </c>
      <c r="R18" t="inlineStr">
        <is>
          <t>(3,595)</t>
        </is>
      </c>
      <c r="S18" t="inlineStr">
        <is>
          <t>(4,276)</t>
        </is>
      </c>
      <c r="T18" t="inlineStr">
        <is>
          <t>(5,065)</t>
        </is>
      </c>
      <c r="U18" t="inlineStr">
        <is>
          <t>(6,450)</t>
        </is>
      </c>
      <c r="V18" t="inlineStr">
        <is>
          <t>(9,876)</t>
        </is>
      </c>
      <c r="W18" t="inlineStr">
        <is>
          <t>(27,819)</t>
        </is>
      </c>
      <c r="X18" t="inlineStr">
        <is>
          <t>(12,369)</t>
        </is>
      </c>
      <c r="Y18" t="inlineStr">
        <is>
          <t>(24,281)</t>
        </is>
      </c>
      <c r="Z18" t="inlineStr">
        <is>
          <t>(59,611)</t>
        </is>
      </c>
      <c r="AA18" t="inlineStr">
        <is>
          <t>(58,154)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(383)</t>
        </is>
      </c>
      <c r="M19" t="inlineStr">
        <is>
          <t>(74)</t>
        </is>
      </c>
      <c r="N19" t="inlineStr">
        <is>
          <t>(355)</t>
        </is>
      </c>
      <c r="O19" t="inlineStr">
        <is>
          <t>(472)</t>
        </is>
      </c>
      <c r="P19" t="inlineStr">
        <is>
          <t>(221)</t>
        </is>
      </c>
      <c r="Q19" t="inlineStr">
        <is>
          <t>(444)</t>
        </is>
      </c>
      <c r="R19" t="inlineStr">
        <is>
          <t>(588)</t>
        </is>
      </c>
      <c r="S19" t="inlineStr">
        <is>
          <t>(1,011)</t>
        </is>
      </c>
      <c r="T19" t="inlineStr">
        <is>
          <t>(1,933)</t>
        </is>
      </c>
      <c r="U19" t="inlineStr">
        <is>
          <t>(4,235)</t>
        </is>
      </c>
      <c r="V19" t="inlineStr">
        <is>
          <t>(4,361)</t>
        </is>
      </c>
      <c r="W19" t="inlineStr">
        <is>
          <t>(6,371)</t>
        </is>
      </c>
      <c r="X19" t="inlineStr">
        <is>
          <t>(8,454)</t>
        </is>
      </c>
      <c r="Y19" t="inlineStr">
        <is>
          <t>(12,339)</t>
        </is>
      </c>
      <c r="Z19" t="inlineStr">
        <is>
          <t>(18,425)</t>
        </is>
      </c>
      <c r="AA19" t="inlineStr">
        <is>
          <t>(20,668)</t>
        </is>
      </c>
    </row>
    <row r="20">
      <c r="A20" s="1" t="inlineStr">
        <is>
          <t>Common Stock Issued</t>
        </is>
      </c>
      <c r="B20" t="inlineStr">
        <is>
          <t>8</t>
        </is>
      </c>
      <c r="C20" t="inlineStr">
        <is>
          <t>50</t>
        </is>
      </c>
      <c r="D20" t="inlineStr">
        <is>
          <t>14</t>
        </is>
      </c>
      <c r="E20" t="inlineStr">
        <is>
          <t>64</t>
        </is>
      </c>
      <c r="F20" t="inlineStr">
        <is>
          <t>45</t>
        </is>
      </c>
      <c r="G20" t="inlineStr">
        <is>
          <t>116</t>
        </is>
      </c>
      <c r="H20" t="inlineStr">
        <is>
          <t>122</t>
        </is>
      </c>
      <c r="I20" t="inlineStr">
        <is>
          <t>163</t>
        </is>
      </c>
      <c r="J20" t="inlineStr">
        <is>
          <t>60</t>
        </is>
      </c>
      <c r="K20" t="inlineStr">
        <is>
          <t>66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(252)</t>
        </is>
      </c>
      <c r="M21" t="inlineStr">
        <is>
          <t>(248)</t>
        </is>
      </c>
      <c r="N21" t="inlineStr">
        <is>
          <t>(100)</t>
        </is>
      </c>
      <c r="O21" t="inlineStr">
        <is>
          <t>- -</t>
        </is>
      </c>
      <c r="P21" t="inlineStr">
        <is>
          <t>- -</t>
        </is>
      </c>
      <c r="Q21" t="inlineStr">
        <is>
          <t>(277)</t>
        </is>
      </c>
      <c r="R21" t="inlineStr">
        <is>
          <t>(960)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73</t>
        </is>
      </c>
      <c r="D23" t="inlineStr">
        <is>
          <t>240</t>
        </is>
      </c>
      <c r="E23" t="inlineStr">
        <is>
          <t>1,040</t>
        </is>
      </c>
      <c r="F23" t="inlineStr">
        <is>
          <t>648</t>
        </is>
      </c>
      <c r="G23" t="inlineStr">
        <is>
          <t>(10)</t>
        </is>
      </c>
      <c r="H23" t="inlineStr">
        <is>
          <t>(15)</t>
        </is>
      </c>
      <c r="I23" t="inlineStr">
        <is>
          <t>(495)</t>
        </is>
      </c>
      <c r="J23" t="inlineStr">
        <is>
          <t>(157)</t>
        </is>
      </c>
      <c r="K23" t="inlineStr">
        <is>
          <t>(259)</t>
        </is>
      </c>
      <c r="L23" t="inlineStr">
        <is>
          <t>235</t>
        </is>
      </c>
      <c r="M23" t="inlineStr">
        <is>
          <t>372</t>
        </is>
      </c>
      <c r="N23" t="inlineStr">
        <is>
          <t>257</t>
        </is>
      </c>
      <c r="O23" t="inlineStr">
        <is>
          <t>192</t>
        </is>
      </c>
      <c r="P23" t="inlineStr">
        <is>
          <t>402</t>
        </is>
      </c>
      <c r="Q23" t="inlineStr">
        <is>
          <t>239</t>
        </is>
      </c>
      <c r="R23" t="inlineStr">
        <is>
          <t>3,807</t>
        </is>
      </c>
      <c r="S23" t="inlineStr">
        <is>
          <t>472</t>
        </is>
      </c>
      <c r="T23" t="inlineStr">
        <is>
          <t>6,365</t>
        </is>
      </c>
      <c r="U23" t="inlineStr">
        <is>
          <t>472</t>
        </is>
      </c>
      <c r="V23" t="inlineStr">
        <is>
          <t>1,450</t>
        </is>
      </c>
      <c r="W23" t="inlineStr">
        <is>
          <t>16,231</t>
        </is>
      </c>
      <c r="X23" t="inlineStr">
        <is>
          <t>768</t>
        </is>
      </c>
      <c r="Y23" t="inlineStr">
        <is>
          <t>2,273</t>
        </is>
      </c>
      <c r="Z23" t="inlineStr">
        <is>
          <t>17,321</t>
        </is>
      </c>
      <c r="AA23" t="inlineStr">
        <is>
          <t>26,959</t>
        </is>
      </c>
    </row>
    <row r="24">
      <c r="A24" s="1" t="inlineStr">
        <is>
          <t>Cash Used/Provided by Financing Activities</t>
        </is>
      </c>
      <c r="B24" t="inlineStr">
        <is>
          <t>8</t>
        </is>
      </c>
      <c r="C24" t="inlineStr">
        <is>
          <t>123</t>
        </is>
      </c>
      <c r="D24" t="inlineStr">
        <is>
          <t>254</t>
        </is>
      </c>
      <c r="E24" t="inlineStr">
        <is>
          <t>1,104</t>
        </is>
      </c>
      <c r="F24" t="inlineStr">
        <is>
          <t>693</t>
        </is>
      </c>
      <c r="G24" t="inlineStr">
        <is>
          <t>107</t>
        </is>
      </c>
      <c r="H24" t="inlineStr">
        <is>
          <t>107</t>
        </is>
      </c>
      <c r="I24" t="inlineStr">
        <is>
          <t>(332)</t>
        </is>
      </c>
      <c r="J24" t="inlineStr">
        <is>
          <t>(97)</t>
        </is>
      </c>
      <c r="K24" t="inlineStr">
        <is>
          <t>(193)</t>
        </is>
      </c>
      <c r="L24" t="inlineStr">
        <is>
          <t>(400)</t>
        </is>
      </c>
      <c r="M24" t="inlineStr">
        <is>
          <t>50</t>
        </is>
      </c>
      <c r="N24" t="inlineStr">
        <is>
          <t>(198)</t>
        </is>
      </c>
      <c r="O24" t="inlineStr">
        <is>
          <t>(280)</t>
        </is>
      </c>
      <c r="P24" t="inlineStr">
        <is>
          <t>181</t>
        </is>
      </c>
      <c r="Q24" t="inlineStr">
        <is>
          <t>(482)</t>
        </is>
      </c>
      <c r="R24" t="inlineStr">
        <is>
          <t>2,259</t>
        </is>
      </c>
      <c r="S24" t="inlineStr">
        <is>
          <t>(539)</t>
        </is>
      </c>
      <c r="T24" t="inlineStr">
        <is>
          <t>4,432</t>
        </is>
      </c>
      <c r="U24" t="inlineStr">
        <is>
          <t>(3,763)</t>
        </is>
      </c>
      <c r="V24" t="inlineStr">
        <is>
          <t>(2,911)</t>
        </is>
      </c>
      <c r="W24" t="inlineStr">
        <is>
          <t>9,860</t>
        </is>
      </c>
      <c r="X24" t="inlineStr">
        <is>
          <t>(7,686)</t>
        </is>
      </c>
      <c r="Y24" t="inlineStr">
        <is>
          <t>(10,066)</t>
        </is>
      </c>
      <c r="Z24" t="inlineStr">
        <is>
          <t>(1,104)</t>
        </is>
      </c>
      <c r="AA24" t="inlineStr">
        <is>
          <t>6,291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(0)</t>
        </is>
      </c>
      <c r="E25" t="inlineStr">
        <is>
          <t>0</t>
        </is>
      </c>
      <c r="F25" t="inlineStr">
        <is>
          <t>(38)</t>
        </is>
      </c>
      <c r="G25" t="inlineStr">
        <is>
          <t>(16)</t>
        </is>
      </c>
      <c r="H25" t="inlineStr">
        <is>
          <t>38</t>
        </is>
      </c>
      <c r="I25" t="inlineStr">
        <is>
          <t>67</t>
        </is>
      </c>
      <c r="J25" t="inlineStr">
        <is>
          <t>49</t>
        </is>
      </c>
      <c r="K25" t="inlineStr">
        <is>
          <t>(52)</t>
        </is>
      </c>
      <c r="L25" t="inlineStr">
        <is>
          <t>40</t>
        </is>
      </c>
      <c r="M25" t="inlineStr">
        <is>
          <t>20</t>
        </is>
      </c>
      <c r="N25" t="inlineStr">
        <is>
          <t>(70)</t>
        </is>
      </c>
      <c r="O25" t="inlineStr">
        <is>
          <t>(1)</t>
        </is>
      </c>
      <c r="P25" t="inlineStr">
        <is>
          <t>17</t>
        </is>
      </c>
      <c r="Q25" t="inlineStr">
        <is>
          <t>1</t>
        </is>
      </c>
      <c r="R25" t="inlineStr">
        <is>
          <t>(29)</t>
        </is>
      </c>
      <c r="S25" t="inlineStr">
        <is>
          <t>(86)</t>
        </is>
      </c>
      <c r="T25" t="inlineStr">
        <is>
          <t>(310)</t>
        </is>
      </c>
      <c r="U25" t="inlineStr">
        <is>
          <t>(374)</t>
        </is>
      </c>
      <c r="V25" t="inlineStr">
        <is>
          <t>(212)</t>
        </is>
      </c>
      <c r="W25" t="inlineStr">
        <is>
          <t>713</t>
        </is>
      </c>
      <c r="X25" t="inlineStr">
        <is>
          <t>(351)</t>
        </is>
      </c>
      <c r="Y25" t="inlineStr">
        <is>
          <t>70</t>
        </is>
      </c>
      <c r="Z25" t="inlineStr">
        <is>
          <t>618</t>
        </is>
      </c>
      <c r="AA25" t="inlineStr">
        <is>
          <t>(364)</t>
        </is>
      </c>
    </row>
    <row r="26">
      <c r="A26" s="1" t="inlineStr">
        <is>
          <t>Net Change In Cash</t>
        </is>
      </c>
      <c r="B26" t="inlineStr">
        <is>
          <t>8</t>
        </is>
      </c>
      <c r="C26" t="inlineStr">
        <is>
          <t>123</t>
        </is>
      </c>
      <c r="D26" t="inlineStr">
        <is>
          <t>24</t>
        </is>
      </c>
      <c r="E26" t="inlineStr">
        <is>
          <t>91</t>
        </is>
      </c>
      <c r="F26" t="inlineStr">
        <is>
          <t>689</t>
        </is>
      </c>
      <c r="G26" t="inlineStr">
        <is>
          <t>(282)</t>
        </is>
      </c>
      <c r="H26" t="inlineStr">
        <is>
          <t>198</t>
        </is>
      </c>
      <c r="I26" t="inlineStr">
        <is>
          <t>364</t>
        </is>
      </c>
      <c r="J26" t="inlineStr">
        <is>
          <t>200</t>
        </is>
      </c>
      <c r="K26" t="inlineStr">
        <is>
          <t>(290)</t>
        </is>
      </c>
      <c r="L26" t="inlineStr">
        <is>
          <t>9</t>
        </is>
      </c>
      <c r="M26" t="inlineStr">
        <is>
          <t>1,517</t>
        </is>
      </c>
      <c r="N26" t="inlineStr">
        <is>
          <t>230</t>
        </is>
      </c>
      <c r="O26" t="inlineStr">
        <is>
          <t>675</t>
        </is>
      </c>
      <c r="P26" t="inlineStr">
        <is>
          <t>333</t>
        </is>
      </c>
      <c r="Q26" t="inlineStr">
        <is>
          <t>1,492</t>
        </is>
      </c>
      <c r="R26" t="inlineStr">
        <is>
          <t>2,815</t>
        </is>
      </c>
      <c r="S26" t="inlineStr">
        <is>
          <t>574</t>
        </is>
      </c>
      <c r="T26" t="inlineStr">
        <is>
          <t>5,899</t>
        </is>
      </c>
      <c r="U26" t="inlineStr">
        <is>
          <t>1,333</t>
        </is>
      </c>
      <c r="V26" t="inlineStr">
        <is>
          <t>3,444</t>
        </is>
      </c>
      <c r="W26" t="inlineStr">
        <is>
          <t>1,188</t>
        </is>
      </c>
      <c r="X26" t="inlineStr">
        <is>
          <t>10,317</t>
        </is>
      </c>
      <c r="Y26" t="inlineStr">
        <is>
          <t>4,237</t>
        </is>
      </c>
      <c r="Z26" t="inlineStr">
        <is>
          <t>5,967</t>
        </is>
      </c>
      <c r="AA26" t="inlineStr">
        <is>
          <t>(5,900)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26</t>
        </is>
      </c>
      <c r="E27" t="inlineStr">
        <is>
          <t>117</t>
        </is>
      </c>
      <c r="F27" t="inlineStr">
        <is>
          <t>822</t>
        </is>
      </c>
      <c r="G27" t="inlineStr">
        <is>
          <t>540</t>
        </is>
      </c>
      <c r="H27" t="inlineStr">
        <is>
          <t>738</t>
        </is>
      </c>
      <c r="I27" t="inlineStr">
        <is>
          <t>1,102</t>
        </is>
      </c>
      <c r="J27" t="inlineStr">
        <is>
          <t>1,303</t>
        </is>
      </c>
      <c r="K27" t="inlineStr">
        <is>
          <t>1,013</t>
        </is>
      </c>
      <c r="L27" t="inlineStr">
        <is>
          <t>1,022</t>
        </is>
      </c>
      <c r="M27" t="inlineStr">
        <is>
          <t>2,539</t>
        </is>
      </c>
      <c r="N27" t="inlineStr">
        <is>
          <t>2,769</t>
        </is>
      </c>
      <c r="O27" t="inlineStr">
        <is>
          <t>3,444</t>
        </is>
      </c>
      <c r="P27" t="inlineStr">
        <is>
          <t>3,777</t>
        </is>
      </c>
      <c r="Q27" t="inlineStr">
        <is>
          <t>5,269</t>
        </is>
      </c>
      <c r="R27" t="inlineStr">
        <is>
          <t>8,084</t>
        </is>
      </c>
      <c r="S27" t="inlineStr">
        <is>
          <t>8,658</t>
        </is>
      </c>
      <c r="T27" t="inlineStr">
        <is>
          <t>14,557</t>
        </is>
      </c>
      <c r="U27" t="inlineStr">
        <is>
          <t>15,890</t>
        </is>
      </c>
      <c r="V27" t="inlineStr">
        <is>
          <t>19,334</t>
        </is>
      </c>
      <c r="W27" t="inlineStr">
        <is>
          <t>20,522</t>
        </is>
      </c>
      <c r="X27" t="inlineStr">
        <is>
          <t>32,173</t>
        </is>
      </c>
      <c r="Y27" t="inlineStr">
        <is>
          <t>36,410</t>
        </is>
      </c>
      <c r="Z27" t="inlineStr">
        <is>
          <t>42,377</t>
        </is>
      </c>
      <c r="AA27" t="inlineStr">
        <is>
          <t>36,477</t>
        </is>
      </c>
    </row>
    <row r="28">
      <c r="A28" s="1" t="inlineStr">
        <is>
          <t>Cash at the Beginning of Period</t>
        </is>
      </c>
      <c r="B28" t="inlineStr">
        <is>
          <t>1</t>
        </is>
      </c>
      <c r="C28" t="inlineStr">
        <is>
          <t>6</t>
        </is>
      </c>
      <c r="D28" t="inlineStr">
        <is>
          <t>2</t>
        </is>
      </c>
      <c r="E28" t="inlineStr">
        <is>
          <t>26</t>
        </is>
      </c>
      <c r="F28" t="inlineStr">
        <is>
          <t>133</t>
        </is>
      </c>
      <c r="G28" t="inlineStr">
        <is>
          <t>822</t>
        </is>
      </c>
      <c r="H28" t="inlineStr">
        <is>
          <t>540</t>
        </is>
      </c>
      <c r="I28" t="inlineStr">
        <is>
          <t>738</t>
        </is>
      </c>
      <c r="J28" t="inlineStr">
        <is>
          <t>1,102</t>
        </is>
      </c>
      <c r="K28" t="inlineStr">
        <is>
          <t>1,303</t>
        </is>
      </c>
      <c r="L28" t="inlineStr">
        <is>
          <t>1,013</t>
        </is>
      </c>
      <c r="M28" t="inlineStr">
        <is>
          <t>1,022</t>
        </is>
      </c>
      <c r="N28" t="inlineStr">
        <is>
          <t>2,539</t>
        </is>
      </c>
      <c r="O28" t="inlineStr">
        <is>
          <t>2,769</t>
        </is>
      </c>
      <c r="P28" t="inlineStr">
        <is>
          <t>3,444</t>
        </is>
      </c>
      <c r="Q28" t="inlineStr">
        <is>
          <t>3,777</t>
        </is>
      </c>
      <c r="R28" t="inlineStr">
        <is>
          <t>5,269</t>
        </is>
      </c>
      <c r="S28" t="inlineStr">
        <is>
          <t>8,084</t>
        </is>
      </c>
      <c r="T28" t="inlineStr">
        <is>
          <t>8,658</t>
        </is>
      </c>
      <c r="U28" t="inlineStr">
        <is>
          <t>14,557</t>
        </is>
      </c>
      <c r="V28" t="inlineStr">
        <is>
          <t>15,890</t>
        </is>
      </c>
      <c r="W28" t="inlineStr">
        <is>
          <t>19,334</t>
        </is>
      </c>
      <c r="X28" t="inlineStr">
        <is>
          <t>21,856</t>
        </is>
      </c>
      <c r="Y28" t="inlineStr">
        <is>
          <t>32,173</t>
        </is>
      </c>
      <c r="Z28" t="inlineStr">
        <is>
          <t>36,410</t>
        </is>
      </c>
      <c r="AA28" t="inlineStr">
        <is>
          <t>42,377</t>
        </is>
      </c>
    </row>
    <row r="29">
      <c r="A29" s="1" t="inlineStr">
        <is>
          <t>Free Cash Flow</t>
        </is>
      </c>
      <c r="B29" t="inlineStr">
        <is>
          <t>(3)</t>
        </is>
      </c>
      <c r="C29" t="inlineStr">
        <is>
          <t>(4)</t>
        </is>
      </c>
      <c r="D29" t="inlineStr">
        <is>
          <t>3</t>
        </is>
      </c>
      <c r="E29" t="inlineStr">
        <is>
          <t>(378)</t>
        </is>
      </c>
      <c r="F29" t="inlineStr">
        <is>
          <t>(265)</t>
        </is>
      </c>
      <c r="G29" t="inlineStr">
        <is>
          <t>(170)</t>
        </is>
      </c>
      <c r="H29" t="inlineStr">
        <is>
          <t>135</t>
        </is>
      </c>
      <c r="I29" t="inlineStr">
        <is>
          <t>346</t>
        </is>
      </c>
      <c r="J29" t="inlineStr">
        <is>
          <t>477</t>
        </is>
      </c>
      <c r="K29" t="inlineStr">
        <is>
          <t>529</t>
        </is>
      </c>
      <c r="L29" t="inlineStr">
        <is>
          <t>486</t>
        </is>
      </c>
      <c r="M29" t="inlineStr">
        <is>
          <t>1,181</t>
        </is>
      </c>
      <c r="N29" t="inlineStr">
        <is>
          <t>1,364</t>
        </is>
      </c>
      <c r="O29" t="inlineStr">
        <is>
          <t>2,920</t>
        </is>
      </c>
      <c r="P29" t="inlineStr">
        <is>
          <t>2,516</t>
        </is>
      </c>
      <c r="Q29" t="inlineStr">
        <is>
          <t>2,092</t>
        </is>
      </c>
      <c r="R29" t="inlineStr">
        <is>
          <t>395</t>
        </is>
      </c>
      <c r="S29" t="inlineStr">
        <is>
          <t>2,031</t>
        </is>
      </c>
      <c r="T29" t="inlineStr">
        <is>
          <t>1,949</t>
        </is>
      </c>
      <c r="U29" t="inlineStr">
        <is>
          <t>7,331</t>
        </is>
      </c>
      <c r="V29" t="inlineStr">
        <is>
          <t>9,706</t>
        </is>
      </c>
      <c r="W29" t="inlineStr">
        <is>
          <t>6,479</t>
        </is>
      </c>
      <c r="X29" t="inlineStr">
        <is>
          <t>17,296</t>
        </is>
      </c>
      <c r="Y29" t="inlineStr">
        <is>
          <t>21,653</t>
        </is>
      </c>
      <c r="Z29" t="inlineStr">
        <is>
          <t>25,924</t>
        </is>
      </c>
      <c r="AA29" t="inlineStr">
        <is>
          <t>(14,726)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2022-08-17T19:15:34Z</dcterms:created>
  <dcterms:modified xmlns:dcterms="http://purl.org/dc/terms/" xmlns:xsi="http://www.w3.org/2001/XMLSchema-instance" xsi:type="dcterms:W3CDTF">2023-03-21T03:04:51Z</dcterms:modified>
  <cp:lastModifiedBy>William Kruta</cp:lastModifiedBy>
</cp:coreProperties>
</file>