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465" yWindow="7905" windowWidth="28800" windowHeight="15465" tabRatio="600" firstSheet="1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i val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9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14" fontId="0" fillId="0" borderId="0" pivotButton="0" quotePrefix="0" xfId="0"/>
    <xf numFmtId="0" fontId="0" fillId="3" borderId="0" pivotButton="0" quotePrefix="0" xfId="0"/>
    <xf numFmtId="3" fontId="0" fillId="0" borderId="0" pivotButton="0" quotePrefix="0" xfId="0"/>
    <xf numFmtId="3" fontId="0" fillId="0" borderId="2" pivotButton="0" quotePrefix="0" xfId="0"/>
    <xf numFmtId="164" fontId="0" fillId="0" borderId="0" pivotButton="0" quotePrefix="0" xfId="0"/>
    <xf numFmtId="37" fontId="0" fillId="0" borderId="0" pivotButton="0" quotePrefix="0" xfId="0"/>
    <xf numFmtId="0" fontId="5" fillId="3" borderId="0" pivotButton="0" quotePrefix="0" xfId="0"/>
    <xf numFmtId="0" fontId="1" fillId="3" borderId="0" pivotButton="0" quotePrefix="0" xfId="0"/>
    <xf numFmtId="0" fontId="6" fillId="3" borderId="0" pivotButton="0" quotePrefix="0" xfId="0"/>
    <xf numFmtId="2" fontId="1" fillId="0" borderId="0" pivotButton="0" quotePrefix="0" xfId="0"/>
    <xf numFmtId="3" fontId="1" fillId="0" borderId="0" pivotButton="0" quotePrefix="0" xfId="0"/>
    <xf numFmtId="14" fontId="5" fillId="3" borderId="0" pivotButton="0" quotePrefix="0" xfId="0"/>
    <xf numFmtId="3" fontId="5" fillId="3" borderId="0" pivotButton="0" quotePrefix="0" xfId="0"/>
    <xf numFmtId="3" fontId="0" fillId="3" borderId="0" pivotButton="0" quotePrefix="0" xfId="0"/>
    <xf numFmtId="3" fontId="1" fillId="0" borderId="3" pivotButton="0" quotePrefix="0" xfId="0"/>
    <xf numFmtId="0" fontId="4" fillId="2" borderId="0" pivotButton="0" quotePrefix="0" xfId="0"/>
    <xf numFmtId="0" fontId="1" fillId="2" borderId="0" pivotButton="0" quotePrefix="0" xfId="0"/>
    <xf numFmtId="14" fontId="1" fillId="2" borderId="0" pivotButton="0" quotePrefix="0" xfId="0"/>
    <xf numFmtId="3" fontId="1" fillId="2" borderId="0" pivotButton="0" quotePrefix="0" xfId="0"/>
    <xf numFmtId="9" fontId="0" fillId="0" borderId="2" pivotButton="0" quotePrefix="0" xfId="0"/>
    <xf numFmtId="9" fontId="1" fillId="0" borderId="0" pivotButton="0" quotePrefix="0" xfId="0"/>
    <xf numFmtId="165" fontId="0" fillId="0" borderId="0" pivotButton="0" quotePrefix="0" xfId="0"/>
    <xf numFmtId="0" fontId="0" fillId="0" borderId="4" pivotButton="0" quotePrefix="0" xfId="0"/>
    <xf numFmtId="0" fontId="1" fillId="2" borderId="4" pivotButton="0" quotePrefix="0" xfId="0"/>
    <xf numFmtId="0" fontId="5" fillId="3" borderId="4" pivotButton="0" quotePrefix="0" xfId="0"/>
    <xf numFmtId="3" fontId="0" fillId="0" borderId="4" pivotButton="0" quotePrefix="0" xfId="0"/>
    <xf numFmtId="3" fontId="0" fillId="0" borderId="5" pivotButton="0" quotePrefix="0" xfId="0"/>
    <xf numFmtId="3" fontId="1" fillId="0" borderId="4" pivotButton="0" quotePrefix="0" xfId="0"/>
    <xf numFmtId="3" fontId="5" fillId="3" borderId="4" pivotButton="0" quotePrefix="0" xfId="0"/>
    <xf numFmtId="3" fontId="0" fillId="3" borderId="4" pivotButton="0" quotePrefix="0" xfId="0"/>
    <xf numFmtId="9" fontId="0" fillId="0" borderId="4" pivotButton="0" quotePrefix="0" xfId="0"/>
    <xf numFmtId="9" fontId="0" fillId="0" borderId="5" pivotButton="0" quotePrefix="0" xfId="0"/>
    <xf numFmtId="9" fontId="1" fillId="0" borderId="4" pivotButton="0" quotePrefix="0" xfId="0"/>
    <xf numFmtId="3" fontId="1" fillId="2" borderId="4" pivotButton="0" quotePrefix="0" xfId="0"/>
    <xf numFmtId="0" fontId="1" fillId="3" borderId="4" pivotButton="0" quotePrefix="0" xfId="0"/>
    <xf numFmtId="2" fontId="0" fillId="0" borderId="4" pivotButton="0" quotePrefix="0" xfId="0"/>
    <xf numFmtId="0" fontId="6" fillId="3" borderId="4" pivotButton="0" quotePrefix="0" xfId="0"/>
    <xf numFmtId="3" fontId="1" fillId="0" borderId="6" pivotButton="0" quotePrefix="0" xfId="0"/>
    <xf numFmtId="14" fontId="0" fillId="0" borderId="4" pivotButton="0" quotePrefix="0" xfId="0"/>
    <xf numFmtId="165" fontId="0" fillId="0" borderId="4" pivotButton="0" quotePrefix="0" xfId="0"/>
    <xf numFmtId="0" fontId="1" fillId="0" borderId="2" pivotButton="0" quotePrefix="0" xfId="0"/>
    <xf numFmtId="14" fontId="1" fillId="0" borderId="2" pivotButton="0" quotePrefix="0" xfId="0"/>
    <xf numFmtId="14" fontId="1" fillId="0" borderId="5" pivotButton="0" quotePrefix="0" xfId="0"/>
    <xf numFmtId="0" fontId="1" fillId="0" borderId="5" pivotButton="0" quotePrefix="0" xfId="0"/>
    <xf numFmtId="165" fontId="0" fillId="0" borderId="0" pivotButton="0" quotePrefix="0" xfId="0"/>
    <xf numFmtId="165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40" authorId="0" shapeId="0">
      <text>
        <t>William:
Make negative so sum calculation is correct.</t>
      </text>
    </comment>
    <comment ref="BC51" authorId="0" shapeId="0">
      <text>
        <t>William:
2-1 Stock split. 
Numbers adjusted accordingly.</t>
      </text>
    </comment>
    <comment ref="B58" authorId="0" shapeId="0">
      <text>
        <t>William:
Includes "Marketable Securities"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2" sqref="D12"/>
    </sheetView>
  </sheetViews>
  <sheetFormatPr baseColWidth="8" defaultRowHeight="14.45"/>
  <sheetData>
    <row r="1">
      <c r="A1" t="e">
        <v>#VALUE!</v>
      </c>
    </row>
    <row r="2">
      <c r="A2" s="1" t="inlineStr">
        <is>
          <t>Price</t>
        </is>
      </c>
      <c r="B2" s="11">
        <f t="array" ref="B2">_FV(A1,"Price")</f>
        <v/>
      </c>
    </row>
    <row r="3">
      <c r="A3" s="1" t="inlineStr">
        <is>
          <t>Shares</t>
        </is>
      </c>
      <c r="B3" s="9">
        <f t="array" ref="B3">_FV(A1,"Shares outstanding",TRUE)/1000000</f>
        <v/>
      </c>
    </row>
    <row r="4">
      <c r="A4" s="1" t="inlineStr">
        <is>
          <t>MC</t>
        </is>
      </c>
      <c r="B4" s="12">
        <f>B2*B3</f>
        <v/>
      </c>
    </row>
    <row r="5">
      <c r="A5" s="1" t="inlineStr">
        <is>
          <t>Cash</t>
        </is>
      </c>
      <c r="B5" s="9">
        <f>Model!BP57</f>
        <v/>
      </c>
    </row>
    <row r="6">
      <c r="A6" s="1" t="inlineStr">
        <is>
          <t>Debt</t>
        </is>
      </c>
      <c r="B6" s="9">
        <f>Model!BP83+Model!BP78</f>
        <v/>
      </c>
    </row>
    <row r="7">
      <c r="A7" s="1" t="inlineStr">
        <is>
          <t>EV</t>
        </is>
      </c>
      <c r="B7" s="1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J9" sqref="J9"/>
    </sheetView>
  </sheetViews>
  <sheetFormatPr baseColWidth="8" defaultRowHeight="14.45"/>
  <sheetData>
    <row r="1">
      <c r="A1" t="inlineStr">
        <is>
          <t>Company Name</t>
        </is>
      </c>
      <c r="B1" t="inlineStr">
        <is>
          <t>The Coca-Cola Company</t>
        </is>
      </c>
    </row>
    <row r="2">
      <c r="A2" t="inlineStr">
        <is>
          <t>Ticker</t>
        </is>
      </c>
      <c r="B2" t="inlineStr">
        <is>
          <t>KO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Consumer Defensive</t>
        </is>
      </c>
    </row>
    <row r="5">
      <c r="A5" t="inlineStr">
        <is>
          <t>Industry</t>
        </is>
      </c>
      <c r="B5" t="inlineStr">
        <is>
          <t>Beverages - Non-Alcoholic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Y114"/>
  <sheetViews>
    <sheetView tabSelected="1" zoomScale="70" zoomScaleNormal="70" workbookViewId="0">
      <pane xSplit="2" ySplit="3" topLeftCell="AX4" activePane="bottomRight" state="frozen"/>
      <selection pane="bottomRight" activeCell="AX105" sqref="AX105"/>
      <selection pane="bottomLeft" activeCell="A4" sqref="A4"/>
      <selection pane="topRight" activeCell="B1" sqref="B1"/>
    </sheetView>
  </sheetViews>
  <sheetFormatPr baseColWidth="8" defaultRowHeight="14.45"/>
  <cols>
    <col width="35.85546875" customWidth="1" min="2" max="2"/>
    <col width="10.5703125" customWidth="1" min="3" max="22"/>
    <col width="10.5703125" customWidth="1" style="29" min="23" max="23"/>
    <col width="10.5703125" customWidth="1" min="24" max="26"/>
    <col width="10.5703125" customWidth="1" style="29" min="27" max="27"/>
    <col width="10.5703125" customWidth="1" min="28" max="30"/>
    <col width="10.5703125" customWidth="1" style="29" min="31" max="31"/>
    <col width="10.5703125" customWidth="1" min="32" max="34"/>
    <col width="10.5703125" customWidth="1" style="29" min="35" max="35"/>
    <col width="10.5703125" customWidth="1" min="36" max="38"/>
    <col width="10.5703125" customWidth="1" style="29" min="39" max="39"/>
    <col width="10.5703125" customWidth="1" min="40" max="55"/>
    <col width="10.5703125" customWidth="1" style="29" min="56" max="56"/>
    <col width="10.5703125" customWidth="1" min="57" max="65"/>
    <col width="10.5703125" customWidth="1" style="29" min="66" max="66"/>
    <col width="10.5703125" customWidth="1" min="67" max="72"/>
    <col width="9.5703125" customWidth="1" min="73" max="112"/>
  </cols>
  <sheetData>
    <row r="1">
      <c r="B1" t="inlineStr">
        <is>
          <t>Quarter</t>
        </is>
      </c>
      <c r="G1" t="inlineStr">
        <is>
          <t>Q115</t>
        </is>
      </c>
      <c r="H1" t="inlineStr">
        <is>
          <t>Q215</t>
        </is>
      </c>
      <c r="I1" t="inlineStr">
        <is>
          <t>Q315</t>
        </is>
      </c>
      <c r="J1" t="inlineStr">
        <is>
          <t>Q415</t>
        </is>
      </c>
      <c r="K1" t="inlineStr">
        <is>
          <t>Q116</t>
        </is>
      </c>
      <c r="L1" t="inlineStr">
        <is>
          <t>Q216</t>
        </is>
      </c>
      <c r="M1" t="inlineStr">
        <is>
          <t>Q316</t>
        </is>
      </c>
      <c r="N1" t="inlineStr">
        <is>
          <t>Q416</t>
        </is>
      </c>
      <c r="O1" t="inlineStr">
        <is>
          <t>Q117</t>
        </is>
      </c>
      <c r="P1" t="inlineStr">
        <is>
          <t>Q217</t>
        </is>
      </c>
      <c r="Q1" t="inlineStr">
        <is>
          <t>Q317</t>
        </is>
      </c>
      <c r="R1" t="inlineStr">
        <is>
          <t>Q417</t>
        </is>
      </c>
      <c r="S1" t="inlineStr">
        <is>
          <t>Q118</t>
        </is>
      </c>
      <c r="T1" t="inlineStr">
        <is>
          <t>Q218</t>
        </is>
      </c>
      <c r="U1" t="inlineStr">
        <is>
          <t>Q318</t>
        </is>
      </c>
      <c r="V1" t="inlineStr">
        <is>
          <t>Q418</t>
        </is>
      </c>
      <c r="W1" s="29" t="inlineStr">
        <is>
          <t>Q119</t>
        </is>
      </c>
      <c r="X1" t="inlineStr">
        <is>
          <t>Q219</t>
        </is>
      </c>
      <c r="Y1" t="inlineStr">
        <is>
          <t>Q319</t>
        </is>
      </c>
      <c r="Z1" t="inlineStr">
        <is>
          <t>Q419</t>
        </is>
      </c>
      <c r="AA1" s="29" t="inlineStr">
        <is>
          <t>Q120</t>
        </is>
      </c>
      <c r="AB1" t="inlineStr">
        <is>
          <t>Q220</t>
        </is>
      </c>
      <c r="AC1" t="inlineStr">
        <is>
          <t>Q320</t>
        </is>
      </c>
      <c r="AD1" t="inlineStr">
        <is>
          <t>Q420</t>
        </is>
      </c>
      <c r="AE1" s="29" t="inlineStr">
        <is>
          <t>Q121</t>
        </is>
      </c>
      <c r="AF1" t="inlineStr">
        <is>
          <t>Q221</t>
        </is>
      </c>
      <c r="AG1" t="inlineStr">
        <is>
          <t>Q321</t>
        </is>
      </c>
      <c r="AH1" t="inlineStr">
        <is>
          <t>Q421</t>
        </is>
      </c>
      <c r="AI1" s="29" t="inlineStr">
        <is>
          <t>Q122</t>
        </is>
      </c>
      <c r="AJ1" t="inlineStr">
        <is>
          <t>Q222</t>
        </is>
      </c>
      <c r="AK1" t="inlineStr">
        <is>
          <t>Q322</t>
        </is>
      </c>
      <c r="AL1" t="inlineStr">
        <is>
          <t>Q422</t>
        </is>
      </c>
    </row>
    <row r="2">
      <c r="B2" t="inlineStr">
        <is>
          <t>Filing Date</t>
        </is>
      </c>
      <c r="W2" s="45" t="n">
        <v>43580</v>
      </c>
      <c r="X2" s="7" t="n">
        <v>43671</v>
      </c>
      <c r="Y2" s="7" t="n">
        <v>43762</v>
      </c>
      <c r="AA2" s="45" t="n">
        <v>43945</v>
      </c>
      <c r="AB2" s="7" t="n">
        <v>44034</v>
      </c>
      <c r="AC2" s="7" t="n">
        <v>44126</v>
      </c>
      <c r="AE2" s="45" t="n">
        <v>44313</v>
      </c>
      <c r="AF2" s="7" t="n">
        <v>44403</v>
      </c>
      <c r="AG2" s="7" t="n">
        <v>44497</v>
      </c>
      <c r="AI2" s="45" t="n">
        <v>44679</v>
      </c>
      <c r="AJ2" s="7" t="n">
        <v>44769</v>
      </c>
      <c r="AK2" s="7" t="n">
        <v>44860</v>
      </c>
    </row>
    <row r="3" ht="15" customFormat="1" customHeight="1" s="47">
      <c r="B3" s="47" t="inlineStr">
        <is>
          <t>Period of Report</t>
        </is>
      </c>
      <c r="S3" s="48" t="n">
        <v>43189</v>
      </c>
      <c r="W3" s="49" t="n">
        <v>43553</v>
      </c>
      <c r="X3" s="48" t="n">
        <v>43644</v>
      </c>
      <c r="Y3" s="48" t="n"/>
      <c r="Z3" s="48" t="n">
        <v>43830</v>
      </c>
      <c r="AA3" s="49" t="n">
        <v>43917</v>
      </c>
      <c r="AB3" s="48" t="n">
        <v>44008</v>
      </c>
      <c r="AC3" s="48" t="n">
        <v>44099</v>
      </c>
      <c r="AE3" s="49" t="n">
        <v>44288</v>
      </c>
      <c r="AF3" s="48" t="n">
        <v>44379</v>
      </c>
      <c r="AG3" s="48" t="n">
        <v>44470</v>
      </c>
      <c r="AH3" s="48" t="n">
        <v>44561</v>
      </c>
      <c r="AI3" s="49" t="n">
        <v>44652</v>
      </c>
      <c r="AJ3" s="48" t="n">
        <v>44743</v>
      </c>
      <c r="AK3" s="48" t="n">
        <v>44834</v>
      </c>
      <c r="AM3" s="50" t="n"/>
      <c r="AX3" s="47">
        <f>AY3-1</f>
        <v/>
      </c>
      <c r="AY3" s="47">
        <f>AZ3-1</f>
        <v/>
      </c>
      <c r="AZ3" s="47">
        <f>BA3-1</f>
        <v/>
      </c>
      <c r="BA3" s="47">
        <f>BB3-1</f>
        <v/>
      </c>
      <c r="BB3" s="47">
        <f>BC3-1</f>
        <v/>
      </c>
      <c r="BC3" s="47">
        <f>BD3-1</f>
        <v/>
      </c>
      <c r="BD3" s="50">
        <f>BE3-1</f>
        <v/>
      </c>
      <c r="BE3" s="47">
        <f>BF3-1</f>
        <v/>
      </c>
      <c r="BF3" s="47">
        <f>BG3-1</f>
        <v/>
      </c>
      <c r="BG3" s="47">
        <f>BH3-1</f>
        <v/>
      </c>
      <c r="BH3" s="47">
        <f>BI3-1</f>
        <v/>
      </c>
      <c r="BI3" s="47">
        <f>BJ3-1</f>
        <v/>
      </c>
      <c r="BJ3" s="47">
        <f>BK3-1</f>
        <v/>
      </c>
      <c r="BK3" s="47">
        <f>BL3-1</f>
        <v/>
      </c>
      <c r="BL3" s="47" t="n">
        <v>2018</v>
      </c>
      <c r="BM3" s="47" t="n">
        <v>2019</v>
      </c>
      <c r="BN3" s="50" t="n">
        <v>2020</v>
      </c>
      <c r="BO3" s="47" t="n">
        <v>2021</v>
      </c>
      <c r="BP3" s="47" t="n">
        <v>2022</v>
      </c>
      <c r="BQ3" s="47">
        <f>BP3+1</f>
        <v/>
      </c>
      <c r="BR3" s="47">
        <f>BQ3+1</f>
        <v/>
      </c>
      <c r="BS3" s="47">
        <f>BR3+1</f>
        <v/>
      </c>
      <c r="BT3" s="47">
        <f>BS3+1</f>
        <v/>
      </c>
      <c r="BU3" s="47">
        <f>BT3+1</f>
        <v/>
      </c>
      <c r="BV3" s="47">
        <f>BU3+1</f>
        <v/>
      </c>
      <c r="BW3" s="47">
        <f>BV3+1</f>
        <v/>
      </c>
      <c r="BX3" s="47">
        <f>BW3+1</f>
        <v/>
      </c>
      <c r="BY3" s="47">
        <f>BX3+1</f>
        <v/>
      </c>
    </row>
    <row r="4">
      <c r="AG4" s="7" t="n"/>
      <c r="AH4" s="7" t="n"/>
      <c r="AK4" s="7" t="n"/>
      <c r="AZ4" s="51">
        <f>Summary!B3*Summary!B9</f>
        <v/>
      </c>
      <c r="BA4" s="51">
        <f>Summary!C3*Summary!C9</f>
        <v/>
      </c>
      <c r="BB4" s="51">
        <f>Summary!D3*Summary!D9</f>
        <v/>
      </c>
      <c r="BC4" s="51">
        <f>Summary!E3*Summary!E9</f>
        <v/>
      </c>
      <c r="BD4" s="52">
        <f>Summary!F3*Summary!F9</f>
        <v/>
      </c>
      <c r="BE4" s="51">
        <f>Summary!G3*Summary!G9</f>
        <v/>
      </c>
      <c r="BF4" s="51">
        <f>Summary!H3*Summary!H9</f>
        <v/>
      </c>
      <c r="BG4" s="51">
        <f>Summary!I3*Summary!I9</f>
        <v/>
      </c>
      <c r="BH4" s="51">
        <f>Summary!J3*Summary!J9</f>
        <v/>
      </c>
      <c r="BI4" s="51">
        <f>Summary!K3*Summary!K9</f>
        <v/>
      </c>
      <c r="BJ4" s="51">
        <f>Summary!L3*Summary!L9</f>
        <v/>
      </c>
      <c r="BK4" s="51">
        <f>Summary!M3*Summary!M9</f>
        <v/>
      </c>
      <c r="BL4" s="51">
        <f>Summary!N3*Summary!N9</f>
        <v/>
      </c>
      <c r="BM4" s="51">
        <f>Summary!O3*Summary!O9</f>
        <v/>
      </c>
      <c r="BN4" s="52">
        <f>Summary!P3*Summary!P9</f>
        <v/>
      </c>
      <c r="BO4" s="51">
        <f>Summary!Q3*Summary!Q9</f>
        <v/>
      </c>
    </row>
    <row r="5" customFormat="1" s="23">
      <c r="B5" s="22" t="inlineStr">
        <is>
          <t>Revenue Breakdown</t>
        </is>
      </c>
      <c r="W5" s="30" t="n"/>
      <c r="AA5" s="30" t="n"/>
      <c r="AE5" s="30" t="n"/>
      <c r="AG5" s="24" t="n"/>
      <c r="AH5" s="24" t="n"/>
      <c r="AI5" s="30" t="n"/>
      <c r="AK5" s="24" t="n"/>
      <c r="AM5" s="30" t="n"/>
      <c r="BD5" s="30" t="n"/>
      <c r="BN5" s="30" t="n"/>
    </row>
    <row r="6" customFormat="1" s="13">
      <c r="B6" s="13" t="inlineStr">
        <is>
          <t>US</t>
        </is>
      </c>
      <c r="W6" s="31" t="n"/>
      <c r="AA6" s="31" t="n"/>
      <c r="AE6" s="31" t="n"/>
      <c r="AG6" s="18" t="n"/>
      <c r="AH6" s="18" t="n"/>
      <c r="AI6" s="31" t="n"/>
      <c r="AK6" s="18" t="n"/>
      <c r="AM6" s="31" t="n"/>
      <c r="BD6" s="31" t="n"/>
      <c r="BN6" s="31" t="n"/>
    </row>
    <row r="7">
      <c r="B7" t="inlineStr">
        <is>
          <t>Concentrate operations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32" t="n">
        <v>1185</v>
      </c>
      <c r="X7" s="9" t="n">
        <v>1415</v>
      </c>
      <c r="Y7" s="9" t="n">
        <v>1414</v>
      </c>
      <c r="Z7" s="9" t="n"/>
      <c r="AA7" s="32" t="n">
        <v>1324</v>
      </c>
      <c r="AB7" s="9" t="n">
        <v>1270</v>
      </c>
      <c r="AC7" s="9" t="n">
        <v>1523</v>
      </c>
      <c r="AD7" s="9" t="n"/>
      <c r="AE7" s="32" t="n">
        <v>1410</v>
      </c>
      <c r="AF7" s="9" t="n">
        <v>1740</v>
      </c>
      <c r="AG7" s="9" t="n">
        <v>1749</v>
      </c>
      <c r="AH7" s="9" t="n"/>
      <c r="AI7" s="32" t="n">
        <v>1641</v>
      </c>
      <c r="AJ7" s="9" t="n">
        <v>1892</v>
      </c>
      <c r="AK7" s="9" t="n">
        <v>2235</v>
      </c>
      <c r="AL7" s="9" t="n"/>
      <c r="AM7" s="32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>
        <f>AX9*AX18</f>
        <v/>
      </c>
      <c r="AY7" s="9">
        <f>AY9*AY18</f>
        <v/>
      </c>
      <c r="AZ7" s="9">
        <f>AZ9*AZ18</f>
        <v/>
      </c>
      <c r="BA7" s="9">
        <f>BA9*BA18</f>
        <v/>
      </c>
      <c r="BB7" s="9">
        <f>BB9*BB18</f>
        <v/>
      </c>
      <c r="BC7" s="9">
        <f>BC9*BC18</f>
        <v/>
      </c>
      <c r="BD7" s="32">
        <f>BD9*BD18</f>
        <v/>
      </c>
      <c r="BE7" s="9">
        <f>BE9*BE18</f>
        <v/>
      </c>
      <c r="BF7" s="9">
        <f>BF9*BF18</f>
        <v/>
      </c>
      <c r="BG7" s="9">
        <f>BG9*BG18</f>
        <v/>
      </c>
      <c r="BH7" s="9">
        <f>BH9*BH18</f>
        <v/>
      </c>
      <c r="BI7" s="9">
        <f>BI9*0.37</f>
        <v/>
      </c>
      <c r="BJ7" s="9">
        <f>BJ9*0.4</f>
        <v/>
      </c>
      <c r="BK7" s="9">
        <f>BK9*0.51</f>
        <v/>
      </c>
      <c r="BL7" s="9" t="n">
        <v>4571</v>
      </c>
      <c r="BM7" s="9" t="n">
        <v>5252</v>
      </c>
      <c r="BN7" s="32" t="n">
        <v>5443</v>
      </c>
      <c r="BO7" s="9" t="n">
        <v>6551</v>
      </c>
      <c r="BP7" s="9" t="n">
        <v>7702</v>
      </c>
      <c r="BQ7" s="9" t="n"/>
    </row>
    <row r="8" customFormat="1" s="6">
      <c r="B8" s="6" t="inlineStr">
        <is>
          <t>Finished product operations</t>
        </is>
      </c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33" t="n">
        <v>1460</v>
      </c>
      <c r="X8" s="10" t="n">
        <v>1688</v>
      </c>
      <c r="Y8" s="10" t="n">
        <v>1676</v>
      </c>
      <c r="Z8" s="10" t="n"/>
      <c r="AA8" s="33" t="n">
        <v>1483</v>
      </c>
      <c r="AB8" s="10" t="n">
        <v>1313</v>
      </c>
      <c r="AC8" s="10" t="n">
        <v>1503</v>
      </c>
      <c r="AD8" s="10" t="n"/>
      <c r="AE8" s="33" t="n">
        <v>1483</v>
      </c>
      <c r="AF8" s="10" t="n">
        <v>1592</v>
      </c>
      <c r="AG8" s="10" t="n">
        <v>1669</v>
      </c>
      <c r="AH8" s="10" t="n"/>
      <c r="AI8" s="33" t="n">
        <v>1882</v>
      </c>
      <c r="AJ8" s="10" t="n">
        <v>2065</v>
      </c>
      <c r="AK8" s="10" t="n">
        <v>1909</v>
      </c>
      <c r="AL8" s="10" t="n"/>
      <c r="AM8" s="33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>
        <f>AX9*AX19</f>
        <v/>
      </c>
      <c r="AY8" s="10">
        <f>AY9*AY19</f>
        <v/>
      </c>
      <c r="AZ8" s="10">
        <f>AZ9*AZ19</f>
        <v/>
      </c>
      <c r="BA8" s="10">
        <f>BA9*BA19</f>
        <v/>
      </c>
      <c r="BB8" s="10">
        <f>BB9*BB19</f>
        <v/>
      </c>
      <c r="BC8" s="10">
        <f>BC9*BC19</f>
        <v/>
      </c>
      <c r="BD8" s="33">
        <f>BD9*BD19</f>
        <v/>
      </c>
      <c r="BE8" s="10">
        <f>BE9*BE19</f>
        <v/>
      </c>
      <c r="BF8" s="10">
        <f>BF9*BF19</f>
        <v/>
      </c>
      <c r="BG8" s="10">
        <f>BG9*BG19</f>
        <v/>
      </c>
      <c r="BH8" s="10">
        <f>BH9*BH19</f>
        <v/>
      </c>
      <c r="BI8" s="10">
        <f>BI9*0.63</f>
        <v/>
      </c>
      <c r="BJ8" s="10">
        <f>BJ9*0.6</f>
        <v/>
      </c>
      <c r="BK8" s="10">
        <f>BK9*0.49</f>
        <v/>
      </c>
      <c r="BL8" s="10" t="n">
        <v>6773</v>
      </c>
      <c r="BM8" s="10" t="n">
        <v>6463</v>
      </c>
      <c r="BN8" s="33" t="n">
        <v>5838</v>
      </c>
      <c r="BO8" s="10" t="n">
        <v>6459</v>
      </c>
      <c r="BP8" s="10" t="n">
        <v>7711</v>
      </c>
      <c r="BQ8" s="10" t="n"/>
    </row>
    <row r="9" customFormat="1" s="5">
      <c r="B9" s="5" t="inlineStr">
        <is>
          <t>Total US Revenue</t>
        </is>
      </c>
      <c r="C9" s="17">
        <f>C7+C8</f>
        <v/>
      </c>
      <c r="D9" s="17">
        <f>D7+D8</f>
        <v/>
      </c>
      <c r="E9" s="17">
        <f>E7+E8</f>
        <v/>
      </c>
      <c r="F9" s="17">
        <f>F7+F8</f>
        <v/>
      </c>
      <c r="G9" s="17">
        <f>G7+G8</f>
        <v/>
      </c>
      <c r="H9" s="17">
        <f>H7+H8</f>
        <v/>
      </c>
      <c r="I9" s="17">
        <f>I7+I8</f>
        <v/>
      </c>
      <c r="J9" s="17">
        <f>J7+J8</f>
        <v/>
      </c>
      <c r="K9" s="17">
        <f>K7+K8</f>
        <v/>
      </c>
      <c r="L9" s="17">
        <f>L7+L8</f>
        <v/>
      </c>
      <c r="M9" s="17">
        <f>M7+M8</f>
        <v/>
      </c>
      <c r="N9" s="17">
        <f>N7+N8</f>
        <v/>
      </c>
      <c r="O9" s="17">
        <f>O7+O8</f>
        <v/>
      </c>
      <c r="P9" s="17">
        <f>P7+P8</f>
        <v/>
      </c>
      <c r="Q9" s="17">
        <f>Q7+Q8</f>
        <v/>
      </c>
      <c r="R9" s="17">
        <f>R7+R8</f>
        <v/>
      </c>
      <c r="S9" s="17">
        <f>S7+S8</f>
        <v/>
      </c>
      <c r="T9" s="17">
        <f>T7+T8</f>
        <v/>
      </c>
      <c r="U9" s="17">
        <f>U7+U8</f>
        <v/>
      </c>
      <c r="V9" s="17">
        <f>V7+V8</f>
        <v/>
      </c>
      <c r="W9" s="34">
        <f>W7+W8</f>
        <v/>
      </c>
      <c r="X9" s="17">
        <f>X7+X8</f>
        <v/>
      </c>
      <c r="Y9" s="17">
        <f>Y7+Y8</f>
        <v/>
      </c>
      <c r="Z9" s="17">
        <f>Z7+Z8</f>
        <v/>
      </c>
      <c r="AA9" s="34">
        <f>AA7+AA8</f>
        <v/>
      </c>
      <c r="AB9" s="17">
        <f>AB7+AB8</f>
        <v/>
      </c>
      <c r="AC9" s="17">
        <f>AC7+AC8</f>
        <v/>
      </c>
      <c r="AD9" s="17">
        <f>AD7+AD8</f>
        <v/>
      </c>
      <c r="AE9" s="34">
        <f>AE7+AE8</f>
        <v/>
      </c>
      <c r="AF9" s="17">
        <f>AF7+AF8</f>
        <v/>
      </c>
      <c r="AG9" s="17">
        <f>AG7+AG8</f>
        <v/>
      </c>
      <c r="AH9" s="17">
        <f>AH7+AH8</f>
        <v/>
      </c>
      <c r="AI9" s="34">
        <f>AI7+AI8</f>
        <v/>
      </c>
      <c r="AJ9" s="17">
        <f>AJ7+AJ8</f>
        <v/>
      </c>
      <c r="AK9" s="17">
        <f>AK7+AK8</f>
        <v/>
      </c>
      <c r="AL9" s="17" t="n"/>
      <c r="AM9" s="34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>
        <v>6662</v>
      </c>
      <c r="BA9" s="17" t="n">
        <v>7556</v>
      </c>
      <c r="BB9" s="17" t="n">
        <v>8014</v>
      </c>
      <c r="BC9" s="17" t="n">
        <v>8011</v>
      </c>
      <c r="BD9" s="34" t="n">
        <v>10629</v>
      </c>
      <c r="BE9" s="17" t="n">
        <v>18699</v>
      </c>
      <c r="BF9" s="17" t="n">
        <v>19732</v>
      </c>
      <c r="BG9" s="17" t="n">
        <v>19820</v>
      </c>
      <c r="BH9" s="17" t="n">
        <v>19763</v>
      </c>
      <c r="BI9" s="17" t="n">
        <v>20360</v>
      </c>
      <c r="BJ9" s="17" t="n">
        <v>19899</v>
      </c>
      <c r="BK9" s="17" t="n">
        <v>14727</v>
      </c>
      <c r="BL9" s="17">
        <f>SUM(BL7:BL8)</f>
        <v/>
      </c>
      <c r="BM9" s="17">
        <f>SUM(BM7:BM8)</f>
        <v/>
      </c>
      <c r="BN9" s="34">
        <f>SUM(BN7:BN8)</f>
        <v/>
      </c>
      <c r="BO9" s="17">
        <f>SUM(BO7:BO8)</f>
        <v/>
      </c>
      <c r="BP9" s="17">
        <f>SUM(BP7:BP8)</f>
        <v/>
      </c>
      <c r="BQ9" s="17">
        <f>SUM(BQ7:BQ8)</f>
        <v/>
      </c>
    </row>
    <row r="10" customFormat="1" s="13">
      <c r="B10" s="13" t="inlineStr">
        <is>
          <t>International</t>
        </is>
      </c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35" t="n"/>
      <c r="X10" s="19" t="n"/>
      <c r="Y10" s="19" t="n"/>
      <c r="Z10" s="19" t="n"/>
      <c r="AA10" s="35" t="n"/>
      <c r="AB10" s="19" t="n"/>
      <c r="AC10" s="19" t="n"/>
      <c r="AD10" s="19" t="n"/>
      <c r="AE10" s="35" t="n"/>
      <c r="AF10" s="19" t="n"/>
      <c r="AG10" s="19" t="n"/>
      <c r="AH10" s="19" t="n"/>
      <c r="AI10" s="35" t="n"/>
      <c r="AJ10" s="19" t="n"/>
      <c r="AK10" s="19" t="n"/>
      <c r="AL10" s="19" t="n"/>
      <c r="AM10" s="35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35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35" t="n"/>
      <c r="BO10" s="19" t="n"/>
      <c r="BP10" s="19" t="n"/>
      <c r="BQ10" s="19" t="n"/>
    </row>
    <row r="11">
      <c r="B11" t="inlineStr">
        <is>
          <t>Concentrate operations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32" t="n">
        <v>3593</v>
      </c>
      <c r="X11" s="9" t="n">
        <v>4163</v>
      </c>
      <c r="Y11" s="9" t="n">
        <v>4026</v>
      </c>
      <c r="Z11" s="9" t="n"/>
      <c r="AA11" s="32" t="n">
        <v>3465</v>
      </c>
      <c r="AB11" s="9" t="n">
        <v>2945</v>
      </c>
      <c r="AC11" s="9" t="n">
        <v>3556</v>
      </c>
      <c r="AD11" s="9" t="n"/>
      <c r="AE11" s="32" t="n">
        <v>3572</v>
      </c>
      <c r="AF11" s="9" t="n">
        <v>4254</v>
      </c>
      <c r="AG11" s="9" t="n">
        <v>4122</v>
      </c>
      <c r="AH11" s="9" t="n"/>
      <c r="AI11" s="32" t="n">
        <v>4083</v>
      </c>
      <c r="AJ11" s="9" t="n">
        <v>4473</v>
      </c>
      <c r="AK11" s="9" t="n">
        <v>4339</v>
      </c>
      <c r="AL11" s="9" t="n"/>
      <c r="AM11" s="32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>
        <f>AX13*AX18</f>
        <v/>
      </c>
      <c r="AY11" s="9">
        <f>AY13*AY18</f>
        <v/>
      </c>
      <c r="AZ11" s="9">
        <f>AZ13*AZ18</f>
        <v/>
      </c>
      <c r="BA11" s="9">
        <f>BA13*BA18</f>
        <v/>
      </c>
      <c r="BB11" s="9">
        <f>BB13*BB18</f>
        <v/>
      </c>
      <c r="BC11" s="9">
        <f>BC13*BC18</f>
        <v/>
      </c>
      <c r="BD11" s="32">
        <f>BD13*BD18</f>
        <v/>
      </c>
      <c r="BE11" s="9">
        <f>BE13*BE18</f>
        <v/>
      </c>
      <c r="BF11" s="9">
        <f>BF13*BF18</f>
        <v/>
      </c>
      <c r="BG11" s="9">
        <f>BG13*BG18</f>
        <v/>
      </c>
      <c r="BH11" s="9">
        <f>BH13*BH18</f>
        <v/>
      </c>
      <c r="BI11" s="9">
        <f>BI13*0.37</f>
        <v/>
      </c>
      <c r="BJ11" s="9">
        <f>BJ13*0.4</f>
        <v/>
      </c>
      <c r="BK11" s="9">
        <f>BK13*0.51</f>
        <v/>
      </c>
      <c r="BL11" s="9" t="n">
        <v>15323</v>
      </c>
      <c r="BM11" s="9" t="n">
        <v>15247</v>
      </c>
      <c r="BN11" s="32" t="n">
        <v>13139</v>
      </c>
      <c r="BO11" s="9" t="n">
        <v>15248</v>
      </c>
      <c r="BP11" s="9" t="n">
        <v>16369</v>
      </c>
      <c r="BQ11" s="9" t="n"/>
    </row>
    <row r="12" customFormat="1" s="6">
      <c r="B12" s="6" t="inlineStr">
        <is>
          <t>Finished product operations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33" t="n">
        <v>2456</v>
      </c>
      <c r="X12" s="10" t="n">
        <v>2731</v>
      </c>
      <c r="Y12" s="10" t="n">
        <v>2391</v>
      </c>
      <c r="Z12" s="10" t="n"/>
      <c r="AA12" s="33" t="n">
        <v>2329</v>
      </c>
      <c r="AB12" s="10" t="n">
        <v>1622</v>
      </c>
      <c r="AC12" s="10" t="n">
        <v>2070</v>
      </c>
      <c r="AD12" s="10" t="n"/>
      <c r="AE12" s="33" t="n">
        <v>2555</v>
      </c>
      <c r="AF12" s="10" t="n">
        <v>2543</v>
      </c>
      <c r="AG12" s="10" t="n">
        <v>2502</v>
      </c>
      <c r="AH12" s="10" t="n"/>
      <c r="AI12" s="33" t="n">
        <v>2885</v>
      </c>
      <c r="AJ12" s="10" t="n">
        <v>2895</v>
      </c>
      <c r="AK12" s="10" t="n">
        <v>2580</v>
      </c>
      <c r="AL12" s="10" t="n"/>
      <c r="AM12" s="33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>
        <f>AX13*AX19</f>
        <v/>
      </c>
      <c r="AY12" s="10">
        <f>AY13*AY19</f>
        <v/>
      </c>
      <c r="AZ12" s="10">
        <f>AZ13*AZ19</f>
        <v/>
      </c>
      <c r="BA12" s="10">
        <f>BA13*BA19</f>
        <v/>
      </c>
      <c r="BB12" s="10">
        <f>BB13*BB19</f>
        <v/>
      </c>
      <c r="BC12" s="10">
        <f>BC13*BC19</f>
        <v/>
      </c>
      <c r="BD12" s="33">
        <f>BD13*BD19</f>
        <v/>
      </c>
      <c r="BE12" s="10">
        <f>BE13*BE19</f>
        <v/>
      </c>
      <c r="BF12" s="10">
        <f>BF13*BF19</f>
        <v/>
      </c>
      <c r="BG12" s="10">
        <f>BG13*BG19</f>
        <v/>
      </c>
      <c r="BH12" s="10">
        <f>BH13*BH19</f>
        <v/>
      </c>
      <c r="BI12" s="10">
        <f>BI13*0.63</f>
        <v/>
      </c>
      <c r="BJ12" s="10">
        <f>BJ13*0.6</f>
        <v/>
      </c>
      <c r="BK12" s="10">
        <f>BK13*0.49</f>
        <v/>
      </c>
      <c r="BL12" s="10" t="n">
        <v>7633</v>
      </c>
      <c r="BM12" s="10" t="n">
        <v>10304</v>
      </c>
      <c r="BN12" s="33" t="n">
        <v>8594</v>
      </c>
      <c r="BO12" s="10" t="n">
        <v>10397</v>
      </c>
      <c r="BP12" s="10" t="n">
        <v>11222</v>
      </c>
      <c r="BQ12" s="10" t="n"/>
    </row>
    <row r="13" customFormat="1" s="5">
      <c r="B13" s="5" t="inlineStr">
        <is>
          <t>Total International Revenue</t>
        </is>
      </c>
      <c r="C13" s="17">
        <f>C12+C11</f>
        <v/>
      </c>
      <c r="D13" s="17">
        <f>D12+D11</f>
        <v/>
      </c>
      <c r="E13" s="17">
        <f>E12+E11</f>
        <v/>
      </c>
      <c r="F13" s="17">
        <f>F12+F11</f>
        <v/>
      </c>
      <c r="G13" s="17">
        <f>G12+G11</f>
        <v/>
      </c>
      <c r="H13" s="17">
        <f>H12+H11</f>
        <v/>
      </c>
      <c r="I13" s="17">
        <f>I12+I11</f>
        <v/>
      </c>
      <c r="J13" s="17">
        <f>J12+J11</f>
        <v/>
      </c>
      <c r="K13" s="17">
        <f>K12+K11</f>
        <v/>
      </c>
      <c r="L13" s="17">
        <f>L12+L11</f>
        <v/>
      </c>
      <c r="M13" s="17">
        <f>M12+M11</f>
        <v/>
      </c>
      <c r="N13" s="17">
        <f>N12+N11</f>
        <v/>
      </c>
      <c r="O13" s="17">
        <f>O12+O11</f>
        <v/>
      </c>
      <c r="P13" s="17">
        <f>P12+P11</f>
        <v/>
      </c>
      <c r="Q13" s="17">
        <f>Q12+Q11</f>
        <v/>
      </c>
      <c r="R13" s="17">
        <f>R12+R11</f>
        <v/>
      </c>
      <c r="S13" s="17">
        <f>S12+S11</f>
        <v/>
      </c>
      <c r="T13" s="17">
        <f>T12+T11</f>
        <v/>
      </c>
      <c r="U13" s="17">
        <f>U12+U11</f>
        <v/>
      </c>
      <c r="V13" s="17">
        <f>V12+V11</f>
        <v/>
      </c>
      <c r="W13" s="34">
        <f>W12+W11</f>
        <v/>
      </c>
      <c r="X13" s="17">
        <f>X12+X11</f>
        <v/>
      </c>
      <c r="Y13" s="17">
        <f>Y12+Y11</f>
        <v/>
      </c>
      <c r="Z13" s="17">
        <f>Z12+Z11</f>
        <v/>
      </c>
      <c r="AA13" s="34">
        <f>AA12+AA11</f>
        <v/>
      </c>
      <c r="AB13" s="17">
        <f>AB12+AB11</f>
        <v/>
      </c>
      <c r="AC13" s="17">
        <f>AC12+AC11</f>
        <v/>
      </c>
      <c r="AD13" s="17">
        <f>AD12+AD11</f>
        <v/>
      </c>
      <c r="AE13" s="34">
        <f>AE12+AE11</f>
        <v/>
      </c>
      <c r="AF13" s="17">
        <f>AF12+AF11</f>
        <v/>
      </c>
      <c r="AG13" s="17">
        <f>AG12+AG11</f>
        <v/>
      </c>
      <c r="AH13" s="17">
        <f>AH12+AH11</f>
        <v/>
      </c>
      <c r="AI13" s="34">
        <f>AI12+AI11</f>
        <v/>
      </c>
      <c r="AJ13" s="17">
        <f>AJ12+AJ11</f>
        <v/>
      </c>
      <c r="AK13" s="17">
        <f>AK12+AK11</f>
        <v/>
      </c>
      <c r="AL13" s="17" t="n"/>
      <c r="AM13" s="34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>
        <v>17426</v>
      </c>
      <c r="BA13" s="17" t="n">
        <v>21301</v>
      </c>
      <c r="BB13" s="17" t="n">
        <v>23930</v>
      </c>
      <c r="BC13" s="17" t="n">
        <v>22979</v>
      </c>
      <c r="BD13" s="34" t="n">
        <v>24490</v>
      </c>
      <c r="BE13" s="17" t="n">
        <v>27843</v>
      </c>
      <c r="BF13" s="17" t="n">
        <v>28285</v>
      </c>
      <c r="BG13" s="17" t="n">
        <v>27034</v>
      </c>
      <c r="BH13" s="17" t="n">
        <v>26235</v>
      </c>
      <c r="BI13" s="17" t="n">
        <v>23934</v>
      </c>
      <c r="BJ13" s="17" t="n">
        <v>21964</v>
      </c>
      <c r="BK13" s="17" t="n">
        <v>20683</v>
      </c>
      <c r="BL13" s="17">
        <f>SUM(BL11:BL12)</f>
        <v/>
      </c>
      <c r="BM13" s="17">
        <f>SUM(BM11:BM12)</f>
        <v/>
      </c>
      <c r="BN13" s="34">
        <f>SUM(BN11:BN12)</f>
        <v/>
      </c>
      <c r="BO13" s="17">
        <f>SUM(BO11:BO12)</f>
        <v/>
      </c>
      <c r="BP13" s="17">
        <f>SUM(BP11:BP12)</f>
        <v/>
      </c>
      <c r="BQ13" s="17">
        <f>SUM(BQ11:BQ12)</f>
        <v/>
      </c>
    </row>
    <row r="14" customFormat="1" s="8">
      <c r="B14" s="8" t="inlineStr">
        <is>
          <t>Total</t>
        </is>
      </c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36" t="n"/>
      <c r="X14" s="20" t="n"/>
      <c r="Y14" s="20" t="n"/>
      <c r="Z14" s="20" t="n"/>
      <c r="AA14" s="36" t="n"/>
      <c r="AB14" s="20" t="n"/>
      <c r="AC14" s="20" t="n"/>
      <c r="AD14" s="20" t="n"/>
      <c r="AE14" s="36" t="n"/>
      <c r="AF14" s="20" t="n"/>
      <c r="AG14" s="20" t="n"/>
      <c r="AH14" s="20" t="n"/>
      <c r="AI14" s="36" t="n"/>
      <c r="AJ14" s="20" t="n"/>
      <c r="AK14" s="20" t="n"/>
      <c r="AL14" s="20" t="n"/>
      <c r="AM14" s="36" t="n"/>
      <c r="AN14" s="20" t="n"/>
      <c r="AO14" s="20" t="n"/>
      <c r="AP14" s="20" t="n"/>
      <c r="AQ14" s="20" t="n"/>
      <c r="AR14" s="20" t="n"/>
      <c r="AS14" s="20" t="n"/>
      <c r="AT14" s="20" t="n"/>
      <c r="AU14" s="20" t="n"/>
      <c r="AV14" s="20" t="n"/>
      <c r="AW14" s="20" t="n"/>
      <c r="AX14" s="20" t="n"/>
      <c r="AY14" s="20" t="n"/>
      <c r="AZ14" s="20" t="n"/>
      <c r="BA14" s="20" t="n"/>
      <c r="BB14" s="20" t="n"/>
      <c r="BC14" s="20" t="n"/>
      <c r="BD14" s="36" t="n"/>
      <c r="BE14" s="20" t="n"/>
      <c r="BF14" s="20" t="n"/>
      <c r="BG14" s="20" t="n"/>
      <c r="BH14" s="20" t="n"/>
      <c r="BI14" s="20" t="n"/>
      <c r="BJ14" s="20" t="n"/>
      <c r="BK14" s="20" t="n"/>
      <c r="BL14" s="20" t="n"/>
      <c r="BM14" s="20" t="n"/>
      <c r="BN14" s="36" t="n"/>
      <c r="BO14" s="20" t="n"/>
      <c r="BP14" s="20" t="n"/>
      <c r="BQ14" s="20" t="n"/>
    </row>
    <row r="15">
      <c r="B15" t="inlineStr">
        <is>
          <t>Concentrate operations</t>
        </is>
      </c>
      <c r="C15" s="9">
        <f>C11+C7</f>
        <v/>
      </c>
      <c r="D15" s="9">
        <f>D11+D7</f>
        <v/>
      </c>
      <c r="E15" s="9">
        <f>E11+E7</f>
        <v/>
      </c>
      <c r="F15" s="9">
        <f>F11+F7</f>
        <v/>
      </c>
      <c r="G15" s="9">
        <f>G11+G7</f>
        <v/>
      </c>
      <c r="H15" s="9">
        <f>H11+H7</f>
        <v/>
      </c>
      <c r="I15" s="9">
        <f>I11+I7</f>
        <v/>
      </c>
      <c r="J15" s="9">
        <f>J11+J7</f>
        <v/>
      </c>
      <c r="K15" s="9">
        <f>K11+K7</f>
        <v/>
      </c>
      <c r="L15" s="9">
        <f>L11+L7</f>
        <v/>
      </c>
      <c r="M15" s="9">
        <f>M11+M7</f>
        <v/>
      </c>
      <c r="N15" s="9">
        <f>N11+N7</f>
        <v/>
      </c>
      <c r="O15" s="9">
        <f>O11+O7</f>
        <v/>
      </c>
      <c r="P15" s="9">
        <f>P11+P7</f>
        <v/>
      </c>
      <c r="Q15" s="9">
        <f>Q11+Q7</f>
        <v/>
      </c>
      <c r="R15" s="9">
        <f>R11+R7</f>
        <v/>
      </c>
      <c r="S15" s="9">
        <f>S11+S7</f>
        <v/>
      </c>
      <c r="T15" s="9">
        <f>T11+T7</f>
        <v/>
      </c>
      <c r="U15" s="9">
        <f>U11+U7</f>
        <v/>
      </c>
      <c r="V15" s="9">
        <f>V11+V7</f>
        <v/>
      </c>
      <c r="W15" s="32">
        <f>W11+W7</f>
        <v/>
      </c>
      <c r="X15" s="9">
        <f>X11+X7</f>
        <v/>
      </c>
      <c r="Y15" s="9">
        <f>Y11+Y7</f>
        <v/>
      </c>
      <c r="Z15" s="9">
        <f>Z11+Z7</f>
        <v/>
      </c>
      <c r="AA15" s="32">
        <f>AA11+AA7</f>
        <v/>
      </c>
      <c r="AB15" s="9">
        <f>AB11+AB7</f>
        <v/>
      </c>
      <c r="AC15" s="9">
        <f>AC11+AC7</f>
        <v/>
      </c>
      <c r="AD15" s="9">
        <f>AD11+AD7</f>
        <v/>
      </c>
      <c r="AE15" s="32">
        <f>AE11+AE7</f>
        <v/>
      </c>
      <c r="AF15" s="9">
        <f>AF11+AF7</f>
        <v/>
      </c>
      <c r="AG15" s="9">
        <f>AG11+AG7</f>
        <v/>
      </c>
      <c r="AH15" s="9">
        <f>AH11+AH7</f>
        <v/>
      </c>
      <c r="AI15" s="32">
        <f>AI11+AI7</f>
        <v/>
      </c>
      <c r="AJ15" s="9">
        <f>AJ11+AJ7</f>
        <v/>
      </c>
      <c r="AK15" s="9">
        <f>AK11+AK7</f>
        <v/>
      </c>
      <c r="AL15" s="9" t="n"/>
      <c r="AM15" s="32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>
        <f>AX11+AX7</f>
        <v/>
      </c>
      <c r="AY15" s="9">
        <f>AY11+AY7</f>
        <v/>
      </c>
      <c r="AZ15" s="9">
        <f>AZ11+AZ7</f>
        <v/>
      </c>
      <c r="BA15" s="9">
        <f>BA11+BA7</f>
        <v/>
      </c>
      <c r="BB15" s="9">
        <f>BB11+BB7</f>
        <v/>
      </c>
      <c r="BC15" s="9">
        <f>BC11+BC7</f>
        <v/>
      </c>
      <c r="BD15" s="32">
        <f>BD11+BD7</f>
        <v/>
      </c>
      <c r="BE15" s="9">
        <f>BE11+BE7</f>
        <v/>
      </c>
      <c r="BF15" s="9">
        <f>BF11+BF7</f>
        <v/>
      </c>
      <c r="BG15" s="9">
        <f>BG11+BG7</f>
        <v/>
      </c>
      <c r="BH15" s="9">
        <f>BH11+BH7</f>
        <v/>
      </c>
      <c r="BI15" s="9">
        <f>BI11+BI7</f>
        <v/>
      </c>
      <c r="BJ15" s="9">
        <f>BJ11+BJ7</f>
        <v/>
      </c>
      <c r="BK15" s="9">
        <f>BK11+BK7</f>
        <v/>
      </c>
      <c r="BL15" s="9">
        <f>BL11+BL7</f>
        <v/>
      </c>
      <c r="BM15" s="9">
        <f>BM11+BM7</f>
        <v/>
      </c>
      <c r="BN15" s="32">
        <f>BN11+BN7</f>
        <v/>
      </c>
      <c r="BO15" s="9">
        <f>BO11+BO7</f>
        <v/>
      </c>
      <c r="BP15" s="9">
        <f>BP11+BP7</f>
        <v/>
      </c>
      <c r="BQ15" s="9">
        <f>BQ11+BQ7</f>
        <v/>
      </c>
    </row>
    <row r="16" customFormat="1" s="6">
      <c r="B16" s="6" t="inlineStr">
        <is>
          <t>Finished product operations</t>
        </is>
      </c>
      <c r="C16" s="10">
        <f>C12+C8</f>
        <v/>
      </c>
      <c r="D16" s="10">
        <f>D12+D8</f>
        <v/>
      </c>
      <c r="E16" s="10">
        <f>E12+E8</f>
        <v/>
      </c>
      <c r="F16" s="10">
        <f>F12+F8</f>
        <v/>
      </c>
      <c r="G16" s="10">
        <f>G12+G8</f>
        <v/>
      </c>
      <c r="H16" s="10">
        <f>H12+H8</f>
        <v/>
      </c>
      <c r="I16" s="10">
        <f>I12+I8</f>
        <v/>
      </c>
      <c r="J16" s="10">
        <f>J12+J8</f>
        <v/>
      </c>
      <c r="K16" s="10">
        <f>K12+K8</f>
        <v/>
      </c>
      <c r="L16" s="10">
        <f>L12+L8</f>
        <v/>
      </c>
      <c r="M16" s="10">
        <f>M12+M8</f>
        <v/>
      </c>
      <c r="N16" s="10">
        <f>N12+N8</f>
        <v/>
      </c>
      <c r="O16" s="10">
        <f>O12+O8</f>
        <v/>
      </c>
      <c r="P16" s="10">
        <f>P12+P8</f>
        <v/>
      </c>
      <c r="Q16" s="10">
        <f>Q12+Q8</f>
        <v/>
      </c>
      <c r="R16" s="10">
        <f>R12+R8</f>
        <v/>
      </c>
      <c r="S16" s="10">
        <f>S12+S8</f>
        <v/>
      </c>
      <c r="T16" s="10">
        <f>T12+T8</f>
        <v/>
      </c>
      <c r="U16" s="10">
        <f>U12+U8</f>
        <v/>
      </c>
      <c r="V16" s="10">
        <f>V12+V8</f>
        <v/>
      </c>
      <c r="W16" s="33">
        <f>W12+W8</f>
        <v/>
      </c>
      <c r="X16" s="10">
        <f>X12+X8</f>
        <v/>
      </c>
      <c r="Y16" s="10">
        <f>Y12+Y8</f>
        <v/>
      </c>
      <c r="Z16" s="10">
        <f>Z12+Z8</f>
        <v/>
      </c>
      <c r="AA16" s="33">
        <f>AA12+AA8</f>
        <v/>
      </c>
      <c r="AB16" s="10">
        <f>AB12+AB8</f>
        <v/>
      </c>
      <c r="AC16" s="10">
        <f>AC12+AC8</f>
        <v/>
      </c>
      <c r="AD16" s="10">
        <f>AD12+AD8</f>
        <v/>
      </c>
      <c r="AE16" s="33">
        <f>AE12+AE8</f>
        <v/>
      </c>
      <c r="AF16" s="10">
        <f>AF12+AF8</f>
        <v/>
      </c>
      <c r="AG16" s="10">
        <f>AG12+AG8</f>
        <v/>
      </c>
      <c r="AH16" s="10">
        <f>AH12+AH8</f>
        <v/>
      </c>
      <c r="AI16" s="33">
        <f>AI12+AI8</f>
        <v/>
      </c>
      <c r="AJ16" s="10">
        <f>AJ12+AJ8</f>
        <v/>
      </c>
      <c r="AK16" s="10">
        <f>AK12+AK8</f>
        <v/>
      </c>
      <c r="AL16" s="10" t="n"/>
      <c r="AM16" s="33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>
        <f>AX12+AX8</f>
        <v/>
      </c>
      <c r="AY16" s="10">
        <f>AY12+AY8</f>
        <v/>
      </c>
      <c r="AZ16" s="10">
        <f>AZ12+AZ8</f>
        <v/>
      </c>
      <c r="BA16" s="10">
        <f>BA12+BA8</f>
        <v/>
      </c>
      <c r="BB16" s="10">
        <f>BB12+BB8</f>
        <v/>
      </c>
      <c r="BC16" s="10">
        <f>BC12+BC8</f>
        <v/>
      </c>
      <c r="BD16" s="33">
        <f>BD12+BD8</f>
        <v/>
      </c>
      <c r="BE16" s="10">
        <f>BE12+BE8</f>
        <v/>
      </c>
      <c r="BF16" s="10">
        <f>BF12+BF8</f>
        <v/>
      </c>
      <c r="BG16" s="10">
        <f>BG12+BG8</f>
        <v/>
      </c>
      <c r="BH16" s="10">
        <f>BH12+BH8</f>
        <v/>
      </c>
      <c r="BI16" s="10">
        <f>BI12+BI8</f>
        <v/>
      </c>
      <c r="BJ16" s="10">
        <f>BJ12+BJ8</f>
        <v/>
      </c>
      <c r="BK16" s="10">
        <f>BK12+BK8</f>
        <v/>
      </c>
      <c r="BL16" s="10">
        <f>BL12+BL8</f>
        <v/>
      </c>
      <c r="BM16" s="10">
        <f>BM12+BM8</f>
        <v/>
      </c>
      <c r="BN16" s="33">
        <f>BN12+BN8</f>
        <v/>
      </c>
      <c r="BO16" s="10">
        <f>BO12+BO8</f>
        <v/>
      </c>
      <c r="BP16" s="10">
        <f>BP12+BP8</f>
        <v/>
      </c>
      <c r="BQ16" s="10">
        <f>BQ12+BQ8</f>
        <v/>
      </c>
    </row>
    <row r="17" customFormat="1" s="5">
      <c r="B17" s="5" t="inlineStr">
        <is>
          <t>Total</t>
        </is>
      </c>
      <c r="C17" s="17">
        <f>C15+C16</f>
        <v/>
      </c>
      <c r="D17" s="17">
        <f>D15+D16</f>
        <v/>
      </c>
      <c r="E17" s="17">
        <f>E15+E16</f>
        <v/>
      </c>
      <c r="F17" s="17">
        <f>F15+F16</f>
        <v/>
      </c>
      <c r="G17" s="17">
        <f>G15+G16</f>
        <v/>
      </c>
      <c r="H17" s="17">
        <f>H15+H16</f>
        <v/>
      </c>
      <c r="I17" s="17">
        <f>I15+I16</f>
        <v/>
      </c>
      <c r="J17" s="17">
        <f>J15+J16</f>
        <v/>
      </c>
      <c r="K17" s="17">
        <f>K15+K16</f>
        <v/>
      </c>
      <c r="L17" s="17">
        <f>L15+L16</f>
        <v/>
      </c>
      <c r="M17" s="17">
        <f>M15+M16</f>
        <v/>
      </c>
      <c r="N17" s="17">
        <f>N15+N16</f>
        <v/>
      </c>
      <c r="O17" s="17">
        <f>O15+O16</f>
        <v/>
      </c>
      <c r="P17" s="17">
        <f>P15+P16</f>
        <v/>
      </c>
      <c r="Q17" s="17">
        <f>Q15+Q16</f>
        <v/>
      </c>
      <c r="R17" s="17">
        <f>R15+R16</f>
        <v/>
      </c>
      <c r="S17" s="17">
        <f>S15+S16</f>
        <v/>
      </c>
      <c r="T17" s="17">
        <f>T15+T16</f>
        <v/>
      </c>
      <c r="U17" s="17">
        <f>U15+U16</f>
        <v/>
      </c>
      <c r="V17" s="17">
        <f>V15+V16</f>
        <v/>
      </c>
      <c r="W17" s="34">
        <f>W15+W16</f>
        <v/>
      </c>
      <c r="X17" s="17">
        <f>X15+X16</f>
        <v/>
      </c>
      <c r="Y17" s="17">
        <f>Y15+Y16</f>
        <v/>
      </c>
      <c r="Z17" s="17">
        <f>Z15+Z16</f>
        <v/>
      </c>
      <c r="AA17" s="34">
        <f>AA15+AA16</f>
        <v/>
      </c>
      <c r="AB17" s="17">
        <f>AB15+AB16</f>
        <v/>
      </c>
      <c r="AC17" s="17">
        <f>AC15+AC16</f>
        <v/>
      </c>
      <c r="AD17" s="17">
        <f>AD15+AD16</f>
        <v/>
      </c>
      <c r="AE17" s="34">
        <f>AE15+AE16</f>
        <v/>
      </c>
      <c r="AF17" s="17">
        <f>AF15+AF16</f>
        <v/>
      </c>
      <c r="AG17" s="17">
        <f>AG15+AG16</f>
        <v/>
      </c>
      <c r="AH17" s="17">
        <f>AH15+AH16</f>
        <v/>
      </c>
      <c r="AI17" s="34">
        <f>AI15+AI16</f>
        <v/>
      </c>
      <c r="AJ17" s="17">
        <f>AJ15+AJ16</f>
        <v/>
      </c>
      <c r="AK17" s="17">
        <f>AK15+AK16</f>
        <v/>
      </c>
      <c r="AL17" s="17">
        <f>AL15+AL16</f>
        <v/>
      </c>
      <c r="AM17" s="34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>
        <f>SUM(AX15:AX16)</f>
        <v/>
      </c>
      <c r="AY17" s="17">
        <f>SUM(AY15:AY16)</f>
        <v/>
      </c>
      <c r="AZ17" s="17">
        <f>SUM(AZ15:AZ16)</f>
        <v/>
      </c>
      <c r="BA17" s="17">
        <f>SUM(BA15:BA16)</f>
        <v/>
      </c>
      <c r="BB17" s="17">
        <f>SUM(BB15:BB16)</f>
        <v/>
      </c>
      <c r="BC17" s="17">
        <f>SUM(BC15:BC16)</f>
        <v/>
      </c>
      <c r="BD17" s="34">
        <f>SUM(BD15:BD16)</f>
        <v/>
      </c>
      <c r="BE17" s="17">
        <f>SUM(BE15:BE16)</f>
        <v/>
      </c>
      <c r="BF17" s="17">
        <f>SUM(BF15:BF16)</f>
        <v/>
      </c>
      <c r="BG17" s="17">
        <f>SUM(BG15:BG16)</f>
        <v/>
      </c>
      <c r="BH17" s="17">
        <f>SUM(BH15:BH16)</f>
        <v/>
      </c>
      <c r="BI17" s="17">
        <f>SUM(BI15:BI16)</f>
        <v/>
      </c>
      <c r="BJ17" s="17">
        <f>SUM(BJ15:BJ16)</f>
        <v/>
      </c>
      <c r="BK17" s="17">
        <f>SUM(BK15:BK16)</f>
        <v/>
      </c>
      <c r="BL17" s="17">
        <f>SUM(BL15:BL16)</f>
        <v/>
      </c>
      <c r="BM17" s="17">
        <f>SUM(BM15:BM16)</f>
        <v/>
      </c>
      <c r="BN17" s="34">
        <f>SUM(BN15:BN16)</f>
        <v/>
      </c>
      <c r="BO17" s="17">
        <f>SUM(BO15:BO16)</f>
        <v/>
      </c>
      <c r="BP17" s="17">
        <f>SUM(BP15:BP16)</f>
        <v/>
      </c>
      <c r="BQ17" s="17">
        <f>SUM(BQ15:BQ16)</f>
        <v/>
      </c>
    </row>
    <row r="18" customFormat="1" s="3">
      <c r="B18" s="3" t="inlineStr">
        <is>
          <t>Concentrate operations %</t>
        </is>
      </c>
      <c r="W18" s="37" t="n"/>
      <c r="AA18" s="37" t="n"/>
      <c r="AE18" s="37" t="n"/>
      <c r="AI18" s="37" t="n"/>
      <c r="AM18" s="37" t="n"/>
      <c r="BB18" s="3" t="n">
        <v>0.54</v>
      </c>
      <c r="BC18" s="3" t="n">
        <v>0.54</v>
      </c>
      <c r="BD18" s="37" t="n">
        <v>0.51</v>
      </c>
      <c r="BE18" s="3" t="n">
        <v>0.39</v>
      </c>
      <c r="BF18" s="3" t="n">
        <v>0.38</v>
      </c>
      <c r="BG18" s="3" t="n">
        <v>0.38</v>
      </c>
      <c r="BH18" s="3" t="n">
        <v>0.38</v>
      </c>
      <c r="BI18" s="3">
        <f>BI15/BI17</f>
        <v/>
      </c>
      <c r="BJ18" s="3">
        <f>BJ15/BJ17</f>
        <v/>
      </c>
      <c r="BK18" s="3">
        <f>BK15/BK17</f>
        <v/>
      </c>
      <c r="BL18" s="3">
        <f>BL15/BL17</f>
        <v/>
      </c>
      <c r="BM18" s="3">
        <f>BM15/BM17</f>
        <v/>
      </c>
      <c r="BN18" s="37">
        <f>BN15/BN17</f>
        <v/>
      </c>
      <c r="BO18" s="3">
        <f>BO15/BO17</f>
        <v/>
      </c>
      <c r="BP18" s="3">
        <f>BP15/BP17</f>
        <v/>
      </c>
    </row>
    <row r="19" customFormat="1" s="26">
      <c r="B19" s="26" t="inlineStr">
        <is>
          <t>Finished product operations %</t>
        </is>
      </c>
      <c r="W19" s="38" t="n"/>
      <c r="AA19" s="38" t="n"/>
      <c r="AE19" s="38" t="n"/>
      <c r="AI19" s="38" t="n"/>
      <c r="AM19" s="38" t="n"/>
      <c r="BB19" s="26" t="n">
        <v>0.46</v>
      </c>
      <c r="BC19" s="26" t="n">
        <v>0.46</v>
      </c>
      <c r="BD19" s="38" t="n">
        <v>0.49</v>
      </c>
      <c r="BE19" s="26" t="n">
        <v>0.61</v>
      </c>
      <c r="BF19" s="26" t="n">
        <v>0.62</v>
      </c>
      <c r="BG19" s="26" t="n">
        <v>0.62</v>
      </c>
      <c r="BH19" s="26" t="n">
        <v>0.62</v>
      </c>
      <c r="BI19" s="26">
        <f>BI16/BI17</f>
        <v/>
      </c>
      <c r="BJ19" s="26">
        <f>BJ16/BJ17</f>
        <v/>
      </c>
      <c r="BK19" s="26">
        <f>BK16/BK17</f>
        <v/>
      </c>
      <c r="BL19" s="26">
        <f>BL16/BL17</f>
        <v/>
      </c>
      <c r="BM19" s="26">
        <f>BM16/BM17</f>
        <v/>
      </c>
      <c r="BN19" s="38">
        <f>BN16/BN17</f>
        <v/>
      </c>
      <c r="BO19" s="26">
        <f>BO16/BO17</f>
        <v/>
      </c>
      <c r="BP19" s="26">
        <f>BP16/BP17</f>
        <v/>
      </c>
    </row>
    <row r="20" customFormat="1" s="27">
      <c r="W20" s="39" t="n"/>
      <c r="AA20" s="39" t="n"/>
      <c r="AE20" s="39" t="n"/>
      <c r="AI20" s="39" t="n"/>
      <c r="AM20" s="39" t="n"/>
      <c r="AZ20" s="27">
        <f>SUM(AZ18:AZ19)</f>
        <v/>
      </c>
      <c r="BA20" s="27">
        <f>SUM(BA18:BA19)</f>
        <v/>
      </c>
      <c r="BB20" s="27">
        <f>SUM(BB18:BB19)</f>
        <v/>
      </c>
      <c r="BC20" s="27">
        <f>SUM(BC18:BC19)</f>
        <v/>
      </c>
      <c r="BD20" s="39">
        <f>SUM(BD18:BD19)</f>
        <v/>
      </c>
      <c r="BE20" s="27">
        <f>SUM(BE18:BE19)</f>
        <v/>
      </c>
      <c r="BF20" s="27">
        <f>SUM(BF18:BF19)</f>
        <v/>
      </c>
      <c r="BG20" s="27">
        <f>SUM(BG18:BG19)</f>
        <v/>
      </c>
      <c r="BH20" s="27">
        <f>SUM(BH18:BH19)</f>
        <v/>
      </c>
      <c r="BI20" s="27">
        <f>SUM(BI18:BI19)</f>
        <v/>
      </c>
      <c r="BJ20" s="27">
        <f>SUM(BJ18:BJ19)</f>
        <v/>
      </c>
      <c r="BK20" s="27">
        <f>SUM(BK18:BK19)</f>
        <v/>
      </c>
      <c r="BL20" s="27">
        <f>SUM(BL18:BL19)</f>
        <v/>
      </c>
      <c r="BM20" s="27">
        <f>SUM(BM18:BM19)</f>
        <v/>
      </c>
      <c r="BN20" s="39">
        <f>SUM(BN18:BN19)</f>
        <v/>
      </c>
      <c r="BO20" s="27">
        <f>SUM(BO18:BO19)</f>
        <v/>
      </c>
      <c r="BP20" s="27">
        <f>SUM(BP18:BP19)</f>
        <v/>
      </c>
    </row>
    <row r="21" customFormat="1" s="13">
      <c r="B21" s="13" t="inlineStr">
        <is>
          <t>Cases by Volume</t>
        </is>
      </c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35" t="n"/>
      <c r="X21" s="19" t="n"/>
      <c r="Y21" s="19" t="n"/>
      <c r="Z21" s="19" t="n"/>
      <c r="AA21" s="35" t="n"/>
      <c r="AB21" s="19" t="n"/>
      <c r="AC21" s="19" t="n"/>
      <c r="AD21" s="19" t="n"/>
      <c r="AE21" s="35" t="n"/>
      <c r="AF21" s="19" t="n"/>
      <c r="AG21" s="19" t="n"/>
      <c r="AH21" s="19" t="n"/>
      <c r="AI21" s="35" t="n"/>
      <c r="AJ21" s="19" t="n"/>
      <c r="AK21" s="19" t="n"/>
      <c r="AL21" s="19" t="n"/>
      <c r="AM21" s="35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35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35" t="n"/>
      <c r="BO21" s="19" t="n"/>
      <c r="BP21" s="19" t="n"/>
      <c r="BQ21" s="19" t="n"/>
    </row>
    <row r="22">
      <c r="B22" t="inlineStr">
        <is>
          <t>Concentrate operations</t>
        </is>
      </c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32" t="n"/>
      <c r="X22" s="9" t="n"/>
      <c r="Y22" s="9" t="n"/>
      <c r="Z22" s="9" t="n"/>
      <c r="AA22" s="32" t="n"/>
      <c r="AB22" s="9" t="n"/>
      <c r="AC22" s="9" t="n"/>
      <c r="AD22" s="9" t="n"/>
      <c r="AE22" s="32" t="n"/>
      <c r="AF22" s="9" t="n"/>
      <c r="AG22" s="9" t="n"/>
      <c r="AH22" s="9" t="n"/>
      <c r="AI22" s="32" t="n"/>
      <c r="AJ22" s="9" t="n"/>
      <c r="AK22" s="9" t="n"/>
      <c r="AL22" s="9" t="n"/>
      <c r="AM22" s="32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3" t="n">
        <v>0</v>
      </c>
      <c r="BA22" s="3" t="n">
        <v>0</v>
      </c>
      <c r="BB22" s="3" t="n">
        <v>0.77</v>
      </c>
      <c r="BC22" s="3" t="n">
        <v>0.78</v>
      </c>
      <c r="BD22" s="37" t="n">
        <v>0.76</v>
      </c>
      <c r="BE22" s="3" t="n">
        <v>0.7</v>
      </c>
      <c r="BF22" s="3" t="n">
        <v>0.7</v>
      </c>
      <c r="BG22" s="3" t="n">
        <v>0.72</v>
      </c>
      <c r="BH22" s="3" t="n">
        <v>0.73</v>
      </c>
      <c r="BI22" s="3" t="n">
        <v>0.73</v>
      </c>
      <c r="BJ22" s="3" t="n">
        <v>0.76</v>
      </c>
      <c r="BK22" s="3" t="n">
        <v>0.77</v>
      </c>
      <c r="BL22" s="3" t="n">
        <v>0.82</v>
      </c>
      <c r="BM22" s="3" t="n">
        <v>0.83</v>
      </c>
      <c r="BN22" s="37" t="n">
        <v>0.82</v>
      </c>
      <c r="BO22" s="3" t="n">
        <v>0.83</v>
      </c>
      <c r="BP22" s="3" t="n">
        <v>0.82</v>
      </c>
      <c r="BQ22" s="3" t="n">
        <v>0</v>
      </c>
    </row>
    <row r="23" customFormat="1" s="6">
      <c r="B23" s="6" t="inlineStr">
        <is>
          <t>Finished product operations</t>
        </is>
      </c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33" t="n"/>
      <c r="X23" s="10" t="n"/>
      <c r="Y23" s="10" t="n"/>
      <c r="Z23" s="10" t="n"/>
      <c r="AA23" s="33" t="n"/>
      <c r="AB23" s="10" t="n"/>
      <c r="AC23" s="10" t="n"/>
      <c r="AD23" s="10" t="n"/>
      <c r="AE23" s="33" t="n"/>
      <c r="AF23" s="10" t="n"/>
      <c r="AG23" s="10" t="n"/>
      <c r="AH23" s="10" t="n"/>
      <c r="AI23" s="33" t="n"/>
      <c r="AJ23" s="10" t="n"/>
      <c r="AK23" s="10" t="n"/>
      <c r="AL23" s="10" t="n"/>
      <c r="AM23" s="33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26" t="n">
        <v>0</v>
      </c>
      <c r="BA23" s="26" t="n">
        <v>0</v>
      </c>
      <c r="BB23" s="26" t="n">
        <v>0.23</v>
      </c>
      <c r="BC23" s="26" t="n">
        <v>0.22</v>
      </c>
      <c r="BD23" s="38" t="n">
        <v>0.24</v>
      </c>
      <c r="BE23" s="26" t="n">
        <v>0.3</v>
      </c>
      <c r="BF23" s="26" t="n">
        <v>0.3</v>
      </c>
      <c r="BG23" s="26" t="n">
        <v>0.28</v>
      </c>
      <c r="BH23" s="26" t="n">
        <v>0.27</v>
      </c>
      <c r="BI23" s="26" t="n">
        <v>0.27</v>
      </c>
      <c r="BJ23" s="26" t="n">
        <v>0.24</v>
      </c>
      <c r="BK23" s="26" t="n">
        <v>0.23</v>
      </c>
      <c r="BL23" s="26" t="n">
        <v>0.18</v>
      </c>
      <c r="BM23" s="26" t="n">
        <v>0.17</v>
      </c>
      <c r="BN23" s="38" t="n">
        <v>0.18</v>
      </c>
      <c r="BO23" s="26" t="n">
        <v>0.17</v>
      </c>
      <c r="BP23" s="26" t="n">
        <v>0.18</v>
      </c>
      <c r="BQ23" s="26" t="n">
        <v>0</v>
      </c>
    </row>
    <row r="24" customFormat="1" s="5">
      <c r="B24" s="5" t="inlineStr">
        <is>
          <t>Total</t>
        </is>
      </c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34" t="n"/>
      <c r="X24" s="17" t="n"/>
      <c r="Y24" s="17" t="n"/>
      <c r="Z24" s="17" t="n"/>
      <c r="AA24" s="34" t="n"/>
      <c r="AB24" s="17" t="n"/>
      <c r="AC24" s="17" t="n"/>
      <c r="AD24" s="17" t="n"/>
      <c r="AE24" s="34" t="n"/>
      <c r="AF24" s="17" t="n"/>
      <c r="AG24" s="17" t="n"/>
      <c r="AH24" s="17" t="n"/>
      <c r="AI24" s="34" t="n"/>
      <c r="AJ24" s="17" t="n"/>
      <c r="AK24" s="17" t="n"/>
      <c r="AL24" s="17" t="n"/>
      <c r="AM24" s="34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27">
        <f>SUM(AZ22:AZ23)</f>
        <v/>
      </c>
      <c r="BA24" s="27">
        <f>SUM(BA22:BA23)</f>
        <v/>
      </c>
      <c r="BB24" s="27">
        <f>SUM(BB22:BB23)</f>
        <v/>
      </c>
      <c r="BC24" s="27">
        <f>SUM(BC22:BC23)</f>
        <v/>
      </c>
      <c r="BD24" s="39">
        <f>SUM(BD22:BD23)</f>
        <v/>
      </c>
      <c r="BE24" s="27">
        <f>SUM(BE22:BE23)</f>
        <v/>
      </c>
      <c r="BF24" s="27">
        <f>SUM(BF22:BF23)</f>
        <v/>
      </c>
      <c r="BG24" s="27">
        <f>SUM(BG22:BG23)</f>
        <v/>
      </c>
      <c r="BH24" s="27">
        <f>SUM(BH22:BH23)</f>
        <v/>
      </c>
      <c r="BI24" s="27">
        <f>SUM(BI22:BI23)</f>
        <v/>
      </c>
      <c r="BJ24" s="27">
        <f>SUM(BJ22:BJ23)</f>
        <v/>
      </c>
      <c r="BK24" s="27">
        <f>SUM(BK22:BK23)</f>
        <v/>
      </c>
      <c r="BL24" s="27">
        <f>SUM(BL22:BL23)</f>
        <v/>
      </c>
      <c r="BM24" s="27">
        <f>SUM(BM22:BM23)</f>
        <v/>
      </c>
      <c r="BN24" s="39">
        <f>SUM(BN22:BN23)</f>
        <v/>
      </c>
      <c r="BO24" s="27">
        <f>SUM(BO22:BO23)</f>
        <v/>
      </c>
      <c r="BP24" s="27">
        <f>SUM(BP22:BP23)</f>
        <v/>
      </c>
      <c r="BQ24" s="27">
        <f>SUM(BQ22:BQ23)</f>
        <v/>
      </c>
    </row>
    <row r="25"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32" t="n"/>
      <c r="X25" s="9" t="n"/>
      <c r="Y25" s="9" t="n"/>
      <c r="Z25" s="9" t="n"/>
      <c r="AA25" s="32" t="n"/>
      <c r="AB25" s="9" t="n"/>
      <c r="AC25" s="9" t="n"/>
      <c r="AD25" s="9" t="n"/>
      <c r="AE25" s="32" t="n"/>
      <c r="AF25" s="9" t="n"/>
      <c r="AG25" s="9" t="n"/>
      <c r="AH25" s="9" t="n"/>
      <c r="AI25" s="32" t="n"/>
      <c r="AJ25" s="9" t="n"/>
      <c r="AK25" s="9" t="n"/>
      <c r="AL25" s="9" t="n"/>
      <c r="AM25" s="32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32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32" t="n"/>
      <c r="BO25" s="9" t="n"/>
      <c r="BP25" s="9" t="n"/>
      <c r="BQ25" s="9" t="n"/>
    </row>
    <row r="26"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32" t="n"/>
      <c r="X26" s="9" t="n"/>
      <c r="Y26" s="9" t="n"/>
      <c r="Z26" s="9" t="n"/>
      <c r="AA26" s="32" t="n"/>
      <c r="AB26" s="9" t="n"/>
      <c r="AC26" s="9" t="n"/>
      <c r="AD26" s="9" t="n"/>
      <c r="AE26" s="32" t="n"/>
      <c r="AF26" s="9" t="n"/>
      <c r="AG26" s="9" t="n"/>
      <c r="AH26" s="9" t="n"/>
      <c r="AI26" s="32" t="n"/>
      <c r="AJ26" s="9" t="n"/>
      <c r="AK26" s="9" t="n"/>
      <c r="AL26" s="9" t="n"/>
      <c r="AM26" s="32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32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32" t="n"/>
      <c r="BO26" s="9" t="n"/>
      <c r="BP26" s="9" t="n"/>
      <c r="BQ26" s="9" t="n"/>
    </row>
    <row r="27"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32" t="n"/>
      <c r="X27" s="9" t="n"/>
      <c r="Y27" s="9" t="n"/>
      <c r="Z27" s="9" t="n"/>
      <c r="AA27" s="32" t="n"/>
      <c r="AB27" s="9" t="n"/>
      <c r="AC27" s="9" t="n"/>
      <c r="AD27" s="9" t="n"/>
      <c r="AE27" s="32" t="n"/>
      <c r="AF27" s="9" t="n"/>
      <c r="AG27" s="9" t="n"/>
      <c r="AH27" s="9" t="n"/>
      <c r="AI27" s="32" t="n"/>
      <c r="AJ27" s="9" t="n"/>
      <c r="AK27" s="9" t="n"/>
      <c r="AL27" s="9" t="n"/>
      <c r="AM27" s="32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32" t="n"/>
      <c r="BE27" s="9" t="n"/>
      <c r="BF27" s="9" t="n"/>
      <c r="BG27" s="9" t="n"/>
      <c r="BH27" s="9" t="n"/>
      <c r="BI27" s="9" t="n"/>
      <c r="BJ27" s="9" t="n"/>
      <c r="BK27" s="9" t="n"/>
      <c r="BL27" s="9" t="n"/>
      <c r="BM27" s="9" t="n"/>
      <c r="BN27" s="32" t="n"/>
      <c r="BO27" s="9" t="n"/>
      <c r="BP27" s="9" t="n"/>
      <c r="BQ27" s="9" t="n"/>
    </row>
    <row r="28"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32" t="n"/>
      <c r="X28" s="9" t="n"/>
      <c r="Y28" s="9" t="n"/>
      <c r="Z28" s="9" t="n"/>
      <c r="AA28" s="32" t="n"/>
      <c r="AB28" s="9" t="n"/>
      <c r="AC28" s="9" t="n"/>
      <c r="AD28" s="9" t="n"/>
      <c r="AE28" s="32" t="n"/>
      <c r="AF28" s="9" t="n"/>
      <c r="AG28" s="9" t="n"/>
      <c r="AH28" s="9" t="n"/>
      <c r="AI28" s="32" t="n"/>
      <c r="AJ28" s="9" t="n"/>
      <c r="AK28" s="9" t="n"/>
      <c r="AL28" s="9" t="n"/>
      <c r="AM28" s="32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32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32" t="n"/>
      <c r="BO28" s="9" t="n"/>
      <c r="BP28" s="9" t="n"/>
      <c r="BQ28" s="9" t="n"/>
    </row>
    <row r="29"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32" t="n"/>
      <c r="X29" s="9" t="n"/>
      <c r="Y29" s="9" t="n"/>
      <c r="Z29" s="9" t="n"/>
      <c r="AA29" s="32" t="n"/>
      <c r="AB29" s="9" t="n"/>
      <c r="AC29" s="9" t="n"/>
      <c r="AD29" s="9" t="n"/>
      <c r="AE29" s="32" t="n"/>
      <c r="AF29" s="9" t="n"/>
      <c r="AG29" s="9" t="n"/>
      <c r="AH29" s="9" t="n"/>
      <c r="AI29" s="32" t="n"/>
      <c r="AJ29" s="9" t="n"/>
      <c r="AK29" s="9" t="n"/>
      <c r="AL29" s="9" t="n"/>
      <c r="AM29" s="32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32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32" t="n"/>
      <c r="BO29" s="9" t="n"/>
      <c r="BP29" s="9" t="n"/>
      <c r="BQ29" s="9" t="n"/>
    </row>
    <row r="30" customFormat="1" s="23">
      <c r="B30" s="22" t="inlineStr">
        <is>
          <t>Income Statement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40" t="n"/>
      <c r="X30" s="25" t="n"/>
      <c r="Y30" s="25" t="n"/>
      <c r="Z30" s="25" t="n"/>
      <c r="AA30" s="40" t="n"/>
      <c r="AB30" s="25" t="n"/>
      <c r="AC30" s="25" t="n"/>
      <c r="AD30" s="25" t="n"/>
      <c r="AE30" s="40" t="n"/>
      <c r="AF30" s="25" t="n"/>
      <c r="AG30" s="25" t="n"/>
      <c r="AH30" s="25" t="n"/>
      <c r="AI30" s="40" t="n"/>
      <c r="AJ30" s="25" t="n"/>
      <c r="AK30" s="25" t="n"/>
      <c r="AL30" s="25" t="n"/>
      <c r="AM30" s="40" t="n"/>
      <c r="AN30" s="25" t="n"/>
      <c r="AO30" s="25" t="n"/>
      <c r="AP30" s="25" t="n"/>
      <c r="AQ30" s="25" t="n"/>
      <c r="AR30" s="25" t="n"/>
      <c r="AS30" s="25" t="n"/>
      <c r="AT30" s="25" t="n"/>
      <c r="AU30" s="25" t="n"/>
      <c r="AV30" s="25" t="n"/>
      <c r="AW30" s="25" t="n"/>
      <c r="AX30" s="25" t="n"/>
      <c r="AY30" s="25" t="n"/>
      <c r="AZ30" s="25" t="n"/>
      <c r="BA30" s="25" t="n"/>
      <c r="BB30" s="25" t="n"/>
      <c r="BC30" s="25" t="n"/>
      <c r="BD30" s="40" t="n"/>
      <c r="BE30" s="25" t="n"/>
      <c r="BF30" s="25" t="n"/>
      <c r="BG30" s="25" t="n"/>
      <c r="BH30" s="25" t="n"/>
      <c r="BI30" s="25" t="n"/>
      <c r="BJ30" s="25" t="n"/>
      <c r="BK30" s="25" t="n"/>
      <c r="BL30" s="25" t="n"/>
      <c r="BM30" s="25" t="n"/>
      <c r="BN30" s="40" t="n"/>
      <c r="BO30" s="25" t="n"/>
      <c r="BP30" s="25" t="n"/>
      <c r="BQ30" s="25" t="n"/>
    </row>
    <row r="31">
      <c r="B31" t="inlineStr">
        <is>
          <t>Revenue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>
        <v>7626</v>
      </c>
      <c r="T31" s="9" t="n"/>
      <c r="U31" s="9" t="n"/>
      <c r="V31" s="9" t="n"/>
      <c r="W31" s="32" t="n">
        <v>8694</v>
      </c>
      <c r="X31" s="9" t="n">
        <v>9997</v>
      </c>
      <c r="Y31" s="9" t="n">
        <v>9507</v>
      </c>
      <c r="Z31" s="9" t="n"/>
      <c r="AA31" s="32" t="n">
        <v>8601</v>
      </c>
      <c r="AB31" s="9" t="n">
        <v>7150</v>
      </c>
      <c r="AC31" s="9" t="n">
        <v>8652</v>
      </c>
      <c r="AD31" s="9" t="n"/>
      <c r="AE31" s="32" t="n">
        <v>9020</v>
      </c>
      <c r="AF31" s="9" t="n">
        <v>10129</v>
      </c>
      <c r="AG31" s="9" t="n">
        <v>10042</v>
      </c>
      <c r="AH31" s="9" t="n"/>
      <c r="AI31" s="32" t="n">
        <v>10491</v>
      </c>
      <c r="AJ31" s="9" t="n">
        <v>11325</v>
      </c>
      <c r="AK31" s="9" t="n">
        <v>11063</v>
      </c>
      <c r="AL31" s="9" t="n"/>
      <c r="AM31" s="32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>
        <v>21742</v>
      </c>
      <c r="AY31" s="9" t="n">
        <v>23104</v>
      </c>
      <c r="AZ31" s="9" t="n">
        <v>24088</v>
      </c>
      <c r="BA31" s="9" t="n">
        <v>28857</v>
      </c>
      <c r="BB31" s="9" t="n">
        <v>31944</v>
      </c>
      <c r="BC31" s="9" t="n">
        <v>30990</v>
      </c>
      <c r="BD31" s="32" t="n">
        <v>35119</v>
      </c>
      <c r="BE31" s="9" t="n">
        <v>46542</v>
      </c>
      <c r="BF31" s="9" t="n">
        <v>48017</v>
      </c>
      <c r="BG31" s="9" t="n">
        <v>46854</v>
      </c>
      <c r="BH31" s="9" t="n">
        <v>45998</v>
      </c>
      <c r="BI31" s="9" t="n">
        <v>44294</v>
      </c>
      <c r="BJ31" s="9" t="n">
        <v>41863</v>
      </c>
      <c r="BK31" s="9" t="n">
        <v>35410</v>
      </c>
      <c r="BL31" s="9" t="n">
        <v>34300</v>
      </c>
      <c r="BM31" s="9" t="n">
        <v>37266</v>
      </c>
      <c r="BN31" s="32" t="n">
        <v>33014</v>
      </c>
      <c r="BO31" s="9" t="n">
        <v>38655</v>
      </c>
      <c r="BP31" s="9" t="n">
        <v>43004</v>
      </c>
      <c r="BQ31" s="9" t="n"/>
    </row>
    <row r="32" customFormat="1" s="6">
      <c r="B32" s="6" t="inlineStr">
        <is>
          <t>COGs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>
        <v>2738</v>
      </c>
      <c r="T32" s="10" t="n"/>
      <c r="U32" s="10" t="n"/>
      <c r="V32" s="10" t="n"/>
      <c r="W32" s="33" t="n">
        <v>3365</v>
      </c>
      <c r="X32" s="10" t="n">
        <v>3921</v>
      </c>
      <c r="Y32" s="10" t="n">
        <v>3767</v>
      </c>
      <c r="Z32" s="10" t="n"/>
      <c r="AA32" s="33" t="n">
        <v>3371</v>
      </c>
      <c r="AB32" s="10" t="n">
        <v>3013</v>
      </c>
      <c r="AC32" s="10" t="n">
        <v>3471</v>
      </c>
      <c r="AD32" s="10" t="n"/>
      <c r="AE32" s="33" t="n">
        <v>3505</v>
      </c>
      <c r="AF32" s="10" t="n">
        <v>3787</v>
      </c>
      <c r="AG32" s="10" t="n">
        <v>3977</v>
      </c>
      <c r="AH32" s="10" t="n"/>
      <c r="AI32" s="33" t="n">
        <v>4091</v>
      </c>
      <c r="AJ32" s="10" t="n">
        <v>4830</v>
      </c>
      <c r="AK32" s="10" t="n">
        <v>4566</v>
      </c>
      <c r="AL32" s="10" t="n"/>
      <c r="AM32" s="33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>
        <v>7674</v>
      </c>
      <c r="AY32" s="10" t="n">
        <v>8195</v>
      </c>
      <c r="AZ32" s="10" t="n">
        <v>8164</v>
      </c>
      <c r="BA32" s="10" t="n">
        <v>10406</v>
      </c>
      <c r="BB32" s="10" t="n">
        <v>11374</v>
      </c>
      <c r="BC32" s="10" t="n">
        <v>11088</v>
      </c>
      <c r="BD32" s="33" t="n">
        <v>12693</v>
      </c>
      <c r="BE32" s="10" t="n">
        <v>18215</v>
      </c>
      <c r="BF32" s="10" t="n">
        <v>19053</v>
      </c>
      <c r="BG32" s="10" t="n">
        <v>18421</v>
      </c>
      <c r="BH32" s="10" t="n">
        <v>17889</v>
      </c>
      <c r="BI32" s="10" t="n">
        <v>17482</v>
      </c>
      <c r="BJ32" s="10" t="n">
        <v>16465</v>
      </c>
      <c r="BK32" s="10" t="n">
        <v>13256</v>
      </c>
      <c r="BL32" s="10" t="n">
        <v>13067</v>
      </c>
      <c r="BM32" s="10" t="n">
        <v>14619</v>
      </c>
      <c r="BN32" s="33" t="n">
        <v>13433</v>
      </c>
      <c r="BO32" s="10" t="n">
        <v>15357</v>
      </c>
      <c r="BP32" s="10" t="n">
        <v>18000</v>
      </c>
      <c r="BQ32" s="10" t="n"/>
    </row>
    <row r="33" customFormat="1" s="5">
      <c r="B33" s="5" t="inlineStr">
        <is>
          <t>Gross Profit</t>
        </is>
      </c>
      <c r="C33" s="17">
        <f>C31-C32</f>
        <v/>
      </c>
      <c r="D33" s="17">
        <f>D31-D32</f>
        <v/>
      </c>
      <c r="E33" s="17">
        <f>E31-E32</f>
        <v/>
      </c>
      <c r="F33" s="17">
        <f>F31-F32</f>
        <v/>
      </c>
      <c r="G33" s="17">
        <f>G31-G32</f>
        <v/>
      </c>
      <c r="H33" s="17">
        <f>H31-H32</f>
        <v/>
      </c>
      <c r="I33" s="17">
        <f>I31-I32</f>
        <v/>
      </c>
      <c r="J33" s="17">
        <f>J31-J32</f>
        <v/>
      </c>
      <c r="K33" s="17">
        <f>K31-K32</f>
        <v/>
      </c>
      <c r="L33" s="17">
        <f>L31-L32</f>
        <v/>
      </c>
      <c r="M33" s="17">
        <f>M31-M32</f>
        <v/>
      </c>
      <c r="N33" s="17">
        <f>N31-N32</f>
        <v/>
      </c>
      <c r="O33" s="17">
        <f>O31-O32</f>
        <v/>
      </c>
      <c r="P33" s="17">
        <f>P31-P32</f>
        <v/>
      </c>
      <c r="Q33" s="17">
        <f>Q31-Q32</f>
        <v/>
      </c>
      <c r="R33" s="17">
        <f>R31-R32</f>
        <v/>
      </c>
      <c r="S33" s="17">
        <f>S31-S32</f>
        <v/>
      </c>
      <c r="T33" s="17">
        <f>T31-T32</f>
        <v/>
      </c>
      <c r="U33" s="17">
        <f>U31-U32</f>
        <v/>
      </c>
      <c r="V33" s="17">
        <f>V31-V32</f>
        <v/>
      </c>
      <c r="W33" s="34">
        <f>W31-W32</f>
        <v/>
      </c>
      <c r="X33" s="17">
        <f>X31-X32</f>
        <v/>
      </c>
      <c r="Y33" s="17">
        <f>Y31-Y32</f>
        <v/>
      </c>
      <c r="Z33" s="17">
        <f>Z31-Z32</f>
        <v/>
      </c>
      <c r="AA33" s="34">
        <f>AA31-AA32</f>
        <v/>
      </c>
      <c r="AB33" s="17">
        <f>AB31-AB32</f>
        <v/>
      </c>
      <c r="AC33" s="17">
        <f>AC31-AC32</f>
        <v/>
      </c>
      <c r="AD33" s="17">
        <f>AD31-AD32</f>
        <v/>
      </c>
      <c r="AE33" s="34">
        <f>AE31-AE32</f>
        <v/>
      </c>
      <c r="AF33" s="17">
        <f>AF31-AF32</f>
        <v/>
      </c>
      <c r="AG33" s="17">
        <f>AG31-AG32</f>
        <v/>
      </c>
      <c r="AH33" s="17">
        <f>AH31-AH32</f>
        <v/>
      </c>
      <c r="AI33" s="34">
        <f>AI31-AI32</f>
        <v/>
      </c>
      <c r="AJ33" s="17">
        <f>AJ31-AJ32</f>
        <v/>
      </c>
      <c r="AK33" s="17">
        <f>AK31-AK32</f>
        <v/>
      </c>
      <c r="AL33" s="17" t="n"/>
      <c r="AM33" s="34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>
        <f>AX31-AX32</f>
        <v/>
      </c>
      <c r="AY33" s="17">
        <f>AY31-AY32</f>
        <v/>
      </c>
      <c r="AZ33" s="17">
        <f>AZ31-AZ32</f>
        <v/>
      </c>
      <c r="BA33" s="17">
        <f>BA31-BA32</f>
        <v/>
      </c>
      <c r="BB33" s="17">
        <f>BB31-BB32</f>
        <v/>
      </c>
      <c r="BC33" s="17">
        <f>BC31-BC32</f>
        <v/>
      </c>
      <c r="BD33" s="34">
        <f>BD31-BD32</f>
        <v/>
      </c>
      <c r="BE33" s="17">
        <f>BE31-BE32</f>
        <v/>
      </c>
      <c r="BF33" s="17">
        <f>BF31-BF32</f>
        <v/>
      </c>
      <c r="BG33" s="17">
        <f>BG31-BG32</f>
        <v/>
      </c>
      <c r="BH33" s="17">
        <f>BH31-BH32</f>
        <v/>
      </c>
      <c r="BI33" s="17">
        <f>BI31-BI32</f>
        <v/>
      </c>
      <c r="BJ33" s="17">
        <f>BJ31-BJ32</f>
        <v/>
      </c>
      <c r="BK33" s="17">
        <f>BK31-BK32</f>
        <v/>
      </c>
      <c r="BL33" s="17">
        <f>BL31-BL32</f>
        <v/>
      </c>
      <c r="BM33" s="17">
        <f>BM31-BM32</f>
        <v/>
      </c>
      <c r="BN33" s="34">
        <f>BN31-BN32</f>
        <v/>
      </c>
      <c r="BO33" s="17">
        <f>BO31-BO32</f>
        <v/>
      </c>
      <c r="BP33" s="17">
        <f>BP31-BP32</f>
        <v/>
      </c>
      <c r="BQ33" s="17" t="n"/>
    </row>
    <row r="34" customFormat="1" s="13">
      <c r="B34" s="13" t="inlineStr">
        <is>
          <t>Operating Expenses</t>
        </is>
      </c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35" t="n"/>
      <c r="X34" s="19" t="n"/>
      <c r="Y34" s="19" t="n"/>
      <c r="Z34" s="19" t="n"/>
      <c r="AA34" s="35" t="n"/>
      <c r="AB34" s="19" t="n"/>
      <c r="AC34" s="19" t="n"/>
      <c r="AD34" s="19" t="n"/>
      <c r="AE34" s="35" t="n"/>
      <c r="AF34" s="19" t="n"/>
      <c r="AG34" s="19" t="n"/>
      <c r="AH34" s="19" t="n"/>
      <c r="AI34" s="35" t="n"/>
      <c r="AJ34" s="19" t="n"/>
      <c r="AK34" s="19" t="n"/>
      <c r="AL34" s="19" t="n"/>
      <c r="AM34" s="35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35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35" t="n"/>
      <c r="BO34" s="19" t="n"/>
      <c r="BP34" s="19" t="n"/>
      <c r="BQ34" s="19" t="n"/>
    </row>
    <row r="35">
      <c r="B35" t="inlineStr">
        <is>
          <t>SG&amp;A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2541</v>
      </c>
      <c r="T35" s="9" t="n"/>
      <c r="U35" s="9" t="n"/>
      <c r="V35" s="9" t="n"/>
      <c r="W35" s="32" t="n">
        <v>2767</v>
      </c>
      <c r="X35" s="9" t="n">
        <v>2996</v>
      </c>
      <c r="Y35" s="9" t="n">
        <v>3116</v>
      </c>
      <c r="Z35" s="9" t="n"/>
      <c r="AA35" s="32" t="n">
        <v>2648</v>
      </c>
      <c r="AB35" s="9" t="n">
        <v>1983</v>
      </c>
      <c r="AC35" s="9" t="n">
        <v>2511</v>
      </c>
      <c r="AD35" s="9" t="n"/>
      <c r="AE35" s="32" t="n">
        <v>2669</v>
      </c>
      <c r="AF35" s="9" t="n">
        <v>3017</v>
      </c>
      <c r="AG35" s="9" t="n">
        <v>3122</v>
      </c>
      <c r="AH35" s="9" t="n"/>
      <c r="AI35" s="32" t="n">
        <v>2967</v>
      </c>
      <c r="AJ35" s="9" t="n">
        <v>3203</v>
      </c>
      <c r="AK35" s="9" t="n">
        <v>3279</v>
      </c>
      <c r="AL35" s="9" t="n"/>
      <c r="AM35" s="32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>
        <v>7890</v>
      </c>
      <c r="AY35" s="9" t="n">
        <v>8739</v>
      </c>
      <c r="AZ35" s="9" t="n">
        <v>9431</v>
      </c>
      <c r="BA35" s="9" t="n">
        <v>10945</v>
      </c>
      <c r="BB35" s="9" t="n">
        <v>11774</v>
      </c>
      <c r="BC35" s="9" t="n">
        <v>11358</v>
      </c>
      <c r="BD35" s="32" t="n">
        <v>13194</v>
      </c>
      <c r="BE35" s="9" t="n">
        <v>17422</v>
      </c>
      <c r="BF35" s="9" t="n">
        <v>17738</v>
      </c>
      <c r="BG35" s="9" t="n">
        <v>17310</v>
      </c>
      <c r="BH35" s="9" t="n">
        <v>17218</v>
      </c>
      <c r="BI35" s="9" t="n">
        <v>16427</v>
      </c>
      <c r="BJ35" s="9" t="n">
        <v>15262</v>
      </c>
      <c r="BK35" s="9" t="n">
        <v>12496</v>
      </c>
      <c r="BL35" s="9" t="n">
        <v>11002</v>
      </c>
      <c r="BM35" s="9" t="n">
        <v>12103</v>
      </c>
      <c r="BN35" s="32" t="n">
        <v>9731</v>
      </c>
      <c r="BO35" s="9" t="n">
        <v>12144</v>
      </c>
      <c r="BP35" s="9" t="n">
        <v>12880</v>
      </c>
      <c r="BQ35" s="9" t="n"/>
    </row>
    <row r="36" customFormat="1" s="6">
      <c r="B36" s="6" t="inlineStr">
        <is>
          <t>Other operating charges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>
        <v>536</v>
      </c>
      <c r="T36" s="10" t="n"/>
      <c r="U36" s="10" t="n"/>
      <c r="V36" s="10" t="n"/>
      <c r="W36" s="33" t="n">
        <v>127</v>
      </c>
      <c r="X36" s="10" t="n">
        <v>92</v>
      </c>
      <c r="Y36" s="10" t="n">
        <v>125</v>
      </c>
      <c r="Z36" s="10" t="n"/>
      <c r="AA36" s="33" t="n">
        <v>202</v>
      </c>
      <c r="AB36" s="10" t="n">
        <v>173</v>
      </c>
      <c r="AC36" s="10" t="n">
        <v>372</v>
      </c>
      <c r="AD36" s="10" t="n"/>
      <c r="AE36" s="33" t="n">
        <v>124</v>
      </c>
      <c r="AF36" s="10" t="n">
        <v>309</v>
      </c>
      <c r="AG36" s="10" t="n">
        <v>45</v>
      </c>
      <c r="AH36" s="10" t="n"/>
      <c r="AI36" s="33" t="n">
        <v>28</v>
      </c>
      <c r="AJ36" s="10" t="n">
        <v>951</v>
      </c>
      <c r="AK36" s="10" t="n">
        <v>130</v>
      </c>
      <c r="AL36" s="10" t="n"/>
      <c r="AM36" s="33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>
        <v>480</v>
      </c>
      <c r="AY36" s="10" t="n">
        <v>85</v>
      </c>
      <c r="AZ36" s="10" t="n">
        <v>185</v>
      </c>
      <c r="BA36" s="10" t="n">
        <v>254</v>
      </c>
      <c r="BB36" s="10" t="n">
        <v>350</v>
      </c>
      <c r="BC36" s="10" t="n">
        <v>313</v>
      </c>
      <c r="BD36" s="33" t="n">
        <v>819</v>
      </c>
      <c r="BE36" s="10" t="n">
        <v>732</v>
      </c>
      <c r="BF36" s="10" t="n">
        <v>447</v>
      </c>
      <c r="BG36" s="10" t="n">
        <v>895</v>
      </c>
      <c r="BH36" s="10" t="n">
        <v>1183</v>
      </c>
      <c r="BI36" s="10" t="n">
        <v>1657</v>
      </c>
      <c r="BJ36" s="10" t="n">
        <v>1510</v>
      </c>
      <c r="BK36" s="10" t="n">
        <v>2157</v>
      </c>
      <c r="BL36" s="10" t="n">
        <v>1079</v>
      </c>
      <c r="BM36" s="10" t="n">
        <v>458</v>
      </c>
      <c r="BN36" s="33" t="n">
        <v>853</v>
      </c>
      <c r="BO36" s="10" t="n">
        <v>846</v>
      </c>
      <c r="BP36" s="10" t="n">
        <v>1215</v>
      </c>
      <c r="BQ36" s="10" t="n"/>
    </row>
    <row r="37" customFormat="1" s="5">
      <c r="B37" s="5" t="inlineStr">
        <is>
          <t>Operating Income</t>
        </is>
      </c>
      <c r="C37" s="17">
        <f>C33-C35-C36</f>
        <v/>
      </c>
      <c r="D37" s="17">
        <f>D33-D35-D36</f>
        <v/>
      </c>
      <c r="E37" s="17">
        <f>E33-E35-E36</f>
        <v/>
      </c>
      <c r="F37" s="17">
        <f>F33-F35-F36</f>
        <v/>
      </c>
      <c r="G37" s="17">
        <f>G33-G35-G36</f>
        <v/>
      </c>
      <c r="H37" s="17">
        <f>H33-H35-H36</f>
        <v/>
      </c>
      <c r="I37" s="17">
        <f>I33-I35-I36</f>
        <v/>
      </c>
      <c r="J37" s="17">
        <f>J33-J35-J36</f>
        <v/>
      </c>
      <c r="K37" s="17">
        <f>K33-K35-K36</f>
        <v/>
      </c>
      <c r="L37" s="17">
        <f>L33-L35-L36</f>
        <v/>
      </c>
      <c r="M37" s="17">
        <f>M33-M35-M36</f>
        <v/>
      </c>
      <c r="N37" s="17">
        <f>N33-N35-N36</f>
        <v/>
      </c>
      <c r="O37" s="17">
        <f>O33-O35-O36</f>
        <v/>
      </c>
      <c r="P37" s="17">
        <f>P33-P35-P36</f>
        <v/>
      </c>
      <c r="Q37" s="17">
        <f>Q33-Q35-Q36</f>
        <v/>
      </c>
      <c r="R37" s="17">
        <f>R33-R35-R36</f>
        <v/>
      </c>
      <c r="S37" s="17">
        <f>S33-S35-S36</f>
        <v/>
      </c>
      <c r="T37" s="17">
        <f>T33-T35-T36</f>
        <v/>
      </c>
      <c r="U37" s="17">
        <f>U33-U35-U36</f>
        <v/>
      </c>
      <c r="V37" s="17">
        <f>V33-V35-V36</f>
        <v/>
      </c>
      <c r="W37" s="34">
        <f>W33-W35-W36</f>
        <v/>
      </c>
      <c r="X37" s="17">
        <f>X33-X35-X36</f>
        <v/>
      </c>
      <c r="Y37" s="17">
        <f>Y33-Y35-Y36</f>
        <v/>
      </c>
      <c r="Z37" s="17">
        <f>Z33-Z35-Z36</f>
        <v/>
      </c>
      <c r="AA37" s="34">
        <f>AA33-AA35-AA36</f>
        <v/>
      </c>
      <c r="AB37" s="17">
        <f>AB33-AB35-AB36</f>
        <v/>
      </c>
      <c r="AC37" s="17">
        <f>AC33-AC35-AC36</f>
        <v/>
      </c>
      <c r="AD37" s="17">
        <f>AD33-AD35-AD36</f>
        <v/>
      </c>
      <c r="AE37" s="34">
        <f>AE33-AE35-AE36</f>
        <v/>
      </c>
      <c r="AF37" s="17">
        <f>AF33-AF35-AF36</f>
        <v/>
      </c>
      <c r="AG37" s="17">
        <f>AG33-AG35-AG36</f>
        <v/>
      </c>
      <c r="AH37" s="17">
        <f>AH33-AH35-AH36</f>
        <v/>
      </c>
      <c r="AI37" s="34">
        <f>AI33-AI35-AI36</f>
        <v/>
      </c>
      <c r="AJ37" s="17">
        <f>AJ33-AJ35-AJ36</f>
        <v/>
      </c>
      <c r="AK37" s="17">
        <f>AK33-AK35-AK36</f>
        <v/>
      </c>
      <c r="AL37" s="17" t="n"/>
      <c r="AM37" s="34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>
        <f>AX33-SUM(AX35:AX36)</f>
        <v/>
      </c>
      <c r="AY37" s="17">
        <f>AY33-SUM(AY35:AY36)</f>
        <v/>
      </c>
      <c r="AZ37" s="17">
        <f>AZ33-SUM(AZ35:AZ36)</f>
        <v/>
      </c>
      <c r="BA37" s="17">
        <f>BA33-SUM(BA35:BA36)</f>
        <v/>
      </c>
      <c r="BB37" s="17">
        <f>BB33-SUM(BB35:BB36)</f>
        <v/>
      </c>
      <c r="BC37" s="17">
        <f>BC33-SUM(BC35:BC36)</f>
        <v/>
      </c>
      <c r="BD37" s="34">
        <f>BD33-SUM(BD35:BD36)</f>
        <v/>
      </c>
      <c r="BE37" s="17">
        <f>BE33-SUM(BE35:BE36)</f>
        <v/>
      </c>
      <c r="BF37" s="17">
        <f>BF33-SUM(BF35:BF36)</f>
        <v/>
      </c>
      <c r="BG37" s="17">
        <f>BG33-SUM(BG35:BG36)</f>
        <v/>
      </c>
      <c r="BH37" s="17">
        <f>BH33-SUM(BH35:BH36)</f>
        <v/>
      </c>
      <c r="BI37" s="17">
        <f>BI33-SUM(BI35:BI36)</f>
        <v/>
      </c>
      <c r="BJ37" s="17">
        <f>BJ33-SUM(BJ35:BJ36)</f>
        <v/>
      </c>
      <c r="BK37" s="17">
        <f>BK33-SUM(BK35:BK36)</f>
        <v/>
      </c>
      <c r="BL37" s="17">
        <f>BL33-SUM(BL35:BL36)</f>
        <v/>
      </c>
      <c r="BM37" s="17">
        <f>BM33-SUM(BM35:BM36)</f>
        <v/>
      </c>
      <c r="BN37" s="34">
        <f>BN33-SUM(BN35:BN36)</f>
        <v/>
      </c>
      <c r="BO37" s="17">
        <f>BO33-SUM(BO35:BO36)</f>
        <v/>
      </c>
      <c r="BP37" s="17">
        <f>BP33-SUM(BP35:BP36)</f>
        <v/>
      </c>
      <c r="BQ37" s="17" t="n"/>
    </row>
    <row r="38" customFormat="1" s="13">
      <c r="B38" s="13" t="inlineStr">
        <is>
          <t xml:space="preserve">Other income </t>
        </is>
      </c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35" t="n"/>
      <c r="X38" s="19" t="n"/>
      <c r="Y38" s="19" t="n"/>
      <c r="Z38" s="19" t="n"/>
      <c r="AA38" s="35" t="n"/>
      <c r="AB38" s="19" t="n"/>
      <c r="AC38" s="19" t="n"/>
      <c r="AD38" s="19" t="n"/>
      <c r="AE38" s="35" t="n"/>
      <c r="AF38" s="19" t="n"/>
      <c r="AG38" s="19" t="n"/>
      <c r="AH38" s="19" t="n"/>
      <c r="AI38" s="35" t="n"/>
      <c r="AJ38" s="19" t="n"/>
      <c r="AK38" s="19" t="n"/>
      <c r="AL38" s="19" t="n"/>
      <c r="AM38" s="35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35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35" t="n"/>
      <c r="BO38" s="19" t="n"/>
      <c r="BP38" s="19" t="n"/>
      <c r="BQ38" s="19" t="n"/>
    </row>
    <row r="39">
      <c r="B39" t="inlineStr">
        <is>
          <t>Interest income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165</v>
      </c>
      <c r="T39" s="9" t="n"/>
      <c r="U39" s="9" t="n"/>
      <c r="V39" s="9" t="n"/>
      <c r="W39" s="32" t="n">
        <v>133</v>
      </c>
      <c r="X39" s="9" t="n">
        <v>142</v>
      </c>
      <c r="Y39" s="9" t="n">
        <v>153</v>
      </c>
      <c r="Z39" s="9" t="n"/>
      <c r="AA39" s="32" t="n">
        <v>112</v>
      </c>
      <c r="AB39" s="9" t="n">
        <v>100</v>
      </c>
      <c r="AC39" s="9" t="n">
        <v>82</v>
      </c>
      <c r="AD39" s="9" t="n"/>
      <c r="AE39" s="32" t="n">
        <v>66</v>
      </c>
      <c r="AF39" s="9" t="n">
        <v>71</v>
      </c>
      <c r="AG39" s="9" t="n">
        <v>68</v>
      </c>
      <c r="AH39" s="9" t="n"/>
      <c r="AI39" s="32" t="n">
        <v>78</v>
      </c>
      <c r="AJ39" s="9" t="n">
        <v>100</v>
      </c>
      <c r="AK39" s="9" t="n">
        <v>128</v>
      </c>
      <c r="AL39" s="9" t="n"/>
      <c r="AM39" s="32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>
        <v>157</v>
      </c>
      <c r="AY39" s="9" t="n">
        <v>235</v>
      </c>
      <c r="AZ39" s="9" t="n">
        <v>193</v>
      </c>
      <c r="BA39" s="9" t="n">
        <v>236</v>
      </c>
      <c r="BB39" s="9" t="n">
        <v>333</v>
      </c>
      <c r="BC39" s="9" t="n">
        <v>249</v>
      </c>
      <c r="BD39" s="32" t="n">
        <v>317</v>
      </c>
      <c r="BE39" s="9" t="n">
        <v>483</v>
      </c>
      <c r="BF39" s="9" t="n">
        <v>471</v>
      </c>
      <c r="BG39" s="9" t="n">
        <v>534</v>
      </c>
      <c r="BH39" s="9" t="n">
        <v>594</v>
      </c>
      <c r="BI39" s="9" t="n">
        <v>613</v>
      </c>
      <c r="BJ39" s="9" t="n">
        <v>642</v>
      </c>
      <c r="BK39" s="9" t="n">
        <v>677</v>
      </c>
      <c r="BL39" s="9" t="n">
        <v>689</v>
      </c>
      <c r="BM39" s="9" t="n">
        <v>563</v>
      </c>
      <c r="BN39" s="32" t="n">
        <v>370</v>
      </c>
      <c r="BO39" s="9" t="n">
        <v>276</v>
      </c>
      <c r="BP39" s="9" t="n">
        <v>449</v>
      </c>
      <c r="BQ39" s="9" t="n"/>
    </row>
    <row r="40">
      <c r="B40" t="inlineStr">
        <is>
          <t>Interest expense</t>
        </is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>
        <v>230</v>
      </c>
      <c r="T40" s="9" t="n"/>
      <c r="U40" s="9" t="n"/>
      <c r="V40" s="9" t="n"/>
      <c r="W40" s="32" t="n">
        <v>245</v>
      </c>
      <c r="X40" s="9" t="n">
        <v>236</v>
      </c>
      <c r="Y40" s="9" t="n">
        <v>230</v>
      </c>
      <c r="Z40" s="9" t="n"/>
      <c r="AA40" s="32" t="n">
        <v>193</v>
      </c>
      <c r="AB40" s="9" t="n">
        <v>274</v>
      </c>
      <c r="AC40" s="9" t="n">
        <v>660</v>
      </c>
      <c r="AD40" s="9" t="n"/>
      <c r="AE40" s="32" t="n">
        <v>442</v>
      </c>
      <c r="AF40" s="9" t="n">
        <v>780</v>
      </c>
      <c r="AG40" s="9" t="n">
        <v>210</v>
      </c>
      <c r="AH40" s="9" t="n"/>
      <c r="AI40" s="32" t="n">
        <v>182</v>
      </c>
      <c r="AJ40" s="9" t="n">
        <v>198</v>
      </c>
      <c r="AK40" s="9" t="n">
        <v>198</v>
      </c>
      <c r="AL40" s="9" t="n"/>
      <c r="AM40" s="32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>
        <v>-196</v>
      </c>
      <c r="AY40" s="9" t="n">
        <v>-240</v>
      </c>
      <c r="AZ40" s="9" t="n">
        <v>-220</v>
      </c>
      <c r="BA40" s="9" t="n">
        <v>-456</v>
      </c>
      <c r="BB40" s="9" t="n">
        <v>-438</v>
      </c>
      <c r="BC40" s="9" t="n">
        <v>-355</v>
      </c>
      <c r="BD40" s="32" t="n">
        <v>-733</v>
      </c>
      <c r="BE40" s="9" t="n">
        <v>-417</v>
      </c>
      <c r="BF40" s="9" t="n">
        <v>-397</v>
      </c>
      <c r="BG40" s="9" t="n">
        <v>-463</v>
      </c>
      <c r="BH40" s="9" t="n">
        <v>-483</v>
      </c>
      <c r="BI40" s="9" t="n">
        <v>-856</v>
      </c>
      <c r="BJ40" s="9" t="n">
        <v>-733</v>
      </c>
      <c r="BK40" s="9" t="n">
        <v>-841</v>
      </c>
      <c r="BL40" s="9" t="n">
        <v>-950</v>
      </c>
      <c r="BM40" s="9" t="n">
        <v>-946</v>
      </c>
      <c r="BN40" s="32" t="n">
        <v>-1437</v>
      </c>
      <c r="BO40" s="9" t="n">
        <v>-1597</v>
      </c>
      <c r="BP40" s="9" t="n">
        <v>-882</v>
      </c>
      <c r="BQ40" s="9" t="n"/>
    </row>
    <row r="41">
      <c r="B41" t="inlineStr">
        <is>
          <t>Equity income (loss) -- net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142</v>
      </c>
      <c r="T41" s="9" t="n"/>
      <c r="U41" s="9" t="n"/>
      <c r="V41" s="9" t="n"/>
      <c r="W41" s="32" t="n">
        <v>133</v>
      </c>
      <c r="X41" s="9" t="n">
        <v>329</v>
      </c>
      <c r="Y41" s="9" t="n">
        <v>346</v>
      </c>
      <c r="Z41" s="9" t="n"/>
      <c r="AA41" s="32" t="n">
        <v>167</v>
      </c>
      <c r="AB41" s="9" t="n">
        <v>176</v>
      </c>
      <c r="AC41" s="9" t="n">
        <v>431</v>
      </c>
      <c r="AD41" s="9" t="n"/>
      <c r="AE41" s="32" t="n">
        <v>279</v>
      </c>
      <c r="AF41" s="9" t="n">
        <v>402</v>
      </c>
      <c r="AG41" s="9" t="n">
        <v>455</v>
      </c>
      <c r="AH41" s="9" t="n"/>
      <c r="AI41" s="32" t="n">
        <v>262</v>
      </c>
      <c r="AJ41" s="9" t="n">
        <v>392</v>
      </c>
      <c r="AK41" s="9" t="n">
        <v>479</v>
      </c>
      <c r="AL41" s="9" t="n"/>
      <c r="AM41" s="32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>
        <v>621</v>
      </c>
      <c r="AY41" s="9" t="n">
        <v>680</v>
      </c>
      <c r="AZ41" s="9" t="n">
        <v>102</v>
      </c>
      <c r="BA41" s="9" t="n">
        <v>668</v>
      </c>
      <c r="BB41" s="9" t="n">
        <v>-847</v>
      </c>
      <c r="BC41" s="9" t="n">
        <v>781</v>
      </c>
      <c r="BD41" s="32" t="n">
        <v>1025</v>
      </c>
      <c r="BE41" s="9" t="n">
        <v>690</v>
      </c>
      <c r="BF41" s="9" t="n">
        <v>819</v>
      </c>
      <c r="BG41" s="9" t="n">
        <v>602</v>
      </c>
      <c r="BH41" s="9" t="n">
        <v>769</v>
      </c>
      <c r="BI41" s="9" t="n">
        <v>489</v>
      </c>
      <c r="BJ41" s="9" t="n">
        <v>835</v>
      </c>
      <c r="BK41" s="9" t="n">
        <v>1071</v>
      </c>
      <c r="BL41" s="9" t="n">
        <v>1008</v>
      </c>
      <c r="BM41" s="9" t="n">
        <v>1049</v>
      </c>
      <c r="BN41" s="32" t="n">
        <v>978</v>
      </c>
      <c r="BO41" s="9" t="n">
        <v>1438</v>
      </c>
      <c r="BP41" s="9" t="n">
        <v>1472</v>
      </c>
      <c r="BQ41" s="9" t="n"/>
    </row>
    <row r="42" customFormat="1" s="6">
      <c r="B42" s="6" t="inlineStr">
        <is>
          <t>Other income (loss) --net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>
        <v>-55</v>
      </c>
      <c r="T42" s="10" t="n"/>
      <c r="U42" s="10" t="n"/>
      <c r="V42" s="10" t="n"/>
      <c r="W42" s="33" t="n">
        <v>-231</v>
      </c>
      <c r="X42" s="10" t="n">
        <v>-174</v>
      </c>
      <c r="Y42" s="10" t="n">
        <v>324</v>
      </c>
      <c r="Z42" s="10" t="n"/>
      <c r="AA42" s="33" t="n">
        <v>544</v>
      </c>
      <c r="AB42" s="10" t="n">
        <v>214</v>
      </c>
      <c r="AC42" s="10" t="n">
        <v>30</v>
      </c>
      <c r="AD42" s="10" t="n"/>
      <c r="AE42" s="33" t="n">
        <v>138</v>
      </c>
      <c r="AF42" s="10" t="n">
        <v>909</v>
      </c>
      <c r="AG42" s="10" t="n">
        <v>-127</v>
      </c>
      <c r="AH42" s="10" t="n"/>
      <c r="AI42" s="33" t="n">
        <v>-105</v>
      </c>
      <c r="AJ42" s="10" t="n">
        <v>-351</v>
      </c>
      <c r="AK42" s="10" t="n">
        <v>-53</v>
      </c>
      <c r="AL42" s="10" t="n"/>
      <c r="AM42" s="33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>
        <v>-82</v>
      </c>
      <c r="AY42" s="10" t="n">
        <v>-93</v>
      </c>
      <c r="AZ42" s="10" t="n">
        <v>195</v>
      </c>
      <c r="BA42" s="10" t="n">
        <v>173</v>
      </c>
      <c r="BB42" s="10" t="n">
        <v>39</v>
      </c>
      <c r="BC42" s="10" t="n">
        <v>40</v>
      </c>
      <c r="BD42" s="33" t="n">
        <v>5185</v>
      </c>
      <c r="BE42" s="10" t="n">
        <v>529</v>
      </c>
      <c r="BF42" s="10" t="n">
        <v>137</v>
      </c>
      <c r="BG42" s="10" t="n">
        <v>576</v>
      </c>
      <c r="BH42" s="10" t="n">
        <v>-1263</v>
      </c>
      <c r="BI42" s="10" t="n">
        <v>631</v>
      </c>
      <c r="BJ42" s="10" t="n">
        <v>-1234</v>
      </c>
      <c r="BK42" s="10" t="n">
        <v>-1666</v>
      </c>
      <c r="BL42" s="10" t="n">
        <v>-1674</v>
      </c>
      <c r="BM42" s="10" t="n">
        <v>34</v>
      </c>
      <c r="BN42" s="33" t="n">
        <v>841</v>
      </c>
      <c r="BO42" s="10" t="n">
        <v>2000</v>
      </c>
      <c r="BP42" s="10" t="n">
        <v>-262</v>
      </c>
      <c r="BQ42" s="10" t="n"/>
    </row>
    <row r="43" customFormat="1" s="5">
      <c r="B43" s="5" t="inlineStr">
        <is>
          <t>Income before taxes</t>
        </is>
      </c>
      <c r="C43" s="17">
        <f>C37+C39-C40+C41+C42</f>
        <v/>
      </c>
      <c r="D43" s="17">
        <f>D37+D39-D40+D41+D42</f>
        <v/>
      </c>
      <c r="E43" s="17">
        <f>E37+E39-E40+E41+E42</f>
        <v/>
      </c>
      <c r="F43" s="17">
        <f>F37+F39-F40+F41+F42</f>
        <v/>
      </c>
      <c r="G43" s="17">
        <f>G37+G39-G40+G41+G42</f>
        <v/>
      </c>
      <c r="H43" s="17">
        <f>H37+H39-H40+H41+H42</f>
        <v/>
      </c>
      <c r="I43" s="17">
        <f>I37+I39-I40+I41+I42</f>
        <v/>
      </c>
      <c r="J43" s="17">
        <f>J37+J39-J40+J41+J42</f>
        <v/>
      </c>
      <c r="K43" s="17">
        <f>K37+K39-K40+K41+K42</f>
        <v/>
      </c>
      <c r="L43" s="17">
        <f>L37+L39-L40+L41+L42</f>
        <v/>
      </c>
      <c r="M43" s="17">
        <f>M37+M39-M40+M41+M42</f>
        <v/>
      </c>
      <c r="N43" s="17">
        <f>N37+N39-N40+N41+N42</f>
        <v/>
      </c>
      <c r="O43" s="17">
        <f>O37+O39-O40+O41+O42</f>
        <v/>
      </c>
      <c r="P43" s="17">
        <f>P37+P39-P40+P41+P42</f>
        <v/>
      </c>
      <c r="Q43" s="17">
        <f>Q37+Q39-Q40+Q41+Q42</f>
        <v/>
      </c>
      <c r="R43" s="17">
        <f>R37+R39-R40+R41+R42</f>
        <v/>
      </c>
      <c r="S43" s="17">
        <f>S37+S39-S40+S41+S42</f>
        <v/>
      </c>
      <c r="T43" s="17">
        <f>T37+T39-T40+T41+T42</f>
        <v/>
      </c>
      <c r="U43" s="17">
        <f>U37+U39-U40+U41+U42</f>
        <v/>
      </c>
      <c r="V43" s="17">
        <f>V37+V39-V40+V41+V42</f>
        <v/>
      </c>
      <c r="W43" s="34">
        <f>W37+W39-W40+W41+W42</f>
        <v/>
      </c>
      <c r="X43" s="17">
        <f>X37+X39-X40+X41+X42</f>
        <v/>
      </c>
      <c r="Y43" s="17">
        <f>Y37+Y39-Y40+Y41+Y42</f>
        <v/>
      </c>
      <c r="Z43" s="17">
        <f>Z37+Z39-Z40+Z41+Z42</f>
        <v/>
      </c>
      <c r="AA43" s="34">
        <f>AA37+AA39-AA40+AA41+AA42</f>
        <v/>
      </c>
      <c r="AB43" s="17">
        <f>AB37+AB39-AB40+AB41+AB42</f>
        <v/>
      </c>
      <c r="AC43" s="17">
        <f>AC37+AC39-AC40+AC41+AC42</f>
        <v/>
      </c>
      <c r="AD43" s="17">
        <f>AD37+AD39-AD40+AD41+AD42</f>
        <v/>
      </c>
      <c r="AE43" s="34">
        <f>AE37+AE39-AE40+AE41+AE42</f>
        <v/>
      </c>
      <c r="AF43" s="17">
        <f>AF37+AF39-AF40+AF41+AF42</f>
        <v/>
      </c>
      <c r="AG43" s="17">
        <f>AG37+AG39-AG40+AG41+AG42</f>
        <v/>
      </c>
      <c r="AH43" s="17">
        <f>AH37+AH39-AH40+AH41+AH42</f>
        <v/>
      </c>
      <c r="AI43" s="34">
        <f>AI37+AI39-AI40+AI41+AI42</f>
        <v/>
      </c>
      <c r="AJ43" s="17">
        <f>AJ37+AJ39-AJ40+AJ41+AJ42</f>
        <v/>
      </c>
      <c r="AK43" s="17">
        <f>AK37+AK39-AK40+AK41+AK42</f>
        <v/>
      </c>
      <c r="AL43" s="17" t="n"/>
      <c r="AM43" s="34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>
        <f>AX37+SUM(AX39:AX42)</f>
        <v/>
      </c>
      <c r="AY43" s="17">
        <f>AY37+SUM(AY39:AY42)</f>
        <v/>
      </c>
      <c r="AZ43" s="17">
        <f>AZ37+SUM(AZ39:AZ42)</f>
        <v/>
      </c>
      <c r="BA43" s="17">
        <f>BA37+SUM(BA39:BA42)</f>
        <v/>
      </c>
      <c r="BB43" s="17">
        <f>BB37+SUM(BB39:BB42)</f>
        <v/>
      </c>
      <c r="BC43" s="17">
        <f>BC37+SUM(BC39:BC42)</f>
        <v/>
      </c>
      <c r="BD43" s="34">
        <f>BD37+SUM(BD39:BD42)</f>
        <v/>
      </c>
      <c r="BE43" s="17">
        <f>BE37+SUM(BE39:BE42)</f>
        <v/>
      </c>
      <c r="BF43" s="17">
        <f>BF37+SUM(BF39:BF42)</f>
        <v/>
      </c>
      <c r="BG43" s="17">
        <f>BG37+SUM(BG39:BG42)</f>
        <v/>
      </c>
      <c r="BH43" s="17">
        <f>BH37+SUM(BH39:BH42)</f>
        <v/>
      </c>
      <c r="BI43" s="17">
        <f>BI37+SUM(BI39:BI42)</f>
        <v/>
      </c>
      <c r="BJ43" s="17">
        <f>BJ37+SUM(BJ39:BJ42)</f>
        <v/>
      </c>
      <c r="BK43" s="17">
        <f>BK37+SUM(BK39:BK42)</f>
        <v/>
      </c>
      <c r="BL43" s="17">
        <f>BL37+SUM(BL39:BL42)</f>
        <v/>
      </c>
      <c r="BM43" s="17">
        <f>BM37+SUM(BM39:BM42)</f>
        <v/>
      </c>
      <c r="BN43" s="34">
        <f>BN37+SUM(BN39:BN42)</f>
        <v/>
      </c>
      <c r="BO43" s="17">
        <f>BO37+SUM(BO39:BO42)</f>
        <v/>
      </c>
      <c r="BP43" s="17">
        <f>BP37+SUM(BP39:BP42)</f>
        <v/>
      </c>
      <c r="BQ43" s="17" t="n"/>
    </row>
    <row r="44" customFormat="1" s="6">
      <c r="B44" s="6" t="inlineStr">
        <is>
          <t>Income taxes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>
        <v>506</v>
      </c>
      <c r="T44" s="10" t="n"/>
      <c r="U44" s="10" t="n"/>
      <c r="V44" s="10" t="n"/>
      <c r="W44" s="33" t="n">
        <v>522</v>
      </c>
      <c r="X44" s="10" t="n">
        <v>421</v>
      </c>
      <c r="Y44" s="10" t="n">
        <v>503</v>
      </c>
      <c r="Z44" s="10" t="n"/>
      <c r="AA44" s="33" t="n">
        <v>215</v>
      </c>
      <c r="AB44" s="10" t="n">
        <v>438</v>
      </c>
      <c r="AC44" s="10" t="n">
        <v>441</v>
      </c>
      <c r="AD44" s="10" t="n"/>
      <c r="AE44" s="33" t="n">
        <v>508</v>
      </c>
      <c r="AF44" s="10" t="n">
        <v>994</v>
      </c>
      <c r="AG44" s="10" t="n">
        <v>609</v>
      </c>
      <c r="AH44" s="10" t="n"/>
      <c r="AI44" s="33" t="n">
        <v>665</v>
      </c>
      <c r="AJ44" s="10" t="n">
        <v>384</v>
      </c>
      <c r="AK44" s="10" t="n">
        <v>622</v>
      </c>
      <c r="AL44" s="10" t="n"/>
      <c r="AM44" s="33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>
        <v>1375</v>
      </c>
      <c r="AY44" s="10" t="n">
        <v>1818</v>
      </c>
      <c r="AZ44" s="10" t="n">
        <v>1498</v>
      </c>
      <c r="BA44" s="10" t="n">
        <v>1892</v>
      </c>
      <c r="BB44" s="10" t="n">
        <v>1632</v>
      </c>
      <c r="BC44" s="10" t="n">
        <v>2040</v>
      </c>
      <c r="BD44" s="33" t="n">
        <v>2370</v>
      </c>
      <c r="BE44" s="10" t="n">
        <v>2812</v>
      </c>
      <c r="BF44" s="10" t="n">
        <v>2723</v>
      </c>
      <c r="BG44" s="10" t="n">
        <v>2851</v>
      </c>
      <c r="BH44" s="10" t="n">
        <v>2201</v>
      </c>
      <c r="BI44" s="10" t="n">
        <v>2239</v>
      </c>
      <c r="BJ44" s="10" t="n">
        <v>1586</v>
      </c>
      <c r="BK44" s="10" t="n">
        <v>5560</v>
      </c>
      <c r="BL44" s="10" t="n">
        <v>1749</v>
      </c>
      <c r="BM44" s="10" t="n">
        <v>1801</v>
      </c>
      <c r="BN44" s="33" t="n">
        <v>1981</v>
      </c>
      <c r="BO44" s="10" t="n">
        <v>2621</v>
      </c>
      <c r="BP44" s="10" t="n">
        <v>2115</v>
      </c>
      <c r="BQ44" s="10" t="n"/>
    </row>
    <row r="45" customFormat="1" s="5">
      <c r="B45" s="5" t="inlineStr">
        <is>
          <t xml:space="preserve">Consolidated Net Income </t>
        </is>
      </c>
      <c r="C45" s="17">
        <f>C43-C44</f>
        <v/>
      </c>
      <c r="D45" s="17">
        <f>D43-D44</f>
        <v/>
      </c>
      <c r="E45" s="17">
        <f>E43-E44</f>
        <v/>
      </c>
      <c r="F45" s="17">
        <f>F43-F44</f>
        <v/>
      </c>
      <c r="G45" s="17">
        <f>G43-G44</f>
        <v/>
      </c>
      <c r="H45" s="17">
        <f>H43-H44</f>
        <v/>
      </c>
      <c r="I45" s="17">
        <f>I43-I44</f>
        <v/>
      </c>
      <c r="J45" s="17">
        <f>J43-J44</f>
        <v/>
      </c>
      <c r="K45" s="17">
        <f>K43-K44</f>
        <v/>
      </c>
      <c r="L45" s="17">
        <f>L43-L44</f>
        <v/>
      </c>
      <c r="M45" s="17">
        <f>M43-M44</f>
        <v/>
      </c>
      <c r="N45" s="17">
        <f>N43-N44</f>
        <v/>
      </c>
      <c r="O45" s="17">
        <f>O43-O44</f>
        <v/>
      </c>
      <c r="P45" s="17">
        <f>P43-P44</f>
        <v/>
      </c>
      <c r="Q45" s="17">
        <f>Q43-Q44</f>
        <v/>
      </c>
      <c r="R45" s="17">
        <f>R43-R44</f>
        <v/>
      </c>
      <c r="S45" s="17">
        <f>S43-S44+73</f>
        <v/>
      </c>
      <c r="T45" s="17">
        <f>T43-T44</f>
        <v/>
      </c>
      <c r="U45" s="17">
        <f>U43-U44</f>
        <v/>
      </c>
      <c r="V45" s="17">
        <f>V43-V44</f>
        <v/>
      </c>
      <c r="W45" s="34">
        <f>W43-W44</f>
        <v/>
      </c>
      <c r="X45" s="17">
        <f>X43-X44</f>
        <v/>
      </c>
      <c r="Y45" s="17">
        <f>Y43-Y44</f>
        <v/>
      </c>
      <c r="Z45" s="17">
        <f>Z43-Z44</f>
        <v/>
      </c>
      <c r="AA45" s="34">
        <f>AA43-AA44</f>
        <v/>
      </c>
      <c r="AB45" s="17">
        <f>AB43-AB44</f>
        <v/>
      </c>
      <c r="AC45" s="17">
        <f>AC43-AC44</f>
        <v/>
      </c>
      <c r="AD45" s="17">
        <f>AD43-AD44</f>
        <v/>
      </c>
      <c r="AE45" s="34">
        <f>AE43-AE44</f>
        <v/>
      </c>
      <c r="AF45" s="17">
        <f>AF43-AF44</f>
        <v/>
      </c>
      <c r="AG45" s="17">
        <f>AG43-AG44</f>
        <v/>
      </c>
      <c r="AH45" s="17">
        <f>AH43-AH44</f>
        <v/>
      </c>
      <c r="AI45" s="34">
        <f>AI43-AI44</f>
        <v/>
      </c>
      <c r="AJ45" s="17">
        <f>AJ43-AJ44</f>
        <v/>
      </c>
      <c r="AK45" s="17">
        <f>AK43-AK44</f>
        <v/>
      </c>
      <c r="AL45" s="17" t="n"/>
      <c r="AM45" s="34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>
        <f>AX43-AX44</f>
        <v/>
      </c>
      <c r="AY45" s="17">
        <f>AY43-AY44</f>
        <v/>
      </c>
      <c r="AZ45" s="17">
        <f>AZ43-AZ44</f>
        <v/>
      </c>
      <c r="BA45" s="17">
        <f>BA43-BA44</f>
        <v/>
      </c>
      <c r="BB45" s="17">
        <f>BB43-BB44</f>
        <v/>
      </c>
      <c r="BC45" s="17">
        <f>BC43-BC44</f>
        <v/>
      </c>
      <c r="BD45" s="34">
        <f>BD43-BD44</f>
        <v/>
      </c>
      <c r="BE45" s="17">
        <f>BE43-BE44</f>
        <v/>
      </c>
      <c r="BF45" s="17">
        <f>BF43-BF44</f>
        <v/>
      </c>
      <c r="BG45" s="17">
        <f>BG43-BG44</f>
        <v/>
      </c>
      <c r="BH45" s="17">
        <f>BH43-BH44</f>
        <v/>
      </c>
      <c r="BI45" s="17">
        <f>BI43-BI44</f>
        <v/>
      </c>
      <c r="BJ45" s="17">
        <f>BJ43-BJ44</f>
        <v/>
      </c>
      <c r="BK45" s="17">
        <f>BK43-BK44</f>
        <v/>
      </c>
      <c r="BL45" s="17">
        <f>BL43-BL44</f>
        <v/>
      </c>
      <c r="BM45" s="17">
        <f>BM43-BM44</f>
        <v/>
      </c>
      <c r="BN45" s="34">
        <f>BN43-BN44</f>
        <v/>
      </c>
      <c r="BO45" s="17">
        <f>BO43-BO44</f>
        <v/>
      </c>
      <c r="BP45" s="17">
        <f>BP43-BP44</f>
        <v/>
      </c>
      <c r="BQ45" s="17" t="n"/>
    </row>
    <row r="46" customFormat="1" s="6">
      <c r="B46" s="6" t="inlineStr">
        <is>
          <t>Net income (loss) attributable to noncontrolling interests</t>
        </is>
      </c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>
        <f>32</f>
        <v/>
      </c>
      <c r="T46" s="10" t="n"/>
      <c r="U46" s="10" t="n"/>
      <c r="V46" s="10" t="n"/>
      <c r="W46" s="33" t="n">
        <v>25</v>
      </c>
      <c r="X46" s="10" t="n">
        <v>21</v>
      </c>
      <c r="Y46" s="10" t="n">
        <v>-4</v>
      </c>
      <c r="Z46" s="10" t="n"/>
      <c r="AA46" s="33" t="n">
        <v>20</v>
      </c>
      <c r="AB46" s="10" t="n">
        <v>-20</v>
      </c>
      <c r="AC46" s="10" t="n">
        <v>3</v>
      </c>
      <c r="AD46" s="10" t="n"/>
      <c r="AE46" s="33" t="n">
        <v>10</v>
      </c>
      <c r="AF46" s="10" t="n">
        <v>-17</v>
      </c>
      <c r="AG46" s="10" t="n">
        <v>4</v>
      </c>
      <c r="AH46" s="10" t="n"/>
      <c r="AI46" s="33" t="n">
        <v>12</v>
      </c>
      <c r="AJ46" s="10" t="n">
        <v>-5</v>
      </c>
      <c r="AK46" s="10" t="n">
        <v>-3</v>
      </c>
      <c r="AL46" s="10" t="n"/>
      <c r="AM46" s="33" t="n"/>
      <c r="AN46" s="10" t="n"/>
      <c r="AO46" s="10" t="n"/>
      <c r="AP46" s="10" t="n"/>
      <c r="AQ46" s="10" t="n"/>
      <c r="AR46" s="10" t="n"/>
      <c r="AS46" s="10" t="n"/>
      <c r="AT46" s="10" t="n"/>
      <c r="AU46" s="10" t="n"/>
      <c r="AV46" s="10" t="n"/>
      <c r="AW46" s="10" t="n"/>
      <c r="AX46" s="10" t="n">
        <v>0</v>
      </c>
      <c r="AY46" s="10" t="n">
        <v>0</v>
      </c>
      <c r="AZ46" s="10" t="n">
        <v>0</v>
      </c>
      <c r="BA46" s="10" t="n">
        <v>0</v>
      </c>
      <c r="BB46" s="10" t="n">
        <v>67</v>
      </c>
      <c r="BC46" s="10" t="n">
        <v>82</v>
      </c>
      <c r="BD46" s="33" t="n">
        <v>50</v>
      </c>
      <c r="BE46" s="10" t="n">
        <v>62</v>
      </c>
      <c r="BF46" s="10" t="n">
        <v>67</v>
      </c>
      <c r="BG46" s="10" t="n">
        <v>42</v>
      </c>
      <c r="BH46" s="10" t="n">
        <v>26</v>
      </c>
      <c r="BI46" s="10" t="n"/>
      <c r="BJ46" s="10" t="n"/>
      <c r="BK46" s="10">
        <f>35-101</f>
        <v/>
      </c>
      <c r="BL46" s="10" t="n">
        <v>42</v>
      </c>
      <c r="BM46" s="10" t="n">
        <v>65</v>
      </c>
      <c r="BN46" s="33" t="n">
        <v>21</v>
      </c>
      <c r="BO46" s="10" t="n">
        <v>33</v>
      </c>
      <c r="BP46" s="10" t="n">
        <v>29</v>
      </c>
      <c r="BQ46" s="10" t="n"/>
    </row>
    <row r="47" customFormat="1" s="5">
      <c r="B47" s="5" t="inlineStr">
        <is>
          <t>Net income attributable to shareowners of the Coca-Cola Company</t>
        </is>
      </c>
      <c r="C47" s="17">
        <f>C45-C46</f>
        <v/>
      </c>
      <c r="D47" s="17">
        <f>D45-D46</f>
        <v/>
      </c>
      <c r="E47" s="17">
        <f>E45-E46</f>
        <v/>
      </c>
      <c r="F47" s="17">
        <f>F45-F46</f>
        <v/>
      </c>
      <c r="G47" s="17">
        <f>G45-G46</f>
        <v/>
      </c>
      <c r="H47" s="17">
        <f>H45-H46</f>
        <v/>
      </c>
      <c r="I47" s="17">
        <f>I45-I46</f>
        <v/>
      </c>
      <c r="J47" s="17">
        <f>J45-J46</f>
        <v/>
      </c>
      <c r="K47" s="17">
        <f>K45-K46</f>
        <v/>
      </c>
      <c r="L47" s="17">
        <f>L45-L46</f>
        <v/>
      </c>
      <c r="M47" s="17">
        <f>M45-M46</f>
        <v/>
      </c>
      <c r="N47" s="17">
        <f>N45-N46</f>
        <v/>
      </c>
      <c r="O47" s="17">
        <f>O45-O46</f>
        <v/>
      </c>
      <c r="P47" s="17">
        <f>P45-P46</f>
        <v/>
      </c>
      <c r="Q47" s="17">
        <f>Q45-Q46</f>
        <v/>
      </c>
      <c r="R47" s="17">
        <f>R45-R46</f>
        <v/>
      </c>
      <c r="S47" s="17">
        <f>S45-S46</f>
        <v/>
      </c>
      <c r="T47" s="17">
        <f>T45-T46</f>
        <v/>
      </c>
      <c r="U47" s="17">
        <f>U45-U46</f>
        <v/>
      </c>
      <c r="V47" s="17">
        <f>V45-V46</f>
        <v/>
      </c>
      <c r="W47" s="34">
        <f>W45-W46</f>
        <v/>
      </c>
      <c r="X47" s="17">
        <f>X45-X46</f>
        <v/>
      </c>
      <c r="Y47" s="17">
        <f>Y45-Y46</f>
        <v/>
      </c>
      <c r="Z47" s="17">
        <f>Z45-Z46</f>
        <v/>
      </c>
      <c r="AA47" s="34">
        <f>AA45-AA46</f>
        <v/>
      </c>
      <c r="AB47" s="17">
        <f>AB45-AB46</f>
        <v/>
      </c>
      <c r="AC47" s="17">
        <f>AC45-AC46</f>
        <v/>
      </c>
      <c r="AD47" s="17">
        <f>AD45-AD46</f>
        <v/>
      </c>
      <c r="AE47" s="34">
        <f>AE45-AE46</f>
        <v/>
      </c>
      <c r="AF47" s="17">
        <f>AF45-AF46</f>
        <v/>
      </c>
      <c r="AG47" s="17">
        <f>AG45-AG46</f>
        <v/>
      </c>
      <c r="AH47" s="17">
        <f>AH45-AH46</f>
        <v/>
      </c>
      <c r="AI47" s="34">
        <f>AI45-AI46</f>
        <v/>
      </c>
      <c r="AJ47" s="17">
        <f>AJ45-AJ46</f>
        <v/>
      </c>
      <c r="AK47" s="17">
        <f>AK45-AK46</f>
        <v/>
      </c>
      <c r="AL47" s="17" t="n"/>
      <c r="AM47" s="34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>
        <f>AX45-AX46</f>
        <v/>
      </c>
      <c r="AY47" s="17">
        <f>AY45-AY46</f>
        <v/>
      </c>
      <c r="AZ47" s="17">
        <f>AZ45-AZ46</f>
        <v/>
      </c>
      <c r="BA47" s="17">
        <f>BA45-BA46</f>
        <v/>
      </c>
      <c r="BB47" s="17">
        <f>BB45-BB46</f>
        <v/>
      </c>
      <c r="BC47" s="17">
        <f>BC45-BC46</f>
        <v/>
      </c>
      <c r="BD47" s="34">
        <f>BD45-BD46</f>
        <v/>
      </c>
      <c r="BE47" s="17">
        <f>BE45-BE46</f>
        <v/>
      </c>
      <c r="BF47" s="17">
        <f>BF45-BF46</f>
        <v/>
      </c>
      <c r="BG47" s="17">
        <f>BG45-BG46</f>
        <v/>
      </c>
      <c r="BH47" s="17">
        <f>BH45-BH46</f>
        <v/>
      </c>
      <c r="BI47" s="17">
        <f>BI45-BI46</f>
        <v/>
      </c>
      <c r="BJ47" s="17">
        <f>BJ45-BJ46</f>
        <v/>
      </c>
      <c r="BK47" s="17">
        <f>BK45-+BK46</f>
        <v/>
      </c>
      <c r="BL47" s="17">
        <f>BL45-BL46</f>
        <v/>
      </c>
      <c r="BM47" s="17">
        <f>BM45-BM46</f>
        <v/>
      </c>
      <c r="BN47" s="34">
        <f>BN45-BN46</f>
        <v/>
      </c>
      <c r="BO47" s="17">
        <f>BO45-BO46</f>
        <v/>
      </c>
      <c r="BP47" s="17">
        <f>BP45-BP46</f>
        <v/>
      </c>
      <c r="BQ47" s="17" t="n"/>
    </row>
    <row r="48" customFormat="1" s="14">
      <c r="B48" s="13" t="inlineStr">
        <is>
          <t>Shares</t>
        </is>
      </c>
      <c r="W48" s="41" t="n"/>
      <c r="AA48" s="41" t="n"/>
      <c r="AE48" s="41" t="n"/>
      <c r="AI48" s="41" t="n"/>
      <c r="AM48" s="41" t="n"/>
      <c r="BD48" s="41" t="n"/>
      <c r="BN48" s="41" t="n"/>
    </row>
    <row r="49" customFormat="1" s="4">
      <c r="B49" s="4" t="inlineStr">
        <is>
          <t>EPS - Basic</t>
        </is>
      </c>
      <c r="C49" s="4">
        <f>C47/C51</f>
        <v/>
      </c>
      <c r="D49" s="4">
        <f>D47/D51</f>
        <v/>
      </c>
      <c r="E49" s="4">
        <f>E47/E51</f>
        <v/>
      </c>
      <c r="F49" s="4">
        <f>F47/F51</f>
        <v/>
      </c>
      <c r="G49" s="4">
        <f>G47/G51</f>
        <v/>
      </c>
      <c r="H49" s="4">
        <f>H47/H51</f>
        <v/>
      </c>
      <c r="I49" s="4">
        <f>I47/I51</f>
        <v/>
      </c>
      <c r="J49" s="4">
        <f>J47/J51</f>
        <v/>
      </c>
      <c r="K49" s="4">
        <f>K47/K51</f>
        <v/>
      </c>
      <c r="L49" s="4">
        <f>L47/L51</f>
        <v/>
      </c>
      <c r="M49" s="4">
        <f>M47/M51</f>
        <v/>
      </c>
      <c r="N49" s="4">
        <f>N47/N51</f>
        <v/>
      </c>
      <c r="O49" s="4">
        <f>O47/O51</f>
        <v/>
      </c>
      <c r="P49" s="4">
        <f>P47/P51</f>
        <v/>
      </c>
      <c r="Q49" s="4">
        <f>Q47/Q51</f>
        <v/>
      </c>
      <c r="R49" s="4">
        <f>R47/R51</f>
        <v/>
      </c>
      <c r="S49" s="4">
        <f>S47/S51</f>
        <v/>
      </c>
      <c r="T49" s="4">
        <f>T47/T51</f>
        <v/>
      </c>
      <c r="U49" s="4">
        <f>U47/U51</f>
        <v/>
      </c>
      <c r="V49" s="4">
        <f>V47/V51</f>
        <v/>
      </c>
      <c r="W49" s="42">
        <f>W47/W51</f>
        <v/>
      </c>
      <c r="X49" s="4">
        <f>X47/X51</f>
        <v/>
      </c>
      <c r="Y49" s="4">
        <f>Y47/Y51</f>
        <v/>
      </c>
      <c r="Z49" s="4">
        <f>Z47/Z51</f>
        <v/>
      </c>
      <c r="AA49" s="42">
        <f>AA47/AA51</f>
        <v/>
      </c>
      <c r="AB49" s="4">
        <f>AB47/AB51</f>
        <v/>
      </c>
      <c r="AC49" s="4">
        <f>AC47/AC51</f>
        <v/>
      </c>
      <c r="AD49" s="4">
        <f>AD47/AD51</f>
        <v/>
      </c>
      <c r="AE49" s="42">
        <f>AE47/AE51</f>
        <v/>
      </c>
      <c r="AF49" s="4">
        <f>AF47/AF51</f>
        <v/>
      </c>
      <c r="AG49" s="4">
        <f>AG47/AG51</f>
        <v/>
      </c>
      <c r="AH49" s="4">
        <f>AH47/AH51</f>
        <v/>
      </c>
      <c r="AI49" s="42">
        <f>AI47/AI51</f>
        <v/>
      </c>
      <c r="AJ49" s="4">
        <f>AJ47/AJ51</f>
        <v/>
      </c>
      <c r="AK49" s="4">
        <f>AK47/AK51</f>
        <v/>
      </c>
      <c r="AM49" s="42" t="n"/>
      <c r="AX49" s="4">
        <f>2/2</f>
        <v/>
      </c>
      <c r="AY49" s="4">
        <f>2.04/2</f>
        <v/>
      </c>
      <c r="AZ49" s="4">
        <f>2.16/2</f>
        <v/>
      </c>
      <c r="BA49" s="4">
        <f>2.59/2</f>
        <v/>
      </c>
      <c r="BB49" s="4">
        <f>BB47/BB51</f>
        <v/>
      </c>
      <c r="BC49" s="4">
        <f>BC47/BC51</f>
        <v/>
      </c>
      <c r="BD49" s="42">
        <f>BD47/BD51</f>
        <v/>
      </c>
      <c r="BE49" s="4">
        <f>BE47/BE51</f>
        <v/>
      </c>
      <c r="BF49" s="4">
        <f>BF47/BF51</f>
        <v/>
      </c>
      <c r="BG49" s="4" t="n">
        <v>1.94</v>
      </c>
      <c r="BH49" s="4" t="n">
        <v>1.62</v>
      </c>
      <c r="BI49" s="4">
        <f>BI47/BI51</f>
        <v/>
      </c>
      <c r="BJ49" s="4">
        <f>BJ47/BJ51</f>
        <v/>
      </c>
      <c r="BK49" s="4">
        <f>BK47/BK51</f>
        <v/>
      </c>
      <c r="BL49" s="4">
        <f>BL47/BL51</f>
        <v/>
      </c>
      <c r="BM49" s="4">
        <f>BM47/BM51</f>
        <v/>
      </c>
      <c r="BN49" s="42">
        <f>BN47/BN51</f>
        <v/>
      </c>
      <c r="BO49" s="4">
        <f>BO47/BO51</f>
        <v/>
      </c>
      <c r="BP49" s="4">
        <f>BP47/BP51</f>
        <v/>
      </c>
    </row>
    <row r="50" customFormat="1" s="4">
      <c r="B50" s="4" t="inlineStr">
        <is>
          <t>EPS - Diluted</t>
        </is>
      </c>
      <c r="C50" s="4">
        <f>C47/C52</f>
        <v/>
      </c>
      <c r="D50" s="4">
        <f>D47/D52</f>
        <v/>
      </c>
      <c r="E50" s="4">
        <f>E47/E52</f>
        <v/>
      </c>
      <c r="F50" s="4">
        <f>F47/F52</f>
        <v/>
      </c>
      <c r="G50" s="4">
        <f>G47/G52</f>
        <v/>
      </c>
      <c r="H50" s="4">
        <f>H47/H52</f>
        <v/>
      </c>
      <c r="I50" s="4">
        <f>I47/I52</f>
        <v/>
      </c>
      <c r="J50" s="4">
        <f>J47/J52</f>
        <v/>
      </c>
      <c r="K50" s="4">
        <f>K47/K52</f>
        <v/>
      </c>
      <c r="L50" s="4">
        <f>L47/L52</f>
        <v/>
      </c>
      <c r="M50" s="4">
        <f>M47/M52</f>
        <v/>
      </c>
      <c r="N50" s="4">
        <f>N47/N52</f>
        <v/>
      </c>
      <c r="O50" s="4">
        <f>O47/O52</f>
        <v/>
      </c>
      <c r="P50" s="4">
        <f>P47/P52</f>
        <v/>
      </c>
      <c r="Q50" s="4">
        <f>Q47/Q52</f>
        <v/>
      </c>
      <c r="R50" s="4">
        <f>R47/R52</f>
        <v/>
      </c>
      <c r="S50" s="4">
        <f>S47/S52</f>
        <v/>
      </c>
      <c r="T50" s="4">
        <f>T47/T52</f>
        <v/>
      </c>
      <c r="U50" s="4">
        <f>U47/U52</f>
        <v/>
      </c>
      <c r="V50" s="4">
        <f>V47/V52</f>
        <v/>
      </c>
      <c r="W50" s="42">
        <f>W47/W52</f>
        <v/>
      </c>
      <c r="X50" s="4">
        <f>X47/X52</f>
        <v/>
      </c>
      <c r="Y50" s="4">
        <f>Y47/Y52</f>
        <v/>
      </c>
      <c r="Z50" s="4">
        <f>Z47/Z52</f>
        <v/>
      </c>
      <c r="AA50" s="42">
        <f>AA47/AA52</f>
        <v/>
      </c>
      <c r="AB50" s="4">
        <f>AB47/AB52</f>
        <v/>
      </c>
      <c r="AC50" s="4">
        <f>AC47/AC52</f>
        <v/>
      </c>
      <c r="AD50" s="4">
        <f>AD47/AD52</f>
        <v/>
      </c>
      <c r="AE50" s="42">
        <f>AE47/AE52</f>
        <v/>
      </c>
      <c r="AF50" s="4">
        <f>AF47/AF52</f>
        <v/>
      </c>
      <c r="AG50" s="4">
        <f>AG47/AG52</f>
        <v/>
      </c>
      <c r="AH50" s="4">
        <f>AH47/AH52</f>
        <v/>
      </c>
      <c r="AI50" s="42">
        <f>AI47/AI52</f>
        <v/>
      </c>
      <c r="AJ50" s="4">
        <f>AJ47/AJ52</f>
        <v/>
      </c>
      <c r="AK50" s="4">
        <f>AK47/AK52</f>
        <v/>
      </c>
      <c r="AM50" s="42" t="n"/>
      <c r="AX50" s="4">
        <f>2/2</f>
        <v/>
      </c>
      <c r="AY50" s="4">
        <f>2.04/2</f>
        <v/>
      </c>
      <c r="AZ50" s="4">
        <f>2.16/2</f>
        <v/>
      </c>
      <c r="BA50" s="4">
        <f>2.57/2</f>
        <v/>
      </c>
      <c r="BB50" s="4">
        <f>BB47/BB52</f>
        <v/>
      </c>
      <c r="BC50" s="4">
        <f>BC47/BC52</f>
        <v/>
      </c>
      <c r="BD50" s="42">
        <f>BD47/BD52</f>
        <v/>
      </c>
      <c r="BE50" s="4">
        <f>BE47/BE52</f>
        <v/>
      </c>
      <c r="BF50" s="4">
        <f>BF47/BF52</f>
        <v/>
      </c>
      <c r="BG50" s="4" t="n">
        <v>1.9</v>
      </c>
      <c r="BH50" s="4" t="n">
        <v>1.6</v>
      </c>
      <c r="BI50" s="4">
        <f>BI47/BI52</f>
        <v/>
      </c>
      <c r="BJ50" s="4">
        <f>BJ47/BJ52</f>
        <v/>
      </c>
      <c r="BK50" s="4">
        <f>BK47/BK52</f>
        <v/>
      </c>
      <c r="BL50" s="4">
        <f>BL47/BL52</f>
        <v/>
      </c>
      <c r="BM50" s="4">
        <f>BM47/BM52</f>
        <v/>
      </c>
      <c r="BN50" s="42">
        <f>BN47/BN52</f>
        <v/>
      </c>
      <c r="BO50" s="4">
        <f>BO47/BO52</f>
        <v/>
      </c>
      <c r="BP50" s="4">
        <f>BP47/BP52</f>
        <v/>
      </c>
    </row>
    <row r="51" customFormat="1" s="9">
      <c r="B51" s="9" t="inlineStr">
        <is>
          <t>Shares - Basic</t>
        </is>
      </c>
      <c r="S51" s="9" t="n">
        <v>4265</v>
      </c>
      <c r="W51" s="32" t="n">
        <v>4271</v>
      </c>
      <c r="X51" s="9" t="n">
        <v>4269</v>
      </c>
      <c r="Y51" s="9" t="n">
        <v>4280</v>
      </c>
      <c r="AA51" s="32" t="n">
        <v>4289</v>
      </c>
      <c r="AB51" s="9" t="n">
        <v>4295</v>
      </c>
      <c r="AC51" s="9" t="n">
        <v>4296</v>
      </c>
      <c r="AE51" s="32" t="n">
        <v>4307</v>
      </c>
      <c r="AF51" s="9" t="n">
        <v>4313</v>
      </c>
      <c r="AG51" s="9" t="n">
        <v>4318</v>
      </c>
      <c r="AI51" s="32" t="n">
        <v>4332</v>
      </c>
      <c r="AJ51" s="9" t="n">
        <v>4331</v>
      </c>
      <c r="AK51" s="9" t="n">
        <v>4325</v>
      </c>
      <c r="AM51" s="32" t="n"/>
      <c r="AX51" s="9">
        <f>2426*2</f>
        <v/>
      </c>
      <c r="AY51" s="9">
        <f>2392*2</f>
        <v/>
      </c>
      <c r="AZ51" s="9">
        <f>2348*2</f>
        <v/>
      </c>
      <c r="BA51" s="9">
        <f>BA47/BA49</f>
        <v/>
      </c>
      <c r="BB51" s="9">
        <f>2315*2</f>
        <v/>
      </c>
      <c r="BC51" s="9">
        <f>2314*2</f>
        <v/>
      </c>
      <c r="BD51" s="32" t="n">
        <v>4616</v>
      </c>
      <c r="BE51" s="9" t="n">
        <v>4568</v>
      </c>
      <c r="BF51" s="9" t="n">
        <v>4504</v>
      </c>
      <c r="BG51" s="9">
        <f>BG47/BG49</f>
        <v/>
      </c>
      <c r="BH51" s="9">
        <f>BH47/BH49</f>
        <v/>
      </c>
      <c r="BI51" s="9" t="n">
        <v>4352</v>
      </c>
      <c r="BJ51" s="9" t="n">
        <v>4317</v>
      </c>
      <c r="BK51" s="9" t="n">
        <v>4272</v>
      </c>
      <c r="BL51" s="9" t="n">
        <v>4259</v>
      </c>
      <c r="BM51" s="9" t="n">
        <v>4276</v>
      </c>
      <c r="BN51" s="32" t="n">
        <v>4295</v>
      </c>
      <c r="BO51" s="9" t="n">
        <v>4315</v>
      </c>
      <c r="BP51" s="9" t="n">
        <v>4328</v>
      </c>
    </row>
    <row r="52" customFormat="1" s="9">
      <c r="B52" s="9" t="inlineStr">
        <is>
          <t>Shares - Diluted</t>
        </is>
      </c>
      <c r="S52" s="9" t="n">
        <v>4306</v>
      </c>
      <c r="W52" s="32" t="n">
        <v>4306</v>
      </c>
      <c r="X52" s="9" t="n">
        <v>4305</v>
      </c>
      <c r="Y52" s="9" t="n">
        <v>4321</v>
      </c>
      <c r="AA52" s="32" t="n">
        <v>4325</v>
      </c>
      <c r="AB52" s="9" t="n">
        <v>4316</v>
      </c>
      <c r="AC52" s="9" t="n">
        <v>4321</v>
      </c>
      <c r="AE52" s="32" t="n">
        <v>4330</v>
      </c>
      <c r="AF52" s="9" t="n">
        <v>4338</v>
      </c>
      <c r="AG52" s="9" t="n">
        <v>4344</v>
      </c>
      <c r="AI52" s="32" t="n">
        <v>4357</v>
      </c>
      <c r="AJ52" s="9" t="n">
        <v>4353</v>
      </c>
      <c r="AK52" s="9" t="n">
        <v>4346</v>
      </c>
      <c r="AM52" s="32" t="n"/>
      <c r="AX52" s="9">
        <f>2429*2</f>
        <v/>
      </c>
      <c r="AY52" s="9">
        <f>2393*2</f>
        <v/>
      </c>
      <c r="AZ52" s="9">
        <f>2350*2</f>
        <v/>
      </c>
      <c r="BA52" s="9">
        <f>BA47/BA50</f>
        <v/>
      </c>
      <c r="BB52" s="9">
        <f>2336*2</f>
        <v/>
      </c>
      <c r="BC52" s="9">
        <f>2329*2</f>
        <v/>
      </c>
      <c r="BD52" s="32" t="n">
        <v>4667</v>
      </c>
      <c r="BE52" s="9" t="n">
        <v>4646</v>
      </c>
      <c r="BF52" s="9" t="n">
        <v>4584</v>
      </c>
      <c r="BG52" s="9">
        <f>BG47/BG50</f>
        <v/>
      </c>
      <c r="BH52" s="9">
        <f>BH47/BH50</f>
        <v/>
      </c>
      <c r="BI52" s="9" t="n">
        <v>4405</v>
      </c>
      <c r="BJ52" s="9" t="n">
        <v>4367</v>
      </c>
      <c r="BK52" s="9" t="n">
        <v>4324</v>
      </c>
      <c r="BL52" s="9" t="n">
        <v>4299</v>
      </c>
      <c r="BM52" s="9" t="n">
        <v>4314</v>
      </c>
      <c r="BN52" s="32" t="n">
        <v>4323</v>
      </c>
      <c r="BO52" s="9" t="n">
        <v>4340</v>
      </c>
      <c r="BP52" s="9" t="n">
        <v>4350</v>
      </c>
    </row>
    <row r="55" customFormat="1" s="23">
      <c r="B55" s="22" t="inlineStr">
        <is>
          <t>Balance Sheet</t>
        </is>
      </c>
      <c r="W55" s="30" t="n"/>
      <c r="AA55" s="30" t="n"/>
      <c r="AE55" s="30" t="n"/>
      <c r="AI55" s="30" t="n"/>
      <c r="AM55" s="30" t="n"/>
      <c r="BD55" s="30" t="n"/>
      <c r="BN55" s="30" t="n"/>
    </row>
    <row r="56" customFormat="1" s="15">
      <c r="B56" s="15" t="inlineStr">
        <is>
          <t>Current Assets</t>
        </is>
      </c>
      <c r="W56" s="43" t="n"/>
      <c r="AA56" s="43" t="n"/>
      <c r="AE56" s="43" t="n"/>
      <c r="AI56" s="43" t="n"/>
      <c r="AM56" s="43" t="n"/>
      <c r="BD56" s="43" t="n"/>
      <c r="BN56" s="43" t="n"/>
    </row>
    <row r="57" customFormat="1" s="9">
      <c r="B57" s="9" t="inlineStr">
        <is>
          <t>Cash &amp; Cash Equiv</t>
        </is>
      </c>
      <c r="W57" s="32" t="n">
        <v>5645</v>
      </c>
      <c r="Z57" s="9" t="n">
        <v>6480</v>
      </c>
      <c r="AA57" s="32" t="n">
        <v>13561</v>
      </c>
      <c r="AB57" s="9" t="n">
        <v>10037</v>
      </c>
      <c r="AC57" s="9" t="n">
        <v>11385</v>
      </c>
      <c r="AD57" s="9" t="n">
        <v>6795</v>
      </c>
      <c r="AE57" s="32" t="n">
        <v>8484</v>
      </c>
      <c r="AF57" s="9" t="n">
        <v>9188</v>
      </c>
      <c r="AG57" s="9" t="n">
        <v>11301</v>
      </c>
      <c r="AH57" s="9" t="n">
        <v>9684</v>
      </c>
      <c r="AI57" s="32" t="n">
        <v>7681</v>
      </c>
      <c r="AJ57" s="9" t="n">
        <v>8976</v>
      </c>
      <c r="AK57" s="9" t="n">
        <v>10127</v>
      </c>
      <c r="AM57" s="32" t="n"/>
      <c r="AY57" s="9" t="n">
        <v>4701</v>
      </c>
      <c r="AZ57" s="9" t="n">
        <v>2440</v>
      </c>
      <c r="BA57" s="9" t="n">
        <v>4093</v>
      </c>
      <c r="BB57" s="9" t="n">
        <v>4701</v>
      </c>
      <c r="BC57" s="9" t="n">
        <v>7021</v>
      </c>
      <c r="BD57" s="32" t="n">
        <v>8517</v>
      </c>
      <c r="BE57" s="9" t="n">
        <v>12803</v>
      </c>
      <c r="BF57" s="9" t="n">
        <v>8442</v>
      </c>
      <c r="BG57" s="9" t="n">
        <v>10414</v>
      </c>
      <c r="BH57" s="9" t="n">
        <v>8958</v>
      </c>
      <c r="BI57" s="9" t="n">
        <v>7309</v>
      </c>
      <c r="BJ57" s="9" t="n">
        <v>8555</v>
      </c>
      <c r="BK57" s="9" t="n">
        <v>6006</v>
      </c>
      <c r="BL57" s="9" t="n">
        <v>9077</v>
      </c>
      <c r="BM57" s="9" t="n">
        <v>6480</v>
      </c>
      <c r="BN57" s="32" t="n">
        <v>6795</v>
      </c>
      <c r="BO57" s="9" t="n">
        <v>9684</v>
      </c>
      <c r="BP57" s="9" t="n">
        <v>9519</v>
      </c>
    </row>
    <row r="58" customFormat="1" s="9">
      <c r="B58" s="9" t="inlineStr">
        <is>
          <t>Short-term investments</t>
        </is>
      </c>
      <c r="W58" s="32">
        <f>1538+4765</f>
        <v/>
      </c>
      <c r="Z58" s="9">
        <f>1467+3228</f>
        <v/>
      </c>
      <c r="AA58" s="32">
        <f>1713+2392</f>
        <v/>
      </c>
      <c r="AB58" s="9">
        <f>7551+2228</f>
        <v/>
      </c>
      <c r="AC58" s="9">
        <f>7347+2396</f>
        <v/>
      </c>
      <c r="AD58" s="9">
        <f>1771+2348</f>
        <v/>
      </c>
      <c r="AE58" s="32">
        <f>1871+2234</f>
        <v/>
      </c>
      <c r="AF58" s="9">
        <f>2079+1775</f>
        <v/>
      </c>
      <c r="AG58" s="9">
        <f>1844+1724</f>
        <v/>
      </c>
      <c r="AH58" s="9">
        <f>1242+1699</f>
        <v/>
      </c>
      <c r="AI58" s="32">
        <f>736+1939</f>
        <v/>
      </c>
      <c r="AJ58" s="9">
        <f>776+1867</f>
        <v/>
      </c>
      <c r="AK58" s="9">
        <f>1120+1973</f>
        <v/>
      </c>
      <c r="AM58" s="32" t="n"/>
      <c r="AY58" s="9" t="n">
        <v>0</v>
      </c>
      <c r="AZ58" s="9" t="n">
        <v>0</v>
      </c>
      <c r="BA58" s="9" t="n">
        <v>0</v>
      </c>
      <c r="BB58" s="9" t="n">
        <v>0</v>
      </c>
      <c r="BC58" s="9" t="n">
        <v>2130</v>
      </c>
      <c r="BD58" s="32" t="n">
        <v>2682</v>
      </c>
      <c r="BE58" s="9" t="n">
        <v>1088</v>
      </c>
      <c r="BF58" s="9" t="n">
        <v>5017</v>
      </c>
      <c r="BG58" s="9" t="n">
        <v>6707</v>
      </c>
      <c r="BH58" s="9" t="n">
        <v>9052</v>
      </c>
      <c r="BI58" s="9" t="n">
        <v>8322</v>
      </c>
      <c r="BJ58" s="9" t="n">
        <v>9595</v>
      </c>
      <c r="BK58" s="9" t="n">
        <v>9352</v>
      </c>
      <c r="BL58" s="9" t="n">
        <v>2025</v>
      </c>
      <c r="BM58" s="9" t="n">
        <v>1467</v>
      </c>
      <c r="BN58" s="32" t="n">
        <v>1171</v>
      </c>
      <c r="BO58" s="9" t="n">
        <v>1242</v>
      </c>
      <c r="BP58" s="9" t="n">
        <v>1043</v>
      </c>
    </row>
    <row r="59" customFormat="1" s="9">
      <c r="B59" s="9" t="inlineStr">
        <is>
          <t>Marketable securities</t>
        </is>
      </c>
      <c r="W59" s="32" t="n"/>
      <c r="AA59" s="32" t="n"/>
      <c r="AE59" s="32" t="n"/>
      <c r="AI59" s="32" t="n"/>
      <c r="AM59" s="32" t="n"/>
      <c r="AY59" s="9" t="n">
        <v>66</v>
      </c>
      <c r="AZ59" s="9" t="n">
        <v>150</v>
      </c>
      <c r="BA59" s="9" t="n">
        <v>215</v>
      </c>
      <c r="BB59" s="9" t="n">
        <v>278</v>
      </c>
      <c r="BC59" s="9" t="n">
        <v>62</v>
      </c>
      <c r="BD59" s="32" t="n">
        <v>138</v>
      </c>
      <c r="BE59" s="9" t="n">
        <v>144</v>
      </c>
      <c r="BF59" s="9" t="n">
        <v>3092</v>
      </c>
      <c r="BG59" s="9" t="n">
        <v>3147</v>
      </c>
      <c r="BH59" s="9" t="n">
        <v>3665</v>
      </c>
      <c r="BI59" s="9" t="n">
        <v>4269</v>
      </c>
      <c r="BJ59" s="9" t="n">
        <v>4051</v>
      </c>
      <c r="BK59" s="9" t="n">
        <v>5317</v>
      </c>
      <c r="BL59" s="9" t="n">
        <v>5013</v>
      </c>
      <c r="BM59" s="9" t="n">
        <v>3228</v>
      </c>
      <c r="BN59" s="32" t="n">
        <v>2348</v>
      </c>
      <c r="BO59" s="9" t="n">
        <v>1699</v>
      </c>
      <c r="BP59" s="9" t="n">
        <v>1069</v>
      </c>
    </row>
    <row r="60" customFormat="1" s="9">
      <c r="B60" s="9" t="inlineStr">
        <is>
          <t>AR</t>
        </is>
      </c>
      <c r="W60" s="32" t="n">
        <v>3852</v>
      </c>
      <c r="Z60" s="9" t="n">
        <v>3971</v>
      </c>
      <c r="AA60" s="32" t="n">
        <v>4430</v>
      </c>
      <c r="AB60" s="9" t="n">
        <v>3849</v>
      </c>
      <c r="AC60" s="9" t="n">
        <v>3827</v>
      </c>
      <c r="AD60" s="9" t="n">
        <v>3144</v>
      </c>
      <c r="AE60" s="32" t="n">
        <v>3762</v>
      </c>
      <c r="AF60" s="9" t="n">
        <v>4036</v>
      </c>
      <c r="AG60" s="9" t="n">
        <v>3889</v>
      </c>
      <c r="AH60" s="9" t="n">
        <v>3512</v>
      </c>
      <c r="AI60" s="32" t="n">
        <v>4641</v>
      </c>
      <c r="AJ60" s="9" t="n">
        <v>4494</v>
      </c>
      <c r="AK60" s="9" t="n">
        <v>3994</v>
      </c>
      <c r="AM60" s="32" t="n"/>
      <c r="AY60" s="9" t="n">
        <v>2281</v>
      </c>
      <c r="AZ60" s="9" t="n">
        <v>2587</v>
      </c>
      <c r="BA60" s="9" t="n">
        <v>3317</v>
      </c>
      <c r="BB60" s="9" t="n">
        <v>3090</v>
      </c>
      <c r="BC60" s="9" t="n">
        <v>3758</v>
      </c>
      <c r="BD60" s="32" t="n">
        <v>4430</v>
      </c>
      <c r="BE60" s="9" t="n">
        <v>4920</v>
      </c>
      <c r="BF60" s="9" t="n">
        <v>4759</v>
      </c>
      <c r="BG60" s="9" t="n">
        <v>4873</v>
      </c>
      <c r="BH60" s="9" t="n">
        <v>4466</v>
      </c>
      <c r="BI60" s="9" t="n">
        <v>3941</v>
      </c>
      <c r="BJ60" s="9" t="n">
        <v>3856</v>
      </c>
      <c r="BK60" s="9" t="n">
        <v>3667</v>
      </c>
      <c r="BL60" s="9" t="n">
        <v>3685</v>
      </c>
      <c r="BM60" s="9" t="n">
        <v>3971</v>
      </c>
      <c r="BN60" s="32" t="n">
        <v>3144</v>
      </c>
      <c r="BO60" s="9" t="n">
        <v>3512</v>
      </c>
      <c r="BP60" s="9" t="n">
        <v>3487</v>
      </c>
    </row>
    <row r="61" customFormat="1" s="9">
      <c r="B61" s="9" t="inlineStr">
        <is>
          <t>Inventories</t>
        </is>
      </c>
      <c r="W61" s="32" t="n">
        <v>3178</v>
      </c>
      <c r="Z61" s="9" t="n">
        <v>3379</v>
      </c>
      <c r="AA61" s="32" t="n">
        <v>3558</v>
      </c>
      <c r="AB61" s="9" t="n">
        <v>3501</v>
      </c>
      <c r="AC61" s="9" t="n">
        <v>3264</v>
      </c>
      <c r="AD61" s="9" t="n">
        <v>3266</v>
      </c>
      <c r="AE61" s="32" t="n">
        <v>3356</v>
      </c>
      <c r="AF61" s="9" t="n">
        <v>3281</v>
      </c>
      <c r="AG61" s="9" t="n">
        <v>3182</v>
      </c>
      <c r="AH61" s="9" t="n">
        <v>3414</v>
      </c>
      <c r="AI61" s="32" t="n">
        <v>3741</v>
      </c>
      <c r="AJ61" s="9" t="n">
        <v>3621</v>
      </c>
      <c r="AK61" s="9" t="n">
        <v>3708</v>
      </c>
      <c r="AM61" s="32" t="n"/>
      <c r="AY61" s="9" t="n">
        <v>1379</v>
      </c>
      <c r="AZ61" s="9" t="n">
        <v>1641</v>
      </c>
      <c r="BA61" s="9" t="n">
        <v>2220</v>
      </c>
      <c r="BB61" s="9" t="n">
        <v>2187</v>
      </c>
      <c r="BC61" s="9" t="n">
        <v>32354</v>
      </c>
      <c r="BD61" s="32" t="n">
        <v>2650</v>
      </c>
      <c r="BE61" s="9" t="n">
        <v>3092</v>
      </c>
      <c r="BF61" s="9" t="n">
        <v>3264</v>
      </c>
      <c r="BG61" s="9" t="n">
        <v>3277</v>
      </c>
      <c r="BH61" s="9" t="n">
        <v>3100</v>
      </c>
      <c r="BI61" s="9" t="n">
        <v>2902</v>
      </c>
      <c r="BJ61" s="9" t="n">
        <v>2675</v>
      </c>
      <c r="BK61" s="9" t="n">
        <v>2655</v>
      </c>
      <c r="BL61" s="9" t="n">
        <v>3071</v>
      </c>
      <c r="BM61" s="9" t="n">
        <v>3379</v>
      </c>
      <c r="BN61" s="32" t="n">
        <v>3266</v>
      </c>
      <c r="BO61" s="9" t="n">
        <v>3414</v>
      </c>
      <c r="BP61" s="9" t="n">
        <v>4233</v>
      </c>
    </row>
    <row r="62" customFormat="1" s="9">
      <c r="B62" s="9" t="inlineStr">
        <is>
          <t>Prepaid expenses and other current assets</t>
        </is>
      </c>
      <c r="W62" s="32" t="n">
        <v>2935</v>
      </c>
      <c r="Z62" s="9" t="n">
        <v>1886</v>
      </c>
      <c r="AA62" s="32" t="n">
        <v>2580</v>
      </c>
      <c r="AB62" s="9" t="n">
        <v>2205</v>
      </c>
      <c r="AC62" s="9" t="n">
        <v>2191</v>
      </c>
      <c r="AD62" s="9" t="n">
        <v>1916</v>
      </c>
      <c r="AE62" s="32" t="n">
        <v>2225</v>
      </c>
      <c r="AF62" s="9" t="n">
        <v>2122</v>
      </c>
      <c r="AG62" s="9" t="n">
        <v>2300</v>
      </c>
      <c r="AH62" s="9" t="n">
        <v>2994</v>
      </c>
      <c r="AI62" s="32" t="n">
        <v>3418</v>
      </c>
      <c r="AJ62" s="9" t="n">
        <v>3407</v>
      </c>
      <c r="AK62" s="9" t="n">
        <v>3217</v>
      </c>
      <c r="AM62" s="32" t="n"/>
      <c r="AY62" s="9" t="n">
        <v>1778</v>
      </c>
      <c r="AZ62" s="9" t="n">
        <v>1623</v>
      </c>
      <c r="BA62" s="9" t="n">
        <v>2260</v>
      </c>
      <c r="BB62" s="9" t="n">
        <v>1920</v>
      </c>
      <c r="BC62" s="9" t="n">
        <v>2226</v>
      </c>
      <c r="BD62" s="32" t="n">
        <v>3162</v>
      </c>
      <c r="BE62" s="9" t="n">
        <v>3450</v>
      </c>
      <c r="BF62" s="9" t="n">
        <v>2781</v>
      </c>
      <c r="BG62" s="9" t="n">
        <v>2886</v>
      </c>
      <c r="BH62" s="9" t="n">
        <v>3066</v>
      </c>
      <c r="BI62" s="9" t="n">
        <v>2752</v>
      </c>
      <c r="BJ62" s="9" t="n">
        <v>2481</v>
      </c>
      <c r="BK62" s="9" t="n">
        <v>2000</v>
      </c>
      <c r="BL62" s="9" t="n">
        <v>2059</v>
      </c>
      <c r="BM62" s="9" t="n">
        <v>1886</v>
      </c>
      <c r="BN62" s="32" t="n">
        <v>1916</v>
      </c>
      <c r="BO62" s="9" t="n">
        <v>2994</v>
      </c>
      <c r="BP62" s="9" t="n">
        <v>3240</v>
      </c>
    </row>
    <row r="63" customFormat="1" s="10">
      <c r="B63" s="10" t="inlineStr">
        <is>
          <t>Assets held for sale</t>
        </is>
      </c>
      <c r="T63" s="10" t="n">
        <v>0</v>
      </c>
      <c r="U63" s="10" t="n">
        <v>0</v>
      </c>
      <c r="V63" s="10" t="n">
        <v>0</v>
      </c>
      <c r="W63" s="33" t="n">
        <v>6627</v>
      </c>
      <c r="X63" s="10" t="n">
        <v>0</v>
      </c>
      <c r="Y63" s="10" t="n">
        <v>0</v>
      </c>
      <c r="Z63" s="10" t="n">
        <v>0</v>
      </c>
      <c r="AA63" s="33" t="n">
        <v>0</v>
      </c>
      <c r="AB63" s="10" t="n">
        <v>0</v>
      </c>
      <c r="AC63" s="10" t="n">
        <v>0</v>
      </c>
      <c r="AD63" s="10" t="n">
        <v>0</v>
      </c>
      <c r="AE63" s="33" t="n">
        <v>0</v>
      </c>
      <c r="AF63" s="10" t="n">
        <v>0</v>
      </c>
      <c r="AG63" s="10" t="n">
        <v>0</v>
      </c>
      <c r="AH63" s="10" t="n">
        <v>0</v>
      </c>
      <c r="AI63" s="33" t="n">
        <v>0</v>
      </c>
      <c r="AJ63" s="10" t="n">
        <v>0</v>
      </c>
      <c r="AK63" s="10" t="n">
        <v>0</v>
      </c>
      <c r="AM63" s="33" t="n"/>
      <c r="AY63" s="10" t="n">
        <v>0</v>
      </c>
      <c r="AZ63" s="10" t="n">
        <v>0</v>
      </c>
      <c r="BA63" s="10" t="n">
        <v>0</v>
      </c>
      <c r="BB63" s="10" t="n">
        <v>0</v>
      </c>
      <c r="BC63" s="10" t="n">
        <v>0</v>
      </c>
      <c r="BD63" s="33" t="n">
        <v>0</v>
      </c>
      <c r="BE63" s="10" t="n">
        <v>0</v>
      </c>
      <c r="BF63" s="10" t="n">
        <v>2973</v>
      </c>
      <c r="BG63" s="10" t="n">
        <v>0</v>
      </c>
      <c r="BH63" s="10" t="n">
        <v>679</v>
      </c>
      <c r="BI63" s="10" t="n">
        <v>3900</v>
      </c>
      <c r="BJ63" s="10" t="n">
        <v>2797</v>
      </c>
      <c r="BK63" s="10">
        <f>219+7329</f>
        <v/>
      </c>
      <c r="BL63" s="10" t="n">
        <v>0</v>
      </c>
      <c r="BM63" s="10" t="n">
        <v>0</v>
      </c>
      <c r="BN63" s="33" t="n">
        <v>0</v>
      </c>
      <c r="BO63" s="10" t="n">
        <v>0</v>
      </c>
      <c r="BP63" s="10" t="n">
        <v>0</v>
      </c>
    </row>
    <row r="64" customFormat="1" s="17">
      <c r="B64" s="17" t="inlineStr">
        <is>
          <t>Total Current Assets</t>
        </is>
      </c>
      <c r="C64" s="17">
        <f>SUM(C57:C62)</f>
        <v/>
      </c>
      <c r="D64" s="17">
        <f>SUM(D57:D62)</f>
        <v/>
      </c>
      <c r="E64" s="17">
        <f>SUM(E57:E62)</f>
        <v/>
      </c>
      <c r="F64" s="17">
        <f>SUM(F57:F62)</f>
        <v/>
      </c>
      <c r="G64" s="17">
        <f>SUM(G57:G62)</f>
        <v/>
      </c>
      <c r="H64" s="17">
        <f>SUM(H57:H62)</f>
        <v/>
      </c>
      <c r="I64" s="17">
        <f>SUM(I57:I62)</f>
        <v/>
      </c>
      <c r="J64" s="17">
        <f>SUM(J57:J62)</f>
        <v/>
      </c>
      <c r="K64" s="17">
        <f>SUM(K57:K62)</f>
        <v/>
      </c>
      <c r="L64" s="17">
        <f>SUM(L57:L62)</f>
        <v/>
      </c>
      <c r="M64" s="17">
        <f>SUM(M57:M62)</f>
        <v/>
      </c>
      <c r="N64" s="17">
        <f>SUM(N57:N62)</f>
        <v/>
      </c>
      <c r="O64" s="17">
        <f>SUM(O57:O62)</f>
        <v/>
      </c>
      <c r="P64" s="17">
        <f>SUM(P57:P62)</f>
        <v/>
      </c>
      <c r="Q64" s="17">
        <f>SUM(Q57:Q62)</f>
        <v/>
      </c>
      <c r="R64" s="17">
        <f>SUM(R57:R62)</f>
        <v/>
      </c>
      <c r="T64" s="17">
        <f>SUM(T57:T62)</f>
        <v/>
      </c>
      <c r="U64" s="17">
        <f>SUM(U57:U62)</f>
        <v/>
      </c>
      <c r="V64" s="17">
        <f>SUM(V57:V62)</f>
        <v/>
      </c>
      <c r="W64" s="34">
        <f>SUM(W57:W63)</f>
        <v/>
      </c>
      <c r="X64" s="17">
        <f>SUM(X57:X62)</f>
        <v/>
      </c>
      <c r="Y64" s="17">
        <f>SUM(Y57:Y62)</f>
        <v/>
      </c>
      <c r="Z64" s="17">
        <f>SUM(Z57:Z62)</f>
        <v/>
      </c>
      <c r="AA64" s="34">
        <f>SUM(AA57:AA62)</f>
        <v/>
      </c>
      <c r="AB64" s="17">
        <f>SUM(AB57:AB62)</f>
        <v/>
      </c>
      <c r="AC64" s="17">
        <f>SUM(AC57:AC62)</f>
        <v/>
      </c>
      <c r="AD64" s="17">
        <f>SUM(AD57:AD62)</f>
        <v/>
      </c>
      <c r="AE64" s="34">
        <f>SUM(AE57:AE62)</f>
        <v/>
      </c>
      <c r="AF64" s="17">
        <f>SUM(AF57:AF62)</f>
        <v/>
      </c>
      <c r="AG64" s="17">
        <f>SUM(AG57:AG62)</f>
        <v/>
      </c>
      <c r="AH64" s="17">
        <f>SUM(AH57:AH62)</f>
        <v/>
      </c>
      <c r="AI64" s="34">
        <f>SUM(AI57:AI62)</f>
        <v/>
      </c>
      <c r="AJ64" s="17">
        <f>SUM(AJ57:AJ62)</f>
        <v/>
      </c>
      <c r="AK64" s="17">
        <f>SUM(AK57:AK62)</f>
        <v/>
      </c>
      <c r="AM64" s="34" t="n"/>
      <c r="AX64" s="17">
        <f>SUM(AX57:AX63)</f>
        <v/>
      </c>
      <c r="AY64" s="17">
        <f>SUM(AY57:AY63)</f>
        <v/>
      </c>
      <c r="AZ64" s="17">
        <f>SUM(AZ57:AZ63)</f>
        <v/>
      </c>
      <c r="BA64" s="17">
        <f>SUM(BA57:BA63)</f>
        <v/>
      </c>
      <c r="BB64" s="17">
        <f>SUM(BB57:BB63)</f>
        <v/>
      </c>
      <c r="BC64" s="17">
        <f>SUM(BC57:BC63)</f>
        <v/>
      </c>
      <c r="BD64" s="34">
        <f>SUM(BD57:BD63)</f>
        <v/>
      </c>
      <c r="BE64" s="17">
        <f>SUM(BE57:BE63)</f>
        <v/>
      </c>
      <c r="BF64" s="17">
        <f>SUM(BF57:BF63)</f>
        <v/>
      </c>
      <c r="BG64" s="17">
        <f>SUM(BG57:BG63)</f>
        <v/>
      </c>
      <c r="BH64" s="17">
        <f>SUM(BH57:BH63)</f>
        <v/>
      </c>
      <c r="BI64" s="17">
        <f>SUM(BI57:BI63)</f>
        <v/>
      </c>
      <c r="BJ64" s="17">
        <f>SUM(BJ57:BJ63)</f>
        <v/>
      </c>
      <c r="BK64" s="17">
        <f>SUM(BK57:BK63)</f>
        <v/>
      </c>
      <c r="BL64" s="17">
        <f>SUM(BL57:BL63)</f>
        <v/>
      </c>
      <c r="BM64" s="17">
        <f>SUM(BM57:BM63)</f>
        <v/>
      </c>
      <c r="BN64" s="34">
        <f>SUM(BN57:BN63)</f>
        <v/>
      </c>
      <c r="BO64" s="17">
        <f>SUM(BO57:BO63)</f>
        <v/>
      </c>
      <c r="BP64" s="17">
        <f>SUM(BP57:BP63)</f>
        <v/>
      </c>
    </row>
    <row r="65" customFormat="1" s="19">
      <c r="B65" s="19" t="inlineStr">
        <is>
          <t>Non-current Assets</t>
        </is>
      </c>
      <c r="W65" s="35" t="n"/>
      <c r="AA65" s="35" t="n"/>
      <c r="AE65" s="35" t="n"/>
      <c r="AI65" s="35" t="n"/>
      <c r="AM65" s="35" t="n"/>
      <c r="BD65" s="35" t="n"/>
      <c r="BN65" s="35" t="n"/>
    </row>
    <row r="66" customFormat="1" s="9">
      <c r="B66" s="9" t="inlineStr">
        <is>
          <t>Equity method investments</t>
        </is>
      </c>
      <c r="W66" s="32" t="n">
        <v>19283</v>
      </c>
      <c r="Z66" s="9" t="n">
        <v>19025</v>
      </c>
      <c r="AA66" s="32" t="n">
        <v>18020</v>
      </c>
      <c r="AB66" s="9" t="n">
        <v>18189</v>
      </c>
      <c r="AC66" s="9" t="n">
        <v>18875</v>
      </c>
      <c r="AD66" s="9" t="n">
        <v>19273</v>
      </c>
      <c r="AE66" s="32" t="n">
        <v>18966</v>
      </c>
      <c r="AF66" s="9" t="n">
        <v>18471</v>
      </c>
      <c r="AG66" s="9" t="n">
        <v>18284</v>
      </c>
      <c r="AH66" s="9" t="n">
        <v>17598</v>
      </c>
      <c r="AI66" s="32" t="n">
        <v>18198</v>
      </c>
      <c r="AJ66" s="9" t="n">
        <v>17720</v>
      </c>
      <c r="AK66" s="9" t="n">
        <v>17723</v>
      </c>
      <c r="AM66" s="32" t="n"/>
      <c r="AY66" s="9">
        <f>6922-AY67</f>
        <v/>
      </c>
      <c r="AZ66" s="9">
        <f>6783-AZ67</f>
        <v/>
      </c>
      <c r="BA66" s="9">
        <f>7777-BA67</f>
        <v/>
      </c>
      <c r="BB66" s="9">
        <f>5779-BB67</f>
        <v/>
      </c>
      <c r="BC66" s="9" t="n">
        <v>6217</v>
      </c>
      <c r="BD66" s="32" t="n">
        <v>6954</v>
      </c>
      <c r="BE66" s="9" t="n">
        <v>7233</v>
      </c>
      <c r="BF66" s="9" t="n">
        <v>9216</v>
      </c>
      <c r="BG66" s="9" t="n">
        <v>10393</v>
      </c>
      <c r="BH66" s="9" t="n">
        <v>9947</v>
      </c>
      <c r="BI66" s="9" t="n">
        <v>12318</v>
      </c>
      <c r="BJ66" s="9" t="n">
        <v>16260</v>
      </c>
      <c r="BK66" s="9" t="n">
        <v>20856</v>
      </c>
      <c r="BL66" s="9" t="n">
        <v>19412</v>
      </c>
      <c r="BM66" s="9" t="n">
        <v>19025</v>
      </c>
      <c r="BN66" s="32" t="n">
        <v>19273</v>
      </c>
      <c r="BO66" s="9" t="n">
        <v>17598</v>
      </c>
      <c r="BP66" s="9" t="n">
        <v>18264</v>
      </c>
    </row>
    <row r="67" customFormat="1" s="9">
      <c r="B67" s="9" t="inlineStr">
        <is>
          <t>Other investmnets</t>
        </is>
      </c>
      <c r="W67" s="32" t="n">
        <v>915</v>
      </c>
      <c r="Z67" s="9" t="n">
        <v>854</v>
      </c>
      <c r="AA67" s="32" t="n">
        <v>652</v>
      </c>
      <c r="AB67" s="9" t="n">
        <v>746</v>
      </c>
      <c r="AC67" s="9" t="n">
        <v>712</v>
      </c>
      <c r="AD67" s="9" t="n">
        <v>812</v>
      </c>
      <c r="AE67" s="32" t="n">
        <v>806</v>
      </c>
      <c r="AF67" s="9" t="n">
        <v>945</v>
      </c>
      <c r="AG67" s="9" t="n">
        <v>897</v>
      </c>
      <c r="AH67" s="9" t="n">
        <v>818</v>
      </c>
      <c r="AI67" s="32" t="n">
        <v>788</v>
      </c>
      <c r="AJ67" s="9" t="n">
        <v>655</v>
      </c>
      <c r="AK67" s="9" t="n">
        <v>582</v>
      </c>
      <c r="AM67" s="32" t="n"/>
      <c r="AY67" s="9" t="n">
        <v>360</v>
      </c>
      <c r="AZ67" s="9" t="n">
        <v>473</v>
      </c>
      <c r="BA67" s="9" t="n">
        <v>488</v>
      </c>
      <c r="BB67" s="9" t="n">
        <v>463</v>
      </c>
      <c r="BC67" s="9" t="n">
        <v>538</v>
      </c>
      <c r="BD67" s="32" t="n">
        <v>631</v>
      </c>
      <c r="BE67" s="9" t="n">
        <v>1141</v>
      </c>
      <c r="BF67" s="9" t="n">
        <v>1232</v>
      </c>
      <c r="BG67" s="9" t="n">
        <v>1119</v>
      </c>
      <c r="BH67" s="9" t="n">
        <v>3678</v>
      </c>
      <c r="BI67" s="9" t="n">
        <v>3470</v>
      </c>
      <c r="BJ67" s="9" t="n">
        <v>989</v>
      </c>
      <c r="BK67" s="9" t="n">
        <v>1096</v>
      </c>
      <c r="BL67" s="9" t="n">
        <v>867</v>
      </c>
      <c r="BM67" s="9" t="n">
        <v>854</v>
      </c>
      <c r="BN67" s="32" t="n">
        <v>812</v>
      </c>
      <c r="BO67" s="9" t="n">
        <v>818</v>
      </c>
      <c r="BP67" s="9" t="n">
        <v>501</v>
      </c>
    </row>
    <row r="68" customFormat="1" s="9">
      <c r="B68" s="9" t="inlineStr">
        <is>
          <t>Other noncurrent assets</t>
        </is>
      </c>
      <c r="W68" s="32" t="n">
        <v>5382</v>
      </c>
      <c r="Z68" s="9" t="n">
        <v>6075</v>
      </c>
      <c r="AA68" s="32" t="n">
        <v>6001</v>
      </c>
      <c r="AB68" s="9" t="n">
        <v>5875</v>
      </c>
      <c r="AC68" s="9" t="n">
        <v>6161</v>
      </c>
      <c r="AD68" s="9" t="n">
        <v>6184</v>
      </c>
      <c r="AE68" s="32" t="n">
        <v>6494</v>
      </c>
      <c r="AF68" s="9" t="n">
        <v>6553</v>
      </c>
      <c r="AG68" s="9" t="n">
        <v>6490</v>
      </c>
      <c r="AH68" s="9" t="n">
        <v>6731</v>
      </c>
      <c r="AI68" s="32" t="n">
        <v>6392</v>
      </c>
      <c r="AJ68" s="9" t="n">
        <v>6470</v>
      </c>
      <c r="AK68" s="9" t="n">
        <v>6130</v>
      </c>
      <c r="AM68" s="32" t="n"/>
      <c r="AY68" s="9" t="n">
        <v>2648</v>
      </c>
      <c r="AZ68" s="9" t="n">
        <v>2701</v>
      </c>
      <c r="BA68" s="9" t="n">
        <v>2675</v>
      </c>
      <c r="BB68" s="9" t="n">
        <v>1733</v>
      </c>
      <c r="BC68" s="9" t="n">
        <v>1976</v>
      </c>
      <c r="BD68" s="32" t="n">
        <v>2121</v>
      </c>
      <c r="BE68" s="9" t="n">
        <v>3495</v>
      </c>
      <c r="BF68" s="9" t="n">
        <v>3585</v>
      </c>
      <c r="BG68" s="9" t="n">
        <v>4661</v>
      </c>
      <c r="BH68" s="9" t="n">
        <v>4407</v>
      </c>
      <c r="BI68" s="9" t="n">
        <v>4207</v>
      </c>
      <c r="BJ68" s="9" t="n">
        <v>4248</v>
      </c>
      <c r="BK68" s="9" t="n">
        <v>4560</v>
      </c>
      <c r="BL68" s="9" t="n">
        <v>4148</v>
      </c>
      <c r="BM68" s="9" t="n">
        <v>6075</v>
      </c>
      <c r="BN68" s="32" t="n">
        <v>6184</v>
      </c>
      <c r="BO68" s="9" t="n">
        <v>6731</v>
      </c>
      <c r="BP68" s="9" t="n">
        <v>6189</v>
      </c>
    </row>
    <row r="69" customFormat="1" s="9">
      <c r="B69" s="9" t="inlineStr">
        <is>
          <t>Deferred income tax assets</t>
        </is>
      </c>
      <c r="W69" s="32" t="n">
        <v>2617</v>
      </c>
      <c r="Z69" s="9" t="n">
        <v>2412</v>
      </c>
      <c r="AA69" s="32" t="n">
        <v>2275</v>
      </c>
      <c r="AB69" s="9" t="n">
        <v>2366</v>
      </c>
      <c r="AC69" s="9" t="n">
        <v>2439</v>
      </c>
      <c r="AD69" s="9" t="n">
        <v>2460</v>
      </c>
      <c r="AE69" s="32" t="n">
        <v>2332</v>
      </c>
      <c r="AF69" s="9" t="n">
        <v>2291</v>
      </c>
      <c r="AG69" s="9" t="n">
        <v>2237</v>
      </c>
      <c r="AH69" s="9" t="n">
        <v>2129</v>
      </c>
      <c r="AI69" s="32" t="n">
        <v>2006</v>
      </c>
      <c r="AJ69" s="9" t="n">
        <v>1833</v>
      </c>
      <c r="AK69" s="9" t="n">
        <v>1708</v>
      </c>
      <c r="AM69" s="32" t="n"/>
      <c r="AY69" s="9" t="n">
        <v>0</v>
      </c>
      <c r="AZ69" s="9" t="n">
        <v>0</v>
      </c>
      <c r="BA69" s="9" t="n">
        <v>0</v>
      </c>
      <c r="BB69" s="9" t="n">
        <v>0</v>
      </c>
      <c r="BC69" s="9" t="n">
        <v>9561</v>
      </c>
      <c r="BD69" s="32" t="n">
        <v>14727</v>
      </c>
      <c r="BE69" s="9" t="n">
        <v>14939</v>
      </c>
      <c r="BF69" s="9" t="n">
        <v>14476</v>
      </c>
      <c r="BG69" s="9" t="n">
        <v>14967</v>
      </c>
      <c r="BH69" s="9" t="n">
        <v>14633</v>
      </c>
      <c r="BI69" s="9" t="n">
        <v>12571</v>
      </c>
      <c r="BJ69" s="9" t="n">
        <v>10635</v>
      </c>
      <c r="BK69" s="9" t="n">
        <v>8203</v>
      </c>
      <c r="BL69" s="9" t="n">
        <v>2674</v>
      </c>
      <c r="BM69" s="9" t="n">
        <v>2412</v>
      </c>
      <c r="BN69" s="32" t="n">
        <v>2460</v>
      </c>
      <c r="BO69" s="9" t="n">
        <v>2129</v>
      </c>
      <c r="BP69" s="9" t="n">
        <v>1746</v>
      </c>
    </row>
    <row r="70" customFormat="1" s="9">
      <c r="B70" s="9" t="inlineStr">
        <is>
          <t>PP&amp;E</t>
        </is>
      </c>
      <c r="W70" s="32" t="n">
        <v>8866</v>
      </c>
      <c r="Z70" s="9" t="n">
        <v>10838</v>
      </c>
      <c r="AA70" s="32" t="n">
        <v>10993</v>
      </c>
      <c r="AB70" s="9" t="n">
        <v>10695</v>
      </c>
      <c r="AC70" s="9" t="n">
        <v>10667</v>
      </c>
      <c r="AD70" s="9" t="n">
        <v>10777</v>
      </c>
      <c r="AE70" s="32" t="n">
        <v>10673</v>
      </c>
      <c r="AF70" s="9" t="n">
        <v>10547</v>
      </c>
      <c r="AG70" s="9" t="n">
        <v>10058</v>
      </c>
      <c r="AH70" s="9" t="n">
        <v>9920</v>
      </c>
      <c r="AI70" s="32" t="n">
        <v>9784</v>
      </c>
      <c r="AJ70" s="9" t="n">
        <v>9462</v>
      </c>
      <c r="AK70" s="9" t="n">
        <v>9243</v>
      </c>
      <c r="AM70" s="32" t="n"/>
      <c r="AY70" s="9" t="n">
        <v>5831</v>
      </c>
      <c r="AZ70" s="9" t="n">
        <v>6903</v>
      </c>
      <c r="BA70" s="9" t="n">
        <v>8493</v>
      </c>
      <c r="BB70" s="9" t="n">
        <v>8326</v>
      </c>
      <c r="BC70" s="9" t="n">
        <v>6183</v>
      </c>
      <c r="BD70" s="32" t="n">
        <v>6356</v>
      </c>
      <c r="BE70" s="9" t="n">
        <v>6430</v>
      </c>
      <c r="BF70" s="9" t="n">
        <v>6527</v>
      </c>
      <c r="BG70" s="9" t="n">
        <v>6744</v>
      </c>
      <c r="BH70" s="9" t="n">
        <v>6533</v>
      </c>
      <c r="BI70" s="9" t="n">
        <v>5989</v>
      </c>
      <c r="BJ70" s="9" t="n">
        <v>6097</v>
      </c>
      <c r="BK70" s="9" t="n">
        <v>6729</v>
      </c>
      <c r="BL70" s="9" t="n">
        <v>9598</v>
      </c>
      <c r="BM70" s="9" t="n">
        <v>10838</v>
      </c>
      <c r="BN70" s="32" t="n">
        <v>10777</v>
      </c>
      <c r="BO70" s="9" t="n">
        <v>9920</v>
      </c>
      <c r="BP70" s="9" t="n">
        <v>9841</v>
      </c>
    </row>
    <row r="71" customFormat="1" s="9">
      <c r="B71" s="9" t="inlineStr">
        <is>
          <t>Trademarks with indefinite lives</t>
        </is>
      </c>
      <c r="W71" s="32" t="n">
        <v>9351</v>
      </c>
      <c r="Z71" s="9" t="n">
        <v>9266</v>
      </c>
      <c r="AA71" s="32" t="n">
        <v>10457</v>
      </c>
      <c r="AB71" s="9" t="n">
        <v>10172</v>
      </c>
      <c r="AC71" s="9" t="n">
        <v>10333</v>
      </c>
      <c r="AD71" s="9" t="n">
        <v>10395</v>
      </c>
      <c r="AE71" s="32" t="n">
        <v>10584</v>
      </c>
      <c r="AF71" s="9" t="n">
        <v>10675</v>
      </c>
      <c r="AG71" s="9" t="n">
        <v>10449</v>
      </c>
      <c r="AH71" s="9" t="n">
        <v>14465</v>
      </c>
      <c r="AI71" s="32" t="n">
        <v>14388</v>
      </c>
      <c r="AJ71" s="9" t="n">
        <v>14271</v>
      </c>
      <c r="AK71" s="9" t="n">
        <v>13968</v>
      </c>
      <c r="AM71" s="32" t="n"/>
      <c r="AY71" s="9" t="n">
        <v>1946</v>
      </c>
      <c r="AZ71" s="9" t="n">
        <v>2045</v>
      </c>
      <c r="BA71" s="9" t="n">
        <v>5153</v>
      </c>
      <c r="BB71" s="9" t="n">
        <v>6059</v>
      </c>
      <c r="BC71" s="9" t="n">
        <v>1953</v>
      </c>
      <c r="BD71" s="32" t="n">
        <v>7511</v>
      </c>
      <c r="BE71" s="9" t="n">
        <v>7770</v>
      </c>
      <c r="BF71" s="9" t="n">
        <v>7405</v>
      </c>
      <c r="BG71" s="9" t="n">
        <v>7415</v>
      </c>
      <c r="BH71" s="9" t="n">
        <v>6689</v>
      </c>
      <c r="BI71" s="9" t="n">
        <v>6000</v>
      </c>
      <c r="BJ71" s="9" t="n">
        <v>3676</v>
      </c>
      <c r="BK71" s="9" t="n">
        <v>138</v>
      </c>
      <c r="BL71" s="9" t="n">
        <v>6682</v>
      </c>
      <c r="BM71" s="9" t="n">
        <v>9266</v>
      </c>
      <c r="BN71" s="32" t="n">
        <v>10395</v>
      </c>
      <c r="BO71" s="9" t="n">
        <v>14465</v>
      </c>
      <c r="BP71" s="9" t="n">
        <v>14214</v>
      </c>
    </row>
    <row r="72" customFormat="1" s="9">
      <c r="B72" s="9" t="inlineStr">
        <is>
          <t>Goodwill</t>
        </is>
      </c>
      <c r="W72" s="32">
        <f>12964+111</f>
        <v/>
      </c>
      <c r="Z72" s="9">
        <f>16764+109</f>
        <v/>
      </c>
      <c r="AA72" s="32">
        <f>108+16673</f>
        <v/>
      </c>
      <c r="AB72" s="9">
        <f>16617+103</f>
        <v/>
      </c>
      <c r="AC72" s="9" t="n">
        <v>16887</v>
      </c>
      <c r="AD72" s="9" t="n">
        <v>17506</v>
      </c>
      <c r="AE72" s="32" t="n">
        <v>17618</v>
      </c>
      <c r="AF72" s="9" t="n">
        <v>17693</v>
      </c>
      <c r="AG72" s="9" t="n">
        <v>17455</v>
      </c>
      <c r="AH72" s="9" t="n">
        <v>19363</v>
      </c>
      <c r="AI72" s="32" t="n">
        <v>19598</v>
      </c>
      <c r="AJ72" s="9" t="n">
        <v>18910</v>
      </c>
      <c r="AK72" s="9" t="n">
        <v>18329</v>
      </c>
      <c r="AM72" s="32" t="n"/>
      <c r="AY72" s="9" t="n">
        <v>1047</v>
      </c>
      <c r="AZ72" s="9" t="n">
        <v>1403</v>
      </c>
      <c r="BA72" s="9" t="n">
        <v>4256</v>
      </c>
      <c r="BB72" s="9" t="n">
        <v>4029</v>
      </c>
      <c r="BC72" s="9" t="n">
        <v>4224</v>
      </c>
      <c r="BD72" s="32" t="n">
        <v>11665</v>
      </c>
      <c r="BE72" s="9" t="n">
        <v>12219</v>
      </c>
      <c r="BF72" s="9" t="n">
        <v>12255</v>
      </c>
      <c r="BG72" s="9" t="n">
        <v>12312</v>
      </c>
      <c r="BH72" s="9" t="n">
        <v>12100</v>
      </c>
      <c r="BI72" s="9" t="n">
        <v>11289</v>
      </c>
      <c r="BJ72" s="9" t="n">
        <v>10629</v>
      </c>
      <c r="BK72" s="9" t="n">
        <v>9401</v>
      </c>
      <c r="BL72" s="9" t="n">
        <v>14109</v>
      </c>
      <c r="BM72" s="9" t="n">
        <v>16764</v>
      </c>
      <c r="BN72" s="32" t="n">
        <v>17506</v>
      </c>
      <c r="BO72" s="9" t="n">
        <v>19363</v>
      </c>
      <c r="BP72" s="9" t="n">
        <v>18782</v>
      </c>
    </row>
    <row r="73" customFormat="1" s="10">
      <c r="B73" s="10" t="inlineStr">
        <is>
          <t>Other intangible assets</t>
        </is>
      </c>
      <c r="W73" s="33" t="n">
        <v>318</v>
      </c>
      <c r="Z73" s="10" t="n">
        <v>627</v>
      </c>
      <c r="AA73" s="33" t="n">
        <v>600</v>
      </c>
      <c r="AB73" s="10" t="n">
        <v>555</v>
      </c>
      <c r="AC73" s="10" t="n">
        <v>700</v>
      </c>
      <c r="AD73" s="10" t="n">
        <v>649</v>
      </c>
      <c r="AE73" s="33" t="n">
        <v>588</v>
      </c>
      <c r="AF73" s="10" t="n">
        <v>538</v>
      </c>
      <c r="AG73" s="10" t="n">
        <v>496</v>
      </c>
      <c r="AH73" s="10" t="n">
        <v>785</v>
      </c>
      <c r="AI73" s="33" t="n">
        <v>754</v>
      </c>
      <c r="AJ73" s="10" t="n">
        <v>707</v>
      </c>
      <c r="AK73" s="10" t="n">
        <v>649</v>
      </c>
      <c r="AM73" s="33" t="n"/>
      <c r="AY73" s="10" t="n">
        <v>828</v>
      </c>
      <c r="AZ73" s="10" t="n">
        <v>1687</v>
      </c>
      <c r="BA73" s="10" t="n">
        <v>2810</v>
      </c>
      <c r="BB73" s="10" t="n">
        <v>2417</v>
      </c>
      <c r="BC73" s="10" t="n">
        <v>468</v>
      </c>
      <c r="BD73" s="33" t="n">
        <v>1377</v>
      </c>
      <c r="BE73" s="10" t="n">
        <v>1250</v>
      </c>
      <c r="BF73" s="10" t="n">
        <v>1150</v>
      </c>
      <c r="BG73" s="10" t="n">
        <v>1140</v>
      </c>
      <c r="BH73" s="10" t="n">
        <v>1050</v>
      </c>
      <c r="BI73" s="10" t="n">
        <v>854</v>
      </c>
      <c r="BJ73" s="10" t="n">
        <v>726</v>
      </c>
      <c r="BK73" s="10" t="n">
        <v>368</v>
      </c>
      <c r="BL73" s="10">
        <f>745+51</f>
        <v/>
      </c>
      <c r="BM73" s="10" t="n">
        <v>736</v>
      </c>
      <c r="BN73" s="33" t="n">
        <v>649</v>
      </c>
      <c r="BO73" s="10" t="n">
        <v>785</v>
      </c>
      <c r="BP73" s="10" t="n">
        <v>635</v>
      </c>
    </row>
    <row r="74" customFormat="1" s="17">
      <c r="B74" s="17" t="inlineStr">
        <is>
          <t>Total Assets</t>
        </is>
      </c>
      <c r="C74" s="17">
        <f>SUM(C64:C73)</f>
        <v/>
      </c>
      <c r="D74" s="17">
        <f>SUM(D64:D73)</f>
        <v/>
      </c>
      <c r="E74" s="17">
        <f>SUM(E64:E73)</f>
        <v/>
      </c>
      <c r="F74" s="17">
        <f>SUM(F64:F73)</f>
        <v/>
      </c>
      <c r="G74" s="17">
        <f>SUM(G64:G73)</f>
        <v/>
      </c>
      <c r="H74" s="17">
        <f>SUM(H64:H73)</f>
        <v/>
      </c>
      <c r="I74" s="17">
        <f>SUM(I64:I73)</f>
        <v/>
      </c>
      <c r="J74" s="17">
        <f>SUM(J64:J73)</f>
        <v/>
      </c>
      <c r="K74" s="17">
        <f>SUM(K64:K73)</f>
        <v/>
      </c>
      <c r="L74" s="17">
        <f>SUM(L64:L73)</f>
        <v/>
      </c>
      <c r="M74" s="17">
        <f>SUM(M64:M73)</f>
        <v/>
      </c>
      <c r="N74" s="17">
        <f>SUM(N64:N73)</f>
        <v/>
      </c>
      <c r="O74" s="17">
        <f>SUM(O64:O73)</f>
        <v/>
      </c>
      <c r="P74" s="17">
        <f>SUM(P64:P73)</f>
        <v/>
      </c>
      <c r="Q74" s="17">
        <f>SUM(Q64:Q73)</f>
        <v/>
      </c>
      <c r="R74" s="17">
        <f>SUM(R64:R73)</f>
        <v/>
      </c>
      <c r="T74" s="17">
        <f>SUM(T64:T73)</f>
        <v/>
      </c>
      <c r="U74" s="17">
        <f>SUM(U64:U73)</f>
        <v/>
      </c>
      <c r="V74" s="17">
        <f>SUM(V64:V73)</f>
        <v/>
      </c>
      <c r="W74" s="34">
        <f>SUM(W64:W73)</f>
        <v/>
      </c>
      <c r="X74" s="17">
        <f>SUM(X64:X73)</f>
        <v/>
      </c>
      <c r="Y74" s="17">
        <f>SUM(Y64:Y73)</f>
        <v/>
      </c>
      <c r="Z74" s="17">
        <f>SUM(Z64:Z73)</f>
        <v/>
      </c>
      <c r="AA74" s="34">
        <f>SUM(AA64:AA73)</f>
        <v/>
      </c>
      <c r="AB74" s="17">
        <f>SUM(AB64:AB73)</f>
        <v/>
      </c>
      <c r="AC74" s="17">
        <f>SUM(AC64:AC73)</f>
        <v/>
      </c>
      <c r="AD74" s="17">
        <f>SUM(AD64:AD73)</f>
        <v/>
      </c>
      <c r="AE74" s="34">
        <f>SUM(AE64:AE73)</f>
        <v/>
      </c>
      <c r="AF74" s="17">
        <f>SUM(AF64:AF73)</f>
        <v/>
      </c>
      <c r="AG74" s="17">
        <f>SUM(AG64:AG73)</f>
        <v/>
      </c>
      <c r="AH74" s="17">
        <f>SUM(AH64:AH73)</f>
        <v/>
      </c>
      <c r="AI74" s="34">
        <f>SUM(AI64:AI73)</f>
        <v/>
      </c>
      <c r="AJ74" s="17">
        <f>SUM(AJ64:AJ73)</f>
        <v/>
      </c>
      <c r="AK74" s="17">
        <f>SUM(AK64:AK73)</f>
        <v/>
      </c>
      <c r="AM74" s="34" t="n"/>
      <c r="AX74" s="17">
        <f>SUM(AX66:AX73)+AX64</f>
        <v/>
      </c>
      <c r="AY74" s="17">
        <f>SUM(AY66:AY73)+AY64</f>
        <v/>
      </c>
      <c r="AZ74" s="17">
        <f>SUM(AZ66:AZ73)+AZ64</f>
        <v/>
      </c>
      <c r="BA74" s="17">
        <f>SUM(BA66:BA73)+BA64</f>
        <v/>
      </c>
      <c r="BB74" s="17">
        <f>SUM(BB66:BB73)+BB64</f>
        <v/>
      </c>
      <c r="BC74" s="17">
        <f>SUM(BC66:BC73)+BC64</f>
        <v/>
      </c>
      <c r="BD74" s="34">
        <f>SUM(BD66:BD73)+BD64</f>
        <v/>
      </c>
      <c r="BE74" s="17">
        <f>SUM(BE66:BE73)+BE64</f>
        <v/>
      </c>
      <c r="BF74" s="17">
        <f>SUM(BF66:BF73)+BF64</f>
        <v/>
      </c>
      <c r="BG74" s="17">
        <f>SUM(BG66:BG73)+BG64</f>
        <v/>
      </c>
      <c r="BH74" s="17">
        <f>SUM(BH66:BH73)+BH64</f>
        <v/>
      </c>
      <c r="BI74" s="17">
        <f>SUM(BI66:BI73)+BI64</f>
        <v/>
      </c>
      <c r="BJ74" s="17">
        <f>SUM(BJ66:BJ73)+BJ64</f>
        <v/>
      </c>
      <c r="BK74" s="17">
        <f>SUM(BK66:BK73)+BK64</f>
        <v/>
      </c>
      <c r="BL74" s="17">
        <f>SUM(BL66:BL73)+BL64</f>
        <v/>
      </c>
      <c r="BM74" s="17">
        <f>SUM(BM66:BM73)+BM64</f>
        <v/>
      </c>
      <c r="BN74" s="34">
        <f>SUM(BN66:BN73)+BN64</f>
        <v/>
      </c>
      <c r="BO74" s="17">
        <f>SUM(BO66:BO73)+BO64</f>
        <v/>
      </c>
      <c r="BP74" s="17">
        <f>SUM(BP66:BP73)+BP64</f>
        <v/>
      </c>
    </row>
    <row r="75" customFormat="1" s="19">
      <c r="B75" s="19" t="inlineStr">
        <is>
          <t>Current Liabilities</t>
        </is>
      </c>
      <c r="W75" s="35" t="n"/>
      <c r="AA75" s="35" t="n"/>
      <c r="AE75" s="35" t="n"/>
      <c r="AI75" s="35" t="n"/>
      <c r="AM75" s="35" t="n"/>
      <c r="BD75" s="35" t="n"/>
      <c r="BN75" s="35" t="n"/>
    </row>
    <row r="76" customFormat="1" s="9">
      <c r="B76" s="9" t="inlineStr">
        <is>
          <t>Accounts payable &amp; accrued expenses</t>
        </is>
      </c>
      <c r="W76" s="32" t="n">
        <v>10986</v>
      </c>
      <c r="Z76" s="9" t="n">
        <v>11312</v>
      </c>
      <c r="AA76" s="32" t="n">
        <v>12640</v>
      </c>
      <c r="AB76" s="9" t="n">
        <v>11668</v>
      </c>
      <c r="AC76" s="9" t="n">
        <v>12750</v>
      </c>
      <c r="AD76" s="9" t="n">
        <v>11145</v>
      </c>
      <c r="AE76" s="32" t="n">
        <v>10929</v>
      </c>
      <c r="AF76" s="9" t="n">
        <v>12124</v>
      </c>
      <c r="AG76" s="9" t="n">
        <v>12830</v>
      </c>
      <c r="AH76" s="9" t="n">
        <v>14619</v>
      </c>
      <c r="AI76" s="32" t="n">
        <v>13272</v>
      </c>
      <c r="AJ76" s="9" t="n">
        <v>14213</v>
      </c>
      <c r="AK76" s="9" t="n">
        <v>16103</v>
      </c>
      <c r="AM76" s="32" t="n"/>
      <c r="AY76" s="9" t="n">
        <v>4493</v>
      </c>
      <c r="AZ76" s="9" t="n">
        <v>5055</v>
      </c>
      <c r="BA76" s="9" t="n">
        <v>6915</v>
      </c>
      <c r="BB76" s="9" t="n">
        <v>6205</v>
      </c>
      <c r="BC76" s="9" t="n">
        <v>6657</v>
      </c>
      <c r="BD76" s="32" t="n">
        <v>8859</v>
      </c>
      <c r="BE76" s="9" t="n">
        <v>9009</v>
      </c>
      <c r="BF76" s="9" t="n">
        <v>8680</v>
      </c>
      <c r="BG76" s="9" t="n">
        <v>9577</v>
      </c>
      <c r="BH76" s="9" t="n">
        <v>9234</v>
      </c>
      <c r="BI76" s="9" t="n">
        <v>9660</v>
      </c>
      <c r="BJ76" s="9" t="n">
        <v>9490</v>
      </c>
      <c r="BK76" s="9" t="n">
        <v>8748</v>
      </c>
      <c r="BL76" s="9" t="n">
        <v>9533</v>
      </c>
      <c r="BM76" s="9" t="n">
        <v>11312</v>
      </c>
      <c r="BN76" s="32" t="n">
        <v>11145</v>
      </c>
      <c r="BO76" s="9" t="n">
        <v>14619</v>
      </c>
      <c r="BP76" s="9" t="n">
        <v>15749</v>
      </c>
    </row>
    <row r="77" customFormat="1" s="9">
      <c r="B77" s="9" t="inlineStr">
        <is>
          <t>Loans and notes payable</t>
        </is>
      </c>
      <c r="W77" s="32" t="n">
        <v>11570</v>
      </c>
      <c r="Z77" s="9" t="n">
        <v>10994</v>
      </c>
      <c r="AA77" s="32" t="n">
        <v>13657</v>
      </c>
      <c r="AB77" s="9" t="n">
        <v>9423</v>
      </c>
      <c r="AC77" s="9" t="n">
        <v>5857</v>
      </c>
      <c r="AD77" s="9" t="n">
        <v>2183</v>
      </c>
      <c r="AE77" s="32" t="n">
        <v>1933</v>
      </c>
      <c r="AF77" s="9" t="n">
        <v>1867</v>
      </c>
      <c r="AG77" s="9" t="n">
        <v>1866</v>
      </c>
      <c r="AH77" s="9" t="n">
        <v>3307</v>
      </c>
      <c r="AI77" s="32" t="n">
        <v>3610</v>
      </c>
      <c r="AJ77" s="9" t="n">
        <v>4358</v>
      </c>
      <c r="AK77" s="9" t="n">
        <v>3396</v>
      </c>
      <c r="AM77" s="32" t="n"/>
      <c r="AY77" s="9" t="n">
        <v>4518</v>
      </c>
      <c r="AZ77" s="9" t="n">
        <v>3235</v>
      </c>
      <c r="BA77" s="9" t="n">
        <v>5919</v>
      </c>
      <c r="BB77" s="9" t="n">
        <v>6066</v>
      </c>
      <c r="BC77" s="9" t="n">
        <v>6749</v>
      </c>
      <c r="BD77" s="32" t="n">
        <v>8100</v>
      </c>
      <c r="BE77" s="9" t="n">
        <v>12871</v>
      </c>
      <c r="BF77" s="9" t="n">
        <v>16297</v>
      </c>
      <c r="BG77" s="9" t="n">
        <v>16901</v>
      </c>
      <c r="BH77" s="9" t="n">
        <v>19130</v>
      </c>
      <c r="BI77" s="9" t="n">
        <v>13129</v>
      </c>
      <c r="BJ77" s="9" t="n">
        <v>12498</v>
      </c>
      <c r="BK77" s="9" t="n">
        <v>13205</v>
      </c>
      <c r="BL77" s="9" t="n">
        <v>13835</v>
      </c>
      <c r="BM77" s="9" t="n">
        <v>10994</v>
      </c>
      <c r="BN77" s="32" t="n">
        <v>2183</v>
      </c>
      <c r="BO77" s="9" t="n">
        <v>3307</v>
      </c>
      <c r="BP77" s="9" t="n">
        <v>2373</v>
      </c>
    </row>
    <row r="78" customFormat="1" s="9">
      <c r="B78" s="9" t="inlineStr">
        <is>
          <t>Current maturities of long-term debt</t>
        </is>
      </c>
      <c r="W78" s="32" t="n">
        <v>3297</v>
      </c>
      <c r="Z78" s="9" t="n">
        <v>4253</v>
      </c>
      <c r="AA78" s="32" t="n">
        <v>5642</v>
      </c>
      <c r="AB78" s="9" t="n">
        <v>5181</v>
      </c>
      <c r="AC78" s="9" t="n">
        <v>7508</v>
      </c>
      <c r="AD78" s="9" t="n">
        <v>485</v>
      </c>
      <c r="AE78" s="32" t="n">
        <v>2880</v>
      </c>
      <c r="AF78" s="9" t="n">
        <v>337</v>
      </c>
      <c r="AG78" s="9" t="n">
        <v>448</v>
      </c>
      <c r="AH78" s="9" t="n">
        <v>1338</v>
      </c>
      <c r="AI78" s="32" t="n">
        <v>1039</v>
      </c>
      <c r="AJ78" s="9" t="n">
        <v>788</v>
      </c>
      <c r="AK78" s="9" t="n">
        <v>729</v>
      </c>
      <c r="AM78" s="32" t="n"/>
      <c r="AY78" s="9" t="n">
        <v>28</v>
      </c>
      <c r="AZ78" s="9" t="n">
        <v>33</v>
      </c>
      <c r="BA78" s="9" t="n">
        <v>133</v>
      </c>
      <c r="BB78" s="9" t="n">
        <v>465</v>
      </c>
      <c r="BC78" s="9" t="n">
        <v>51</v>
      </c>
      <c r="BD78" s="32" t="n">
        <v>1276</v>
      </c>
      <c r="BE78" s="9" t="n">
        <v>2041</v>
      </c>
      <c r="BF78" s="9" t="n">
        <v>1577</v>
      </c>
      <c r="BG78" s="9" t="n">
        <v>1024</v>
      </c>
      <c r="BH78" s="9" t="n">
        <v>3552</v>
      </c>
      <c r="BI78" s="9" t="n">
        <v>2677</v>
      </c>
      <c r="BJ78" s="9" t="n">
        <v>3527</v>
      </c>
      <c r="BK78" s="9" t="n">
        <v>3298</v>
      </c>
      <c r="BL78" s="9" t="n">
        <v>5003</v>
      </c>
      <c r="BM78" s="9" t="n">
        <v>4253</v>
      </c>
      <c r="BN78" s="32" t="n">
        <v>485</v>
      </c>
      <c r="BO78" s="9" t="n">
        <v>1338</v>
      </c>
      <c r="BP78" s="9" t="n">
        <v>399</v>
      </c>
    </row>
    <row r="79" customFormat="1" s="9">
      <c r="B79" s="9" t="inlineStr">
        <is>
          <t>Accrued income taxes</t>
        </is>
      </c>
      <c r="W79" s="32" t="n">
        <v>255</v>
      </c>
      <c r="Z79" s="9" t="n">
        <v>414</v>
      </c>
      <c r="AA79" s="32" t="n">
        <v>458</v>
      </c>
      <c r="AB79" s="9" t="n">
        <v>576</v>
      </c>
      <c r="AC79" s="9" t="n">
        <v>776</v>
      </c>
      <c r="AD79" s="9" t="n">
        <v>788</v>
      </c>
      <c r="AE79" s="32" t="n">
        <v>744</v>
      </c>
      <c r="AF79" s="9" t="n">
        <v>971</v>
      </c>
      <c r="AG79" s="9" t="n">
        <v>846</v>
      </c>
      <c r="AH79" s="9" t="n">
        <v>686</v>
      </c>
      <c r="AI79" s="32" t="n">
        <v>866</v>
      </c>
      <c r="AJ79" s="9" t="n">
        <v>1172</v>
      </c>
      <c r="AK79" s="9" t="n">
        <v>1211</v>
      </c>
      <c r="AM79" s="32" t="n"/>
      <c r="AY79" s="9" t="n">
        <v>797</v>
      </c>
      <c r="AZ79" s="9" t="n">
        <v>567</v>
      </c>
      <c r="BA79" s="9" t="n">
        <v>258</v>
      </c>
      <c r="BB79" s="9" t="n">
        <v>252</v>
      </c>
      <c r="BC79" s="9" t="n">
        <v>264</v>
      </c>
      <c r="BD79" s="32" t="n">
        <v>273</v>
      </c>
      <c r="BE79" s="9" t="n">
        <v>362</v>
      </c>
      <c r="BF79" s="9" t="n">
        <v>471</v>
      </c>
      <c r="BG79" s="9" t="n">
        <v>309</v>
      </c>
      <c r="BH79" s="9" t="n">
        <v>400</v>
      </c>
      <c r="BI79" s="9" t="n">
        <v>331</v>
      </c>
      <c r="BJ79" s="9" t="n">
        <v>307</v>
      </c>
      <c r="BK79" s="9" t="n">
        <v>410</v>
      </c>
      <c r="BL79" s="9" t="n">
        <v>411</v>
      </c>
      <c r="BM79" s="9" t="n">
        <v>414</v>
      </c>
      <c r="BN79" s="32" t="n">
        <v>788</v>
      </c>
      <c r="BO79" s="9" t="n">
        <v>686</v>
      </c>
      <c r="BP79" s="9" t="n">
        <v>1203</v>
      </c>
    </row>
    <row r="80" customFormat="1" s="10">
      <c r="B80" s="10" t="inlineStr">
        <is>
          <t>Liabilities held for sale</t>
        </is>
      </c>
      <c r="W80" s="33" t="n">
        <v>1835</v>
      </c>
      <c r="AA80" s="33" t="n"/>
      <c r="AE80" s="33" t="n"/>
      <c r="AI80" s="33" t="n"/>
      <c r="AM80" s="33" t="n"/>
      <c r="AY80" s="10" t="n">
        <v>0</v>
      </c>
      <c r="AZ80" s="10" t="n">
        <v>0</v>
      </c>
      <c r="BA80" s="10" t="n">
        <v>0</v>
      </c>
      <c r="BB80" s="10" t="n">
        <v>0</v>
      </c>
      <c r="BC80" s="10" t="n">
        <v>0</v>
      </c>
      <c r="BD80" s="33" t="n">
        <v>0</v>
      </c>
      <c r="BE80" s="10" t="n">
        <v>0</v>
      </c>
      <c r="BF80" s="10" t="n">
        <v>796</v>
      </c>
      <c r="BG80" s="10" t="n">
        <v>0</v>
      </c>
      <c r="BH80" s="10" t="n">
        <v>58</v>
      </c>
      <c r="BI80" s="10" t="n">
        <v>1133</v>
      </c>
      <c r="BJ80" s="10" t="n">
        <v>710</v>
      </c>
      <c r="BK80" s="10">
        <f>37+1496</f>
        <v/>
      </c>
      <c r="BL80" s="10" t="n">
        <v>0</v>
      </c>
      <c r="BM80" s="10" t="n">
        <v>0</v>
      </c>
      <c r="BN80" s="33" t="n">
        <v>0</v>
      </c>
      <c r="BO80" s="10" t="n">
        <v>0</v>
      </c>
      <c r="BP80" s="10" t="n">
        <v>0</v>
      </c>
    </row>
    <row r="81" customFormat="1" s="17">
      <c r="B81" s="17" t="inlineStr">
        <is>
          <t>Total current liabilities</t>
        </is>
      </c>
      <c r="C81" s="17">
        <f>SUM(C76:C79)</f>
        <v/>
      </c>
      <c r="D81" s="17">
        <f>SUM(D76:D79)</f>
        <v/>
      </c>
      <c r="E81" s="17">
        <f>SUM(E76:E79)</f>
        <v/>
      </c>
      <c r="F81" s="17">
        <f>SUM(F76:F79)</f>
        <v/>
      </c>
      <c r="G81" s="17">
        <f>SUM(G76:G79)</f>
        <v/>
      </c>
      <c r="H81" s="17">
        <f>SUM(H76:H79)</f>
        <v/>
      </c>
      <c r="I81" s="17">
        <f>SUM(I76:I79)</f>
        <v/>
      </c>
      <c r="J81" s="17">
        <f>SUM(J76:J79)</f>
        <v/>
      </c>
      <c r="K81" s="17">
        <f>SUM(K76:K79)</f>
        <v/>
      </c>
      <c r="L81" s="17">
        <f>SUM(L76:L79)</f>
        <v/>
      </c>
      <c r="M81" s="17">
        <f>SUM(M76:M79)</f>
        <v/>
      </c>
      <c r="N81" s="17">
        <f>SUM(N76:N79)</f>
        <v/>
      </c>
      <c r="O81" s="17">
        <f>SUM(O76:O79)</f>
        <v/>
      </c>
      <c r="P81" s="17">
        <f>SUM(P76:P79)</f>
        <v/>
      </c>
      <c r="Q81" s="17">
        <f>SUM(Q76:Q79)</f>
        <v/>
      </c>
      <c r="R81" s="17">
        <f>SUM(R76:R79)</f>
        <v/>
      </c>
      <c r="T81" s="17">
        <f>SUM(T76:T79)</f>
        <v/>
      </c>
      <c r="U81" s="17">
        <f>SUM(U76:U79)</f>
        <v/>
      </c>
      <c r="V81" s="17">
        <f>SUM(V76:V79)</f>
        <v/>
      </c>
      <c r="W81" s="34">
        <f>SUM(W75:W80)</f>
        <v/>
      </c>
      <c r="X81" s="17">
        <f>SUM(X76:X79)</f>
        <v/>
      </c>
      <c r="Y81" s="17">
        <f>SUM(Y76:Y79)</f>
        <v/>
      </c>
      <c r="Z81" s="17">
        <f>SUM(Z76:Z79)</f>
        <v/>
      </c>
      <c r="AA81" s="34">
        <f>SUM(AA76:AA79)</f>
        <v/>
      </c>
      <c r="AB81" s="17">
        <f>SUM(AB76:AB79)</f>
        <v/>
      </c>
      <c r="AC81" s="17">
        <f>SUM(AC76:AC79)</f>
        <v/>
      </c>
      <c r="AD81" s="17">
        <f>SUM(AD76:AD79)</f>
        <v/>
      </c>
      <c r="AE81" s="34">
        <f>SUM(AE76:AE79)</f>
        <v/>
      </c>
      <c r="AF81" s="17">
        <f>SUM(AF76:AF79)</f>
        <v/>
      </c>
      <c r="AG81" s="17">
        <f>SUM(AG76:AG79)</f>
        <v/>
      </c>
      <c r="AH81" s="17">
        <f>SUM(AH76:AH79)</f>
        <v/>
      </c>
      <c r="AI81" s="34">
        <f>SUM(AI76:AI79)</f>
        <v/>
      </c>
      <c r="AJ81" s="17">
        <f>SUM(AJ76:AJ79)</f>
        <v/>
      </c>
      <c r="AK81" s="17">
        <f>SUM(AK76:AK79)</f>
        <v/>
      </c>
      <c r="AM81" s="34" t="n"/>
      <c r="AX81" s="17">
        <f>SUM(AX76:AX80)</f>
        <v/>
      </c>
      <c r="AY81" s="17">
        <f>SUM(AY76:AY80)</f>
        <v/>
      </c>
      <c r="AZ81" s="17">
        <f>SUM(AZ76:AZ80)</f>
        <v/>
      </c>
      <c r="BA81" s="17">
        <f>SUM(BA76:BA80)</f>
        <v/>
      </c>
      <c r="BB81" s="17">
        <f>SUM(BB76:BB80)</f>
        <v/>
      </c>
      <c r="BC81" s="17">
        <f>SUM(BC76:BC80)</f>
        <v/>
      </c>
      <c r="BD81" s="34">
        <f>SUM(BD76:BD80)</f>
        <v/>
      </c>
      <c r="BE81" s="17">
        <f>SUM(BE76:BE80)</f>
        <v/>
      </c>
      <c r="BF81" s="17">
        <f>SUM(BF76:BF80)</f>
        <v/>
      </c>
      <c r="BG81" s="17">
        <f>SUM(BG76:BG80)</f>
        <v/>
      </c>
      <c r="BH81" s="17">
        <f>SUM(BH76:BH80)</f>
        <v/>
      </c>
      <c r="BI81" s="17">
        <f>SUM(BI76:BI80)</f>
        <v/>
      </c>
      <c r="BJ81" s="17">
        <f>SUM(BJ76:BJ80)</f>
        <v/>
      </c>
      <c r="BK81" s="17">
        <f>SUM(BK76:BK80)</f>
        <v/>
      </c>
      <c r="BL81" s="17">
        <f>SUM(BL76:BL80)</f>
        <v/>
      </c>
      <c r="BM81" s="17">
        <f>SUM(BM76:BM80)</f>
        <v/>
      </c>
      <c r="BN81" s="34">
        <f>SUM(BN76:BN80)</f>
        <v/>
      </c>
      <c r="BO81" s="17">
        <f>SUM(BO76:BO80)</f>
        <v/>
      </c>
      <c r="BP81" s="17">
        <f>SUM(BP76:BP80)</f>
        <v/>
      </c>
    </row>
    <row r="82" customFormat="1" s="20">
      <c r="B82" s="19" t="inlineStr">
        <is>
          <t>Non-current Liabilities</t>
        </is>
      </c>
      <c r="W82" s="36" t="n"/>
      <c r="AA82" s="36" t="n"/>
      <c r="AE82" s="36" t="n"/>
      <c r="AI82" s="36" t="n"/>
      <c r="AM82" s="36" t="n"/>
      <c r="BD82" s="36" t="n"/>
      <c r="BN82" s="36" t="n"/>
    </row>
    <row r="83" customFormat="1" s="9">
      <c r="B83" s="9" t="inlineStr">
        <is>
          <t>Long-term debt</t>
        </is>
      </c>
      <c r="W83" s="32" t="n">
        <v>29400</v>
      </c>
      <c r="Z83" s="9" t="n">
        <v>27516</v>
      </c>
      <c r="AA83" s="32" t="n">
        <v>61094</v>
      </c>
      <c r="AB83" s="9" t="n">
        <v>37729</v>
      </c>
      <c r="AC83" s="9" t="n">
        <v>39502</v>
      </c>
      <c r="AD83" s="9" t="n">
        <v>40125</v>
      </c>
      <c r="AE83" s="32" t="n">
        <v>40170</v>
      </c>
      <c r="AF83" s="9" t="n">
        <v>39804</v>
      </c>
      <c r="AG83" s="9" t="n">
        <v>39394</v>
      </c>
      <c r="AH83" s="9" t="n">
        <v>38116</v>
      </c>
      <c r="AI83" s="32" t="n">
        <v>37052</v>
      </c>
      <c r="AJ83" s="9" t="n">
        <v>36755</v>
      </c>
      <c r="AK83" s="9" t="n">
        <v>35462</v>
      </c>
      <c r="AM83" s="32" t="n"/>
      <c r="AY83" s="9" t="n">
        <v>1154</v>
      </c>
      <c r="AZ83" s="9" t="n">
        <v>1314</v>
      </c>
      <c r="BA83" s="9" t="n">
        <v>3277</v>
      </c>
      <c r="BB83" s="9" t="n">
        <v>2781</v>
      </c>
      <c r="BC83" s="9" t="n">
        <v>5059</v>
      </c>
      <c r="BD83" s="32" t="n">
        <v>14041</v>
      </c>
      <c r="BE83" s="9" t="n">
        <v>13656</v>
      </c>
      <c r="BF83" s="9" t="n">
        <v>14736</v>
      </c>
      <c r="BG83" s="9" t="n">
        <v>19154</v>
      </c>
      <c r="BH83" s="9" t="n">
        <v>19063</v>
      </c>
      <c r="BI83" s="9" t="n">
        <v>28407</v>
      </c>
      <c r="BJ83" s="9" t="n">
        <v>29684</v>
      </c>
      <c r="BK83" s="9" t="n">
        <v>31182</v>
      </c>
      <c r="BL83" s="9" t="n">
        <v>25376</v>
      </c>
      <c r="BM83" s="9" t="n">
        <v>27516</v>
      </c>
      <c r="BN83" s="32" t="n">
        <v>40125</v>
      </c>
      <c r="BO83" s="9" t="n">
        <v>38116</v>
      </c>
      <c r="BP83" s="9" t="n">
        <v>36377</v>
      </c>
    </row>
    <row r="84" customFormat="1" s="9">
      <c r="B84" s="9" t="inlineStr">
        <is>
          <t xml:space="preserve">Other noncurrent liabilities </t>
        </is>
      </c>
      <c r="W84" s="32" t="n">
        <v>8598</v>
      </c>
      <c r="Z84" s="9" t="n">
        <v>8510</v>
      </c>
      <c r="AA84" s="32" t="n">
        <v>8832</v>
      </c>
      <c r="AB84" s="9" t="n">
        <v>8954</v>
      </c>
      <c r="AC84" s="9" t="n">
        <v>8530</v>
      </c>
      <c r="AD84" s="9" t="n">
        <v>9453</v>
      </c>
      <c r="AE84" s="32" t="n">
        <v>8558</v>
      </c>
      <c r="AF84" s="9" t="n">
        <v>8350</v>
      </c>
      <c r="AG84" s="9" t="n">
        <v>8401</v>
      </c>
      <c r="AH84" s="9" t="n">
        <v>8607</v>
      </c>
      <c r="AI84" s="32" t="n">
        <v>8252</v>
      </c>
      <c r="AJ84" s="9" t="n">
        <v>8046</v>
      </c>
      <c r="AK84" s="9" t="n">
        <v>8010</v>
      </c>
      <c r="AM84" s="32" t="n"/>
      <c r="AY84" s="9" t="n">
        <v>1730</v>
      </c>
      <c r="AZ84" s="9" t="n">
        <v>2231</v>
      </c>
      <c r="BA84" s="9" t="n">
        <v>3133</v>
      </c>
      <c r="BB84" s="9" t="n">
        <v>3401</v>
      </c>
      <c r="BC84" s="9" t="n">
        <v>2965</v>
      </c>
      <c r="BD84" s="32" t="n">
        <v>4794</v>
      </c>
      <c r="BE84" s="9" t="n">
        <v>5420</v>
      </c>
      <c r="BF84" s="9" t="n">
        <v>5468</v>
      </c>
      <c r="BG84" s="9" t="n">
        <v>3498</v>
      </c>
      <c r="BH84" s="9" t="n">
        <v>4389</v>
      </c>
      <c r="BI84" s="9" t="n">
        <v>4301</v>
      </c>
      <c r="BJ84" s="9" t="n">
        <v>4081</v>
      </c>
      <c r="BK84" s="9" t="n">
        <v>8021</v>
      </c>
      <c r="BL84" s="9" t="n">
        <v>7646</v>
      </c>
      <c r="BM84" s="9" t="n">
        <v>8510</v>
      </c>
      <c r="BN84" s="32" t="n">
        <v>9453</v>
      </c>
      <c r="BO84" s="9" t="n">
        <v>8607</v>
      </c>
      <c r="BP84" s="9" t="n">
        <v>7922</v>
      </c>
    </row>
    <row r="85" customFormat="1" s="10">
      <c r="B85" s="10" t="inlineStr">
        <is>
          <t>Deferred income tax liabilities</t>
        </is>
      </c>
      <c r="W85" s="33" t="n">
        <v>2602</v>
      </c>
      <c r="Z85" s="10" t="n">
        <v>2284</v>
      </c>
      <c r="AA85" s="33" t="n">
        <v>1856</v>
      </c>
      <c r="AB85" s="10" t="n">
        <v>1969</v>
      </c>
      <c r="AC85" s="10" t="n">
        <v>1945</v>
      </c>
      <c r="AD85" s="10" t="n">
        <v>1833</v>
      </c>
      <c r="AE85" s="33" t="n">
        <v>2447</v>
      </c>
      <c r="AF85" s="10" t="n">
        <v>2486</v>
      </c>
      <c r="AG85" s="10" t="n">
        <v>2688</v>
      </c>
      <c r="AH85" s="10" t="n">
        <v>2821</v>
      </c>
      <c r="AI85" s="33" t="n">
        <v>3132</v>
      </c>
      <c r="AJ85" s="10" t="n">
        <v>3034</v>
      </c>
      <c r="AK85" s="10" t="n">
        <v>3124</v>
      </c>
      <c r="AM85" s="33" t="n"/>
      <c r="AY85" s="10" t="n">
        <v>352</v>
      </c>
      <c r="AZ85" s="10" t="n">
        <v>608</v>
      </c>
      <c r="BA85" s="10" t="n">
        <v>1890</v>
      </c>
      <c r="BB85" s="10" t="n">
        <v>877</v>
      </c>
      <c r="BC85" s="10" t="n">
        <v>1580</v>
      </c>
      <c r="BD85" s="33" t="n">
        <v>4261</v>
      </c>
      <c r="BE85" s="10" t="n">
        <v>4694</v>
      </c>
      <c r="BF85" s="10" t="n">
        <v>4981</v>
      </c>
      <c r="BG85" s="10" t="n">
        <v>6152</v>
      </c>
      <c r="BH85" s="10" t="n">
        <v>5636</v>
      </c>
      <c r="BI85" s="10" t="n">
        <v>4691</v>
      </c>
      <c r="BJ85" s="10" t="n">
        <v>3753</v>
      </c>
      <c r="BK85" s="10" t="n">
        <v>2522</v>
      </c>
      <c r="BL85" s="10" t="n">
        <v>2354</v>
      </c>
      <c r="BM85" s="10" t="n">
        <v>2284</v>
      </c>
      <c r="BN85" s="33" t="n">
        <v>1833</v>
      </c>
      <c r="BO85" s="10" t="n">
        <v>2821</v>
      </c>
      <c r="BP85" s="10" t="n">
        <v>2914</v>
      </c>
    </row>
    <row r="86" customFormat="1" s="17">
      <c r="B86" s="17" t="inlineStr">
        <is>
          <t xml:space="preserve">Total Liabilities   </t>
        </is>
      </c>
      <c r="W86" s="34" t="n"/>
      <c r="AA86" s="34" t="n"/>
      <c r="AE86" s="34" t="n"/>
      <c r="AI86" s="34" t="n"/>
      <c r="AM86" s="34" t="n"/>
      <c r="AX86" s="17">
        <f>SUM(AX83:AX85)+AX81</f>
        <v/>
      </c>
      <c r="AY86" s="17">
        <f>SUM(AY83:AY85)+AY81</f>
        <v/>
      </c>
      <c r="AZ86" s="17">
        <f>SUM(AZ83:AZ85)+AZ81</f>
        <v/>
      </c>
      <c r="BA86" s="17">
        <f>SUM(BA83:BA85)+BA81</f>
        <v/>
      </c>
      <c r="BB86" s="17">
        <f>SUM(BB83:BB85)+BB81</f>
        <v/>
      </c>
      <c r="BC86" s="17">
        <f>SUM(BC83:BC85)+BC81</f>
        <v/>
      </c>
      <c r="BD86" s="34">
        <f>SUM(BD83:BD85)+BD81</f>
        <v/>
      </c>
      <c r="BE86" s="17">
        <f>SUM(BE83:BE85)+BE81</f>
        <v/>
      </c>
      <c r="BF86" s="17">
        <f>SUM(BF83:BF85)+BF81</f>
        <v/>
      </c>
      <c r="BG86" s="17">
        <f>SUM(BG83:BG85)+BG81</f>
        <v/>
      </c>
      <c r="BH86" s="17">
        <f>SUM(BH83:BH85)+BH81</f>
        <v/>
      </c>
      <c r="BI86" s="17">
        <f>SUM(BI83:BI85)+BI81</f>
        <v/>
      </c>
      <c r="BJ86" s="17">
        <f>SUM(BJ83:BJ85)+BJ81</f>
        <v/>
      </c>
      <c r="BK86" s="17">
        <f>SUM(BK83:BK85)+BK81</f>
        <v/>
      </c>
      <c r="BL86" s="17">
        <f>SUM(BL83:BL85)+BL81</f>
        <v/>
      </c>
      <c r="BM86" s="17">
        <f>SUM(BM83:BM85)+BM81</f>
        <v/>
      </c>
      <c r="BN86" s="34">
        <f>SUM(BN83:BN85)+BN81</f>
        <v/>
      </c>
      <c r="BO86" s="17">
        <f>SUM(BO83:BO85)+BO81</f>
        <v/>
      </c>
      <c r="BP86" s="17">
        <f>SUM(BP83:BP85)+BP81</f>
        <v/>
      </c>
    </row>
    <row r="87" customFormat="1" s="19">
      <c r="B87" s="19" t="inlineStr">
        <is>
          <t>Equity</t>
        </is>
      </c>
      <c r="W87" s="35" t="n"/>
      <c r="AA87" s="35" t="n"/>
      <c r="AE87" s="35" t="n"/>
      <c r="AI87" s="35" t="n"/>
      <c r="AM87" s="35" t="n"/>
      <c r="BD87" s="35" t="n"/>
      <c r="BN87" s="35" t="n"/>
    </row>
    <row r="88" customFormat="1" s="9">
      <c r="B88" s="9" t="inlineStr">
        <is>
          <t>Common Stock</t>
        </is>
      </c>
      <c r="W88" s="32" t="n">
        <v>1760</v>
      </c>
      <c r="Z88" s="9" t="n">
        <v>1760</v>
      </c>
      <c r="AA88" s="32" t="n">
        <v>1760</v>
      </c>
      <c r="AB88" s="9" t="n">
        <v>1760</v>
      </c>
      <c r="AC88" s="9" t="n">
        <v>1760</v>
      </c>
      <c r="AD88" s="9" t="n">
        <v>1760</v>
      </c>
      <c r="AE88" s="32" t="n">
        <v>1760</v>
      </c>
      <c r="AF88" s="9" t="n">
        <v>1760</v>
      </c>
      <c r="AG88" s="9" t="n">
        <v>1760</v>
      </c>
      <c r="AH88" s="9" t="n">
        <v>1760</v>
      </c>
      <c r="AI88" s="32" t="n">
        <v>1760</v>
      </c>
      <c r="AJ88" s="9" t="n">
        <v>1760</v>
      </c>
      <c r="AK88" s="9" t="n">
        <v>1760</v>
      </c>
      <c r="AM88" s="32" t="n"/>
      <c r="AY88" s="9" t="n">
        <v>877</v>
      </c>
      <c r="AZ88" s="9" t="n">
        <v>878</v>
      </c>
      <c r="BA88" s="9" t="n">
        <v>880</v>
      </c>
      <c r="BB88" s="9" t="n">
        <v>880</v>
      </c>
      <c r="BC88" s="9" t="n">
        <v>880</v>
      </c>
      <c r="BD88" s="32" t="n">
        <v>880</v>
      </c>
      <c r="BE88" s="9" t="n">
        <v>1760</v>
      </c>
      <c r="BF88" s="9" t="n">
        <v>1760</v>
      </c>
      <c r="BG88" s="9" t="n">
        <v>1760</v>
      </c>
      <c r="BH88" s="9" t="n">
        <v>1760</v>
      </c>
      <c r="BI88" s="9" t="n">
        <v>1760</v>
      </c>
      <c r="BJ88" s="9" t="n">
        <v>1760</v>
      </c>
      <c r="BK88" s="9" t="n">
        <v>1760</v>
      </c>
      <c r="BL88" s="9" t="n">
        <v>1760</v>
      </c>
      <c r="BM88" s="9" t="n">
        <v>1760</v>
      </c>
      <c r="BN88" s="32" t="n">
        <v>1760</v>
      </c>
      <c r="BO88" s="9" t="n">
        <v>1760</v>
      </c>
      <c r="BP88" s="9" t="n">
        <v>1760</v>
      </c>
    </row>
    <row r="89" customFormat="1" s="9">
      <c r="B89" s="9" t="inlineStr">
        <is>
          <t>Capital Surplus</t>
        </is>
      </c>
      <c r="W89" s="32" t="n">
        <v>16577</v>
      </c>
      <c r="Z89" s="9" t="n">
        <v>17154</v>
      </c>
      <c r="AA89" s="32" t="n">
        <v>17312</v>
      </c>
      <c r="AB89" s="9" t="n">
        <v>17367</v>
      </c>
      <c r="AC89" s="9" t="n">
        <v>17463</v>
      </c>
      <c r="AD89" s="9" t="n">
        <v>17601</v>
      </c>
      <c r="AE89" s="32" t="n">
        <v>17630</v>
      </c>
      <c r="AF89" s="9" t="n">
        <v>17781</v>
      </c>
      <c r="AG89" s="9" t="n">
        <v>17929</v>
      </c>
      <c r="AH89" s="9" t="n">
        <v>18116</v>
      </c>
      <c r="AI89" s="32" t="n">
        <v>18388</v>
      </c>
      <c r="AJ89" s="9" t="n">
        <v>18581</v>
      </c>
      <c r="AK89" s="9" t="n">
        <v>18687</v>
      </c>
      <c r="AM89" s="32" t="n"/>
      <c r="AY89" s="9" t="n">
        <v>5492</v>
      </c>
      <c r="AZ89" s="9" t="n">
        <v>5983</v>
      </c>
      <c r="BA89" s="9" t="n">
        <v>7378</v>
      </c>
      <c r="BB89" s="9" t="n">
        <v>7966</v>
      </c>
      <c r="BC89" s="9" t="n">
        <v>8537</v>
      </c>
      <c r="BD89" s="32" t="n">
        <v>10057</v>
      </c>
      <c r="BE89" s="9" t="n">
        <v>10332</v>
      </c>
      <c r="BF89" s="9" t="n">
        <v>11379</v>
      </c>
      <c r="BG89" s="9" t="n">
        <v>12276</v>
      </c>
      <c r="BH89" s="9" t="n">
        <v>13154</v>
      </c>
      <c r="BI89" s="9" t="n">
        <v>14016</v>
      </c>
      <c r="BJ89" s="9" t="n">
        <v>14993</v>
      </c>
      <c r="BK89" s="9" t="n">
        <v>15864</v>
      </c>
      <c r="BL89" s="9" t="n">
        <v>16520</v>
      </c>
      <c r="BM89" s="9" t="n">
        <v>17154</v>
      </c>
      <c r="BN89" s="32" t="n">
        <v>17601</v>
      </c>
      <c r="BO89" s="9" t="n">
        <v>18116</v>
      </c>
      <c r="BP89" s="9" t="n">
        <v>18822</v>
      </c>
    </row>
    <row r="90" customFormat="1" s="9">
      <c r="B90" s="9" t="inlineStr">
        <is>
          <t>Reinvested earnings</t>
        </is>
      </c>
      <c r="W90" s="32" t="n">
        <v>63704</v>
      </c>
      <c r="Z90" s="9" t="n">
        <v>65855</v>
      </c>
      <c r="AA90" s="32" t="n">
        <v>66870</v>
      </c>
      <c r="AB90" s="9" t="n">
        <v>66888</v>
      </c>
      <c r="AC90" s="9" t="n">
        <v>66863</v>
      </c>
      <c r="AD90" s="9" t="n">
        <v>66555</v>
      </c>
      <c r="AE90" s="32" t="n">
        <v>67009</v>
      </c>
      <c r="AF90" s="9" t="n">
        <v>67838</v>
      </c>
      <c r="AG90" s="9" t="n">
        <v>68494</v>
      </c>
      <c r="AH90" s="9" t="n">
        <v>69094</v>
      </c>
      <c r="AI90" s="32" t="n">
        <v>69969</v>
      </c>
      <c r="AJ90" s="9" t="n">
        <v>69970</v>
      </c>
      <c r="AK90" s="9" t="n">
        <v>70893</v>
      </c>
      <c r="AM90" s="32" t="n"/>
      <c r="AY90" s="9" t="n">
        <v>31299</v>
      </c>
      <c r="AZ90" s="9" t="n">
        <v>33468</v>
      </c>
      <c r="BA90" s="9" t="n">
        <v>36235</v>
      </c>
      <c r="BB90" s="9" t="n">
        <v>38513</v>
      </c>
      <c r="BC90" s="9" t="n">
        <v>41537</v>
      </c>
      <c r="BD90" s="32" t="n">
        <v>49278</v>
      </c>
      <c r="BE90" s="9" t="n">
        <v>53621</v>
      </c>
      <c r="BF90" s="9" t="n">
        <v>58045</v>
      </c>
      <c r="BG90" s="9" t="n">
        <v>61660</v>
      </c>
      <c r="BH90" s="9" t="n">
        <v>63408</v>
      </c>
      <c r="BI90" s="9" t="n">
        <v>65018</v>
      </c>
      <c r="BJ90" s="9" t="n">
        <v>65502</v>
      </c>
      <c r="BK90" s="9" t="n">
        <v>60430</v>
      </c>
      <c r="BL90" s="9" t="n">
        <v>63234</v>
      </c>
      <c r="BM90" s="9" t="n">
        <v>65855</v>
      </c>
      <c r="BN90" s="32" t="n">
        <v>66555</v>
      </c>
      <c r="BO90" s="9" t="n">
        <v>69094</v>
      </c>
      <c r="BP90" s="9" t="n">
        <v>71019</v>
      </c>
    </row>
    <row r="91" customFormat="1" s="9">
      <c r="B91" s="9" t="inlineStr">
        <is>
          <t>Accumulated other comprehensive income (loss)</t>
        </is>
      </c>
      <c r="W91" s="32" t="n">
        <v>-12325</v>
      </c>
      <c r="Z91" s="9" t="n">
        <v>-13544</v>
      </c>
      <c r="AA91" s="32" t="n">
        <v>-15696</v>
      </c>
      <c r="AB91" s="9" t="n">
        <v>-16460</v>
      </c>
      <c r="AC91" s="9" t="n">
        <v>-15446</v>
      </c>
      <c r="AD91" s="9" t="n">
        <v>-14601</v>
      </c>
      <c r="AE91" s="32" t="n">
        <v>-14133</v>
      </c>
      <c r="AF91" s="9" t="n">
        <v>-13299</v>
      </c>
      <c r="AG91" s="9" t="n">
        <v>-14250</v>
      </c>
      <c r="AH91" s="9" t="n">
        <v>-14330</v>
      </c>
      <c r="AI91" s="32" t="n">
        <v>-13340</v>
      </c>
      <c r="AJ91" s="9" t="n">
        <v>-14801</v>
      </c>
      <c r="AK91" s="9" t="n">
        <v>-15869</v>
      </c>
      <c r="AM91" s="32" t="n"/>
      <c r="AY91" s="9" t="n">
        <v>-1669</v>
      </c>
      <c r="AZ91" s="9" t="n">
        <v>-1291</v>
      </c>
      <c r="BA91" s="9" t="n">
        <v>626</v>
      </c>
      <c r="BB91" s="9" t="n">
        <v>-2674</v>
      </c>
      <c r="BC91" s="9" t="n">
        <v>-757</v>
      </c>
      <c r="BD91" s="32" t="n">
        <v>-1450</v>
      </c>
      <c r="BE91" s="9" t="n">
        <v>-2774</v>
      </c>
      <c r="BF91" s="9" t="n">
        <v>-3385</v>
      </c>
      <c r="BG91" s="9" t="n">
        <v>-3432</v>
      </c>
      <c r="BH91" s="9" t="n">
        <v>-5777</v>
      </c>
      <c r="BI91" s="9" t="n">
        <v>-10174</v>
      </c>
      <c r="BJ91" s="9" t="n">
        <v>-11205</v>
      </c>
      <c r="BK91" s="9" t="n">
        <v>-10305</v>
      </c>
      <c r="BL91" s="9" t="n">
        <v>-12814</v>
      </c>
      <c r="BM91" s="9" t="n">
        <v>-13544</v>
      </c>
      <c r="BN91" s="32" t="n">
        <v>-14601</v>
      </c>
      <c r="BO91" s="9" t="n">
        <v>-14330</v>
      </c>
      <c r="BP91" s="9" t="n">
        <v>-14895</v>
      </c>
    </row>
    <row r="92" customFormat="1" s="10">
      <c r="B92" s="10" t="inlineStr">
        <is>
          <t>Treasury Stock</t>
        </is>
      </c>
      <c r="W92" s="33" t="n">
        <v>-51981</v>
      </c>
      <c r="Z92" s="10" t="n">
        <v>-52244</v>
      </c>
      <c r="AA92" s="33" t="n">
        <v>-52088</v>
      </c>
      <c r="AB92" s="10" t="n">
        <v>-52071</v>
      </c>
      <c r="AC92" s="10" t="n">
        <v>-52033</v>
      </c>
      <c r="AD92" s="10" t="n">
        <v>-52016</v>
      </c>
      <c r="AE92" s="33" t="n">
        <v>-51911</v>
      </c>
      <c r="AF92" s="10" t="n">
        <v>-51831</v>
      </c>
      <c r="AG92" s="10" t="n">
        <v>-51754</v>
      </c>
      <c r="AH92" s="10" t="n">
        <v>-51641</v>
      </c>
      <c r="AI92" s="33" t="n">
        <v>-51932</v>
      </c>
      <c r="AJ92" s="10" t="n">
        <v>-52505</v>
      </c>
      <c r="AK92" s="10" t="n">
        <v>-52666</v>
      </c>
      <c r="AM92" s="33" t="n"/>
      <c r="AY92" s="10" t="n">
        <v>-19644</v>
      </c>
      <c r="AZ92" s="10" t="n">
        <v>-22118</v>
      </c>
      <c r="BA92" s="10" t="n">
        <v>-23375</v>
      </c>
      <c r="BB92" s="10" t="n">
        <v>-24213</v>
      </c>
      <c r="BC92" s="10" t="n">
        <v>-25398</v>
      </c>
      <c r="BD92" s="33" t="n">
        <v>-27762</v>
      </c>
      <c r="BE92" s="10" t="n">
        <v>31304</v>
      </c>
      <c r="BF92" s="10" t="n">
        <v>-35009</v>
      </c>
      <c r="BG92" s="10" t="n">
        <v>-39091</v>
      </c>
      <c r="BH92" s="10" t="n">
        <v>-42225</v>
      </c>
      <c r="BI92" s="10" t="n">
        <v>-45066</v>
      </c>
      <c r="BJ92" s="10" t="n">
        <v>-47988</v>
      </c>
      <c r="BK92" s="10" t="n">
        <v>-50677</v>
      </c>
      <c r="BL92" s="10" t="n">
        <v>-51719</v>
      </c>
      <c r="BM92" s="10" t="n">
        <v>-52244</v>
      </c>
      <c r="BN92" s="33" t="n">
        <v>-52016</v>
      </c>
      <c r="BO92" s="10" t="n">
        <v>-51641</v>
      </c>
      <c r="BP92" s="10" t="n">
        <v>-52601</v>
      </c>
    </row>
    <row r="93" customFormat="1" s="17">
      <c r="B93" s="17" t="inlineStr">
        <is>
          <t>Equity Attributable to Shareowners</t>
        </is>
      </c>
      <c r="C93" s="17">
        <f>SUM(C88:C92)</f>
        <v/>
      </c>
      <c r="D93" s="17">
        <f>SUM(D88:D92)</f>
        <v/>
      </c>
      <c r="E93" s="17">
        <f>SUM(E88:E92)</f>
        <v/>
      </c>
      <c r="F93" s="17">
        <f>SUM(F88:F92)</f>
        <v/>
      </c>
      <c r="G93" s="17">
        <f>SUM(G88:G92)</f>
        <v/>
      </c>
      <c r="H93" s="17">
        <f>SUM(H88:H92)</f>
        <v/>
      </c>
      <c r="I93" s="17">
        <f>SUM(I88:I92)</f>
        <v/>
      </c>
      <c r="J93" s="17">
        <f>SUM(J88:J92)</f>
        <v/>
      </c>
      <c r="K93" s="17">
        <f>SUM(K88:K92)</f>
        <v/>
      </c>
      <c r="L93" s="17">
        <f>SUM(L88:L92)</f>
        <v/>
      </c>
      <c r="M93" s="17">
        <f>SUM(M88:M92)</f>
        <v/>
      </c>
      <c r="N93" s="17">
        <f>SUM(N88:N92)</f>
        <v/>
      </c>
      <c r="O93" s="17">
        <f>SUM(O88:O92)</f>
        <v/>
      </c>
      <c r="P93" s="17">
        <f>SUM(P88:P92)</f>
        <v/>
      </c>
      <c r="Q93" s="17">
        <f>SUM(Q88:Q92)</f>
        <v/>
      </c>
      <c r="R93" s="17">
        <f>SUM(R88:R92)</f>
        <v/>
      </c>
      <c r="T93" s="17">
        <f>SUM(T88:T92)</f>
        <v/>
      </c>
      <c r="U93" s="17">
        <f>SUM(U88:U92)</f>
        <v/>
      </c>
      <c r="V93" s="17">
        <f>SUM(V88:V92)</f>
        <v/>
      </c>
      <c r="W93" s="34">
        <f>SUM(W88:W92)</f>
        <v/>
      </c>
      <c r="X93" s="17">
        <f>SUM(X88:X92)</f>
        <v/>
      </c>
      <c r="Y93" s="17">
        <f>SUM(Y88:Y92)</f>
        <v/>
      </c>
      <c r="Z93" s="17">
        <f>SUM(Z88:Z92)</f>
        <v/>
      </c>
      <c r="AA93" s="34">
        <f>SUM(AA88:AA92)</f>
        <v/>
      </c>
      <c r="AB93" s="17">
        <f>SUM(AB88:AB92)</f>
        <v/>
      </c>
      <c r="AC93" s="17">
        <f>SUM(AC88:AC92)</f>
        <v/>
      </c>
      <c r="AD93" s="17">
        <f>SUM(AD88:AD92)</f>
        <v/>
      </c>
      <c r="AE93" s="34">
        <f>SUM(AE88:AE92)</f>
        <v/>
      </c>
      <c r="AF93" s="17">
        <f>SUM(AF88:AF92)</f>
        <v/>
      </c>
      <c r="AG93" s="17">
        <f>SUM(AG88:AG92)</f>
        <v/>
      </c>
      <c r="AH93" s="17">
        <f>SUM(AH88:AH92)</f>
        <v/>
      </c>
      <c r="AI93" s="34">
        <f>SUM(AI88:AI92)</f>
        <v/>
      </c>
      <c r="AJ93" s="17">
        <f>SUM(AJ88:AJ92)</f>
        <v/>
      </c>
      <c r="AK93" s="17">
        <f>SUM(AK88:AK92)</f>
        <v/>
      </c>
      <c r="AM93" s="34" t="n"/>
      <c r="AX93" s="17">
        <f>SUM(AX88:AX92)</f>
        <v/>
      </c>
      <c r="AY93" s="17">
        <f>SUM(AY88:AY92)</f>
        <v/>
      </c>
      <c r="AZ93" s="17">
        <f>SUM(AZ88:AZ92)</f>
        <v/>
      </c>
      <c r="BA93" s="17">
        <f>SUM(BA88:BA92)</f>
        <v/>
      </c>
      <c r="BB93" s="17">
        <f>SUM(BB88:BB92)</f>
        <v/>
      </c>
      <c r="BC93" s="17">
        <f>SUM(BC88:BC92)</f>
        <v/>
      </c>
      <c r="BD93" s="34">
        <f>SUM(BD88:BD92)</f>
        <v/>
      </c>
      <c r="BE93" s="17">
        <f>SUM(BE88:BE92)</f>
        <v/>
      </c>
      <c r="BF93" s="17">
        <f>SUM(BF88:BF92)</f>
        <v/>
      </c>
      <c r="BG93" s="17">
        <f>SUM(BG88:BG92)</f>
        <v/>
      </c>
      <c r="BH93" s="17">
        <f>SUM(BH88:BH92)</f>
        <v/>
      </c>
      <c r="BI93" s="17">
        <f>SUM(BI88:BI92)</f>
        <v/>
      </c>
      <c r="BJ93" s="17">
        <f>SUM(BJ88:BJ92)</f>
        <v/>
      </c>
      <c r="BK93" s="17">
        <f>SUM(BK88:BK92)</f>
        <v/>
      </c>
      <c r="BL93" s="17">
        <f>SUM(BL88:BL92)</f>
        <v/>
      </c>
      <c r="BM93" s="17">
        <f>SUM(BM88:BM92)</f>
        <v/>
      </c>
      <c r="BN93" s="34">
        <f>SUM(BN88:BN92)</f>
        <v/>
      </c>
      <c r="BO93" s="17">
        <f>SUM(BO88:BO92)</f>
        <v/>
      </c>
      <c r="BP93" s="17">
        <f>SUM(BP88:BP92)</f>
        <v/>
      </c>
    </row>
    <row r="94" customFormat="1" s="10">
      <c r="B94" s="10" t="inlineStr">
        <is>
          <t>Equity attributable to noncontrolling interests</t>
        </is>
      </c>
      <c r="W94" s="33" t="n">
        <v>2069</v>
      </c>
      <c r="Z94" s="10" t="n">
        <v>2117</v>
      </c>
      <c r="AA94" s="33" t="n">
        <v>1676</v>
      </c>
      <c r="AB94" s="10" t="n">
        <v>1705</v>
      </c>
      <c r="AC94" s="10" t="n">
        <v>1709</v>
      </c>
      <c r="AD94" s="10" t="n">
        <v>1985</v>
      </c>
      <c r="AE94" s="33" t="n">
        <v>1977</v>
      </c>
      <c r="AF94" s="10" t="n">
        <v>2006</v>
      </c>
      <c r="AG94" s="10" t="n">
        <v>1954</v>
      </c>
      <c r="AH94" s="10" t="n">
        <v>1861</v>
      </c>
      <c r="AI94" s="33" t="n">
        <v>1996</v>
      </c>
      <c r="AJ94" s="10" t="n">
        <v>1798</v>
      </c>
      <c r="AK94" s="10" t="n">
        <v>1631</v>
      </c>
      <c r="AM94" s="33" t="n"/>
      <c r="AY94" s="10" t="n">
        <v>0</v>
      </c>
      <c r="AZ94" s="10" t="n">
        <v>0</v>
      </c>
      <c r="BA94" s="10" t="n">
        <v>0</v>
      </c>
      <c r="BB94" s="10" t="n">
        <v>0</v>
      </c>
      <c r="BC94" s="10" t="n">
        <v>547</v>
      </c>
      <c r="BD94" s="33" t="n">
        <v>314</v>
      </c>
      <c r="BE94" s="10" t="n">
        <v>286</v>
      </c>
      <c r="BF94" s="10" t="n">
        <v>378</v>
      </c>
      <c r="BG94" s="10" t="n">
        <v>267</v>
      </c>
      <c r="BH94" s="10" t="n">
        <v>241</v>
      </c>
      <c r="BI94" s="10" t="n">
        <v>210</v>
      </c>
      <c r="BJ94" s="10" t="n">
        <v>158</v>
      </c>
      <c r="BK94" s="10" t="n">
        <v>1905</v>
      </c>
      <c r="BL94" s="10" t="n">
        <v>2077</v>
      </c>
      <c r="BM94" s="10" t="n">
        <v>2117</v>
      </c>
      <c r="BN94" s="33" t="n">
        <v>1985</v>
      </c>
      <c r="BO94" s="10" t="n">
        <v>1861</v>
      </c>
      <c r="BP94" s="10" t="n">
        <v>1721</v>
      </c>
    </row>
    <row r="95" customFormat="1" s="21">
      <c r="B95" s="21" t="inlineStr">
        <is>
          <t>Total Equity</t>
        </is>
      </c>
      <c r="C95" s="21">
        <f>C93+C94</f>
        <v/>
      </c>
      <c r="D95" s="21">
        <f>D93+D94</f>
        <v/>
      </c>
      <c r="E95" s="21">
        <f>E93+E94</f>
        <v/>
      </c>
      <c r="F95" s="21">
        <f>F93+F94</f>
        <v/>
      </c>
      <c r="G95" s="21">
        <f>G93+G94</f>
        <v/>
      </c>
      <c r="H95" s="21">
        <f>H93+H94</f>
        <v/>
      </c>
      <c r="I95" s="21">
        <f>I93+I94</f>
        <v/>
      </c>
      <c r="J95" s="21">
        <f>J93+J94</f>
        <v/>
      </c>
      <c r="K95" s="21">
        <f>K93+K94</f>
        <v/>
      </c>
      <c r="L95" s="21">
        <f>L93+L94</f>
        <v/>
      </c>
      <c r="M95" s="21">
        <f>M93+M94</f>
        <v/>
      </c>
      <c r="N95" s="21">
        <f>N93+N94</f>
        <v/>
      </c>
      <c r="O95" s="21">
        <f>O93+O94</f>
        <v/>
      </c>
      <c r="P95" s="21">
        <f>P93+P94</f>
        <v/>
      </c>
      <c r="Q95" s="21">
        <f>Q93+Q94</f>
        <v/>
      </c>
      <c r="R95" s="21">
        <f>R93+R94</f>
        <v/>
      </c>
      <c r="T95" s="21">
        <f>T93+T94</f>
        <v/>
      </c>
      <c r="U95" s="21">
        <f>U93+U94</f>
        <v/>
      </c>
      <c r="V95" s="21">
        <f>V93+V94</f>
        <v/>
      </c>
      <c r="W95" s="44">
        <f>W93+W94</f>
        <v/>
      </c>
      <c r="X95" s="21">
        <f>X93+X94</f>
        <v/>
      </c>
      <c r="Y95" s="21">
        <f>Y93+Y94</f>
        <v/>
      </c>
      <c r="Z95" s="21">
        <f>Z93+Z94</f>
        <v/>
      </c>
      <c r="AA95" s="44">
        <f>AA93+AA94</f>
        <v/>
      </c>
      <c r="AB95" s="21">
        <f>AB93+AB94</f>
        <v/>
      </c>
      <c r="AC95" s="21">
        <f>AC93+AC94</f>
        <v/>
      </c>
      <c r="AD95" s="21">
        <f>AD93+AD94</f>
        <v/>
      </c>
      <c r="AE95" s="44">
        <f>AE93+AE94</f>
        <v/>
      </c>
      <c r="AF95" s="21">
        <f>AF93+AF94</f>
        <v/>
      </c>
      <c r="AG95" s="21">
        <f>AG93+AG94</f>
        <v/>
      </c>
      <c r="AH95" s="21">
        <f>AH93+AH94</f>
        <v/>
      </c>
      <c r="AI95" s="44">
        <f>AI93+AI94</f>
        <v/>
      </c>
      <c r="AJ95" s="21">
        <f>AJ93+AJ94</f>
        <v/>
      </c>
      <c r="AK95" s="21">
        <f>AK93+AK94</f>
        <v/>
      </c>
      <c r="AM95" s="44" t="n"/>
      <c r="AX95" s="21">
        <f>SUM(AX93:AX94)</f>
        <v/>
      </c>
      <c r="AY95" s="21">
        <f>SUM(AY93:AY94)</f>
        <v/>
      </c>
      <c r="AZ95" s="21">
        <f>SUM(AZ93:AZ94)</f>
        <v/>
      </c>
      <c r="BA95" s="21">
        <f>SUM(BA93:BA94)</f>
        <v/>
      </c>
      <c r="BB95" s="21">
        <f>SUM(BB93:BB94)</f>
        <v/>
      </c>
      <c r="BC95" s="21">
        <f>SUM(BC93:BC94)</f>
        <v/>
      </c>
      <c r="BD95" s="44">
        <f>SUM(BD93:BD94)</f>
        <v/>
      </c>
      <c r="BE95" s="21">
        <f>SUM(BE93:BE94)</f>
        <v/>
      </c>
      <c r="BF95" s="21">
        <f>SUM(BF93:BF94)</f>
        <v/>
      </c>
      <c r="BG95" s="21">
        <f>SUM(BG93:BG94)</f>
        <v/>
      </c>
      <c r="BH95" s="21">
        <f>SUM(BH93:BH94)</f>
        <v/>
      </c>
      <c r="BI95" s="21">
        <f>SUM(BI93:BI94)</f>
        <v/>
      </c>
      <c r="BJ95" s="21">
        <f>SUM(BJ93:BJ94)</f>
        <v/>
      </c>
      <c r="BK95" s="21">
        <f>SUM(BK93:BK94)</f>
        <v/>
      </c>
      <c r="BL95" s="21">
        <f>SUM(BL93:BL94)</f>
        <v/>
      </c>
      <c r="BM95" s="21">
        <f>SUM(BM93:BM94)</f>
        <v/>
      </c>
      <c r="BN95" s="44">
        <f>SUM(BN93:BN94)</f>
        <v/>
      </c>
      <c r="BO95" s="21">
        <f>SUM(BO93:BO94)</f>
        <v/>
      </c>
      <c r="BP95" s="21">
        <f>SUM(BP93:BP94)</f>
        <v/>
      </c>
    </row>
    <row r="96" customFormat="1" s="17">
      <c r="B96" s="17" t="inlineStr">
        <is>
          <t>Total liabilities and equity</t>
        </is>
      </c>
      <c r="C96" s="17">
        <f>SUM(C81:C92)+C94</f>
        <v/>
      </c>
      <c r="D96" s="17">
        <f>SUM(D81:D92)+D94</f>
        <v/>
      </c>
      <c r="E96" s="17">
        <f>SUM(E81:E92)+E94</f>
        <v/>
      </c>
      <c r="F96" s="17">
        <f>SUM(F81:F92)+F94</f>
        <v/>
      </c>
      <c r="G96" s="17">
        <f>SUM(G81:G92)+G94</f>
        <v/>
      </c>
      <c r="H96" s="17">
        <f>SUM(H81:H92)+H94</f>
        <v/>
      </c>
      <c r="I96" s="17">
        <f>SUM(I81:I92)+I94</f>
        <v/>
      </c>
      <c r="J96" s="17">
        <f>SUM(J81:J92)+J94</f>
        <v/>
      </c>
      <c r="K96" s="17">
        <f>SUM(K81:K92)+K94</f>
        <v/>
      </c>
      <c r="L96" s="17">
        <f>SUM(L81:L92)+L94</f>
        <v/>
      </c>
      <c r="M96" s="17">
        <f>SUM(M81:M92)+M94</f>
        <v/>
      </c>
      <c r="N96" s="17">
        <f>SUM(N81:N92)+N94</f>
        <v/>
      </c>
      <c r="O96" s="17">
        <f>SUM(O81:O92)+O94</f>
        <v/>
      </c>
      <c r="P96" s="17">
        <f>SUM(P81:P92)+P94</f>
        <v/>
      </c>
      <c r="Q96" s="17">
        <f>SUM(Q81:Q92)+Q94</f>
        <v/>
      </c>
      <c r="R96" s="17">
        <f>SUM(R81:R92)+R94</f>
        <v/>
      </c>
      <c r="T96" s="17">
        <f>SUM(T81:T92)+T94</f>
        <v/>
      </c>
      <c r="U96" s="17">
        <f>SUM(U81:U92)+U94</f>
        <v/>
      </c>
      <c r="V96" s="17">
        <f>SUM(V81:V92)+V94</f>
        <v/>
      </c>
      <c r="W96" s="34">
        <f>SUM(W81:W92)+W94</f>
        <v/>
      </c>
      <c r="X96" s="17">
        <f>SUM(X81:X92)+X94</f>
        <v/>
      </c>
      <c r="Y96" s="17">
        <f>SUM(Y81:Y92)+Y94</f>
        <v/>
      </c>
      <c r="Z96" s="17">
        <f>SUM(Z81:Z92)+Z94</f>
        <v/>
      </c>
      <c r="AA96" s="34">
        <f>SUM(AA81:AA92)+AA94</f>
        <v/>
      </c>
      <c r="AB96" s="17">
        <f>SUM(AB81:AB92)+AB94</f>
        <v/>
      </c>
      <c r="AC96" s="17">
        <f>SUM(AC81:AC92)+AC94</f>
        <v/>
      </c>
      <c r="AD96" s="17">
        <f>SUM(AD81:AD92)+AD94</f>
        <v/>
      </c>
      <c r="AE96" s="34">
        <f>SUM(AE81:AE92)+AE94</f>
        <v/>
      </c>
      <c r="AF96" s="17">
        <f>SUM(AF81:AF92)+AF94</f>
        <v/>
      </c>
      <c r="AG96" s="17">
        <f>SUM(AG81:AG92)+AG94</f>
        <v/>
      </c>
      <c r="AH96" s="17">
        <f>SUM(AH81:AH92)+AH94</f>
        <v/>
      </c>
      <c r="AI96" s="34">
        <f>SUM(AI81:AI92)+AI94</f>
        <v/>
      </c>
      <c r="AJ96" s="17">
        <f>SUM(AJ81:AJ92)+AJ94</f>
        <v/>
      </c>
      <c r="AK96" s="17">
        <f>SUM(AK81:AK92)+AK94</f>
        <v/>
      </c>
      <c r="AM96" s="34" t="n"/>
      <c r="AX96" s="17">
        <f>AX95+AX86</f>
        <v/>
      </c>
      <c r="AY96" s="17">
        <f>AY95+AY86</f>
        <v/>
      </c>
      <c r="AZ96" s="17">
        <f>AZ95+AZ86</f>
        <v/>
      </c>
      <c r="BA96" s="17">
        <f>BA95+BA86</f>
        <v/>
      </c>
      <c r="BB96" s="17">
        <f>BB95+BB86</f>
        <v/>
      </c>
      <c r="BC96" s="17">
        <f>BC95+BC86</f>
        <v/>
      </c>
      <c r="BD96" s="34">
        <f>BD95+BD86</f>
        <v/>
      </c>
      <c r="BE96" s="17">
        <f>BE95+BE86</f>
        <v/>
      </c>
      <c r="BF96" s="17">
        <f>BF95+BF86</f>
        <v/>
      </c>
      <c r="BG96" s="17">
        <f>BG95+BG86</f>
        <v/>
      </c>
      <c r="BH96" s="17">
        <f>BH95+BH86</f>
        <v/>
      </c>
      <c r="BI96" s="17">
        <f>BI95+BI86</f>
        <v/>
      </c>
      <c r="BJ96" s="17">
        <f>BJ95+BJ86</f>
        <v/>
      </c>
      <c r="BK96" s="17">
        <f>BK95+BK86</f>
        <v/>
      </c>
      <c r="BL96" s="17">
        <f>BL95+BL86</f>
        <v/>
      </c>
      <c r="BM96" s="17">
        <f>BM95+BM86</f>
        <v/>
      </c>
      <c r="BN96" s="34">
        <f>BN95+BN86</f>
        <v/>
      </c>
      <c r="BO96" s="17">
        <f>BO95+BO86</f>
        <v/>
      </c>
      <c r="BP96" s="17">
        <f>BP95+BP86</f>
        <v/>
      </c>
    </row>
    <row r="98" customFormat="1" s="4">
      <c r="B98" s="16" t="inlineStr">
        <is>
          <t>Current Ratio</t>
        </is>
      </c>
      <c r="W98" s="42">
        <f>W64/W81</f>
        <v/>
      </c>
      <c r="X98" s="4">
        <f>X64/X81</f>
        <v/>
      </c>
      <c r="Y98" s="4">
        <f>Y64/Y81</f>
        <v/>
      </c>
      <c r="Z98" s="4">
        <f>Z64/Z81</f>
        <v/>
      </c>
      <c r="AA98" s="42">
        <f>AA64/AA81</f>
        <v/>
      </c>
      <c r="AB98" s="4">
        <f>AB64/AB81</f>
        <v/>
      </c>
      <c r="AC98" s="4">
        <f>AC64/AC81</f>
        <v/>
      </c>
      <c r="AD98" s="4">
        <f>AD64/AD81</f>
        <v/>
      </c>
      <c r="AE98" s="42">
        <f>AE64/AE81</f>
        <v/>
      </c>
      <c r="AF98" s="4">
        <f>AF64/AF81</f>
        <v/>
      </c>
      <c r="AG98" s="4">
        <f>AG64/AG81</f>
        <v/>
      </c>
      <c r="AH98" s="4">
        <f>AH64/AH81</f>
        <v/>
      </c>
      <c r="AI98" s="42">
        <f>AI64/AI81</f>
        <v/>
      </c>
      <c r="AJ98" s="4">
        <f>AJ64/AJ81</f>
        <v/>
      </c>
      <c r="AK98" s="4">
        <f>AK64/AK81</f>
        <v/>
      </c>
      <c r="AM98" s="42" t="n"/>
      <c r="BD98" s="42" t="n"/>
      <c r="BL98" s="4">
        <f>BL64/BL81</f>
        <v/>
      </c>
      <c r="BM98" s="4">
        <f>BM64/BM81</f>
        <v/>
      </c>
      <c r="BN98" s="42">
        <f>BN64/BN81</f>
        <v/>
      </c>
      <c r="BO98" s="4">
        <f>BO64/BO81</f>
        <v/>
      </c>
      <c r="BP98" s="4">
        <f>BP64/BP81</f>
        <v/>
      </c>
    </row>
    <row r="99" customFormat="1" s="23">
      <c r="B99" s="22" t="inlineStr">
        <is>
          <t>Cash Flow *in millions</t>
        </is>
      </c>
      <c r="W99" s="30" t="n"/>
      <c r="AA99" s="30" t="n"/>
      <c r="AE99" s="30" t="n"/>
      <c r="AI99" s="30" t="n"/>
      <c r="AM99" s="30" t="n"/>
      <c r="BD99" s="30" t="n"/>
      <c r="BN99" s="30" t="n"/>
    </row>
    <row r="100" customFormat="1" s="9">
      <c r="B100" s="9" t="inlineStr">
        <is>
          <t>Net Cash from Operating activities</t>
        </is>
      </c>
      <c r="W100" s="32" t="n">
        <v>699</v>
      </c>
      <c r="AA100" s="32" t="n">
        <v>556</v>
      </c>
      <c r="AB100" s="9">
        <f>2786-AA100</f>
        <v/>
      </c>
      <c r="AC100" s="9">
        <f>6220-SUM(AA100:AB100)</f>
        <v/>
      </c>
      <c r="AE100" s="32" t="n">
        <v>1636</v>
      </c>
      <c r="AF100" s="9">
        <f>5525-AE100</f>
        <v/>
      </c>
      <c r="AG100" s="9">
        <f>9231-SUM(AE100:AF100)</f>
        <v/>
      </c>
      <c r="AI100" s="32" t="n">
        <v>623</v>
      </c>
      <c r="AJ100" s="9">
        <f>4546-AI100</f>
        <v/>
      </c>
      <c r="AK100" s="9">
        <f>8068-SUM(AI100:AJ100)</f>
        <v/>
      </c>
      <c r="AM100" s="32" t="n"/>
      <c r="AX100" s="9" t="n">
        <v>5968</v>
      </c>
      <c r="AY100" s="9" t="n">
        <v>6423</v>
      </c>
      <c r="AZ100" s="9" t="n">
        <v>5957</v>
      </c>
      <c r="BA100" s="9" t="n">
        <v>7150</v>
      </c>
      <c r="BB100" s="9" t="n">
        <v>7571</v>
      </c>
      <c r="BC100" s="9" t="n">
        <v>8186</v>
      </c>
      <c r="BD100" s="32" t="n">
        <v>9532</v>
      </c>
      <c r="BE100" s="9" t="n">
        <v>9474</v>
      </c>
      <c r="BF100" s="9" t="n">
        <v>10645</v>
      </c>
      <c r="BG100" s="9" t="n">
        <v>10542</v>
      </c>
      <c r="BH100" s="9" t="n">
        <v>10615</v>
      </c>
      <c r="BI100" s="9" t="n">
        <v>10528</v>
      </c>
      <c r="BJ100" s="9" t="n">
        <v>8796</v>
      </c>
      <c r="BK100" s="9" t="n">
        <v>7041</v>
      </c>
      <c r="BL100" s="9" t="n">
        <v>7627</v>
      </c>
      <c r="BM100" s="9" t="n">
        <v>10471</v>
      </c>
      <c r="BN100" s="32" t="n">
        <v>9844</v>
      </c>
      <c r="BO100" s="9" t="n">
        <v>12625</v>
      </c>
      <c r="BP100" s="9" t="n">
        <v>11018</v>
      </c>
    </row>
    <row r="101" customFormat="1" s="10">
      <c r="B101" s="10" t="inlineStr">
        <is>
          <t>CapEx</t>
        </is>
      </c>
      <c r="W101" s="33" t="n">
        <v>-364</v>
      </c>
      <c r="AA101" s="33" t="n">
        <v>-327</v>
      </c>
      <c r="AB101" s="10">
        <f>-536-AA101</f>
        <v/>
      </c>
      <c r="AC101" s="10">
        <f>-759-SUM(AA101:AB101)</f>
        <v/>
      </c>
      <c r="AE101" s="33" t="n">
        <v>-216</v>
      </c>
      <c r="AF101" s="10">
        <f>-450-AE101</f>
        <v/>
      </c>
      <c r="AG101" s="10">
        <f>-728-SUM(AE101:AF101)</f>
        <v/>
      </c>
      <c r="AI101" s="33" t="n">
        <v>-217</v>
      </c>
      <c r="AJ101" s="10">
        <f>+-487-$AI$101</f>
        <v/>
      </c>
      <c r="AK101" s="10">
        <f>+-776-SUM(AI101:AJ101)</f>
        <v/>
      </c>
      <c r="AM101" s="33" t="n"/>
      <c r="AX101" s="10" t="n">
        <v>-755</v>
      </c>
      <c r="AY101" s="10" t="n">
        <v>-899</v>
      </c>
      <c r="AZ101" s="10" t="n">
        <v>-1407</v>
      </c>
      <c r="BA101" s="10" t="n">
        <v>-1648</v>
      </c>
      <c r="BB101" s="10" t="n">
        <v>-1968</v>
      </c>
      <c r="BC101" s="10" t="n">
        <v>-1993</v>
      </c>
      <c r="BD101" s="33" t="n">
        <v>-2215</v>
      </c>
      <c r="BE101" s="10" t="n">
        <v>-2920</v>
      </c>
      <c r="BF101" s="10" t="n">
        <v>-2780</v>
      </c>
      <c r="BG101" s="10" t="n">
        <v>-2550</v>
      </c>
      <c r="BH101" s="10" t="n">
        <v>-2406</v>
      </c>
      <c r="BI101" s="10" t="n">
        <v>-2553</v>
      </c>
      <c r="BJ101" s="10" t="n">
        <v>-2262</v>
      </c>
      <c r="BK101" s="10" t="n">
        <v>-1750</v>
      </c>
      <c r="BL101" s="10" t="n">
        <v>-1548</v>
      </c>
      <c r="BM101" s="10" t="n">
        <v>-2054</v>
      </c>
      <c r="BN101" s="33" t="n">
        <v>-1177</v>
      </c>
      <c r="BO101" s="10" t="n">
        <v>-1367</v>
      </c>
      <c r="BP101" s="10" t="n">
        <v>-1484</v>
      </c>
    </row>
    <row r="102" customFormat="1" s="17">
      <c r="B102" s="17" t="inlineStr">
        <is>
          <t>FCF</t>
        </is>
      </c>
      <c r="C102" s="17">
        <f>SUM(C100:C101)</f>
        <v/>
      </c>
      <c r="D102" s="17">
        <f>SUM(D100:D101)</f>
        <v/>
      </c>
      <c r="E102" s="17">
        <f>SUM(E100:E101)</f>
        <v/>
      </c>
      <c r="F102" s="17">
        <f>SUM(F100:F101)</f>
        <v/>
      </c>
      <c r="G102" s="17">
        <f>SUM(G100:G101)</f>
        <v/>
      </c>
      <c r="H102" s="17">
        <f>SUM(H100:H101)</f>
        <v/>
      </c>
      <c r="I102" s="17">
        <f>SUM(I100:I101)</f>
        <v/>
      </c>
      <c r="J102" s="17">
        <f>SUM(J100:J101)</f>
        <v/>
      </c>
      <c r="K102" s="17">
        <f>SUM(K100:K101)</f>
        <v/>
      </c>
      <c r="L102" s="17">
        <f>SUM(L100:L101)</f>
        <v/>
      </c>
      <c r="M102" s="17">
        <f>SUM(M100:M101)</f>
        <v/>
      </c>
      <c r="N102" s="17">
        <f>SUM(N100:N101)</f>
        <v/>
      </c>
      <c r="O102" s="17">
        <f>SUM(O100:O101)</f>
        <v/>
      </c>
      <c r="P102" s="17">
        <f>SUM(P100:P101)</f>
        <v/>
      </c>
      <c r="Q102" s="17">
        <f>SUM(Q100:Q101)</f>
        <v/>
      </c>
      <c r="R102" s="17">
        <f>SUM(R100:R101)</f>
        <v/>
      </c>
      <c r="S102" s="17">
        <f>SUM(S100:S101)</f>
        <v/>
      </c>
      <c r="T102" s="17">
        <f>SUM(T100:T101)</f>
        <v/>
      </c>
      <c r="U102" s="17">
        <f>SUM(U100:U101)</f>
        <v/>
      </c>
      <c r="V102" s="17">
        <f>SUM(V100:V101)</f>
        <v/>
      </c>
      <c r="W102" s="34">
        <f>SUM(W100:W101)</f>
        <v/>
      </c>
      <c r="X102" s="17">
        <f>SUM(X100:X101)</f>
        <v/>
      </c>
      <c r="Y102" s="17">
        <f>SUM(Y100:Y101)</f>
        <v/>
      </c>
      <c r="Z102" s="17">
        <f>SUM(Z100:Z101)</f>
        <v/>
      </c>
      <c r="AA102" s="34">
        <f>SUM(AA100:AA101)</f>
        <v/>
      </c>
      <c r="AB102" s="17">
        <f>SUM(AB100:AB101)</f>
        <v/>
      </c>
      <c r="AC102" s="17">
        <f>SUM(AC100:AC101)</f>
        <v/>
      </c>
      <c r="AD102" s="17">
        <f>SUM(AD100:AD101)</f>
        <v/>
      </c>
      <c r="AE102" s="34">
        <f>SUM(AE100:AE101)</f>
        <v/>
      </c>
      <c r="AF102" s="17">
        <f>SUM(AF100:AF101)</f>
        <v/>
      </c>
      <c r="AG102" s="17">
        <f>SUM(AG100:AG101)</f>
        <v/>
      </c>
      <c r="AH102" s="17">
        <f>SUM(AH100:AH101)</f>
        <v/>
      </c>
      <c r="AI102" s="34">
        <f>SUM(AI100:AI101)</f>
        <v/>
      </c>
      <c r="AJ102" s="17">
        <f>SUM(AJ100:AJ101)</f>
        <v/>
      </c>
      <c r="AK102" s="17">
        <f>SUM(AK100:AK101)</f>
        <v/>
      </c>
      <c r="AM102" s="34" t="n"/>
      <c r="AV102" s="17">
        <f>SUM(AV100:AV101)</f>
        <v/>
      </c>
      <c r="AW102" s="17">
        <f>SUM(AW100:AW101)</f>
        <v/>
      </c>
      <c r="AX102" s="17">
        <f>SUM(AX100:AX101)</f>
        <v/>
      </c>
      <c r="AY102" s="17">
        <f>SUM(AY100:AY101)</f>
        <v/>
      </c>
      <c r="AZ102" s="17">
        <f>SUM(AZ100:AZ101)</f>
        <v/>
      </c>
      <c r="BA102" s="17">
        <f>SUM(BA100:BA101)</f>
        <v/>
      </c>
      <c r="BB102" s="17">
        <f>SUM(BB100:BB101)</f>
        <v/>
      </c>
      <c r="BC102" s="17">
        <f>SUM(BC100:BC101)</f>
        <v/>
      </c>
      <c r="BD102" s="34">
        <f>SUM(BD100:BD101)</f>
        <v/>
      </c>
      <c r="BE102" s="17">
        <f>SUM(BE100:BE101)</f>
        <v/>
      </c>
      <c r="BF102" s="17">
        <f>SUM(BF100:BF101)</f>
        <v/>
      </c>
      <c r="BG102" s="17">
        <f>SUM(BG100:BG101)</f>
        <v/>
      </c>
      <c r="BH102" s="17">
        <f>SUM(BH100:BH101)</f>
        <v/>
      </c>
      <c r="BI102" s="17">
        <f>SUM(BI100:BI101)</f>
        <v/>
      </c>
      <c r="BJ102" s="17">
        <f>SUM(BJ100:BJ101)</f>
        <v/>
      </c>
      <c r="BK102" s="17">
        <f>SUM(BK100:BK101)</f>
        <v/>
      </c>
      <c r="BL102" s="17">
        <f>SUM(BL100:BL101)</f>
        <v/>
      </c>
      <c r="BM102" s="17">
        <f>SUM(BM100:BM101)</f>
        <v/>
      </c>
      <c r="BN102" s="34">
        <f>SUM(BN100:BN101)</f>
        <v/>
      </c>
      <c r="BO102" s="17">
        <f>SUM(BO100:BO101)</f>
        <v/>
      </c>
      <c r="BP102" s="17">
        <f>SUM(BP100:BP101)</f>
        <v/>
      </c>
    </row>
    <row r="104">
      <c r="B104" s="9" t="inlineStr">
        <is>
          <t>Dividends</t>
        </is>
      </c>
      <c r="AK104">
        <f>3910/AK49</f>
        <v/>
      </c>
      <c r="AX104" t="n">
        <v>-2429</v>
      </c>
      <c r="AY104" t="n">
        <v>-2678</v>
      </c>
      <c r="AZ104" t="n">
        <v>-2911</v>
      </c>
      <c r="BA104" t="n">
        <v>-3149</v>
      </c>
      <c r="BB104" t="n">
        <v>-3521</v>
      </c>
      <c r="BC104" t="n">
        <v>-3800</v>
      </c>
      <c r="BD104" s="29" t="n">
        <v>-4068</v>
      </c>
      <c r="BE104" t="n">
        <v>-4300</v>
      </c>
      <c r="BF104" t="n">
        <v>-4595</v>
      </c>
      <c r="BG104" t="n">
        <v>-4969</v>
      </c>
      <c r="BH104" t="n">
        <v>-5350</v>
      </c>
      <c r="BI104" t="n">
        <v>-5741</v>
      </c>
      <c r="BJ104" t="n">
        <v>-6043</v>
      </c>
      <c r="BK104" t="n">
        <v>-6320</v>
      </c>
      <c r="BL104" t="n">
        <v>-6644</v>
      </c>
      <c r="BM104" t="n">
        <v>-6845</v>
      </c>
      <c r="BN104" s="29" t="n">
        <v>-7047</v>
      </c>
      <c r="BO104" t="n">
        <v>-7252</v>
      </c>
      <c r="BP104" t="n">
        <v>-7616</v>
      </c>
    </row>
    <row r="106">
      <c r="B106" s="9" t="inlineStr">
        <is>
          <t>Stock based compensation expense</t>
        </is>
      </c>
      <c r="AX106" t="n">
        <v>345</v>
      </c>
      <c r="AY106" t="n">
        <v>324</v>
      </c>
      <c r="AZ106" t="n">
        <v>324</v>
      </c>
      <c r="BA106" t="n">
        <v>313</v>
      </c>
      <c r="BB106" t="n">
        <v>266</v>
      </c>
      <c r="BC106" t="n">
        <v>353</v>
      </c>
      <c r="BD106" s="29" t="n">
        <v>380</v>
      </c>
      <c r="BE106" t="n">
        <v>354</v>
      </c>
      <c r="BF106" t="n">
        <v>259</v>
      </c>
      <c r="BG106" t="n">
        <v>227</v>
      </c>
      <c r="BH106" t="n">
        <v>209</v>
      </c>
      <c r="BI106" t="n">
        <v>236</v>
      </c>
      <c r="BJ106" t="n">
        <v>258</v>
      </c>
      <c r="BK106" t="n">
        <v>219</v>
      </c>
      <c r="BL106" t="n">
        <v>225</v>
      </c>
      <c r="BM106" t="n">
        <v>201</v>
      </c>
      <c r="BN106" s="29" t="n">
        <v>126</v>
      </c>
      <c r="BO106" t="n">
        <v>337</v>
      </c>
      <c r="BP106" t="n">
        <v>356</v>
      </c>
    </row>
    <row r="107">
      <c r="C107" t="n">
        <v>-3169</v>
      </c>
    </row>
    <row r="108">
      <c r="C108" t="n">
        <v>3049</v>
      </c>
    </row>
    <row r="109">
      <c r="C109" t="n">
        <v>-40</v>
      </c>
    </row>
    <row r="110">
      <c r="C110" t="n">
        <v>229</v>
      </c>
    </row>
    <row r="111">
      <c r="C111" t="n">
        <v>-776</v>
      </c>
    </row>
    <row r="112">
      <c r="C112" t="n">
        <v>46</v>
      </c>
    </row>
    <row r="113">
      <c r="C113" t="n">
        <v>-1449</v>
      </c>
    </row>
    <row r="114">
      <c r="C114" t="n">
        <v>-79</v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9" sqref="A9:XFD9"/>
    </sheetView>
  </sheetViews>
  <sheetFormatPr baseColWidth="8" defaultRowHeight="14.45"/>
  <cols>
    <col width="20.7109375" customWidth="1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5.13</t>
        </is>
      </c>
      <c r="C2" t="inlineStr">
        <is>
          <t>6.24</t>
        </is>
      </c>
      <c r="D2" t="inlineStr">
        <is>
          <t>6.90</t>
        </is>
      </c>
      <c r="E2" t="inlineStr">
        <is>
          <t>6.70</t>
        </is>
      </c>
      <c r="F2" t="inlineStr">
        <is>
          <t>7.61</t>
        </is>
      </c>
      <c r="G2" t="inlineStr">
        <is>
          <t>10.28</t>
        </is>
      </c>
      <c r="H2" t="inlineStr">
        <is>
          <t>10.66</t>
        </is>
      </c>
      <c r="I2" t="inlineStr">
        <is>
          <t>10.57</t>
        </is>
      </c>
      <c r="J2" t="inlineStr">
        <is>
          <t>10.49</t>
        </is>
      </c>
      <c r="K2" t="inlineStr">
        <is>
          <t>10.18</t>
        </is>
      </c>
      <c r="L2" t="inlineStr">
        <is>
          <t>9.70</t>
        </is>
      </c>
      <c r="M2" t="inlineStr">
        <is>
          <t>8.29</t>
        </is>
      </c>
      <c r="N2" t="inlineStr">
        <is>
          <t>7.48</t>
        </is>
      </c>
      <c r="O2" t="inlineStr">
        <is>
          <t>8.72</t>
        </is>
      </c>
      <c r="P2" t="inlineStr">
        <is>
          <t>7.69</t>
        </is>
      </c>
      <c r="Q2" t="inlineStr">
        <is>
          <t>9.00</t>
        </is>
      </c>
      <c r="R2" t="inlineStr">
        <is>
          <t>9.55</t>
        </is>
      </c>
    </row>
    <row r="3">
      <c r="A3" s="1" t="inlineStr">
        <is>
          <t>Earnings per share</t>
        </is>
      </c>
      <c r="B3" t="inlineStr">
        <is>
          <t>1.08</t>
        </is>
      </c>
      <c r="C3" t="inlineStr">
        <is>
          <t>1.29</t>
        </is>
      </c>
      <c r="D3" t="inlineStr">
        <is>
          <t>1.25</t>
        </is>
      </c>
      <c r="E3" t="inlineStr">
        <is>
          <t>1.47</t>
        </is>
      </c>
      <c r="F3" t="inlineStr">
        <is>
          <t>2.56</t>
        </is>
      </c>
      <c r="G3" t="inlineStr">
        <is>
          <t>1.89</t>
        </is>
      </c>
      <c r="H3" t="inlineStr">
        <is>
          <t>2.00</t>
        </is>
      </c>
      <c r="I3" t="inlineStr">
        <is>
          <t>1.94</t>
        </is>
      </c>
      <c r="J3" t="inlineStr">
        <is>
          <t>1.62</t>
        </is>
      </c>
      <c r="K3" t="inlineStr">
        <is>
          <t>1.69</t>
        </is>
      </c>
      <c r="L3" t="inlineStr">
        <is>
          <t>1.51</t>
        </is>
      </c>
      <c r="M3" t="inlineStr">
        <is>
          <t>0.29</t>
        </is>
      </c>
      <c r="N3" t="inlineStr">
        <is>
          <t>1.51</t>
        </is>
      </c>
      <c r="O3" t="inlineStr">
        <is>
          <t>2.09</t>
        </is>
      </c>
      <c r="P3" t="inlineStr">
        <is>
          <t>1.80</t>
        </is>
      </c>
      <c r="Q3" t="inlineStr">
        <is>
          <t>2.27</t>
        </is>
      </c>
      <c r="R3" t="inlineStr">
        <is>
          <t>2.21</t>
        </is>
      </c>
    </row>
    <row r="4">
      <c r="A4" s="1" t="inlineStr">
        <is>
          <t>FCF per share</t>
        </is>
      </c>
      <c r="B4" t="inlineStr">
        <is>
          <t>0.97</t>
        </is>
      </c>
      <c r="C4" t="inlineStr">
        <is>
          <t>1.19</t>
        </is>
      </c>
      <c r="D4" t="inlineStr">
        <is>
          <t>1.21</t>
        </is>
      </c>
      <c r="E4" t="inlineStr">
        <is>
          <t>1.34</t>
        </is>
      </c>
      <c r="F4" t="inlineStr">
        <is>
          <t>1.59</t>
        </is>
      </c>
      <c r="G4" t="inlineStr">
        <is>
          <t>1.45</t>
        </is>
      </c>
      <c r="H4" t="inlineStr">
        <is>
          <t>1.75</t>
        </is>
      </c>
      <c r="I4" t="inlineStr">
        <is>
          <t>1.80</t>
        </is>
      </c>
      <c r="J4" t="inlineStr">
        <is>
          <t>1.87</t>
        </is>
      </c>
      <c r="K4" t="inlineStr">
        <is>
          <t>1.83</t>
        </is>
      </c>
      <c r="L4" t="inlineStr">
        <is>
          <t>1.51</t>
        </is>
      </c>
      <c r="M4" t="inlineStr">
        <is>
          <t>1.27</t>
        </is>
      </c>
      <c r="N4" t="inlineStr">
        <is>
          <t>1.47</t>
        </is>
      </c>
      <c r="O4" t="inlineStr">
        <is>
          <t>1.97</t>
        </is>
      </c>
      <c r="P4" t="inlineStr">
        <is>
          <t>2.02</t>
        </is>
      </c>
      <c r="Q4" t="inlineStr">
        <is>
          <t>2.62</t>
        </is>
      </c>
      <c r="R4" t="inlineStr">
        <is>
          <t>2.37</t>
        </is>
      </c>
    </row>
    <row r="5">
      <c r="A5" s="1" t="inlineStr">
        <is>
          <t>Dividends per share</t>
        </is>
      </c>
      <c r="B5" t="inlineStr">
        <is>
          <t>0.62</t>
        </is>
      </c>
      <c r="C5" t="inlineStr">
        <is>
          <t>0.68</t>
        </is>
      </c>
      <c r="D5" t="inlineStr">
        <is>
          <t>0.76</t>
        </is>
      </c>
      <c r="E5" t="inlineStr">
        <is>
          <t>0.82</t>
        </is>
      </c>
      <c r="F5" t="inlineStr">
        <is>
          <t>0.88</t>
        </is>
      </c>
      <c r="G5" t="inlineStr">
        <is>
          <t>0.95</t>
        </is>
      </c>
      <c r="H5" t="inlineStr">
        <is>
          <t>1.02</t>
        </is>
      </c>
      <c r="I5" t="inlineStr">
        <is>
          <t>1.12</t>
        </is>
      </c>
      <c r="J5" t="inlineStr">
        <is>
          <t>1.22</t>
        </is>
      </c>
      <c r="K5" t="inlineStr">
        <is>
          <t>1.32</t>
        </is>
      </c>
      <c r="L5" t="inlineStr">
        <is>
          <t>1.40</t>
        </is>
      </c>
      <c r="M5" t="inlineStr">
        <is>
          <t>1.48</t>
        </is>
      </c>
      <c r="N5" t="inlineStr">
        <is>
          <t>1.56</t>
        </is>
      </c>
      <c r="O5" t="inlineStr">
        <is>
          <t>1.60</t>
        </is>
      </c>
      <c r="P5" t="inlineStr">
        <is>
          <t>1.64</t>
        </is>
      </c>
      <c r="Q5" t="inlineStr">
        <is>
          <t>1.69</t>
        </is>
      </c>
      <c r="R5" t="inlineStr">
        <is>
          <t>1.72</t>
        </is>
      </c>
    </row>
    <row r="6">
      <c r="A6" s="1" t="inlineStr">
        <is>
          <t>CAPEX per share</t>
        </is>
      </c>
      <c r="B6" t="inlineStr">
        <is>
          <t>0.30</t>
        </is>
      </c>
      <c r="C6" t="inlineStr">
        <is>
          <t>0.36</t>
        </is>
      </c>
      <c r="D6" t="inlineStr">
        <is>
          <t>0.42</t>
        </is>
      </c>
      <c r="E6" t="inlineStr">
        <is>
          <t>0.43</t>
        </is>
      </c>
      <c r="F6" t="inlineStr">
        <is>
          <t>0.48</t>
        </is>
      </c>
      <c r="G6" t="inlineStr">
        <is>
          <t>0.65</t>
        </is>
      </c>
      <c r="H6" t="inlineStr">
        <is>
          <t>0.62</t>
        </is>
      </c>
      <c r="I6" t="inlineStr">
        <is>
          <t>0.58</t>
        </is>
      </c>
      <c r="J6" t="inlineStr">
        <is>
          <t>0.55</t>
        </is>
      </c>
      <c r="K6" t="inlineStr">
        <is>
          <t>0.59</t>
        </is>
      </c>
      <c r="L6" t="inlineStr">
        <is>
          <t>0.52</t>
        </is>
      </c>
      <c r="M6" t="inlineStr">
        <is>
          <t>0.39</t>
        </is>
      </c>
      <c r="N6" t="inlineStr">
        <is>
          <t>0.32</t>
        </is>
      </c>
      <c r="O6" t="inlineStr">
        <is>
          <t>0.48</t>
        </is>
      </c>
      <c r="P6" t="inlineStr">
        <is>
          <t>0.27</t>
        </is>
      </c>
      <c r="Q6" t="inlineStr">
        <is>
          <t>0.32</t>
        </is>
      </c>
      <c r="R6" t="inlineStr">
        <is>
          <t>0.32</t>
        </is>
      </c>
    </row>
    <row r="7">
      <c r="A7" s="1" t="inlineStr">
        <is>
          <t>Book Value per sh.</t>
        </is>
      </c>
      <c r="B7" t="inlineStr">
        <is>
          <t>3.60</t>
        </is>
      </c>
      <c r="C7" t="inlineStr">
        <is>
          <t>4.70</t>
        </is>
      </c>
      <c r="D7" t="inlineStr">
        <is>
          <t>4.42</t>
        </is>
      </c>
      <c r="E7" t="inlineStr">
        <is>
          <t>5.36</t>
        </is>
      </c>
      <c r="F7" t="inlineStr">
        <is>
          <t>6.72</t>
        </is>
      </c>
      <c r="G7" t="inlineStr">
        <is>
          <t>6.99</t>
        </is>
      </c>
      <c r="H7" t="inlineStr">
        <is>
          <t>7.28</t>
        </is>
      </c>
      <c r="I7" t="inlineStr">
        <is>
          <t>7.48</t>
        </is>
      </c>
      <c r="J7" t="inlineStr">
        <is>
          <t>6.91</t>
        </is>
      </c>
      <c r="K7" t="inlineStr">
        <is>
          <t>5.87</t>
        </is>
      </c>
      <c r="L7" t="inlineStr">
        <is>
          <t>5.34</t>
        </is>
      </c>
      <c r="M7" t="inlineStr">
        <is>
          <t>4.00</t>
        </is>
      </c>
      <c r="N7" t="inlineStr">
        <is>
          <t>3.99</t>
        </is>
      </c>
      <c r="O7" t="inlineStr">
        <is>
          <t>4.44</t>
        </is>
      </c>
      <c r="P7" t="inlineStr">
        <is>
          <t>4.49</t>
        </is>
      </c>
      <c r="Q7" t="inlineStr">
        <is>
          <t>5.35</t>
        </is>
      </c>
      <c r="R7" t="inlineStr">
        <is>
          <t>5.38</t>
        </is>
      </c>
    </row>
    <row r="8">
      <c r="A8" s="1" t="inlineStr">
        <is>
          <t>Comm.Shares outs.</t>
        </is>
      </c>
      <c r="B8" t="inlineStr">
        <is>
          <t>4,696</t>
        </is>
      </c>
      <c r="C8" t="inlineStr">
        <is>
          <t>4,626</t>
        </is>
      </c>
      <c r="D8" t="inlineStr">
        <is>
          <t>4,632</t>
        </is>
      </c>
      <c r="E8" t="inlineStr">
        <is>
          <t>4,628</t>
        </is>
      </c>
      <c r="F8" t="inlineStr">
        <is>
          <t>4,616</t>
        </is>
      </c>
      <c r="G8" t="inlineStr">
        <is>
          <t>4,526</t>
        </is>
      </c>
      <c r="H8" t="inlineStr">
        <is>
          <t>4,504</t>
        </is>
      </c>
      <c r="I8" t="inlineStr">
        <is>
          <t>4,434</t>
        </is>
      </c>
      <c r="J8" t="inlineStr">
        <is>
          <t>4,387</t>
        </is>
      </c>
      <c r="K8" t="inlineStr">
        <is>
          <t>4,352</t>
        </is>
      </c>
      <c r="L8" t="inlineStr">
        <is>
          <t>4,317</t>
        </is>
      </c>
      <c r="M8" t="inlineStr">
        <is>
          <t>4,272</t>
        </is>
      </c>
      <c r="N8" t="inlineStr">
        <is>
          <t>4,259</t>
        </is>
      </c>
      <c r="O8" t="inlineStr">
        <is>
          <t>4,276</t>
        </is>
      </c>
      <c r="P8" t="inlineStr">
        <is>
          <t>4,295</t>
        </is>
      </c>
      <c r="Q8" t="inlineStr">
        <is>
          <t>4,295</t>
        </is>
      </c>
      <c r="R8" t="inlineStr">
        <is>
          <t>4,326</t>
        </is>
      </c>
    </row>
    <row r="9" customFormat="1" s="5">
      <c r="A9" s="1" t="inlineStr">
        <is>
          <t>Avg. annual P/E ratio</t>
        </is>
      </c>
      <c r="B9" s="5" t="inlineStr">
        <is>
          <t>20.2</t>
        </is>
      </c>
      <c r="C9" s="5" t="inlineStr">
        <is>
          <t>20.8</t>
        </is>
      </c>
      <c r="D9" s="5" t="inlineStr">
        <is>
          <t>21.5</t>
        </is>
      </c>
      <c r="E9" s="5" t="inlineStr">
        <is>
          <t>16.5</t>
        </is>
      </c>
      <c r="F9" s="5" t="inlineStr">
        <is>
          <t>11.0</t>
        </is>
      </c>
      <c r="G9" s="5" t="inlineStr">
        <is>
          <t>17.6</t>
        </is>
      </c>
      <c r="H9" s="5" t="inlineStr">
        <is>
          <t>18.5</t>
        </is>
      </c>
      <c r="I9" s="5" t="inlineStr">
        <is>
          <t>20.4</t>
        </is>
      </c>
      <c r="J9" s="5" t="inlineStr">
        <is>
          <t>25.2</t>
        </is>
      </c>
      <c r="K9" s="5" t="inlineStr">
        <is>
          <t>24.4</t>
        </is>
      </c>
      <c r="L9" s="5" t="inlineStr">
        <is>
          <t>28.7</t>
        </is>
      </c>
      <c r="M9" s="5" t="inlineStr">
        <is>
          <t>151.8</t>
        </is>
      </c>
      <c r="N9" s="5" t="inlineStr">
        <is>
          <t>30.1</t>
        </is>
      </c>
      <c r="O9" s="5" t="inlineStr">
        <is>
          <t>24.4</t>
        </is>
      </c>
      <c r="P9" s="5" t="inlineStr">
        <is>
          <t>27.6</t>
        </is>
      </c>
      <c r="Q9" s="5" t="inlineStr">
        <is>
          <t>23.7</t>
        </is>
      </c>
      <c r="R9" s="5" t="inlineStr">
        <is>
          <t>28.9</t>
        </is>
      </c>
    </row>
    <row r="10">
      <c r="A10" s="1" t="inlineStr">
        <is>
          <t>P/E to S&amp;P500</t>
        </is>
      </c>
      <c r="B10" t="inlineStr">
        <is>
          <t>1.1</t>
        </is>
      </c>
      <c r="C10" t="inlineStr">
        <is>
          <t>1.2</t>
        </is>
      </c>
      <c r="D10" t="inlineStr">
        <is>
          <t>1.0</t>
        </is>
      </c>
      <c r="E10" t="inlineStr">
        <is>
          <t>0.2</t>
        </is>
      </c>
      <c r="F10" t="inlineStr">
        <is>
          <t>0.5</t>
        </is>
      </c>
      <c r="G10" t="inlineStr">
        <is>
          <t>1.1</t>
        </is>
      </c>
      <c r="H10" t="inlineStr">
        <is>
          <t>1.2</t>
        </is>
      </c>
      <c r="I10" t="inlineStr">
        <is>
          <t>1.2</t>
        </is>
      </c>
      <c r="J10" t="inlineStr">
        <is>
          <t>1.4</t>
        </is>
      </c>
      <c r="K10" t="inlineStr">
        <is>
          <t>1.2</t>
        </is>
      </c>
      <c r="L10" t="inlineStr">
        <is>
          <t>1.3</t>
        </is>
      </c>
      <c r="M10" t="inlineStr">
        <is>
          <t>6.4</t>
        </is>
      </c>
      <c r="N10" t="inlineStr">
        <is>
          <t>1.2</t>
        </is>
      </c>
      <c r="O10" t="inlineStr">
        <is>
          <t>1.0</t>
        </is>
      </c>
      <c r="P10" t="inlineStr">
        <is>
          <t>0.7</t>
        </is>
      </c>
      <c r="Q10" t="inlineStr">
        <is>
          <t>0.8</t>
        </is>
      </c>
      <c r="R10" t="inlineStr">
        <is>
          <t>1.4</t>
        </is>
      </c>
    </row>
    <row r="11">
      <c r="A11" s="1" t="inlineStr">
        <is>
          <t>Avg. annual div. yield</t>
        </is>
      </c>
      <c r="B11" t="inlineStr">
        <is>
          <t>2.8%</t>
        </is>
      </c>
      <c r="C11" t="inlineStr">
        <is>
          <t>2.5%</t>
        </is>
      </c>
      <c r="D11" t="inlineStr">
        <is>
          <t>2.8%</t>
        </is>
      </c>
      <c r="E11" t="inlineStr">
        <is>
          <t>3.4%</t>
        </is>
      </c>
      <c r="F11" t="inlineStr">
        <is>
          <t>3.1%</t>
        </is>
      </c>
      <c r="G11" t="inlineStr">
        <is>
          <t>2.9%</t>
        </is>
      </c>
      <c r="H11" t="inlineStr">
        <is>
          <t>2.8%</t>
        </is>
      </c>
      <c r="I11" t="inlineStr">
        <is>
          <t>2.8%</t>
        </is>
      </c>
      <c r="J11" t="inlineStr">
        <is>
          <t>3.0%</t>
        </is>
      </c>
      <c r="K11" t="inlineStr">
        <is>
          <t>3.2%</t>
        </is>
      </c>
      <c r="L11" t="inlineStr">
        <is>
          <t>3.2%</t>
        </is>
      </c>
      <c r="M11" t="inlineStr">
        <is>
          <t>3.3%</t>
        </is>
      </c>
      <c r="N11" t="inlineStr">
        <is>
          <t>3.4%</t>
        </is>
      </c>
      <c r="O11" t="inlineStr">
        <is>
          <t>3.2%</t>
        </is>
      </c>
      <c r="P11" t="inlineStr">
        <is>
          <t>3.3%</t>
        </is>
      </c>
      <c r="Q11" t="inlineStr">
        <is>
          <t>3.1%</t>
        </is>
      </c>
      <c r="R11" t="inlineStr">
        <is>
          <t>2.9%</t>
        </is>
      </c>
    </row>
    <row r="12">
      <c r="A12" s="1" t="inlineStr">
        <is>
          <t>Revenue (m)</t>
        </is>
      </c>
      <c r="B12" t="inlineStr">
        <is>
          <t>24,088</t>
        </is>
      </c>
      <c r="C12" t="inlineStr">
        <is>
          <t>28,857</t>
        </is>
      </c>
      <c r="D12" t="inlineStr">
        <is>
          <t>31,944</t>
        </is>
      </c>
      <c r="E12" t="inlineStr">
        <is>
          <t>30,990</t>
        </is>
      </c>
      <c r="F12" t="inlineStr">
        <is>
          <t>35,119</t>
        </is>
      </c>
      <c r="G12" t="inlineStr">
        <is>
          <t>46,542</t>
        </is>
      </c>
      <c r="H12" t="inlineStr">
        <is>
          <t>48,017</t>
        </is>
      </c>
      <c r="I12" t="inlineStr">
        <is>
          <t>46,854</t>
        </is>
      </c>
      <c r="J12" t="inlineStr">
        <is>
          <t>45,998</t>
        </is>
      </c>
      <c r="K12" t="inlineStr">
        <is>
          <t>44,294</t>
        </is>
      </c>
      <c r="L12" t="inlineStr">
        <is>
          <t>41,863</t>
        </is>
      </c>
      <c r="M12" t="inlineStr">
        <is>
          <t>35,410</t>
        </is>
      </c>
      <c r="N12" t="inlineStr">
        <is>
          <t>31,856</t>
        </is>
      </c>
      <c r="O12" t="inlineStr">
        <is>
          <t>37,266</t>
        </is>
      </c>
      <c r="P12" t="inlineStr">
        <is>
          <t>33,014</t>
        </is>
      </c>
      <c r="Q12" t="inlineStr">
        <is>
          <t>38,655</t>
        </is>
      </c>
      <c r="R12" t="inlineStr">
        <is>
          <t>41,322</t>
        </is>
      </c>
    </row>
    <row r="13">
      <c r="A13" s="1" t="inlineStr">
        <is>
          <t>Operating margin</t>
        </is>
      </c>
      <c r="B13" t="inlineStr">
        <is>
          <t>26.2%</t>
        </is>
      </c>
      <c r="C13" t="inlineStr">
        <is>
          <t>25.1%</t>
        </is>
      </c>
      <c r="D13" t="inlineStr">
        <is>
          <t>26.4%</t>
        </is>
      </c>
      <c r="E13" t="inlineStr">
        <is>
          <t>26.6%</t>
        </is>
      </c>
      <c r="F13" t="inlineStr">
        <is>
          <t>24.1%</t>
        </is>
      </c>
      <c r="G13" t="inlineStr">
        <is>
          <t>21.8%</t>
        </is>
      </c>
      <c r="H13" t="inlineStr">
        <is>
          <t>22.4%</t>
        </is>
      </c>
      <c r="I13" t="inlineStr">
        <is>
          <t>21.8%</t>
        </is>
      </c>
      <c r="J13" t="inlineStr">
        <is>
          <t>21.1%</t>
        </is>
      </c>
      <c r="K13" t="inlineStr">
        <is>
          <t>19.7%</t>
        </is>
      </c>
      <c r="L13" t="inlineStr">
        <is>
          <t>20.6%</t>
        </is>
      </c>
      <c r="M13" t="inlineStr">
        <is>
          <t>21.2%</t>
        </is>
      </c>
      <c r="N13" t="inlineStr">
        <is>
          <t>27.3%</t>
        </is>
      </c>
      <c r="O13" t="inlineStr">
        <is>
          <t>27.1%</t>
        </is>
      </c>
      <c r="P13" t="inlineStr">
        <is>
          <t>27.3%</t>
        </is>
      </c>
      <c r="Q13" t="inlineStr">
        <is>
          <t>26.7%</t>
        </is>
      </c>
      <c r="R13" t="inlineStr">
        <is>
          <t>24.9%</t>
        </is>
      </c>
    </row>
    <row r="14">
      <c r="A14" s="1" t="inlineStr">
        <is>
          <t>Depreciation (m)</t>
        </is>
      </c>
      <c r="B14" t="inlineStr">
        <is>
          <t>938</t>
        </is>
      </c>
      <c r="C14" t="inlineStr">
        <is>
          <t>1,163</t>
        </is>
      </c>
      <c r="D14" t="inlineStr">
        <is>
          <t>1,228</t>
        </is>
      </c>
      <c r="E14" t="inlineStr">
        <is>
          <t>1,236</t>
        </is>
      </c>
      <c r="F14" t="inlineStr">
        <is>
          <t>1,443</t>
        </is>
      </c>
      <c r="G14" t="inlineStr">
        <is>
          <t>1,954</t>
        </is>
      </c>
      <c r="H14" t="inlineStr">
        <is>
          <t>1,982</t>
        </is>
      </c>
      <c r="I14" t="inlineStr">
        <is>
          <t>1,977</t>
        </is>
      </c>
      <c r="J14" t="inlineStr">
        <is>
          <t>1,976</t>
        </is>
      </c>
      <c r="K14" t="inlineStr">
        <is>
          <t>1,970</t>
        </is>
      </c>
      <c r="L14" t="inlineStr">
        <is>
          <t>1,787</t>
        </is>
      </c>
      <c r="M14" t="inlineStr">
        <is>
          <t>1,260</t>
        </is>
      </c>
      <c r="N14" t="inlineStr">
        <is>
          <t>1,086</t>
        </is>
      </c>
      <c r="O14" t="inlineStr">
        <is>
          <t>1,365</t>
        </is>
      </c>
      <c r="P14" t="inlineStr">
        <is>
          <t>1,536</t>
        </is>
      </c>
      <c r="Q14" t="inlineStr">
        <is>
          <t>1,452</t>
        </is>
      </c>
      <c r="R14" t="inlineStr">
        <is>
          <t>1,349</t>
        </is>
      </c>
    </row>
    <row r="15">
      <c r="A15" s="1" t="inlineStr">
        <is>
          <t>Net profit (m)</t>
        </is>
      </c>
      <c r="B15" t="inlineStr">
        <is>
          <t>5,080</t>
        </is>
      </c>
      <c r="C15" t="inlineStr">
        <is>
          <t>5,981</t>
        </is>
      </c>
      <c r="D15" t="inlineStr">
        <is>
          <t>5,807</t>
        </is>
      </c>
      <c r="E15" t="inlineStr">
        <is>
          <t>6,824</t>
        </is>
      </c>
      <c r="F15" t="inlineStr">
        <is>
          <t>11,809</t>
        </is>
      </c>
      <c r="G15" t="inlineStr">
        <is>
          <t>8,572</t>
        </is>
      </c>
      <c r="H15" t="inlineStr">
        <is>
          <t>9,019</t>
        </is>
      </c>
      <c r="I15" t="inlineStr">
        <is>
          <t>8,584</t>
        </is>
      </c>
      <c r="J15" t="inlineStr">
        <is>
          <t>7,098</t>
        </is>
      </c>
      <c r="K15" t="inlineStr">
        <is>
          <t>7,351</t>
        </is>
      </c>
      <c r="L15" t="inlineStr">
        <is>
          <t>6,527</t>
        </is>
      </c>
      <c r="M15" t="inlineStr">
        <is>
          <t>1,248</t>
        </is>
      </c>
      <c r="N15" t="inlineStr">
        <is>
          <t>6,434</t>
        </is>
      </c>
      <c r="O15" t="inlineStr">
        <is>
          <t>8,920</t>
        </is>
      </c>
      <c r="P15" t="inlineStr">
        <is>
          <t>7,747</t>
        </is>
      </c>
      <c r="Q15" t="inlineStr">
        <is>
          <t>9,771</t>
        </is>
      </c>
      <c r="R15" t="inlineStr">
        <is>
          <t>9,571</t>
        </is>
      </c>
    </row>
    <row r="16">
      <c r="A16" s="1" t="inlineStr">
        <is>
          <t>Income tax rate</t>
        </is>
      </c>
      <c r="B16" t="inlineStr">
        <is>
          <t>22.8%</t>
        </is>
      </c>
      <c r="C16" t="inlineStr">
        <is>
          <t>24.0%</t>
        </is>
      </c>
      <c r="D16" t="inlineStr">
        <is>
          <t>21.9%</t>
        </is>
      </c>
      <c r="E16" t="inlineStr">
        <is>
          <t>22.8%</t>
        </is>
      </c>
      <c r="F16" t="inlineStr">
        <is>
          <t>16.7%</t>
        </is>
      </c>
      <c r="G16" t="inlineStr">
        <is>
          <t>24.5%</t>
        </is>
      </c>
      <c r="H16" t="inlineStr">
        <is>
          <t>23.1%</t>
        </is>
      </c>
      <c r="I16" t="inlineStr">
        <is>
          <t>24.8%</t>
        </is>
      </c>
      <c r="J16" t="inlineStr">
        <is>
          <t>23.6%</t>
        </is>
      </c>
      <c r="K16" t="inlineStr">
        <is>
          <t>23.3%</t>
        </is>
      </c>
      <c r="L16" t="inlineStr">
        <is>
          <t>19.5%</t>
        </is>
      </c>
      <c r="M16" t="inlineStr">
        <is>
          <t>82.5%</t>
        </is>
      </c>
      <c r="N16" t="inlineStr">
        <is>
          <t>19.4%</t>
        </is>
      </c>
      <c r="O16" t="inlineStr">
        <is>
          <t>16.7%</t>
        </is>
      </c>
      <c r="P16" t="inlineStr">
        <is>
          <t>20.3%</t>
        </is>
      </c>
      <c r="Q16" t="inlineStr">
        <is>
          <t>21.1%</t>
        </is>
      </c>
      <c r="R16" t="inlineStr">
        <is>
          <t>18.3%</t>
        </is>
      </c>
    </row>
    <row r="17">
      <c r="A17" s="1" t="inlineStr">
        <is>
          <t>Net profit margin</t>
        </is>
      </c>
      <c r="B17" t="inlineStr">
        <is>
          <t>21.1%</t>
        </is>
      </c>
      <c r="C17" t="inlineStr">
        <is>
          <t>20.7%</t>
        </is>
      </c>
      <c r="D17" t="inlineStr">
        <is>
          <t>18.2%</t>
        </is>
      </c>
      <c r="E17" t="inlineStr">
        <is>
          <t>22.0%</t>
        </is>
      </c>
      <c r="F17" t="inlineStr">
        <is>
          <t>33.6%</t>
        </is>
      </c>
      <c r="G17" t="inlineStr">
        <is>
          <t>18.4%</t>
        </is>
      </c>
      <c r="H17" t="inlineStr">
        <is>
          <t>18.8%</t>
        </is>
      </c>
      <c r="I17" t="inlineStr">
        <is>
          <t>18.3%</t>
        </is>
      </c>
      <c r="J17" t="inlineStr">
        <is>
          <t>15.4%</t>
        </is>
      </c>
      <c r="K17" t="inlineStr">
        <is>
          <t>16.6%</t>
        </is>
      </c>
      <c r="L17" t="inlineStr">
        <is>
          <t>15.6%</t>
        </is>
      </c>
      <c r="M17" t="inlineStr">
        <is>
          <t>3.5%</t>
        </is>
      </c>
      <c r="N17" t="inlineStr">
        <is>
          <t>20.2%</t>
        </is>
      </c>
      <c r="O17" t="inlineStr">
        <is>
          <t>23.9%</t>
        </is>
      </c>
      <c r="P17" t="inlineStr">
        <is>
          <t>23.5%</t>
        </is>
      </c>
      <c r="Q17" t="inlineStr">
        <is>
          <t>25.3%</t>
        </is>
      </c>
      <c r="R17" t="inlineStr">
        <is>
          <t>23.4%</t>
        </is>
      </c>
    </row>
    <row r="18">
      <c r="A18" s="1" t="inlineStr">
        <is>
          <t>Working capital (m)</t>
        </is>
      </c>
      <c r="B18" t="inlineStr">
        <is>
          <t>(449)</t>
        </is>
      </c>
      <c r="C18" t="inlineStr">
        <is>
          <t>(1,120)</t>
        </is>
      </c>
      <c r="D18" t="inlineStr">
        <is>
          <t>(812)</t>
        </is>
      </c>
      <c r="E18" t="inlineStr">
        <is>
          <t>3,830</t>
        </is>
      </c>
      <c r="F18" t="inlineStr">
        <is>
          <t>3,071</t>
        </is>
      </c>
      <c r="G18" t="inlineStr">
        <is>
          <t>1,214</t>
        </is>
      </c>
      <c r="H18" t="inlineStr">
        <is>
          <t>2,507</t>
        </is>
      </c>
      <c r="I18" t="inlineStr">
        <is>
          <t>3,493</t>
        </is>
      </c>
      <c r="J18" t="inlineStr">
        <is>
          <t>612</t>
        </is>
      </c>
      <c r="K18" t="inlineStr">
        <is>
          <t>6,465</t>
        </is>
      </c>
      <c r="L18" t="inlineStr">
        <is>
          <t>7,478</t>
        </is>
      </c>
      <c r="M18" t="inlineStr">
        <is>
          <t>9,351</t>
        </is>
      </c>
      <c r="N18" t="inlineStr">
        <is>
          <t>1,411</t>
        </is>
      </c>
      <c r="O18" t="inlineStr">
        <is>
          <t>(6,562)</t>
        </is>
      </c>
      <c r="P18" t="inlineStr">
        <is>
          <t>4,639</t>
        </is>
      </c>
      <c r="Q18" t="inlineStr">
        <is>
          <t>2,595</t>
        </is>
      </c>
      <c r="R18" t="inlineStr">
        <is>
          <t>2,610</t>
        </is>
      </c>
    </row>
    <row r="19">
      <c r="A19" s="1" t="inlineStr">
        <is>
          <t>Long-term debt (m)</t>
        </is>
      </c>
      <c r="B19" t="inlineStr">
        <is>
          <t>1,314</t>
        </is>
      </c>
      <c r="C19" t="inlineStr">
        <is>
          <t>3,277</t>
        </is>
      </c>
      <c r="D19" t="inlineStr">
        <is>
          <t>2,781</t>
        </is>
      </c>
      <c r="E19" t="inlineStr">
        <is>
          <t>5,059</t>
        </is>
      </c>
      <c r="F19" t="inlineStr">
        <is>
          <t>14,041</t>
        </is>
      </c>
      <c r="G19" t="inlineStr">
        <is>
          <t>13,656</t>
        </is>
      </c>
      <c r="H19" t="inlineStr">
        <is>
          <t>14,736</t>
        </is>
      </c>
      <c r="I19" t="inlineStr">
        <is>
          <t>19,154</t>
        </is>
      </c>
      <c r="J19" t="inlineStr">
        <is>
          <t>19,063</t>
        </is>
      </c>
      <c r="K19" t="inlineStr">
        <is>
          <t>28,407</t>
        </is>
      </c>
      <c r="L19" t="inlineStr">
        <is>
          <t>29,684</t>
        </is>
      </c>
      <c r="M19" t="inlineStr">
        <is>
          <t>31,182</t>
        </is>
      </c>
      <c r="N19" t="inlineStr">
        <is>
          <t>25,364</t>
        </is>
      </c>
      <c r="O19" t="inlineStr">
        <is>
          <t>27,516</t>
        </is>
      </c>
      <c r="P19" t="inlineStr">
        <is>
          <t>40,125</t>
        </is>
      </c>
      <c r="Q19" t="inlineStr">
        <is>
          <t>38,116</t>
        </is>
      </c>
      <c r="R19" t="inlineStr">
        <is>
          <t>36,755</t>
        </is>
      </c>
    </row>
    <row r="20">
      <c r="A20" s="1" t="inlineStr">
        <is>
          <t>Equity (m)</t>
        </is>
      </c>
      <c r="B20" t="inlineStr">
        <is>
          <t>16,920</t>
        </is>
      </c>
      <c r="C20" t="inlineStr">
        <is>
          <t>21,744</t>
        </is>
      </c>
      <c r="D20" t="inlineStr">
        <is>
          <t>20,472</t>
        </is>
      </c>
      <c r="E20" t="inlineStr">
        <is>
          <t>24,799</t>
        </is>
      </c>
      <c r="F20" t="inlineStr">
        <is>
          <t>31,003</t>
        </is>
      </c>
      <c r="G20" t="inlineStr">
        <is>
          <t>31,635</t>
        </is>
      </c>
      <c r="H20" t="inlineStr">
        <is>
          <t>32,790</t>
        </is>
      </c>
      <c r="I20" t="inlineStr">
        <is>
          <t>33,173</t>
        </is>
      </c>
      <c r="J20" t="inlineStr">
        <is>
          <t>30,320</t>
        </is>
      </c>
      <c r="K20" t="inlineStr">
        <is>
          <t>25,554</t>
        </is>
      </c>
      <c r="L20" t="inlineStr">
        <is>
          <t>23,062</t>
        </is>
      </c>
      <c r="M20" t="inlineStr">
        <is>
          <t>17,072</t>
        </is>
      </c>
      <c r="N20" t="inlineStr">
        <is>
          <t>16,981</t>
        </is>
      </c>
      <c r="O20" t="inlineStr">
        <is>
          <t>18,981</t>
        </is>
      </c>
      <c r="P20" t="inlineStr">
        <is>
          <t>19,299</t>
        </is>
      </c>
      <c r="Q20" t="inlineStr">
        <is>
          <t>22,999</t>
        </is>
      </c>
      <c r="R20" t="inlineStr">
        <is>
          <t>23,005</t>
        </is>
      </c>
    </row>
    <row r="21">
      <c r="A21" s="1" t="inlineStr">
        <is>
          <t>ROIC</t>
        </is>
      </c>
      <c r="B21" t="inlineStr">
        <is>
          <t>24.1%</t>
        </is>
      </c>
      <c r="C21" t="inlineStr">
        <is>
          <t>19.9%</t>
        </is>
      </c>
      <c r="D21" t="inlineStr">
        <is>
          <t>22.3%</t>
        </is>
      </c>
      <c r="E21" t="inlineStr">
        <is>
          <t>20.7%</t>
        </is>
      </c>
      <c r="F21" t="inlineStr">
        <is>
          <t>23.0%</t>
        </is>
      </c>
      <c r="G21" t="inlineStr">
        <is>
          <t>16.1%</t>
        </is>
      </c>
      <c r="H21" t="inlineStr">
        <is>
          <t>16.1%</t>
        </is>
      </c>
      <c r="I21" t="inlineStr">
        <is>
          <t>14.4%</t>
        </is>
      </c>
      <c r="J21" t="inlineStr">
        <is>
          <t>12.6%</t>
        </is>
      </c>
      <c r="K21" t="inlineStr">
        <is>
          <t>12.7%</t>
        </is>
      </c>
      <c r="L21" t="inlineStr">
        <is>
          <t>11.8%</t>
        </is>
      </c>
      <c r="M21" t="inlineStr">
        <is>
          <t>2.3%</t>
        </is>
      </c>
      <c r="N21" t="inlineStr">
        <is>
          <t>13.9%</t>
        </is>
      </c>
      <c r="O21" t="inlineStr">
        <is>
          <t>17.0%</t>
        </is>
      </c>
      <c r="P21" t="inlineStr">
        <is>
          <t>12.6%</t>
        </is>
      </c>
      <c r="Q21" t="inlineStr">
        <is>
          <t>15.2%</t>
        </is>
      </c>
      <c r="R21" t="inlineStr">
        <is>
          <t>14.4%</t>
        </is>
      </c>
    </row>
    <row r="22">
      <c r="A22" s="1" t="inlineStr">
        <is>
          <t>Return on capital</t>
        </is>
      </c>
      <c r="B22" t="inlineStr">
        <is>
          <t>22.0%</t>
        </is>
      </c>
      <c r="C22" t="inlineStr">
        <is>
          <t>18.2%</t>
        </is>
      </c>
      <c r="D22" t="inlineStr">
        <is>
          <t>19.4%</t>
        </is>
      </c>
      <c r="E22" t="inlineStr">
        <is>
          <t>19.2%</t>
        </is>
      </c>
      <c r="F22" t="inlineStr">
        <is>
          <t>20.6%</t>
        </is>
      </c>
      <c r="G22" t="inlineStr">
        <is>
          <t>14.8%</t>
        </is>
      </c>
      <c r="H22" t="inlineStr">
        <is>
          <t>14.1%</t>
        </is>
      </c>
      <c r="I22" t="inlineStr">
        <is>
          <t>13.3%</t>
        </is>
      </c>
      <c r="J22" t="inlineStr">
        <is>
          <t>10.7%</t>
        </is>
      </c>
      <c r="K22" t="inlineStr">
        <is>
          <t>11.6%</t>
        </is>
      </c>
      <c r="L22" t="inlineStr">
        <is>
          <t>10.2%</t>
        </is>
      </c>
      <c r="M22" t="inlineStr">
        <is>
          <t>8.9%</t>
        </is>
      </c>
      <c r="N22" t="inlineStr">
        <is>
          <t>11.1%</t>
        </is>
      </c>
      <c r="O22" t="inlineStr">
        <is>
          <t>13.8%</t>
        </is>
      </c>
      <c r="P22" t="inlineStr">
        <is>
          <t>13.1%</t>
        </is>
      </c>
      <c r="Q22" t="inlineStr">
        <is>
          <t>15.1%</t>
        </is>
      </c>
      <c r="R22" t="inlineStr">
        <is>
          <t>13.7%</t>
        </is>
      </c>
    </row>
    <row r="23">
      <c r="A23" s="1" t="inlineStr">
        <is>
          <t>Return on equity</t>
        </is>
      </c>
      <c r="B23" t="inlineStr">
        <is>
          <t>30.0%</t>
        </is>
      </c>
      <c r="C23" t="inlineStr">
        <is>
          <t>27.5%</t>
        </is>
      </c>
      <c r="D23" t="inlineStr">
        <is>
          <t>28.4%</t>
        </is>
      </c>
      <c r="E23" t="inlineStr">
        <is>
          <t>27.5%</t>
        </is>
      </c>
      <c r="F23" t="inlineStr">
        <is>
          <t>38.1%</t>
        </is>
      </c>
      <c r="G23" t="inlineStr">
        <is>
          <t>27.1%</t>
        </is>
      </c>
      <c r="H23" t="inlineStr">
        <is>
          <t>27.5%</t>
        </is>
      </c>
      <c r="I23" t="inlineStr">
        <is>
          <t>25.9%</t>
        </is>
      </c>
      <c r="J23" t="inlineStr">
        <is>
          <t>23.4%</t>
        </is>
      </c>
      <c r="K23" t="inlineStr">
        <is>
          <t>28.8%</t>
        </is>
      </c>
      <c r="L23" t="inlineStr">
        <is>
          <t>28.3%</t>
        </is>
      </c>
      <c r="M23" t="inlineStr">
        <is>
          <t>7.3%</t>
        </is>
      </c>
      <c r="N23" t="inlineStr">
        <is>
          <t>37.9%</t>
        </is>
      </c>
      <c r="O23" t="inlineStr">
        <is>
          <t>47.0%</t>
        </is>
      </c>
      <c r="P23" t="inlineStr">
        <is>
          <t>40.1%</t>
        </is>
      </c>
      <c r="Q23" t="inlineStr">
        <is>
          <t>42.5%</t>
        </is>
      </c>
      <c r="R23" t="inlineStr">
        <is>
          <t>41.6%</t>
        </is>
      </c>
    </row>
    <row r="24">
      <c r="A24" s="1" t="inlineStr">
        <is>
          <t>Plowback ratio</t>
        </is>
      </c>
      <c r="B24" t="inlineStr">
        <is>
          <t>42.7%</t>
        </is>
      </c>
      <c r="C24" t="inlineStr">
        <is>
          <t>47.3%</t>
        </is>
      </c>
      <c r="D24" t="inlineStr">
        <is>
          <t>39.4%</t>
        </is>
      </c>
      <c r="E24" t="inlineStr">
        <is>
          <t>44.3%</t>
        </is>
      </c>
      <c r="F24" t="inlineStr">
        <is>
          <t>65.6%</t>
        </is>
      </c>
      <c r="G24" t="inlineStr">
        <is>
          <t>49.8%</t>
        </is>
      </c>
      <c r="H24" t="inlineStr">
        <is>
          <t>49.1%</t>
        </is>
      </c>
      <c r="I24" t="inlineStr">
        <is>
          <t>42.1%</t>
        </is>
      </c>
      <c r="J24" t="inlineStr">
        <is>
          <t>24.6%</t>
        </is>
      </c>
      <c r="K24" t="inlineStr">
        <is>
          <t>21.9%</t>
        </is>
      </c>
      <c r="L24" t="inlineStr">
        <is>
          <t>7.4%</t>
        </is>
      </c>
      <c r="M24" t="inlineStr">
        <is>
          <t>(406.4)%</t>
        </is>
      </c>
      <c r="N24" t="inlineStr">
        <is>
          <t>(3.3)%</t>
        </is>
      </c>
      <c r="O24" t="inlineStr">
        <is>
          <t>23.3%</t>
        </is>
      </c>
      <c r="P24" t="inlineStr">
        <is>
          <t>9.0%</t>
        </is>
      </c>
      <c r="Q24" t="inlineStr">
        <is>
          <t>25.8%</t>
        </is>
      </c>
      <c r="R24" t="inlineStr">
        <is>
          <t>22.3%</t>
        </is>
      </c>
    </row>
    <row r="25">
      <c r="A25" s="1" t="inlineStr">
        <is>
          <t>Div.&amp;Repurch./FCF</t>
        </is>
      </c>
      <c r="B25" t="inlineStr">
        <is>
          <t>113.8%</t>
        </is>
      </c>
      <c r="C25" t="inlineStr">
        <is>
          <t>61.2%</t>
        </is>
      </c>
      <c r="D25" t="inlineStr">
        <is>
          <t>71.6%</t>
        </is>
      </c>
      <c r="E25" t="inlineStr">
        <is>
          <t>75.2%</t>
        </is>
      </c>
      <c r="F25" t="inlineStr">
        <is>
          <t>73.3%</t>
        </is>
      </c>
      <c r="G25" t="inlineStr">
        <is>
          <t>110.5%</t>
        </is>
      </c>
      <c r="H25" t="inlineStr">
        <is>
          <t>97.5%</t>
        </is>
      </c>
      <c r="I25" t="inlineStr">
        <is>
          <t>106.0%</t>
        </is>
      </c>
      <c r="J25" t="inlineStr">
        <is>
          <t>97.2%</t>
        </is>
      </c>
      <c r="K25" t="inlineStr">
        <is>
          <t>101.1%</t>
        </is>
      </c>
      <c r="L25" t="inlineStr">
        <is>
          <t>126.9%</t>
        </is>
      </c>
      <c r="M25" t="inlineStr">
        <is>
          <t>154.8%</t>
        </is>
      </c>
      <c r="N25" t="inlineStr">
        <is>
          <t>112.7%</t>
        </is>
      </c>
      <c r="O25" t="inlineStr">
        <is>
          <t>82.4%</t>
        </is>
      </c>
      <c r="P25" t="inlineStr">
        <is>
          <t>75.2%</t>
        </is>
      </c>
      <c r="Q25" t="inlineStr">
        <is>
          <t>59.2%</t>
        </is>
      </c>
      <c r="R25" t="inlineStr">
        <is>
          <t>74.6%</t>
        </is>
      </c>
    </row>
    <row r="28">
      <c r="A28" s="2" t="inlineStr">
        <is>
          <t>Market Price</t>
        </is>
      </c>
      <c r="B28">
        <f>B3*B9</f>
        <v/>
      </c>
      <c r="C28">
        <f>C3*C9</f>
        <v/>
      </c>
      <c r="D28">
        <f>D3*D9</f>
        <v/>
      </c>
      <c r="E28">
        <f>E3*E9</f>
        <v/>
      </c>
      <c r="F28">
        <f>F3*F9</f>
        <v/>
      </c>
      <c r="G28">
        <f>G3*G9</f>
        <v/>
      </c>
      <c r="H28">
        <f>H3*H9</f>
        <v/>
      </c>
      <c r="I28">
        <f>I3*I9</f>
        <v/>
      </c>
      <c r="J28">
        <f>J3*J9</f>
        <v/>
      </c>
      <c r="K28">
        <f>K3*K9</f>
        <v/>
      </c>
      <c r="L28">
        <f>L3*L9</f>
        <v/>
      </c>
      <c r="M28">
        <f>M3*M9</f>
        <v/>
      </c>
      <c r="N28">
        <f>N3*N9</f>
        <v/>
      </c>
      <c r="O28">
        <f>O3*O9</f>
        <v/>
      </c>
      <c r="P28">
        <f>P3*P9</f>
        <v/>
      </c>
      <c r="Q28">
        <f>Q3*Q9</f>
        <v/>
      </c>
      <c r="R28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pane xSplit="1" ySplit="1" topLeftCell="W2" activePane="bottomRight" state="frozen"/>
      <selection pane="bottomRight" activeCell="A6" sqref="A6"/>
      <selection pane="bottomLeft" activeCell="A2" sqref="A2"/>
      <selection pane="topRight" activeCell="B1" sqref="B1"/>
    </sheetView>
  </sheetViews>
  <sheetFormatPr baseColWidth="8" defaultRowHeight="14.45"/>
  <cols>
    <col width="26.140625" customWidth="1" min="1" max="1"/>
    <col width="11.85546875" bestFit="1" customWidth="1" min="2" max="2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7,904</t>
        </is>
      </c>
      <c r="C2" t="inlineStr">
        <is>
          <t>8,669</t>
        </is>
      </c>
      <c r="D2" t="inlineStr">
        <is>
          <t>7,658</t>
        </is>
      </c>
      <c r="E2" t="inlineStr">
        <is>
          <t>8,338</t>
        </is>
      </c>
      <c r="F2" t="inlineStr">
        <is>
          <t>8,966</t>
        </is>
      </c>
      <c r="G2" t="inlineStr">
        <is>
          <t>10,236</t>
        </is>
      </c>
      <c r="H2" t="inlineStr">
        <is>
          <t>11,572</t>
        </is>
      </c>
      <c r="I2" t="inlineStr">
        <is>
          <t>13,074</t>
        </is>
      </c>
      <c r="J2" t="inlineStr">
        <is>
          <t>13,957</t>
        </is>
      </c>
      <c r="K2" t="inlineStr">
        <is>
          <t>16,172</t>
        </is>
      </c>
      <c r="L2" t="inlineStr">
        <is>
          <t>18,018</t>
        </is>
      </c>
      <c r="M2" t="inlineStr">
        <is>
          <t>18,546</t>
        </is>
      </c>
      <c r="N2" t="inlineStr">
        <is>
          <t>18,868</t>
        </is>
      </c>
      <c r="O2" t="inlineStr">
        <is>
          <t>18,813</t>
        </is>
      </c>
      <c r="P2" t="inlineStr">
        <is>
          <t>19,805</t>
        </is>
      </c>
      <c r="Q2" t="inlineStr">
        <is>
          <t>20,458</t>
        </is>
      </c>
      <c r="R2" t="inlineStr">
        <is>
          <t>20,092</t>
        </is>
      </c>
      <c r="S2" t="inlineStr">
        <is>
          <t>19,564</t>
        </is>
      </c>
      <c r="T2" t="inlineStr">
        <is>
          <t>21,044</t>
        </is>
      </c>
      <c r="U2" t="inlineStr">
        <is>
          <t>21,962</t>
        </is>
      </c>
      <c r="V2" t="inlineStr">
        <is>
          <t>23,104</t>
        </is>
      </c>
      <c r="W2" t="inlineStr">
        <is>
          <t>24,088</t>
        </is>
      </c>
      <c r="X2" t="inlineStr">
        <is>
          <t>28,857</t>
        </is>
      </c>
      <c r="Y2" t="inlineStr">
        <is>
          <t>31,944</t>
        </is>
      </c>
      <c r="Z2" t="inlineStr">
        <is>
          <t>30,990</t>
        </is>
      </c>
      <c r="AA2" t="inlineStr">
        <is>
          <t>35,119</t>
        </is>
      </c>
      <c r="AB2" t="inlineStr">
        <is>
          <t>46,542</t>
        </is>
      </c>
      <c r="AC2" t="inlineStr">
        <is>
          <t>48,017</t>
        </is>
      </c>
      <c r="AD2" t="inlineStr">
        <is>
          <t>46,854</t>
        </is>
      </c>
      <c r="AE2" t="inlineStr">
        <is>
          <t>45,998</t>
        </is>
      </c>
      <c r="AF2" t="inlineStr">
        <is>
          <t>44,294</t>
        </is>
      </c>
      <c r="AG2" t="inlineStr">
        <is>
          <t>41,863</t>
        </is>
      </c>
      <c r="AH2" t="inlineStr">
        <is>
          <t>35,410</t>
        </is>
      </c>
      <c r="AI2" t="inlineStr">
        <is>
          <t>31,856</t>
        </is>
      </c>
      <c r="AJ2" t="inlineStr">
        <is>
          <t>37,266</t>
        </is>
      </c>
      <c r="AK2" t="inlineStr">
        <is>
          <t>33,014</t>
        </is>
      </c>
      <c r="AL2" t="inlineStr">
        <is>
          <t>38,655</t>
        </is>
      </c>
    </row>
    <row r="3">
      <c r="A3" s="1" t="inlineStr">
        <is>
          <t>COGS</t>
        </is>
      </c>
      <c r="B3" t="inlineStr">
        <is>
          <t>3,877</t>
        </is>
      </c>
      <c r="C3" t="inlineStr">
        <is>
          <t>4,233</t>
        </is>
      </c>
      <c r="D3" t="inlineStr">
        <is>
          <t>3,481</t>
        </is>
      </c>
      <c r="E3" t="inlineStr">
        <is>
          <t>3,532</t>
        </is>
      </c>
      <c r="F3" t="inlineStr">
        <is>
          <t>3,708</t>
        </is>
      </c>
      <c r="G3" t="inlineStr">
        <is>
          <t>3,965</t>
        </is>
      </c>
      <c r="H3" t="inlineStr">
        <is>
          <t>4,387</t>
        </is>
      </c>
      <c r="I3" t="inlineStr">
        <is>
          <t>4,733</t>
        </is>
      </c>
      <c r="J3" t="inlineStr">
        <is>
          <t>4,800</t>
        </is>
      </c>
      <c r="K3" t="inlineStr">
        <is>
          <t>5,756</t>
        </is>
      </c>
      <c r="L3" t="inlineStr">
        <is>
          <t>6,486</t>
        </is>
      </c>
      <c r="M3" t="inlineStr">
        <is>
          <t>6,259</t>
        </is>
      </c>
      <c r="N3" t="inlineStr">
        <is>
          <t>5,389</t>
        </is>
      </c>
      <c r="O3" t="inlineStr">
        <is>
          <t>4,917</t>
        </is>
      </c>
      <c r="P3" t="inlineStr">
        <is>
          <t>5,217</t>
        </is>
      </c>
      <c r="Q3" t="inlineStr">
        <is>
          <t>6,204</t>
        </is>
      </c>
      <c r="R3" t="inlineStr">
        <is>
          <t>6,044</t>
        </is>
      </c>
      <c r="S3" t="inlineStr">
        <is>
          <t>7,105</t>
        </is>
      </c>
      <c r="T3" t="inlineStr">
        <is>
          <t>7,762</t>
        </is>
      </c>
      <c r="U3" t="inlineStr">
        <is>
          <t>7,638</t>
        </is>
      </c>
      <c r="V3" t="inlineStr">
        <is>
          <t>8,195</t>
        </is>
      </c>
      <c r="W3" t="inlineStr">
        <is>
          <t>8,164</t>
        </is>
      </c>
      <c r="X3" t="inlineStr">
        <is>
          <t>10,406</t>
        </is>
      </c>
      <c r="Y3" t="inlineStr">
        <is>
          <t>11,374</t>
        </is>
      </c>
      <c r="Z3" t="inlineStr">
        <is>
          <t>11,088</t>
        </is>
      </c>
      <c r="AA3" t="inlineStr">
        <is>
          <t>12,693</t>
        </is>
      </c>
      <c r="AB3" t="inlineStr">
        <is>
          <t>18,216</t>
        </is>
      </c>
      <c r="AC3" t="inlineStr">
        <is>
          <t>19,053</t>
        </is>
      </c>
      <c r="AD3" t="inlineStr">
        <is>
          <t>18,421</t>
        </is>
      </c>
      <c r="AE3" t="inlineStr">
        <is>
          <t>17,889</t>
        </is>
      </c>
      <c r="AF3" t="inlineStr">
        <is>
          <t>17,482</t>
        </is>
      </c>
      <c r="AG3" t="inlineStr">
        <is>
          <t>16,465</t>
        </is>
      </c>
      <c r="AH3" t="inlineStr">
        <is>
          <t>13,256</t>
        </is>
      </c>
      <c r="AI3" t="inlineStr">
        <is>
          <t>11,770</t>
        </is>
      </c>
      <c r="AJ3" t="inlineStr">
        <is>
          <t>14,619</t>
        </is>
      </c>
      <c r="AK3" t="inlineStr">
        <is>
          <t>13,433</t>
        </is>
      </c>
      <c r="AL3" t="inlineStr">
        <is>
          <t>15,357</t>
        </is>
      </c>
    </row>
    <row r="4">
      <c r="A4" s="1" t="inlineStr">
        <is>
          <t>Gross Profit</t>
        </is>
      </c>
      <c r="B4" t="inlineStr">
        <is>
          <t>4,027</t>
        </is>
      </c>
      <c r="C4" t="inlineStr">
        <is>
          <t>4,436</t>
        </is>
      </c>
      <c r="D4" t="inlineStr">
        <is>
          <t>4,177</t>
        </is>
      </c>
      <c r="E4" t="inlineStr">
        <is>
          <t>4,806</t>
        </is>
      </c>
      <c r="F4" t="inlineStr">
        <is>
          <t>5,258</t>
        </is>
      </c>
      <c r="G4" t="inlineStr">
        <is>
          <t>6,271</t>
        </is>
      </c>
      <c r="H4" t="inlineStr">
        <is>
          <t>7,185</t>
        </is>
      </c>
      <c r="I4" t="inlineStr">
        <is>
          <t>8,341</t>
        </is>
      </c>
      <c r="J4" t="inlineStr">
        <is>
          <t>9,157</t>
        </is>
      </c>
      <c r="K4" t="inlineStr">
        <is>
          <t>10,416</t>
        </is>
      </c>
      <c r="L4" t="inlineStr">
        <is>
          <t>11,532</t>
        </is>
      </c>
      <c r="M4" t="inlineStr">
        <is>
          <t>12,287</t>
        </is>
      </c>
      <c r="N4" t="inlineStr">
        <is>
          <t>13,479</t>
        </is>
      </c>
      <c r="O4" t="inlineStr">
        <is>
          <t>13,896</t>
        </is>
      </c>
      <c r="P4" t="inlineStr">
        <is>
          <t>14,588</t>
        </is>
      </c>
      <c r="Q4" t="inlineStr">
        <is>
          <t>14,254</t>
        </is>
      </c>
      <c r="R4" t="inlineStr">
        <is>
          <t>14,048</t>
        </is>
      </c>
      <c r="S4" t="inlineStr">
        <is>
          <t>12,459</t>
        </is>
      </c>
      <c r="T4" t="inlineStr">
        <is>
          <t>13,282</t>
        </is>
      </c>
      <c r="U4" t="inlineStr">
        <is>
          <t>14,324</t>
        </is>
      </c>
      <c r="V4" t="inlineStr">
        <is>
          <t>14,909</t>
        </is>
      </c>
      <c r="W4" t="inlineStr">
        <is>
          <t>15,924</t>
        </is>
      </c>
      <c r="X4" t="inlineStr">
        <is>
          <t>18,451</t>
        </is>
      </c>
      <c r="Y4" t="inlineStr">
        <is>
          <t>20,570</t>
        </is>
      </c>
      <c r="Z4" t="inlineStr">
        <is>
          <t>19,902</t>
        </is>
      </c>
      <c r="AA4" t="inlineStr">
        <is>
          <t>22,426</t>
        </is>
      </c>
      <c r="AB4" t="inlineStr">
        <is>
          <t>28,326</t>
        </is>
      </c>
      <c r="AC4" t="inlineStr">
        <is>
          <t>28,964</t>
        </is>
      </c>
      <c r="AD4" t="inlineStr">
        <is>
          <t>28,433</t>
        </is>
      </c>
      <c r="AE4" t="inlineStr">
        <is>
          <t>28,109</t>
        </is>
      </c>
      <c r="AF4" t="inlineStr">
        <is>
          <t>26,812</t>
        </is>
      </c>
      <c r="AG4" t="inlineStr">
        <is>
          <t>25,398</t>
        </is>
      </c>
      <c r="AH4" t="inlineStr">
        <is>
          <t>22,154</t>
        </is>
      </c>
      <c r="AI4" t="inlineStr">
        <is>
          <t>20,086</t>
        </is>
      </c>
      <c r="AJ4" t="inlineStr">
        <is>
          <t>22,647</t>
        </is>
      </c>
      <c r="AK4" t="inlineStr">
        <is>
          <t>19,581</t>
        </is>
      </c>
      <c r="AL4" t="inlineStr">
        <is>
          <t>23,298</t>
        </is>
      </c>
    </row>
    <row r="5">
      <c r="A5" s="1" t="inlineStr">
        <is>
          <t>Operating Expenses</t>
        </is>
      </c>
      <c r="B5" t="inlineStr">
        <is>
          <t>2,982</t>
        </is>
      </c>
      <c r="C5" t="inlineStr">
        <is>
          <t>3,291</t>
        </is>
      </c>
      <c r="D5" t="inlineStr">
        <is>
          <t>2,817</t>
        </is>
      </c>
      <c r="E5" t="inlineStr">
        <is>
          <t>3,208</t>
        </is>
      </c>
      <c r="F5" t="inlineStr">
        <is>
          <t>3,532</t>
        </is>
      </c>
      <c r="G5" t="inlineStr">
        <is>
          <t>4,320</t>
        </is>
      </c>
      <c r="H5" t="inlineStr">
        <is>
          <t>4,866</t>
        </is>
      </c>
      <c r="I5" t="inlineStr">
        <is>
          <t>5,571</t>
        </is>
      </c>
      <c r="J5" t="inlineStr">
        <is>
          <t>6,055</t>
        </is>
      </c>
      <c r="K5" t="inlineStr">
        <is>
          <t>6,708</t>
        </is>
      </c>
      <c r="L5" t="inlineStr">
        <is>
          <t>7,440</t>
        </is>
      </c>
      <c r="M5" t="inlineStr">
        <is>
          <t>8,372</t>
        </is>
      </c>
      <c r="N5" t="inlineStr">
        <is>
          <t>8,478</t>
        </is>
      </c>
      <c r="O5" t="inlineStr">
        <is>
          <t>8,929</t>
        </is>
      </c>
      <c r="P5" t="inlineStr">
        <is>
          <t>10,606</t>
        </is>
      </c>
      <c r="Q5" t="inlineStr">
        <is>
          <t>10,563</t>
        </is>
      </c>
      <c r="R5" t="inlineStr">
        <is>
          <t>8,696</t>
        </is>
      </c>
      <c r="S5" t="inlineStr">
        <is>
          <t>7,001</t>
        </is>
      </c>
      <c r="T5" t="inlineStr">
        <is>
          <t>8,061</t>
        </is>
      </c>
      <c r="U5" t="inlineStr">
        <is>
          <t>8,626</t>
        </is>
      </c>
      <c r="V5" t="inlineStr">
        <is>
          <t>8,824</t>
        </is>
      </c>
      <c r="W5" t="inlineStr">
        <is>
          <t>9,616</t>
        </is>
      </c>
      <c r="X5" t="inlineStr">
        <is>
          <t>11,199</t>
        </is>
      </c>
      <c r="Y5" t="inlineStr">
        <is>
          <t>12,124</t>
        </is>
      </c>
      <c r="Z5" t="inlineStr">
        <is>
          <t>11,671</t>
        </is>
      </c>
      <c r="AA5" t="inlineStr">
        <is>
          <t>13,977</t>
        </is>
      </c>
      <c r="AB5" t="inlineStr">
        <is>
          <t>18,172</t>
        </is>
      </c>
      <c r="AC5" t="inlineStr">
        <is>
          <t>17,738</t>
        </is>
      </c>
      <c r="AD5" t="inlineStr">
        <is>
          <t>17,310</t>
        </is>
      </c>
      <c r="AE5" t="inlineStr">
        <is>
          <t>17,218</t>
        </is>
      </c>
      <c r="AF5" t="inlineStr">
        <is>
          <t>16,427</t>
        </is>
      </c>
      <c r="AG5" t="inlineStr">
        <is>
          <t>15,262</t>
        </is>
      </c>
      <c r="AH5" t="inlineStr">
        <is>
          <t>12,727</t>
        </is>
      </c>
      <c r="AI5" t="inlineStr">
        <is>
          <t>10,305</t>
        </is>
      </c>
      <c r="AJ5" t="inlineStr">
        <is>
          <t>12,114</t>
        </is>
      </c>
      <c r="AK5" t="inlineStr">
        <is>
          <t>9,757</t>
        </is>
      </c>
      <c r="AL5" t="inlineStr">
        <is>
          <t>12,259</t>
        </is>
      </c>
    </row>
    <row r="6">
      <c r="A6" s="1" t="inlineStr">
        <is>
          <t>R&amp;D Expenses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  <c r="AE6" t="inlineStr">
        <is>
          <t>- -</t>
        </is>
      </c>
      <c r="AF6" t="inlineStr">
        <is>
          <t>- -</t>
        </is>
      </c>
      <c r="AG6" t="inlineStr">
        <is>
          <t>- -</t>
        </is>
      </c>
      <c r="AH6" t="inlineStr">
        <is>
          <t>- -</t>
        </is>
      </c>
      <c r="AI6" t="inlineStr">
        <is>
          <t>- -</t>
        </is>
      </c>
      <c r="AJ6" t="inlineStr">
        <is>
          <t>- -</t>
        </is>
      </c>
      <c r="AK6" t="inlineStr">
        <is>
          <t>- -</t>
        </is>
      </c>
      <c r="AL6" t="inlineStr">
        <is>
          <t>- -</t>
        </is>
      </c>
    </row>
    <row r="7">
      <c r="A7" s="1" t="inlineStr">
        <is>
          <t>Selling, G&amp;A Exp.</t>
        </is>
      </c>
      <c r="B7" t="inlineStr">
        <is>
          <t>2,665</t>
        </is>
      </c>
      <c r="C7" t="inlineStr">
        <is>
          <t>2,879</t>
        </is>
      </c>
      <c r="D7" t="inlineStr">
        <is>
          <t>2,665</t>
        </is>
      </c>
      <c r="E7" t="inlineStr">
        <is>
          <t>3,038</t>
        </is>
      </c>
      <c r="F7" t="inlineStr">
        <is>
          <t>3,348</t>
        </is>
      </c>
      <c r="G7" t="inlineStr">
        <is>
          <t>4,076</t>
        </is>
      </c>
      <c r="H7" t="inlineStr">
        <is>
          <t>4,604</t>
        </is>
      </c>
      <c r="I7" t="inlineStr">
        <is>
          <t>5,249</t>
        </is>
      </c>
      <c r="J7" t="inlineStr">
        <is>
          <t>5,695</t>
        </is>
      </c>
      <c r="K7" t="inlineStr">
        <is>
          <t>6,297</t>
        </is>
      </c>
      <c r="L7" t="inlineStr">
        <is>
          <t>6,986</t>
        </is>
      </c>
      <c r="M7" t="inlineStr">
        <is>
          <t>7,893</t>
        </is>
      </c>
      <c r="N7" t="inlineStr">
        <is>
          <t>7,852</t>
        </is>
      </c>
      <c r="O7" t="inlineStr">
        <is>
          <t>8,284</t>
        </is>
      </c>
      <c r="P7" t="inlineStr">
        <is>
          <t>9,814</t>
        </is>
      </c>
      <c r="Q7" t="inlineStr">
        <is>
          <t>10,563</t>
        </is>
      </c>
      <c r="R7" t="inlineStr">
        <is>
          <t>8,696</t>
        </is>
      </c>
      <c r="S7" t="inlineStr">
        <is>
          <t>7,001</t>
        </is>
      </c>
      <c r="T7" t="inlineStr">
        <is>
          <t>8,061</t>
        </is>
      </c>
      <c r="U7" t="inlineStr">
        <is>
          <t>8,626</t>
        </is>
      </c>
      <c r="V7" t="inlineStr">
        <is>
          <t>8,824</t>
        </is>
      </c>
      <c r="W7" t="inlineStr">
        <is>
          <t>9,616</t>
        </is>
      </c>
      <c r="X7" t="inlineStr">
        <is>
          <t>11,199</t>
        </is>
      </c>
      <c r="Y7" t="inlineStr">
        <is>
          <t>11,774</t>
        </is>
      </c>
      <c r="Z7" t="inlineStr">
        <is>
          <t>11,358</t>
        </is>
      </c>
      <c r="AA7" t="inlineStr">
        <is>
          <t>13,158</t>
        </is>
      </c>
      <c r="AB7" t="inlineStr">
        <is>
          <t>17,440</t>
        </is>
      </c>
      <c r="AC7" t="inlineStr">
        <is>
          <t>17,738</t>
        </is>
      </c>
      <c r="AD7" t="inlineStr">
        <is>
          <t>17,310</t>
        </is>
      </c>
      <c r="AE7" t="inlineStr">
        <is>
          <t>17,218</t>
        </is>
      </c>
      <c r="AF7" t="inlineStr">
        <is>
          <t>16,427</t>
        </is>
      </c>
      <c r="AG7" t="inlineStr">
        <is>
          <t>15,262</t>
        </is>
      </c>
      <c r="AH7" t="inlineStr">
        <is>
          <t>12,496</t>
        </is>
      </c>
      <c r="AI7" t="inlineStr">
        <is>
          <t>10,307</t>
        </is>
      </c>
      <c r="AJ7" t="inlineStr">
        <is>
          <t>12,103</t>
        </is>
      </c>
      <c r="AK7" t="inlineStr">
        <is>
          <t>9,731</t>
        </is>
      </c>
      <c r="AL7" t="inlineStr">
        <is>
          <t>12,144</t>
        </is>
      </c>
    </row>
    <row r="8">
      <c r="A8" s="1" t="inlineStr">
        <is>
          <t>General and Admin.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6,297</t>
        </is>
      </c>
      <c r="L8" t="inlineStr">
        <is>
          <t>6,986</t>
        </is>
      </c>
      <c r="M8" t="inlineStr">
        <is>
          <t>7,893</t>
        </is>
      </c>
      <c r="N8" t="inlineStr">
        <is>
          <t>7,852</t>
        </is>
      </c>
      <c r="O8" t="inlineStr">
        <is>
          <t>8,284</t>
        </is>
      </c>
      <c r="P8" t="inlineStr">
        <is>
          <t>9,814</t>
        </is>
      </c>
      <c r="Q8" t="inlineStr">
        <is>
          <t>10,563</t>
        </is>
      </c>
      <c r="R8" t="inlineStr">
        <is>
          <t>8,696</t>
        </is>
      </c>
      <c r="S8" t="inlineStr">
        <is>
          <t>7,001</t>
        </is>
      </c>
      <c r="T8" t="inlineStr">
        <is>
          <t>8,061</t>
        </is>
      </c>
      <c r="U8" t="inlineStr">
        <is>
          <t>8,626</t>
        </is>
      </c>
      <c r="V8" t="inlineStr">
        <is>
          <t>8,824</t>
        </is>
      </c>
      <c r="W8" t="inlineStr">
        <is>
          <t>9,616</t>
        </is>
      </c>
      <c r="X8" t="inlineStr">
        <is>
          <t>11,199</t>
        </is>
      </c>
      <c r="Y8" t="inlineStr">
        <is>
          <t>11,774</t>
        </is>
      </c>
      <c r="Z8" t="inlineStr">
        <is>
          <t>- -</t>
        </is>
      </c>
      <c r="AA8" t="inlineStr">
        <is>
          <t>13,158</t>
        </is>
      </c>
      <c r="AB8" t="inlineStr">
        <is>
          <t>17,440</t>
        </is>
      </c>
      <c r="AC8" t="inlineStr">
        <is>
          <t>5,491</t>
        </is>
      </c>
      <c r="AD8" t="inlineStr">
        <is>
          <t>5,534</t>
        </is>
      </c>
      <c r="AE8" t="inlineStr">
        <is>
          <t>5,338</t>
        </is>
      </c>
      <c r="AF8" t="inlineStr">
        <is>
          <t>6,426</t>
        </is>
      </c>
      <c r="AG8" t="inlineStr">
        <is>
          <t>6,081</t>
        </is>
      </c>
      <c r="AH8" t="inlineStr">
        <is>
          <t>5,281</t>
        </is>
      </c>
      <c r="AI8" t="inlineStr">
        <is>
          <t>4,493</t>
        </is>
      </c>
      <c r="AJ8" t="inlineStr">
        <is>
          <t>4,984</t>
        </is>
      </c>
      <c r="AK8" t="inlineStr">
        <is>
          <t>4,316</t>
        </is>
      </c>
      <c r="AL8" t="inlineStr">
        <is>
          <t>5,472</t>
        </is>
      </c>
    </row>
    <row r="9">
      <c r="A9" s="1" t="inlineStr">
        <is>
          <t>Selling and Marketing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12,247</t>
        </is>
      </c>
      <c r="AD9" t="inlineStr">
        <is>
          <t>11,776</t>
        </is>
      </c>
      <c r="AE9" t="inlineStr">
        <is>
          <t>11,880</t>
        </is>
      </c>
      <c r="AF9" t="inlineStr">
        <is>
          <t>10,001</t>
        </is>
      </c>
      <c r="AG9" t="inlineStr">
        <is>
          <t>9,181</t>
        </is>
      </c>
      <c r="AH9" t="inlineStr">
        <is>
          <t>7,215</t>
        </is>
      </c>
      <c r="AI9" t="inlineStr">
        <is>
          <t>5,814</t>
        </is>
      </c>
      <c r="AJ9" t="inlineStr">
        <is>
          <t>7,119</t>
        </is>
      </c>
      <c r="AK9" t="inlineStr">
        <is>
          <t>5,415</t>
        </is>
      </c>
      <c r="AL9" t="inlineStr">
        <is>
          <t>6,672</t>
        </is>
      </c>
    </row>
    <row r="10">
      <c r="A10" s="1" t="inlineStr">
        <is>
          <t>Other Expenses</t>
        </is>
      </c>
      <c r="B10" t="inlineStr">
        <is>
          <t>317</t>
        </is>
      </c>
      <c r="C10" t="inlineStr">
        <is>
          <t>412</t>
        </is>
      </c>
      <c r="D10" t="inlineStr">
        <is>
          <t>152</t>
        </is>
      </c>
      <c r="E10" t="inlineStr">
        <is>
          <t>170</t>
        </is>
      </c>
      <c r="F10" t="inlineStr">
        <is>
          <t>184</t>
        </is>
      </c>
      <c r="G10" t="inlineStr">
        <is>
          <t>244</t>
        </is>
      </c>
      <c r="H10" t="inlineStr">
        <is>
          <t>261</t>
        </is>
      </c>
      <c r="I10" t="inlineStr">
        <is>
          <t>322</t>
        </is>
      </c>
      <c r="J10" t="inlineStr">
        <is>
          <t>360</t>
        </is>
      </c>
      <c r="K10" t="inlineStr">
        <is>
          <t>411</t>
        </is>
      </c>
      <c r="L10" t="inlineStr">
        <is>
          <t>454</t>
        </is>
      </c>
      <c r="M10" t="inlineStr">
        <is>
          <t>479</t>
        </is>
      </c>
      <c r="N10" t="inlineStr">
        <is>
          <t>626</t>
        </is>
      </c>
      <c r="O10" t="inlineStr">
        <is>
          <t>645</t>
        </is>
      </c>
      <c r="P10" t="inlineStr">
        <is>
          <t>792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350</t>
        </is>
      </c>
      <c r="Z10" t="inlineStr">
        <is>
          <t>313</t>
        </is>
      </c>
      <c r="AA10" t="inlineStr">
        <is>
          <t>819</t>
        </is>
      </c>
      <c r="AB10" t="inlineStr">
        <is>
          <t>732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231</t>
        </is>
      </c>
      <c r="AI10" t="inlineStr">
        <is>
          <t>(2)</t>
        </is>
      </c>
      <c r="AJ10" t="inlineStr">
        <is>
          <t>11</t>
        </is>
      </c>
      <c r="AK10" t="inlineStr">
        <is>
          <t>26</t>
        </is>
      </c>
      <c r="AL10" t="inlineStr">
        <is>
          <t>115</t>
        </is>
      </c>
    </row>
    <row r="11">
      <c r="A11" s="1" t="inlineStr">
        <is>
          <t>COGS and Expenses</t>
        </is>
      </c>
      <c r="B11" t="inlineStr">
        <is>
          <t>6,859</t>
        </is>
      </c>
      <c r="C11" t="inlineStr">
        <is>
          <t>7,524</t>
        </is>
      </c>
      <c r="D11" t="inlineStr">
        <is>
          <t>6,298</t>
        </is>
      </c>
      <c r="E11" t="inlineStr">
        <is>
          <t>6,740</t>
        </is>
      </c>
      <c r="F11" t="inlineStr">
        <is>
          <t>7,240</t>
        </is>
      </c>
      <c r="G11" t="inlineStr">
        <is>
          <t>8,285</t>
        </is>
      </c>
      <c r="H11" t="inlineStr">
        <is>
          <t>9,253</t>
        </is>
      </c>
      <c r="I11" t="inlineStr">
        <is>
          <t>10,304</t>
        </is>
      </c>
      <c r="J11" t="inlineStr">
        <is>
          <t>10,855</t>
        </is>
      </c>
      <c r="K11" t="inlineStr">
        <is>
          <t>12,464</t>
        </is>
      </c>
      <c r="L11" t="inlineStr">
        <is>
          <t>13,926</t>
        </is>
      </c>
      <c r="M11" t="inlineStr">
        <is>
          <t>14,631</t>
        </is>
      </c>
      <c r="N11" t="inlineStr">
        <is>
          <t>13,867</t>
        </is>
      </c>
      <c r="O11" t="inlineStr">
        <is>
          <t>13,846</t>
        </is>
      </c>
      <c r="P11" t="inlineStr">
        <is>
          <t>15,823</t>
        </is>
      </c>
      <c r="Q11" t="inlineStr">
        <is>
          <t>16,767</t>
        </is>
      </c>
      <c r="R11" t="inlineStr">
        <is>
          <t>14,740</t>
        </is>
      </c>
      <c r="S11" t="inlineStr">
        <is>
          <t>14,106</t>
        </is>
      </c>
      <c r="T11" t="inlineStr">
        <is>
          <t>15,823</t>
        </is>
      </c>
      <c r="U11" t="inlineStr">
        <is>
          <t>16,264</t>
        </is>
      </c>
      <c r="V11" t="inlineStr">
        <is>
          <t>17,019</t>
        </is>
      </c>
      <c r="W11" t="inlineStr">
        <is>
          <t>17,780</t>
        </is>
      </c>
      <c r="X11" t="inlineStr">
        <is>
          <t>21,605</t>
        </is>
      </c>
      <c r="Y11" t="inlineStr">
        <is>
          <t>23,498</t>
        </is>
      </c>
      <c r="Z11" t="inlineStr">
        <is>
          <t>22,759</t>
        </is>
      </c>
      <c r="AA11" t="inlineStr">
        <is>
          <t>26,670</t>
        </is>
      </c>
      <c r="AB11" t="inlineStr">
        <is>
          <t>36,388</t>
        </is>
      </c>
      <c r="AC11" t="inlineStr">
        <is>
          <t>36,791</t>
        </is>
      </c>
      <c r="AD11" t="inlineStr">
        <is>
          <t>35,731</t>
        </is>
      </c>
      <c r="AE11" t="inlineStr">
        <is>
          <t>35,107</t>
        </is>
      </c>
      <c r="AF11" t="inlineStr">
        <is>
          <t>33,909</t>
        </is>
      </c>
      <c r="AG11" t="inlineStr">
        <is>
          <t>31,727</t>
        </is>
      </c>
      <c r="AH11" t="inlineStr">
        <is>
          <t>25,983</t>
        </is>
      </c>
      <c r="AI11" t="inlineStr">
        <is>
          <t>22,075</t>
        </is>
      </c>
      <c r="AJ11" t="inlineStr">
        <is>
          <t>26,733</t>
        </is>
      </c>
      <c r="AK11" t="inlineStr">
        <is>
          <t>23,190</t>
        </is>
      </c>
      <c r="AL11" t="inlineStr">
        <is>
          <t>27,616</t>
        </is>
      </c>
    </row>
    <row r="12">
      <c r="A12" s="1" t="inlineStr">
        <is>
          <t>Interest Income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333</t>
        </is>
      </c>
      <c r="Z12" t="inlineStr">
        <is>
          <t>249</t>
        </is>
      </c>
      <c r="AA12" t="inlineStr">
        <is>
          <t>317</t>
        </is>
      </c>
      <c r="AB12" t="inlineStr">
        <is>
          <t>483</t>
        </is>
      </c>
      <c r="AC12" t="inlineStr">
        <is>
          <t>471</t>
        </is>
      </c>
      <c r="AD12" t="inlineStr">
        <is>
          <t>534</t>
        </is>
      </c>
      <c r="AE12" t="inlineStr">
        <is>
          <t>594</t>
        </is>
      </c>
      <c r="AF12" t="inlineStr">
        <is>
          <t>613</t>
        </is>
      </c>
      <c r="AG12" t="inlineStr">
        <is>
          <t>642</t>
        </is>
      </c>
      <c r="AH12" t="inlineStr">
        <is>
          <t>677</t>
        </is>
      </c>
      <c r="AI12" t="inlineStr">
        <is>
          <t>682</t>
        </is>
      </c>
      <c r="AJ12" t="inlineStr">
        <is>
          <t>563</t>
        </is>
      </c>
      <c r="AK12" t="inlineStr">
        <is>
          <t>370</t>
        </is>
      </c>
      <c r="AL12" t="inlineStr">
        <is>
          <t>276</t>
        </is>
      </c>
    </row>
    <row r="13">
      <c r="A13" s="1" t="inlineStr">
        <is>
          <t>Interest Expense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438</t>
        </is>
      </c>
      <c r="Z13" t="inlineStr">
        <is>
          <t>355</t>
        </is>
      </c>
      <c r="AA13" t="inlineStr">
        <is>
          <t>733</t>
        </is>
      </c>
      <c r="AB13" t="inlineStr">
        <is>
          <t>417</t>
        </is>
      </c>
      <c r="AC13" t="inlineStr">
        <is>
          <t>397</t>
        </is>
      </c>
      <c r="AD13" t="inlineStr">
        <is>
          <t>463</t>
        </is>
      </c>
      <c r="AE13" t="inlineStr">
        <is>
          <t>483</t>
        </is>
      </c>
      <c r="AF13" t="inlineStr">
        <is>
          <t>856</t>
        </is>
      </c>
      <c r="AG13" t="inlineStr">
        <is>
          <t>733</t>
        </is>
      </c>
      <c r="AH13" t="inlineStr">
        <is>
          <t>841</t>
        </is>
      </c>
      <c r="AI13" t="inlineStr">
        <is>
          <t>919</t>
        </is>
      </c>
      <c r="AJ13" t="inlineStr">
        <is>
          <t>946</t>
        </is>
      </c>
      <c r="AK13" t="inlineStr">
        <is>
          <t>1,437</t>
        </is>
      </c>
      <c r="AL13" t="inlineStr">
        <is>
          <t>1,597</t>
        </is>
      </c>
    </row>
    <row r="14">
      <c r="A14" s="1" t="inlineStr">
        <is>
          <t>Depreciation and Amortization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184</t>
        </is>
      </c>
      <c r="G14" t="inlineStr">
        <is>
          <t>244</t>
        </is>
      </c>
      <c r="H14" t="inlineStr">
        <is>
          <t>261</t>
        </is>
      </c>
      <c r="I14" t="inlineStr">
        <is>
          <t>322</t>
        </is>
      </c>
      <c r="J14" t="inlineStr">
        <is>
          <t>360</t>
        </is>
      </c>
      <c r="K14" t="inlineStr">
        <is>
          <t>411</t>
        </is>
      </c>
      <c r="L14" t="inlineStr">
        <is>
          <t>454</t>
        </is>
      </c>
      <c r="M14" t="inlineStr">
        <is>
          <t>479</t>
        </is>
      </c>
      <c r="N14" t="inlineStr">
        <is>
          <t>626</t>
        </is>
      </c>
      <c r="O14" t="inlineStr">
        <is>
          <t>645</t>
        </is>
      </c>
      <c r="P14" t="inlineStr">
        <is>
          <t>792</t>
        </is>
      </c>
      <c r="Q14" t="inlineStr">
        <is>
          <t>773</t>
        </is>
      </c>
      <c r="R14" t="inlineStr">
        <is>
          <t>803</t>
        </is>
      </c>
      <c r="S14" t="inlineStr">
        <is>
          <t>806</t>
        </is>
      </c>
      <c r="T14" t="inlineStr">
        <is>
          <t>850</t>
        </is>
      </c>
      <c r="U14" t="inlineStr">
        <is>
          <t>893</t>
        </is>
      </c>
      <c r="V14" t="inlineStr">
        <is>
          <t>932</t>
        </is>
      </c>
      <c r="W14" t="inlineStr">
        <is>
          <t>938</t>
        </is>
      </c>
      <c r="X14" t="inlineStr">
        <is>
          <t>1,163</t>
        </is>
      </c>
      <c r="Y14" t="inlineStr">
        <is>
          <t>1,228</t>
        </is>
      </c>
      <c r="Z14" t="inlineStr">
        <is>
          <t>1,236</t>
        </is>
      </c>
      <c r="AA14" t="inlineStr">
        <is>
          <t>1,443</t>
        </is>
      </c>
      <c r="AB14" t="inlineStr">
        <is>
          <t>1,954</t>
        </is>
      </c>
      <c r="AC14" t="inlineStr">
        <is>
          <t>1,982</t>
        </is>
      </c>
      <c r="AD14" t="inlineStr">
        <is>
          <t>1,977</t>
        </is>
      </c>
      <c r="AE14" t="inlineStr">
        <is>
          <t>1,976</t>
        </is>
      </c>
      <c r="AF14" t="inlineStr">
        <is>
          <t>1,970</t>
        </is>
      </c>
      <c r="AG14" t="inlineStr">
        <is>
          <t>1,787</t>
        </is>
      </c>
      <c r="AH14" t="inlineStr">
        <is>
          <t>1,260</t>
        </is>
      </c>
      <c r="AI14" t="inlineStr">
        <is>
          <t>1,086</t>
        </is>
      </c>
      <c r="AJ14" t="inlineStr">
        <is>
          <t>1,365</t>
        </is>
      </c>
      <c r="AK14" t="inlineStr">
        <is>
          <t>1,536</t>
        </is>
      </c>
      <c r="AL14" t="inlineStr">
        <is>
          <t>1,452</t>
        </is>
      </c>
    </row>
    <row r="15">
      <c r="A15" s="1" t="inlineStr">
        <is>
          <t>EBITDA</t>
        </is>
      </c>
      <c r="B15" t="inlineStr">
        <is>
          <t>1,138</t>
        </is>
      </c>
      <c r="C15" t="inlineStr">
        <is>
          <t>1,511</t>
        </is>
      </c>
      <c r="D15" t="inlineStr">
        <is>
          <t>1,410</t>
        </is>
      </c>
      <c r="E15" t="inlineStr">
        <is>
          <t>1,582</t>
        </is>
      </c>
      <c r="F15" t="inlineStr">
        <is>
          <t>1,970</t>
        </is>
      </c>
      <c r="G15" t="inlineStr">
        <is>
          <t>2,258</t>
        </is>
      </c>
      <c r="H15" t="inlineStr">
        <is>
          <t>2,645</t>
        </is>
      </c>
      <c r="I15" t="inlineStr">
        <is>
          <t>2,849</t>
        </is>
      </c>
      <c r="J15" t="inlineStr">
        <is>
          <t>3,533</t>
        </is>
      </c>
      <c r="K15" t="inlineStr">
        <is>
          <t>4,139</t>
        </is>
      </c>
      <c r="L15" t="inlineStr">
        <is>
          <t>4,782</t>
        </is>
      </c>
      <c r="M15" t="inlineStr">
        <is>
          <t>5,075</t>
        </is>
      </c>
      <c r="N15" t="inlineStr">
        <is>
          <t>6,681</t>
        </is>
      </c>
      <c r="O15" t="inlineStr">
        <is>
          <t>5,843</t>
        </is>
      </c>
      <c r="P15" t="inlineStr">
        <is>
          <t>4,611</t>
        </is>
      </c>
      <c r="Q15" t="inlineStr">
        <is>
          <t>4,172</t>
        </is>
      </c>
      <c r="R15" t="inlineStr">
        <is>
          <t>6,463</t>
        </is>
      </c>
      <c r="S15" t="inlineStr">
        <is>
          <t>5,379</t>
        </is>
      </c>
      <c r="T15" t="inlineStr">
        <is>
          <t>6,345</t>
        </is>
      </c>
      <c r="U15" t="inlineStr">
        <is>
          <t>7,115</t>
        </is>
      </c>
      <c r="V15" t="inlineStr">
        <is>
          <t>7,622</t>
        </is>
      </c>
      <c r="W15" t="inlineStr">
        <is>
          <t>7,516</t>
        </is>
      </c>
      <c r="X15" t="inlineStr">
        <is>
          <t>9,036</t>
        </is>
      </c>
      <c r="Y15" t="inlineStr">
        <is>
          <t>9,105</t>
        </is>
      </c>
      <c r="Z15" t="inlineStr">
        <is>
          <t>10,455</t>
        </is>
      </c>
      <c r="AA15" t="inlineStr">
        <is>
          <t>16,369</t>
        </is>
      </c>
      <c r="AB15" t="inlineStr">
        <is>
          <t>13,748</t>
        </is>
      </c>
      <c r="AC15" t="inlineStr">
        <is>
          <t>14,121</t>
        </is>
      </c>
      <c r="AD15" t="inlineStr">
        <is>
          <t>13,875</t>
        </is>
      </c>
      <c r="AE15" t="inlineStr">
        <is>
          <t>11,758</t>
        </is>
      </c>
      <c r="AF15" t="inlineStr">
        <is>
          <t>12,416</t>
        </is>
      </c>
      <c r="AG15" t="inlineStr">
        <is>
          <t>10,633</t>
        </is>
      </c>
      <c r="AH15" t="inlineStr">
        <is>
          <t>8,909</t>
        </is>
      </c>
      <c r="AI15" t="inlineStr">
        <is>
          <t>10,062</t>
        </is>
      </c>
      <c r="AJ15" t="inlineStr">
        <is>
          <t>13,032</t>
        </is>
      </c>
      <c r="AK15" t="inlineStr">
        <is>
          <t>12,701</t>
        </is>
      </c>
      <c r="AL15" t="inlineStr">
        <is>
          <t>15,441</t>
        </is>
      </c>
    </row>
    <row r="16">
      <c r="A16" s="1" t="inlineStr">
        <is>
          <t>Operating Income</t>
        </is>
      </c>
      <c r="B16" t="inlineStr">
        <is>
          <t>1,045</t>
        </is>
      </c>
      <c r="C16" t="inlineStr">
        <is>
          <t>1,145</t>
        </is>
      </c>
      <c r="D16" t="inlineStr">
        <is>
          <t>1,360</t>
        </is>
      </c>
      <c r="E16" t="inlineStr">
        <is>
          <t>1,598</t>
        </is>
      </c>
      <c r="F16" t="inlineStr">
        <is>
          <t>1,726</t>
        </is>
      </c>
      <c r="G16" t="inlineStr">
        <is>
          <t>1,952</t>
        </is>
      </c>
      <c r="H16" t="inlineStr">
        <is>
          <t>2,319</t>
        </is>
      </c>
      <c r="I16" t="inlineStr">
        <is>
          <t>2,770</t>
        </is>
      </c>
      <c r="J16" t="inlineStr">
        <is>
          <t>3,102</t>
        </is>
      </c>
      <c r="K16" t="inlineStr">
        <is>
          <t>3,708</t>
        </is>
      </c>
      <c r="L16" t="inlineStr">
        <is>
          <t>4,092</t>
        </is>
      </c>
      <c r="M16" t="inlineStr">
        <is>
          <t>3,915</t>
        </is>
      </c>
      <c r="N16" t="inlineStr">
        <is>
          <t>5,001</t>
        </is>
      </c>
      <c r="O16" t="inlineStr">
        <is>
          <t>4,967</t>
        </is>
      </c>
      <c r="P16" t="inlineStr">
        <is>
          <t>3,982</t>
        </is>
      </c>
      <c r="Q16" t="inlineStr">
        <is>
          <t>3,691</t>
        </is>
      </c>
      <c r="R16" t="inlineStr">
        <is>
          <t>5,352</t>
        </is>
      </c>
      <c r="S16" t="inlineStr">
        <is>
          <t>5,458</t>
        </is>
      </c>
      <c r="T16" t="inlineStr">
        <is>
          <t>5,221</t>
        </is>
      </c>
      <c r="U16" t="inlineStr">
        <is>
          <t>5,698</t>
        </is>
      </c>
      <c r="V16" t="inlineStr">
        <is>
          <t>6,085</t>
        </is>
      </c>
      <c r="W16" t="inlineStr">
        <is>
          <t>6,308</t>
        </is>
      </c>
      <c r="X16" t="inlineStr">
        <is>
          <t>7,252</t>
        </is>
      </c>
      <c r="Y16" t="inlineStr">
        <is>
          <t>8,446</t>
        </is>
      </c>
      <c r="Z16" t="inlineStr">
        <is>
          <t>8,231</t>
        </is>
      </c>
      <c r="AA16" t="inlineStr">
        <is>
          <t>8,449</t>
        </is>
      </c>
      <c r="AB16" t="inlineStr">
        <is>
          <t>10,154</t>
        </is>
      </c>
      <c r="AC16" t="inlineStr">
        <is>
          <t>10,779</t>
        </is>
      </c>
      <c r="AD16" t="inlineStr">
        <is>
          <t>10,228</t>
        </is>
      </c>
      <c r="AE16" t="inlineStr">
        <is>
          <t>9,708</t>
        </is>
      </c>
      <c r="AF16" t="inlineStr">
        <is>
          <t>8,728</t>
        </is>
      </c>
      <c r="AG16" t="inlineStr">
        <is>
          <t>8,626</t>
        </is>
      </c>
      <c r="AH16" t="inlineStr">
        <is>
          <t>7,501</t>
        </is>
      </c>
      <c r="AI16" t="inlineStr">
        <is>
          <t>8,700</t>
        </is>
      </c>
      <c r="AJ16" t="inlineStr">
        <is>
          <t>10,086</t>
        </is>
      </c>
      <c r="AK16" t="inlineStr">
        <is>
          <t>8,997</t>
        </is>
      </c>
      <c r="AL16" t="inlineStr">
        <is>
          <t>10,308</t>
        </is>
      </c>
    </row>
    <row r="17">
      <c r="A17" s="1" t="inlineStr">
        <is>
          <t>Total Other Income Exp.(Gains)</t>
        </is>
      </c>
      <c r="B17" t="inlineStr">
        <is>
          <t>48</t>
        </is>
      </c>
      <c r="C17" t="inlineStr">
        <is>
          <t>366</t>
        </is>
      </c>
      <c r="D17" t="inlineStr">
        <is>
          <t>50</t>
        </is>
      </c>
      <c r="E17" t="inlineStr">
        <is>
          <t>(16)</t>
        </is>
      </c>
      <c r="F17" t="inlineStr">
        <is>
          <t>39</t>
        </is>
      </c>
      <c r="G17" t="inlineStr">
        <is>
          <t>63</t>
        </is>
      </c>
      <c r="H17" t="inlineStr">
        <is>
          <t>64</t>
        </is>
      </c>
      <c r="I17" t="inlineStr">
        <is>
          <t>(24)</t>
        </is>
      </c>
      <c r="J17" t="inlineStr">
        <is>
          <t>83</t>
        </is>
      </c>
      <c r="K17" t="inlineStr">
        <is>
          <t>20</t>
        </is>
      </c>
      <c r="L17" t="inlineStr">
        <is>
          <t>236</t>
        </is>
      </c>
      <c r="M17" t="inlineStr">
        <is>
          <t>681</t>
        </is>
      </c>
      <c r="N17" t="inlineStr">
        <is>
          <t>1,054</t>
        </is>
      </c>
      <c r="O17" t="inlineStr">
        <is>
          <t>231</t>
        </is>
      </c>
      <c r="P17" t="inlineStr">
        <is>
          <t>(163)</t>
        </is>
      </c>
      <c r="Q17" t="inlineStr">
        <is>
          <t>(292)</t>
        </is>
      </c>
      <c r="R17" t="inlineStr">
        <is>
          <t>318</t>
        </is>
      </c>
      <c r="S17" t="inlineStr">
        <is>
          <t>41</t>
        </is>
      </c>
      <c r="T17" t="inlineStr">
        <is>
          <t>274</t>
        </is>
      </c>
      <c r="U17" t="inlineStr">
        <is>
          <t>524</t>
        </is>
      </c>
      <c r="V17" t="inlineStr">
        <is>
          <t>605</t>
        </is>
      </c>
      <c r="W17" t="inlineStr">
        <is>
          <t>270</t>
        </is>
      </c>
      <c r="X17" t="inlineStr">
        <is>
          <t>621</t>
        </is>
      </c>
      <c r="Y17" t="inlineStr">
        <is>
          <t>(1,007)</t>
        </is>
      </c>
      <c r="Z17" t="inlineStr">
        <is>
          <t>715</t>
        </is>
      </c>
      <c r="AA17" t="inlineStr">
        <is>
          <t>5,794</t>
        </is>
      </c>
      <c r="AB17" t="inlineStr">
        <is>
          <t>1,285</t>
        </is>
      </c>
      <c r="AC17" t="inlineStr">
        <is>
          <t>1,030</t>
        </is>
      </c>
      <c r="AD17" t="inlineStr">
        <is>
          <t>1,249</t>
        </is>
      </c>
      <c r="AE17" t="inlineStr">
        <is>
          <t>(383)</t>
        </is>
      </c>
      <c r="AF17" t="inlineStr">
        <is>
          <t>877</t>
        </is>
      </c>
      <c r="AG17" t="inlineStr">
        <is>
          <t>(490)</t>
        </is>
      </c>
      <c r="AH17" t="inlineStr">
        <is>
          <t>(759)</t>
        </is>
      </c>
      <c r="AI17" t="inlineStr">
        <is>
          <t>(350)</t>
        </is>
      </c>
      <c r="AJ17" t="inlineStr">
        <is>
          <t>700</t>
        </is>
      </c>
      <c r="AK17" t="inlineStr">
        <is>
          <t>752</t>
        </is>
      </c>
      <c r="AL17" t="inlineStr">
        <is>
          <t>2,117</t>
        </is>
      </c>
    </row>
    <row r="18">
      <c r="A18" s="1" t="inlineStr">
        <is>
          <t>Income Before Tax</t>
        </is>
      </c>
      <c r="B18" t="inlineStr">
        <is>
          <t>1,093</t>
        </is>
      </c>
      <c r="C18" t="inlineStr">
        <is>
          <t>1,511</t>
        </is>
      </c>
      <c r="D18" t="inlineStr">
        <is>
          <t>1,410</t>
        </is>
      </c>
      <c r="E18" t="inlineStr">
        <is>
          <t>1,582</t>
        </is>
      </c>
      <c r="F18" t="inlineStr">
        <is>
          <t>1,764</t>
        </is>
      </c>
      <c r="G18" t="inlineStr">
        <is>
          <t>2,014</t>
        </is>
      </c>
      <c r="H18" t="inlineStr">
        <is>
          <t>2,383</t>
        </is>
      </c>
      <c r="I18" t="inlineStr">
        <is>
          <t>2,746</t>
        </is>
      </c>
      <c r="J18" t="inlineStr">
        <is>
          <t>3,185</t>
        </is>
      </c>
      <c r="K18" t="inlineStr">
        <is>
          <t>3,728</t>
        </is>
      </c>
      <c r="L18" t="inlineStr">
        <is>
          <t>4,328</t>
        </is>
      </c>
      <c r="M18" t="inlineStr">
        <is>
          <t>4,596</t>
        </is>
      </c>
      <c r="N18" t="inlineStr">
        <is>
          <t>6,055</t>
        </is>
      </c>
      <c r="O18" t="inlineStr">
        <is>
          <t>5,198</t>
        </is>
      </c>
      <c r="P18" t="inlineStr">
        <is>
          <t>3,819</t>
        </is>
      </c>
      <c r="Q18" t="inlineStr">
        <is>
          <t>3,399</t>
        </is>
      </c>
      <c r="R18" t="inlineStr">
        <is>
          <t>5,670</t>
        </is>
      </c>
      <c r="S18" t="inlineStr">
        <is>
          <t>5,499</t>
        </is>
      </c>
      <c r="T18" t="inlineStr">
        <is>
          <t>5,495</t>
        </is>
      </c>
      <c r="U18" t="inlineStr">
        <is>
          <t>6,222</t>
        </is>
      </c>
      <c r="V18" t="inlineStr">
        <is>
          <t>6,690</t>
        </is>
      </c>
      <c r="W18" t="inlineStr">
        <is>
          <t>6,578</t>
        </is>
      </c>
      <c r="X18" t="inlineStr">
        <is>
          <t>7,873</t>
        </is>
      </c>
      <c r="Y18" t="inlineStr">
        <is>
          <t>7,439</t>
        </is>
      </c>
      <c r="Z18" t="inlineStr">
        <is>
          <t>8,946</t>
        </is>
      </c>
      <c r="AA18" t="inlineStr">
        <is>
          <t>14,243</t>
        </is>
      </c>
      <c r="AB18" t="inlineStr">
        <is>
          <t>11,439</t>
        </is>
      </c>
      <c r="AC18" t="inlineStr">
        <is>
          <t>11,809</t>
        </is>
      </c>
      <c r="AD18" t="inlineStr">
        <is>
          <t>11,477</t>
        </is>
      </c>
      <c r="AE18" t="inlineStr">
        <is>
          <t>9,325</t>
        </is>
      </c>
      <c r="AF18" t="inlineStr">
        <is>
          <t>9,605</t>
        </is>
      </c>
      <c r="AG18" t="inlineStr">
        <is>
          <t>8,136</t>
        </is>
      </c>
      <c r="AH18" t="inlineStr">
        <is>
          <t>6,742</t>
        </is>
      </c>
      <c r="AI18" t="inlineStr">
        <is>
          <t>8,350</t>
        </is>
      </c>
      <c r="AJ18" t="inlineStr">
        <is>
          <t>10,786</t>
        </is>
      </c>
      <c r="AK18" t="inlineStr">
        <is>
          <t>9,749</t>
        </is>
      </c>
      <c r="AL18" t="inlineStr">
        <is>
          <t>12,425</t>
        </is>
      </c>
    </row>
    <row r="19">
      <c r="A19" s="1" t="inlineStr">
        <is>
          <t>Income Tax Expense (Gain)</t>
        </is>
      </c>
      <c r="B19" t="inlineStr">
        <is>
          <t>415</t>
        </is>
      </c>
      <c r="C19" t="inlineStr">
        <is>
          <t>577</t>
        </is>
      </c>
      <c r="D19" t="inlineStr">
        <is>
          <t>494</t>
        </is>
      </c>
      <c r="E19" t="inlineStr">
        <is>
          <t>537</t>
        </is>
      </c>
      <c r="F19" t="inlineStr">
        <is>
          <t>572</t>
        </is>
      </c>
      <c r="G19" t="inlineStr">
        <is>
          <t>633</t>
        </is>
      </c>
      <c r="H19" t="inlineStr">
        <is>
          <t>765</t>
        </is>
      </c>
      <c r="I19" t="inlineStr">
        <is>
          <t>862</t>
        </is>
      </c>
      <c r="J19" t="inlineStr">
        <is>
          <t>997</t>
        </is>
      </c>
      <c r="K19" t="inlineStr">
        <is>
          <t>1,174</t>
        </is>
      </c>
      <c r="L19" t="inlineStr">
        <is>
          <t>1,342</t>
        </is>
      </c>
      <c r="M19" t="inlineStr">
        <is>
          <t>1,104</t>
        </is>
      </c>
      <c r="N19" t="inlineStr">
        <is>
          <t>1,926</t>
        </is>
      </c>
      <c r="O19" t="inlineStr">
        <is>
          <t>1,665</t>
        </is>
      </c>
      <c r="P19" t="inlineStr">
        <is>
          <t>1,388</t>
        </is>
      </c>
      <c r="Q19" t="inlineStr">
        <is>
          <t>1,222</t>
        </is>
      </c>
      <c r="R19" t="inlineStr">
        <is>
          <t>1,691</t>
        </is>
      </c>
      <c r="S19" t="inlineStr">
        <is>
          <t>1,523</t>
        </is>
      </c>
      <c r="T19" t="inlineStr">
        <is>
          <t>1,148</t>
        </is>
      </c>
      <c r="U19" t="inlineStr">
        <is>
          <t>1,375</t>
        </is>
      </c>
      <c r="V19" t="inlineStr">
        <is>
          <t>1,818</t>
        </is>
      </c>
      <c r="W19" t="inlineStr">
        <is>
          <t>1,498</t>
        </is>
      </c>
      <c r="X19" t="inlineStr">
        <is>
          <t>1,892</t>
        </is>
      </c>
      <c r="Y19" t="inlineStr">
        <is>
          <t>1,632</t>
        </is>
      </c>
      <c r="Z19" t="inlineStr">
        <is>
          <t>2,040</t>
        </is>
      </c>
      <c r="AA19" t="inlineStr">
        <is>
          <t>2,384</t>
        </is>
      </c>
      <c r="AB19" t="inlineStr">
        <is>
          <t>2,805</t>
        </is>
      </c>
      <c r="AC19" t="inlineStr">
        <is>
          <t>2,723</t>
        </is>
      </c>
      <c r="AD19" t="inlineStr">
        <is>
          <t>2,851</t>
        </is>
      </c>
      <c r="AE19" t="inlineStr">
        <is>
          <t>2,201</t>
        </is>
      </c>
      <c r="AF19" t="inlineStr">
        <is>
          <t>2,239</t>
        </is>
      </c>
      <c r="AG19" t="inlineStr">
        <is>
          <t>1,586</t>
        </is>
      </c>
      <c r="AH19" t="inlineStr">
        <is>
          <t>5,560</t>
        </is>
      </c>
      <c r="AI19" t="inlineStr">
        <is>
          <t>1,623</t>
        </is>
      </c>
      <c r="AJ19" t="inlineStr">
        <is>
          <t>1,801</t>
        </is>
      </c>
      <c r="AK19" t="inlineStr">
        <is>
          <t>1,981</t>
        </is>
      </c>
      <c r="AL19" t="inlineStr">
        <is>
          <t>2,621</t>
        </is>
      </c>
    </row>
    <row r="20">
      <c r="A20" s="1" t="inlineStr">
        <is>
          <t>Net Income</t>
        </is>
      </c>
      <c r="B20" t="inlineStr">
        <is>
          <t>722</t>
        </is>
      </c>
      <c r="C20" t="inlineStr">
        <is>
          <t>934</t>
        </is>
      </c>
      <c r="D20" t="inlineStr">
        <is>
          <t>916</t>
        </is>
      </c>
      <c r="E20" t="inlineStr">
        <is>
          <t>1,045</t>
        </is>
      </c>
      <c r="F20" t="inlineStr">
        <is>
          <t>1,214</t>
        </is>
      </c>
      <c r="G20" t="inlineStr">
        <is>
          <t>1,382</t>
        </is>
      </c>
      <c r="H20" t="inlineStr">
        <is>
          <t>1,618</t>
        </is>
      </c>
      <c r="I20" t="inlineStr">
        <is>
          <t>1,664</t>
        </is>
      </c>
      <c r="J20" t="inlineStr">
        <is>
          <t>2,176</t>
        </is>
      </c>
      <c r="K20" t="inlineStr">
        <is>
          <t>2,554</t>
        </is>
      </c>
      <c r="L20" t="inlineStr">
        <is>
          <t>2,986</t>
        </is>
      </c>
      <c r="M20" t="inlineStr">
        <is>
          <t>3,492</t>
        </is>
      </c>
      <c r="N20" t="inlineStr">
        <is>
          <t>4,129</t>
        </is>
      </c>
      <c r="O20" t="inlineStr">
        <is>
          <t>3,533</t>
        </is>
      </c>
      <c r="P20" t="inlineStr">
        <is>
          <t>2,431</t>
        </is>
      </c>
      <c r="Q20" t="inlineStr">
        <is>
          <t>2,177</t>
        </is>
      </c>
      <c r="R20" t="inlineStr">
        <is>
          <t>3,969</t>
        </is>
      </c>
      <c r="S20" t="inlineStr">
        <is>
          <t>3,050</t>
        </is>
      </c>
      <c r="T20" t="inlineStr">
        <is>
          <t>4,347</t>
        </is>
      </c>
      <c r="U20" t="inlineStr">
        <is>
          <t>4,847</t>
        </is>
      </c>
      <c r="V20" t="inlineStr">
        <is>
          <t>4,872</t>
        </is>
      </c>
      <c r="W20" t="inlineStr">
        <is>
          <t>5,080</t>
        </is>
      </c>
      <c r="X20" t="inlineStr">
        <is>
          <t>5,981</t>
        </is>
      </c>
      <c r="Y20" t="inlineStr">
        <is>
          <t>5,807</t>
        </is>
      </c>
      <c r="Z20" t="inlineStr">
        <is>
          <t>6,824</t>
        </is>
      </c>
      <c r="AA20" t="inlineStr">
        <is>
          <t>11,809</t>
        </is>
      </c>
      <c r="AB20" t="inlineStr">
        <is>
          <t>8,572</t>
        </is>
      </c>
      <c r="AC20" t="inlineStr">
        <is>
          <t>9,019</t>
        </is>
      </c>
      <c r="AD20" t="inlineStr">
        <is>
          <t>8,584</t>
        </is>
      </c>
      <c r="AE20" t="inlineStr">
        <is>
          <t>7,098</t>
        </is>
      </c>
      <c r="AF20" t="inlineStr">
        <is>
          <t>7,351</t>
        </is>
      </c>
      <c r="AG20" t="inlineStr">
        <is>
          <t>6,527</t>
        </is>
      </c>
      <c r="AH20" t="inlineStr">
        <is>
          <t>1,248</t>
        </is>
      </c>
      <c r="AI20" t="inlineStr">
        <is>
          <t>6,434</t>
        </is>
      </c>
      <c r="AJ20" t="inlineStr">
        <is>
          <t>8,920</t>
        </is>
      </c>
      <c r="AK20" t="inlineStr">
        <is>
          <t>7,747</t>
        </is>
      </c>
      <c r="AL20" t="inlineStr">
        <is>
          <t>9,771</t>
        </is>
      </c>
    </row>
    <row r="21">
      <c r="A21" s="1" t="inlineStr">
        <is>
          <t>Weighted Avg. Shares Outs.</t>
        </is>
      </c>
      <c r="B21" t="inlineStr">
        <is>
          <t>6,019</t>
        </is>
      </c>
      <c r="C21" t="inlineStr">
        <is>
          <t>6,028</t>
        </is>
      </c>
      <c r="D21" t="inlineStr">
        <is>
          <t>5,910</t>
        </is>
      </c>
      <c r="E21" t="inlineStr">
        <is>
          <t>5,768</t>
        </is>
      </c>
      <c r="F21" t="inlineStr">
        <is>
          <t>4,338</t>
        </is>
      </c>
      <c r="G21" t="inlineStr">
        <is>
          <t>5,348</t>
        </is>
      </c>
      <c r="H21" t="inlineStr">
        <is>
          <t>5,303</t>
        </is>
      </c>
      <c r="I21" t="inlineStr">
        <is>
          <t>5,284</t>
        </is>
      </c>
      <c r="J21" t="inlineStr">
        <is>
          <t>5,181</t>
        </is>
      </c>
      <c r="K21" t="inlineStr">
        <is>
          <t>5,160</t>
        </is>
      </c>
      <c r="L21" t="inlineStr">
        <is>
          <t>5,048</t>
        </is>
      </c>
      <c r="M21" t="inlineStr">
        <is>
          <t>4,988</t>
        </is>
      </c>
      <c r="N21" t="inlineStr">
        <is>
          <t>4,954</t>
        </is>
      </c>
      <c r="O21" t="inlineStr">
        <is>
          <t>4,934</t>
        </is>
      </c>
      <c r="P21" t="inlineStr">
        <is>
          <t>4,938</t>
        </is>
      </c>
      <c r="Q21" t="inlineStr">
        <is>
          <t>4,954</t>
        </is>
      </c>
      <c r="R21" t="inlineStr">
        <is>
          <t>4,974</t>
        </is>
      </c>
      <c r="S21" t="inlineStr">
        <is>
          <t>4,956</t>
        </is>
      </c>
      <c r="T21" t="inlineStr">
        <is>
          <t>4,918</t>
        </is>
      </c>
      <c r="U21" t="inlineStr">
        <is>
          <t>4,852</t>
        </is>
      </c>
      <c r="V21" t="inlineStr">
        <is>
          <t>4,784</t>
        </is>
      </c>
      <c r="W21" t="inlineStr">
        <is>
          <t>4,696</t>
        </is>
      </c>
      <c r="X21" t="inlineStr">
        <is>
          <t>4,626</t>
        </is>
      </c>
      <c r="Y21" t="inlineStr">
        <is>
          <t>4,632</t>
        </is>
      </c>
      <c r="Z21" t="inlineStr">
        <is>
          <t>4,628</t>
        </is>
      </c>
      <c r="AA21" t="inlineStr">
        <is>
          <t>4,616</t>
        </is>
      </c>
      <c r="AB21" t="inlineStr">
        <is>
          <t>4,526</t>
        </is>
      </c>
      <c r="AC21" t="inlineStr">
        <is>
          <t>4,504</t>
        </is>
      </c>
      <c r="AD21" t="inlineStr">
        <is>
          <t>4,434</t>
        </is>
      </c>
      <c r="AE21" t="inlineStr">
        <is>
          <t>4,387</t>
        </is>
      </c>
      <c r="AF21" t="inlineStr">
        <is>
          <t>4,352</t>
        </is>
      </c>
      <c r="AG21" t="inlineStr">
        <is>
          <t>4,317</t>
        </is>
      </c>
      <c r="AH21" t="inlineStr">
        <is>
          <t>4,272</t>
        </is>
      </c>
      <c r="AI21" t="inlineStr">
        <is>
          <t>4,259</t>
        </is>
      </c>
      <c r="AJ21" t="inlineStr">
        <is>
          <t>4,276</t>
        </is>
      </c>
      <c r="AK21" t="inlineStr">
        <is>
          <t>4,295</t>
        </is>
      </c>
      <c r="AL21" t="inlineStr">
        <is>
          <t>4,295</t>
        </is>
      </c>
    </row>
    <row r="22">
      <c r="A22" s="1" t="inlineStr">
        <is>
          <t>Weighted Avg. Shares Outs. Dil.</t>
        </is>
      </c>
      <c r="B22" t="inlineStr">
        <is>
          <t>6,019</t>
        </is>
      </c>
      <c r="C22" t="inlineStr">
        <is>
          <t>6,028</t>
        </is>
      </c>
      <c r="D22" t="inlineStr">
        <is>
          <t>5,910</t>
        </is>
      </c>
      <c r="E22" t="inlineStr">
        <is>
          <t>5,933</t>
        </is>
      </c>
      <c r="F22" t="inlineStr">
        <is>
          <t>4,418</t>
        </is>
      </c>
      <c r="G22" t="inlineStr">
        <is>
          <t>5,455</t>
        </is>
      </c>
      <c r="H22" t="inlineStr">
        <is>
          <t>5,392</t>
        </is>
      </c>
      <c r="I22" t="inlineStr">
        <is>
          <t>5,369</t>
        </is>
      </c>
      <c r="J22" t="inlineStr">
        <is>
          <t>5,243</t>
        </is>
      </c>
      <c r="K22" t="inlineStr">
        <is>
          <t>5,172</t>
        </is>
      </c>
      <c r="L22" t="inlineStr">
        <is>
          <t>5,064</t>
        </is>
      </c>
      <c r="M22" t="inlineStr">
        <is>
          <t>4,994</t>
        </is>
      </c>
      <c r="N22" t="inlineStr">
        <is>
          <t>5,030</t>
        </is>
      </c>
      <c r="O22" t="inlineStr">
        <is>
          <t>4,992</t>
        </is>
      </c>
      <c r="P22" t="inlineStr">
        <is>
          <t>4,974</t>
        </is>
      </c>
      <c r="Q22" t="inlineStr">
        <is>
          <t>4,974</t>
        </is>
      </c>
      <c r="R22" t="inlineStr">
        <is>
          <t>4,974</t>
        </is>
      </c>
      <c r="S22" t="inlineStr">
        <is>
          <t>4,966</t>
        </is>
      </c>
      <c r="T22" t="inlineStr">
        <is>
          <t>4,924</t>
        </is>
      </c>
      <c r="U22" t="inlineStr">
        <is>
          <t>4,858</t>
        </is>
      </c>
      <c r="V22" t="inlineStr">
        <is>
          <t>4,786</t>
        </is>
      </c>
      <c r="W22" t="inlineStr">
        <is>
          <t>4,700</t>
        </is>
      </c>
      <c r="X22" t="inlineStr">
        <is>
          <t>4,662</t>
        </is>
      </c>
      <c r="Y22" t="inlineStr">
        <is>
          <t>4,672</t>
        </is>
      </c>
      <c r="Z22" t="inlineStr">
        <is>
          <t>4,658</t>
        </is>
      </c>
      <c r="AA22" t="inlineStr">
        <is>
          <t>4,666</t>
        </is>
      </c>
      <c r="AB22" t="inlineStr">
        <is>
          <t>4,646</t>
        </is>
      </c>
      <c r="AC22" t="inlineStr">
        <is>
          <t>4,584</t>
        </is>
      </c>
      <c r="AD22" t="inlineStr">
        <is>
          <t>4,509</t>
        </is>
      </c>
      <c r="AE22" t="inlineStr">
        <is>
          <t>4,450</t>
        </is>
      </c>
      <c r="AF22" t="inlineStr">
        <is>
          <t>4,405</t>
        </is>
      </c>
      <c r="AG22" t="inlineStr">
        <is>
          <t>4,367</t>
        </is>
      </c>
      <c r="AH22" t="inlineStr">
        <is>
          <t>4,324</t>
        </is>
      </c>
      <c r="AI22" t="inlineStr">
        <is>
          <t>4,299</t>
        </is>
      </c>
      <c r="AJ22" t="inlineStr">
        <is>
          <t>4,314</t>
        </is>
      </c>
      <c r="AK22" t="inlineStr">
        <is>
          <t>4,323</t>
        </is>
      </c>
      <c r="AL22" t="inlineStr">
        <is>
          <t>4,323</t>
        </is>
      </c>
    </row>
    <row r="25">
      <c r="A25" s="2" t="inlineStr">
        <is>
          <t>revenue y/y</t>
        </is>
      </c>
      <c r="C25" s="3">
        <f>C2/B2-1</f>
        <v/>
      </c>
      <c r="D25" s="3">
        <f>D2/C2-1</f>
        <v/>
      </c>
      <c r="E25" s="3">
        <f>E2/D2-1</f>
        <v/>
      </c>
      <c r="F25" s="3">
        <f>F2/E2-1</f>
        <v/>
      </c>
      <c r="G25" s="3">
        <f>G2/F2-1</f>
        <v/>
      </c>
      <c r="H25" s="3">
        <f>H2/G2-1</f>
        <v/>
      </c>
      <c r="I25" s="3">
        <f>I2/H2-1</f>
        <v/>
      </c>
      <c r="J25" s="3">
        <f>J2/I2-1</f>
        <v/>
      </c>
      <c r="K25" s="3">
        <f>K2/J2-1</f>
        <v/>
      </c>
      <c r="L25" s="3">
        <f>L2/K2-1</f>
        <v/>
      </c>
      <c r="M25" s="3">
        <f>M2/L2-1</f>
        <v/>
      </c>
      <c r="N25" s="3">
        <f>N2/M2-1</f>
        <v/>
      </c>
      <c r="O25" s="3">
        <f>O2/N2-1</f>
        <v/>
      </c>
      <c r="P25" s="3">
        <f>P2/O2-1</f>
        <v/>
      </c>
      <c r="Q25" s="3">
        <f>Q2/P2-1</f>
        <v/>
      </c>
      <c r="R25" s="3">
        <f>R2/Q2-1</f>
        <v/>
      </c>
      <c r="S25" s="3">
        <f>S2/R2-1</f>
        <v/>
      </c>
      <c r="T25" s="3">
        <f>T2/S2-1</f>
        <v/>
      </c>
      <c r="U25" s="3">
        <f>U2/T2-1</f>
        <v/>
      </c>
      <c r="V25" s="3">
        <f>V2/U2-1</f>
        <v/>
      </c>
      <c r="W25" s="3">
        <f>W2/V2-1</f>
        <v/>
      </c>
      <c r="X25" s="3">
        <f>X2/W2-1</f>
        <v/>
      </c>
      <c r="Y25" s="3">
        <f>Y2/X2-1</f>
        <v/>
      </c>
      <c r="Z25" s="3">
        <f>Z2/Y2-1</f>
        <v/>
      </c>
      <c r="AA25" s="3">
        <f>AA2/Z2-1</f>
        <v/>
      </c>
      <c r="AB25" s="3">
        <f>AB2/AA2-1</f>
        <v/>
      </c>
      <c r="AC25" s="3">
        <f>AC2/AB2-1</f>
        <v/>
      </c>
      <c r="AD25" s="3">
        <f>AD2/AC2-1</f>
        <v/>
      </c>
      <c r="AE25" s="3">
        <f>AE2/AD2-1</f>
        <v/>
      </c>
      <c r="AF25" s="3">
        <f>AF2/AE2-1</f>
        <v/>
      </c>
      <c r="AG25" s="3">
        <f>AG2/AF2-1</f>
        <v/>
      </c>
      <c r="AH25" s="3">
        <f>AH2/AG2-1</f>
        <v/>
      </c>
      <c r="AI25" s="3">
        <f>AI2/AH2-1</f>
        <v/>
      </c>
      <c r="AJ25" s="3">
        <f>AJ2/AI2-1</f>
        <v/>
      </c>
      <c r="AK25" s="3">
        <f>AK2/AJ2-1</f>
        <v/>
      </c>
      <c r="AL25" s="3">
        <f>AL2/AK2-1</f>
        <v/>
      </c>
    </row>
    <row r="26">
      <c r="A26" s="2" t="inlineStr">
        <is>
          <t>net profit y/y</t>
        </is>
      </c>
      <c r="C26" s="3">
        <f>C20/B20-1</f>
        <v/>
      </c>
      <c r="D26" s="3">
        <f>D20/C20-1</f>
        <v/>
      </c>
      <c r="E26" s="3">
        <f>E20/D20-1</f>
        <v/>
      </c>
      <c r="F26" s="3">
        <f>F20/E20-1</f>
        <v/>
      </c>
      <c r="G26" s="3">
        <f>G20/F20-1</f>
        <v/>
      </c>
      <c r="H26" s="3">
        <f>H20/G20-1</f>
        <v/>
      </c>
      <c r="I26" s="3">
        <f>I20/H20-1</f>
        <v/>
      </c>
      <c r="J26" s="3">
        <f>J20/I20-1</f>
        <v/>
      </c>
      <c r="K26" s="3">
        <f>K20/J20-1</f>
        <v/>
      </c>
      <c r="L26" s="3">
        <f>L20/K20-1</f>
        <v/>
      </c>
      <c r="M26" s="3">
        <f>M20/L20-1</f>
        <v/>
      </c>
      <c r="N26" s="3">
        <f>N20/M20-1</f>
        <v/>
      </c>
      <c r="O26" s="3">
        <f>O20/N20-1</f>
        <v/>
      </c>
      <c r="P26" s="3">
        <f>P20/O20-1</f>
        <v/>
      </c>
      <c r="Q26" s="3">
        <f>Q20/P20-1</f>
        <v/>
      </c>
      <c r="R26" s="3">
        <f>R20/Q20-1</f>
        <v/>
      </c>
      <c r="S26" s="3">
        <f>S20/R20-1</f>
        <v/>
      </c>
      <c r="T26" s="3">
        <f>T20/S20-1</f>
        <v/>
      </c>
      <c r="U26" s="3">
        <f>U20/T20-1</f>
        <v/>
      </c>
      <c r="V26" s="3">
        <f>V20/U20-1</f>
        <v/>
      </c>
      <c r="W26" s="3">
        <f>W20/V20-1</f>
        <v/>
      </c>
      <c r="X26" s="3">
        <f>X20/W20-1</f>
        <v/>
      </c>
      <c r="Y26" s="3">
        <f>Y20/X20-1</f>
        <v/>
      </c>
      <c r="Z26" s="3">
        <f>Z20/Y20-1</f>
        <v/>
      </c>
      <c r="AA26" s="3">
        <f>AA20/Z20-1</f>
        <v/>
      </c>
      <c r="AB26" s="3">
        <f>AB20/AA20-1</f>
        <v/>
      </c>
      <c r="AC26" s="3">
        <f>AC20/AB20-1</f>
        <v/>
      </c>
      <c r="AD26" s="3">
        <f>AD20/AC20-1</f>
        <v/>
      </c>
      <c r="AE26" s="3">
        <f>AE20/AD20-1</f>
        <v/>
      </c>
      <c r="AF26" s="3">
        <f>AF20/AE20-1</f>
        <v/>
      </c>
      <c r="AG26" s="3">
        <f>AG20/AF20-1</f>
        <v/>
      </c>
      <c r="AH26" s="3">
        <f>AH20/AG20-1</f>
        <v/>
      </c>
      <c r="AI26" s="3">
        <f>AI20/AH20-1</f>
        <v/>
      </c>
      <c r="AJ26" s="3">
        <f>AJ20/AI20-1</f>
        <v/>
      </c>
      <c r="AK26" s="3">
        <f>AK20/AJ20-1</f>
        <v/>
      </c>
      <c r="AL26" s="3">
        <f>AL20/AK20-1</f>
        <v/>
      </c>
    </row>
    <row r="28">
      <c r="A28" t="inlineStr">
        <is>
          <t>Gross Margin</t>
        </is>
      </c>
      <c r="B28" s="3">
        <f>B4/B2</f>
        <v/>
      </c>
      <c r="C28" s="3">
        <f>C4/C2</f>
        <v/>
      </c>
      <c r="D28" s="3">
        <f>D4/D2</f>
        <v/>
      </c>
      <c r="E28" s="3">
        <f>E4/E2</f>
        <v/>
      </c>
      <c r="F28" s="3">
        <f>F4/F2</f>
        <v/>
      </c>
      <c r="G28" s="3">
        <f>G4/G2</f>
        <v/>
      </c>
      <c r="H28" s="3">
        <f>H4/H2</f>
        <v/>
      </c>
      <c r="I28" s="3">
        <f>I4/I2</f>
        <v/>
      </c>
      <c r="J28" s="3">
        <f>J4/J2</f>
        <v/>
      </c>
      <c r="K28" s="3">
        <f>K4/K2</f>
        <v/>
      </c>
      <c r="L28" s="3">
        <f>L4/L2</f>
        <v/>
      </c>
      <c r="M28" s="3">
        <f>M4/M2</f>
        <v/>
      </c>
      <c r="N28" s="3">
        <f>N4/N2</f>
        <v/>
      </c>
      <c r="O28" s="3">
        <f>O4/O2</f>
        <v/>
      </c>
      <c r="P28" s="3">
        <f>P4/P2</f>
        <v/>
      </c>
      <c r="Q28" s="3">
        <f>Q4/Q2</f>
        <v/>
      </c>
      <c r="R28" s="3">
        <f>R4/R2</f>
        <v/>
      </c>
      <c r="S28" s="3">
        <f>S4/S2</f>
        <v/>
      </c>
      <c r="T28" s="3">
        <f>T4/T2</f>
        <v/>
      </c>
      <c r="U28" s="3">
        <f>U4/U2</f>
        <v/>
      </c>
      <c r="V28" s="3">
        <f>V4/V2</f>
        <v/>
      </c>
      <c r="W28" s="3">
        <f>W4/W2</f>
        <v/>
      </c>
      <c r="X28" s="3">
        <f>X4/X2</f>
        <v/>
      </c>
      <c r="Y28" s="3">
        <f>Y4/Y2</f>
        <v/>
      </c>
      <c r="Z28" s="3">
        <f>Z4/Z2</f>
        <v/>
      </c>
      <c r="AA28" s="3">
        <f>AA4/AA2</f>
        <v/>
      </c>
      <c r="AB28" s="3">
        <f>AB4/AB2</f>
        <v/>
      </c>
      <c r="AC28" s="3">
        <f>AC4/AC2</f>
        <v/>
      </c>
      <c r="AD28" s="3">
        <f>AD4/AD2</f>
        <v/>
      </c>
      <c r="AE28" s="3">
        <f>AE4/AE2</f>
        <v/>
      </c>
      <c r="AF28" s="3">
        <f>AF4/AF2</f>
        <v/>
      </c>
      <c r="AG28" s="3">
        <f>AG4/AG2</f>
        <v/>
      </c>
      <c r="AH28" s="3">
        <f>AH4/AH2</f>
        <v/>
      </c>
      <c r="AI28" s="3">
        <f>AI4/AI2</f>
        <v/>
      </c>
      <c r="AJ28" s="3">
        <f>AJ4/AJ2</f>
        <v/>
      </c>
      <c r="AK28" s="3">
        <f>AK4/AK2</f>
        <v/>
      </c>
      <c r="AL28" s="3">
        <f>AL4/AL2</f>
        <v/>
      </c>
    </row>
    <row r="29">
      <c r="A29" t="inlineStr">
        <is>
          <t>Operating Margin</t>
        </is>
      </c>
      <c r="B29" s="3">
        <f>B16/B2</f>
        <v/>
      </c>
      <c r="C29" s="3">
        <f>C16/C2</f>
        <v/>
      </c>
      <c r="D29" s="3">
        <f>D16/D2</f>
        <v/>
      </c>
      <c r="E29" s="3">
        <f>E16/E2</f>
        <v/>
      </c>
      <c r="F29" s="3">
        <f>F16/F2</f>
        <v/>
      </c>
      <c r="G29" s="3">
        <f>G16/G2</f>
        <v/>
      </c>
      <c r="H29" s="3">
        <f>H16/H2</f>
        <v/>
      </c>
      <c r="I29" s="3">
        <f>I16/I2</f>
        <v/>
      </c>
      <c r="J29" s="3">
        <f>J16/J2</f>
        <v/>
      </c>
      <c r="K29" s="3">
        <f>K16/K2</f>
        <v/>
      </c>
      <c r="L29" s="3">
        <f>L16/L2</f>
        <v/>
      </c>
      <c r="M29" s="3">
        <f>M16/M2</f>
        <v/>
      </c>
      <c r="N29" s="3">
        <f>N16/N2</f>
        <v/>
      </c>
      <c r="O29" s="3">
        <f>O16/O2</f>
        <v/>
      </c>
      <c r="P29" s="3">
        <f>P16/P2</f>
        <v/>
      </c>
      <c r="Q29" s="3">
        <f>Q16/Q2</f>
        <v/>
      </c>
      <c r="R29" s="3">
        <f>R16/R2</f>
        <v/>
      </c>
      <c r="S29" s="3">
        <f>S16/S2</f>
        <v/>
      </c>
      <c r="T29" s="3">
        <f>T16/T2</f>
        <v/>
      </c>
      <c r="U29" s="3">
        <f>U16/U2</f>
        <v/>
      </c>
      <c r="V29" s="3">
        <f>V16/V2</f>
        <v/>
      </c>
      <c r="W29" s="3">
        <f>W16/W2</f>
        <v/>
      </c>
      <c r="X29" s="3">
        <f>X16/X2</f>
        <v/>
      </c>
      <c r="Y29" s="3">
        <f>Y16/Y2</f>
        <v/>
      </c>
      <c r="Z29" s="3">
        <f>Z16/Z2</f>
        <v/>
      </c>
      <c r="AA29" s="3">
        <f>AA16/AA2</f>
        <v/>
      </c>
      <c r="AB29" s="3">
        <f>AB16/AB2</f>
        <v/>
      </c>
      <c r="AC29" s="3">
        <f>AC16/AC2</f>
        <v/>
      </c>
      <c r="AD29" s="3">
        <f>AD16/AD2</f>
        <v/>
      </c>
      <c r="AE29" s="3">
        <f>AE16/AE2</f>
        <v/>
      </c>
      <c r="AF29" s="3">
        <f>AF16/AF2</f>
        <v/>
      </c>
      <c r="AG29" s="3">
        <f>AG16/AG2</f>
        <v/>
      </c>
      <c r="AH29" s="3">
        <f>AH16/AH2</f>
        <v/>
      </c>
      <c r="AI29" s="3">
        <f>AI16/AI2</f>
        <v/>
      </c>
      <c r="AJ29" s="3">
        <f>AJ16/AJ2</f>
        <v/>
      </c>
      <c r="AK29" s="3">
        <f>AK16/AK2</f>
        <v/>
      </c>
      <c r="AL29" s="3">
        <f>AL16/AL2</f>
        <v/>
      </c>
    </row>
    <row r="30">
      <c r="A30" t="inlineStr">
        <is>
          <t>Net Margin</t>
        </is>
      </c>
      <c r="B30" s="3">
        <f>B20/B4</f>
        <v/>
      </c>
      <c r="C30" s="3">
        <f>C20/C4</f>
        <v/>
      </c>
      <c r="D30" s="3">
        <f>D20/D4</f>
        <v/>
      </c>
      <c r="E30" s="3">
        <f>E20/E4</f>
        <v/>
      </c>
      <c r="F30" s="3">
        <f>F20/F4</f>
        <v/>
      </c>
      <c r="G30" s="3">
        <f>G20/G4</f>
        <v/>
      </c>
      <c r="H30" s="3">
        <f>H20/H4</f>
        <v/>
      </c>
      <c r="I30" s="3">
        <f>I20/I4</f>
        <v/>
      </c>
      <c r="J30" s="3">
        <f>J20/J4</f>
        <v/>
      </c>
      <c r="K30" s="3">
        <f>K20/K4</f>
        <v/>
      </c>
      <c r="L30" s="3">
        <f>L20/L4</f>
        <v/>
      </c>
      <c r="M30" s="3">
        <f>M20/M4</f>
        <v/>
      </c>
      <c r="N30" s="3">
        <f>N20/N4</f>
        <v/>
      </c>
      <c r="O30" s="3">
        <f>O20/O4</f>
        <v/>
      </c>
      <c r="P30" s="3">
        <f>P20/P4</f>
        <v/>
      </c>
      <c r="Q30" s="3">
        <f>Q20/Q4</f>
        <v/>
      </c>
      <c r="R30" s="3">
        <f>R20/R4</f>
        <v/>
      </c>
      <c r="S30" s="3">
        <f>S20/S4</f>
        <v/>
      </c>
      <c r="T30" s="3">
        <f>T20/T4</f>
        <v/>
      </c>
      <c r="U30" s="3">
        <f>U20/U4</f>
        <v/>
      </c>
      <c r="V30" s="3">
        <f>V20/V4</f>
        <v/>
      </c>
      <c r="W30" s="3">
        <f>W20/W4</f>
        <v/>
      </c>
      <c r="X30" s="3">
        <f>X20/X4</f>
        <v/>
      </c>
      <c r="Y30" s="3">
        <f>Y20/Y4</f>
        <v/>
      </c>
      <c r="Z30" s="3">
        <f>Z20/Z4</f>
        <v/>
      </c>
      <c r="AA30" s="3">
        <f>AA20/AA4</f>
        <v/>
      </c>
      <c r="AB30" s="3">
        <f>AB20/AB4</f>
        <v/>
      </c>
      <c r="AC30" s="3">
        <f>AC20/AC4</f>
        <v/>
      </c>
      <c r="AD30" s="3">
        <f>AD20/AD4</f>
        <v/>
      </c>
      <c r="AE30" s="3">
        <f>AE20/AE4</f>
        <v/>
      </c>
      <c r="AF30" s="3">
        <f>AF20/AF4</f>
        <v/>
      </c>
      <c r="AG30" s="3">
        <f>AG20/AG4</f>
        <v/>
      </c>
      <c r="AH30" s="3">
        <f>AH20/AH4</f>
        <v/>
      </c>
      <c r="AI30" s="3">
        <f>AI20/AI4</f>
        <v/>
      </c>
      <c r="AJ30" s="3">
        <f>AJ20/AJ4</f>
        <v/>
      </c>
      <c r="AK30" s="3">
        <f>AK20/AK4</f>
        <v/>
      </c>
      <c r="AL30" s="3">
        <f>AL20/AL4</f>
        <v/>
      </c>
    </row>
    <row r="32">
      <c r="A32" t="inlineStr">
        <is>
          <t xml:space="preserve">EPS </t>
        </is>
      </c>
      <c r="B32" s="4">
        <f>B20/B21</f>
        <v/>
      </c>
      <c r="C32" s="4">
        <f>C20/C21</f>
        <v/>
      </c>
      <c r="D32" s="4">
        <f>D20/D21</f>
        <v/>
      </c>
      <c r="E32" s="4">
        <f>E20/E21</f>
        <v/>
      </c>
      <c r="F32" s="4">
        <f>F20/F21</f>
        <v/>
      </c>
      <c r="G32" s="4">
        <f>G20/G21</f>
        <v/>
      </c>
      <c r="H32" s="4">
        <f>H20/H21</f>
        <v/>
      </c>
      <c r="I32" s="4">
        <f>I20/I21</f>
        <v/>
      </c>
      <c r="J32" s="4">
        <f>J20/J21</f>
        <v/>
      </c>
      <c r="K32" s="4">
        <f>K20/K21</f>
        <v/>
      </c>
      <c r="L32" s="4">
        <f>L20/L21</f>
        <v/>
      </c>
      <c r="M32" s="4">
        <f>M20/M21</f>
        <v/>
      </c>
      <c r="N32" s="4">
        <f>N20/N21</f>
        <v/>
      </c>
      <c r="O32" s="4">
        <f>O20/O21</f>
        <v/>
      </c>
      <c r="P32" s="4">
        <f>P20/P21</f>
        <v/>
      </c>
      <c r="Q32" s="4">
        <f>Q20/Q21</f>
        <v/>
      </c>
      <c r="R32" s="4">
        <f>R20/R21</f>
        <v/>
      </c>
      <c r="S32" s="4">
        <f>S20/S21</f>
        <v/>
      </c>
      <c r="T32" s="4">
        <f>T20/T21</f>
        <v/>
      </c>
      <c r="U32" s="4">
        <f>U20/U21</f>
        <v/>
      </c>
      <c r="V32" s="4">
        <f>V20/V21</f>
        <v/>
      </c>
      <c r="W32" s="4">
        <f>W20/W21</f>
        <v/>
      </c>
      <c r="X32" s="4">
        <f>X20/X21</f>
        <v/>
      </c>
      <c r="Y32" s="4">
        <f>Y20/Y21</f>
        <v/>
      </c>
      <c r="Z32" s="4">
        <f>Z20/Z21</f>
        <v/>
      </c>
      <c r="AA32" s="4">
        <f>AA20/AA21</f>
        <v/>
      </c>
      <c r="AB32" s="4">
        <f>AB20/AB21</f>
        <v/>
      </c>
      <c r="AC32" s="4">
        <f>AC20/AC21</f>
        <v/>
      </c>
      <c r="AD32" s="4">
        <f>AD20/AD21</f>
        <v/>
      </c>
      <c r="AE32" s="4">
        <f>AE20/AE21</f>
        <v/>
      </c>
      <c r="AF32" s="4">
        <f>AF20/AF21</f>
        <v/>
      </c>
      <c r="AG32" s="4">
        <f>AG20/AG21</f>
        <v/>
      </c>
      <c r="AH32" s="4">
        <f>AH20/AH21</f>
        <v/>
      </c>
      <c r="AI32" s="4">
        <f>AI20/AI21</f>
        <v/>
      </c>
      <c r="AJ32" s="4">
        <f>AJ20/AJ21</f>
        <v/>
      </c>
      <c r="AK32" s="4">
        <f>AK20/AK21</f>
        <v/>
      </c>
      <c r="AL32" s="4">
        <f>AL20/AL21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pane xSplit="1" ySplit="1" topLeftCell="R5" activePane="bottomRight" state="frozen"/>
      <selection pane="bottomRight" activeCell="A10" sqref="A10"/>
      <selection pane="bottomLeft" activeCell="A2" sqref="A2"/>
      <selection pane="topRight" activeCell="B1" sqref="B1"/>
    </sheetView>
  </sheetViews>
  <sheetFormatPr baseColWidth="8" defaultRowHeight="14.45"/>
  <cols>
    <col width="33.5703125" customWidth="1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1,386</t>
        </is>
      </c>
      <c r="L2" t="inlineStr">
        <is>
          <t>1,167</t>
        </is>
      </c>
      <c r="M2" t="inlineStr">
        <is>
          <t>1,433</t>
        </is>
      </c>
      <c r="N2" t="inlineStr">
        <is>
          <t>1,737</t>
        </is>
      </c>
      <c r="O2" t="inlineStr">
        <is>
          <t>1,648</t>
        </is>
      </c>
      <c r="P2" t="inlineStr">
        <is>
          <t>1,611</t>
        </is>
      </c>
      <c r="Q2" t="inlineStr">
        <is>
          <t>1,819</t>
        </is>
      </c>
      <c r="R2" t="inlineStr">
        <is>
          <t>1,866</t>
        </is>
      </c>
      <c r="S2" t="inlineStr">
        <is>
          <t>2,126</t>
        </is>
      </c>
      <c r="T2" t="inlineStr">
        <is>
          <t>3,362</t>
        </is>
      </c>
      <c r="U2" t="inlineStr">
        <is>
          <t>6,707</t>
        </is>
      </c>
      <c r="V2" t="inlineStr">
        <is>
          <t>4,701</t>
        </is>
      </c>
      <c r="W2" t="inlineStr">
        <is>
          <t>2,440</t>
        </is>
      </c>
      <c r="X2" t="inlineStr">
        <is>
          <t>4,093</t>
        </is>
      </c>
      <c r="Y2" t="inlineStr">
        <is>
          <t>4,701</t>
        </is>
      </c>
      <c r="Z2" t="inlineStr">
        <is>
          <t>7,021</t>
        </is>
      </c>
      <c r="AA2" t="inlineStr">
        <is>
          <t>8,517</t>
        </is>
      </c>
      <c r="AB2" t="inlineStr">
        <is>
          <t>12,803</t>
        </is>
      </c>
      <c r="AC2" t="inlineStr">
        <is>
          <t>8,442</t>
        </is>
      </c>
      <c r="AD2" t="inlineStr">
        <is>
          <t>10,414</t>
        </is>
      </c>
      <c r="AE2" t="inlineStr">
        <is>
          <t>8,958</t>
        </is>
      </c>
      <c r="AF2" t="inlineStr">
        <is>
          <t>7,309</t>
        </is>
      </c>
      <c r="AG2" t="inlineStr">
        <is>
          <t>8,555</t>
        </is>
      </c>
      <c r="AH2" t="inlineStr">
        <is>
          <t>6,006</t>
        </is>
      </c>
      <c r="AI2" t="inlineStr">
        <is>
          <t>8,926</t>
        </is>
      </c>
      <c r="AJ2" t="inlineStr">
        <is>
          <t>6,480</t>
        </is>
      </c>
      <c r="AK2" t="inlineStr">
        <is>
          <t>6,795</t>
        </is>
      </c>
      <c r="AL2" t="inlineStr">
        <is>
          <t>9,684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159</t>
        </is>
      </c>
      <c r="P3" t="inlineStr">
        <is>
          <t>201</t>
        </is>
      </c>
      <c r="Q3" t="inlineStr">
        <is>
          <t>73</t>
        </is>
      </c>
      <c r="R3" t="inlineStr">
        <is>
          <t>68</t>
        </is>
      </c>
      <c r="S3" t="inlineStr">
        <is>
          <t>219</t>
        </is>
      </c>
      <c r="T3" t="inlineStr">
        <is>
          <t>120</t>
        </is>
      </c>
      <c r="U3" t="inlineStr">
        <is>
          <t>61</t>
        </is>
      </c>
      <c r="V3" t="inlineStr">
        <is>
          <t>66</t>
        </is>
      </c>
      <c r="W3" t="inlineStr">
        <is>
          <t>150</t>
        </is>
      </c>
      <c r="X3" t="inlineStr">
        <is>
          <t>215</t>
        </is>
      </c>
      <c r="Y3" t="inlineStr">
        <is>
          <t>278</t>
        </is>
      </c>
      <c r="Z3" t="inlineStr">
        <is>
          <t>2,192</t>
        </is>
      </c>
      <c r="AA3" t="inlineStr">
        <is>
          <t>2,820</t>
        </is>
      </c>
      <c r="AB3" t="inlineStr">
        <is>
          <t>1,232</t>
        </is>
      </c>
      <c r="AC3" t="inlineStr">
        <is>
          <t>8,109</t>
        </is>
      </c>
      <c r="AD3" t="inlineStr">
        <is>
          <t>9,854</t>
        </is>
      </c>
      <c r="AE3" t="inlineStr">
        <is>
          <t>12,717</t>
        </is>
      </c>
      <c r="AF3" t="inlineStr">
        <is>
          <t>12,591</t>
        </is>
      </c>
      <c r="AG3" t="inlineStr">
        <is>
          <t>13,646</t>
        </is>
      </c>
      <c r="AH3" t="inlineStr">
        <is>
          <t>14,669</t>
        </is>
      </c>
      <c r="AI3" t="inlineStr">
        <is>
          <t>7,038</t>
        </is>
      </c>
      <c r="AJ3" t="inlineStr">
        <is>
          <t>4,695</t>
        </is>
      </c>
      <c r="AK3" t="inlineStr">
        <is>
          <t>4,119</t>
        </is>
      </c>
      <c r="AL3" t="inlineStr">
        <is>
          <t>2,941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1,386</t>
        </is>
      </c>
      <c r="L4" t="inlineStr">
        <is>
          <t>1,167</t>
        </is>
      </c>
      <c r="M4" t="inlineStr">
        <is>
          <t>1,433</t>
        </is>
      </c>
      <c r="N4" t="inlineStr">
        <is>
          <t>1,737</t>
        </is>
      </c>
      <c r="O4" t="inlineStr">
        <is>
          <t>1,807</t>
        </is>
      </c>
      <c r="P4" t="inlineStr">
        <is>
          <t>1,812</t>
        </is>
      </c>
      <c r="Q4" t="inlineStr">
        <is>
          <t>1,892</t>
        </is>
      </c>
      <c r="R4" t="inlineStr">
        <is>
          <t>1,934</t>
        </is>
      </c>
      <c r="S4" t="inlineStr">
        <is>
          <t>2,345</t>
        </is>
      </c>
      <c r="T4" t="inlineStr">
        <is>
          <t>3,482</t>
        </is>
      </c>
      <c r="U4" t="inlineStr">
        <is>
          <t>6,768</t>
        </is>
      </c>
      <c r="V4" t="inlineStr">
        <is>
          <t>4,767</t>
        </is>
      </c>
      <c r="W4" t="inlineStr">
        <is>
          <t>2,590</t>
        </is>
      </c>
      <c r="X4" t="inlineStr">
        <is>
          <t>4,308</t>
        </is>
      </c>
      <c r="Y4" t="inlineStr">
        <is>
          <t>4,979</t>
        </is>
      </c>
      <c r="Z4" t="inlineStr">
        <is>
          <t>9,213</t>
        </is>
      </c>
      <c r="AA4" t="inlineStr">
        <is>
          <t>11,337</t>
        </is>
      </c>
      <c r="AB4" t="inlineStr">
        <is>
          <t>14,035</t>
        </is>
      </c>
      <c r="AC4" t="inlineStr">
        <is>
          <t>16,551</t>
        </is>
      </c>
      <c r="AD4" t="inlineStr">
        <is>
          <t>20,268</t>
        </is>
      </c>
      <c r="AE4" t="inlineStr">
        <is>
          <t>21,675</t>
        </is>
      </c>
      <c r="AF4" t="inlineStr">
        <is>
          <t>19,900</t>
        </is>
      </c>
      <c r="AG4" t="inlineStr">
        <is>
          <t>22,201</t>
        </is>
      </c>
      <c r="AH4" t="inlineStr">
        <is>
          <t>20,675</t>
        </is>
      </c>
      <c r="AI4" t="inlineStr">
        <is>
          <t>15,964</t>
        </is>
      </c>
      <c r="AJ4" t="inlineStr">
        <is>
          <t>11,175</t>
        </is>
      </c>
      <c r="AK4" t="inlineStr">
        <is>
          <t>10,914</t>
        </is>
      </c>
      <c r="AL4" t="inlineStr">
        <is>
          <t>12,625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1,525</t>
        </is>
      </c>
      <c r="L5" t="inlineStr">
        <is>
          <t>1,750</t>
        </is>
      </c>
      <c r="M5" t="inlineStr">
        <is>
          <t>1,641</t>
        </is>
      </c>
      <c r="N5" t="inlineStr">
        <is>
          <t>1,639</t>
        </is>
      </c>
      <c r="O5" t="inlineStr">
        <is>
          <t>1,666</t>
        </is>
      </c>
      <c r="P5" t="inlineStr">
        <is>
          <t>1,798</t>
        </is>
      </c>
      <c r="Q5" t="inlineStr">
        <is>
          <t>1,757</t>
        </is>
      </c>
      <c r="R5" t="inlineStr">
        <is>
          <t>1,882</t>
        </is>
      </c>
      <c r="S5" t="inlineStr">
        <is>
          <t>2,097</t>
        </is>
      </c>
      <c r="T5" t="inlineStr">
        <is>
          <t>2,091</t>
        </is>
      </c>
      <c r="U5" t="inlineStr">
        <is>
          <t>2,171</t>
        </is>
      </c>
      <c r="V5" t="inlineStr">
        <is>
          <t>2,281</t>
        </is>
      </c>
      <c r="W5" t="inlineStr">
        <is>
          <t>2,587</t>
        </is>
      </c>
      <c r="X5" t="inlineStr">
        <is>
          <t>3,317</t>
        </is>
      </c>
      <c r="Y5" t="inlineStr">
        <is>
          <t>3,090</t>
        </is>
      </c>
      <c r="Z5" t="inlineStr">
        <is>
          <t>3,758</t>
        </is>
      </c>
      <c r="AA5" t="inlineStr">
        <is>
          <t>4,430</t>
        </is>
      </c>
      <c r="AB5" t="inlineStr">
        <is>
          <t>4,920</t>
        </is>
      </c>
      <c r="AC5" t="inlineStr">
        <is>
          <t>4,759</t>
        </is>
      </c>
      <c r="AD5" t="inlineStr">
        <is>
          <t>4,873</t>
        </is>
      </c>
      <c r="AE5" t="inlineStr">
        <is>
          <t>4,466</t>
        </is>
      </c>
      <c r="AF5" t="inlineStr">
        <is>
          <t>3,941</t>
        </is>
      </c>
      <c r="AG5" t="inlineStr">
        <is>
          <t>3,856</t>
        </is>
      </c>
      <c r="AH5" t="inlineStr">
        <is>
          <t>3,667</t>
        </is>
      </c>
      <c r="AI5" t="inlineStr">
        <is>
          <t>3,396</t>
        </is>
      </c>
      <c r="AJ5" t="inlineStr">
        <is>
          <t>3,971</t>
        </is>
      </c>
      <c r="AK5" t="inlineStr">
        <is>
          <t>3,144</t>
        </is>
      </c>
      <c r="AL5" t="inlineStr">
        <is>
          <t>3,512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1,047</t>
        </is>
      </c>
      <c r="L6" t="inlineStr">
        <is>
          <t>1,117</t>
        </is>
      </c>
      <c r="M6" t="inlineStr">
        <is>
          <t>952</t>
        </is>
      </c>
      <c r="N6" t="inlineStr">
        <is>
          <t>959</t>
        </is>
      </c>
      <c r="O6" t="inlineStr">
        <is>
          <t>890</t>
        </is>
      </c>
      <c r="P6" t="inlineStr">
        <is>
          <t>1,076</t>
        </is>
      </c>
      <c r="Q6" t="inlineStr">
        <is>
          <t>1,066</t>
        </is>
      </c>
      <c r="R6" t="inlineStr">
        <is>
          <t>1,055</t>
        </is>
      </c>
      <c r="S6" t="inlineStr">
        <is>
          <t>1,294</t>
        </is>
      </c>
      <c r="T6" t="inlineStr">
        <is>
          <t>1,252</t>
        </is>
      </c>
      <c r="U6" t="inlineStr">
        <is>
          <t>1,420</t>
        </is>
      </c>
      <c r="V6" t="inlineStr">
        <is>
          <t>1,424</t>
        </is>
      </c>
      <c r="W6" t="inlineStr">
        <is>
          <t>1,641</t>
        </is>
      </c>
      <c r="X6" t="inlineStr">
        <is>
          <t>2,220</t>
        </is>
      </c>
      <c r="Y6" t="inlineStr">
        <is>
          <t>2,187</t>
        </is>
      </c>
      <c r="Z6" t="inlineStr">
        <is>
          <t>2,354</t>
        </is>
      </c>
      <c r="AA6" t="inlineStr">
        <is>
          <t>2,650</t>
        </is>
      </c>
      <c r="AB6" t="inlineStr">
        <is>
          <t>3,092</t>
        </is>
      </c>
      <c r="AC6" t="inlineStr">
        <is>
          <t>3,264</t>
        </is>
      </c>
      <c r="AD6" t="inlineStr">
        <is>
          <t>3,277</t>
        </is>
      </c>
      <c r="AE6" t="inlineStr">
        <is>
          <t>3,100</t>
        </is>
      </c>
      <c r="AF6" t="inlineStr">
        <is>
          <t>2,902</t>
        </is>
      </c>
      <c r="AG6" t="inlineStr">
        <is>
          <t>2,675</t>
        </is>
      </c>
      <c r="AH6" t="inlineStr">
        <is>
          <t>2,655</t>
        </is>
      </c>
      <c r="AI6" t="inlineStr">
        <is>
          <t>2,766</t>
        </is>
      </c>
      <c r="AJ6" t="inlineStr">
        <is>
          <t>3,379</t>
        </is>
      </c>
      <c r="AK6" t="inlineStr">
        <is>
          <t>3,266</t>
        </is>
      </c>
      <c r="AL6" t="inlineStr">
        <is>
          <t>3,414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1,247</t>
        </is>
      </c>
      <c r="L7" t="inlineStr">
        <is>
          <t>1,416</t>
        </is>
      </c>
      <c r="M7" t="inlineStr">
        <is>
          <t>1,884</t>
        </is>
      </c>
      <c r="N7" t="inlineStr">
        <is>
          <t>1,634</t>
        </is>
      </c>
      <c r="O7" t="inlineStr">
        <is>
          <t>2,017</t>
        </is>
      </c>
      <c r="P7" t="inlineStr">
        <is>
          <t>1,794</t>
        </is>
      </c>
      <c r="Q7" t="inlineStr">
        <is>
          <t>1,905</t>
        </is>
      </c>
      <c r="R7" t="inlineStr">
        <is>
          <t>2,300</t>
        </is>
      </c>
      <c r="S7" t="inlineStr">
        <is>
          <t>1,616</t>
        </is>
      </c>
      <c r="T7" t="inlineStr">
        <is>
          <t>1,571</t>
        </is>
      </c>
      <c r="U7" t="inlineStr">
        <is>
          <t>1,735</t>
        </is>
      </c>
      <c r="V7" t="inlineStr">
        <is>
          <t>1,778</t>
        </is>
      </c>
      <c r="W7" t="inlineStr">
        <is>
          <t>1,623</t>
        </is>
      </c>
      <c r="X7" t="inlineStr">
        <is>
          <t>2,260</t>
        </is>
      </c>
      <c r="Y7" t="inlineStr">
        <is>
          <t>1,920</t>
        </is>
      </c>
      <c r="Z7" t="inlineStr">
        <is>
          <t>2,226</t>
        </is>
      </c>
      <c r="AA7" t="inlineStr">
        <is>
          <t>3,162</t>
        </is>
      </c>
      <c r="AB7" t="inlineStr">
        <is>
          <t>3,450</t>
        </is>
      </c>
      <c r="AC7" t="inlineStr">
        <is>
          <t>5,754</t>
        </is>
      </c>
      <c r="AD7" t="inlineStr">
        <is>
          <t>2,886</t>
        </is>
      </c>
      <c r="AE7" t="inlineStr">
        <is>
          <t>3,745</t>
        </is>
      </c>
      <c r="AF7" t="inlineStr">
        <is>
          <t>6,652</t>
        </is>
      </c>
      <c r="AG7" t="inlineStr">
        <is>
          <t>5,278</t>
        </is>
      </c>
      <c r="AH7" t="inlineStr">
        <is>
          <t>9,548</t>
        </is>
      </c>
      <c r="AI7" t="inlineStr">
        <is>
          <t>8,508</t>
        </is>
      </c>
      <c r="AJ7" t="inlineStr">
        <is>
          <t>1,886</t>
        </is>
      </c>
      <c r="AK7" t="inlineStr">
        <is>
          <t>1,916</t>
        </is>
      </c>
      <c r="AL7" t="inlineStr">
        <is>
          <t>2,994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5,205</t>
        </is>
      </c>
      <c r="L8" t="inlineStr">
        <is>
          <t>5,450</t>
        </is>
      </c>
      <c r="M8" t="inlineStr">
        <is>
          <t>5,910</t>
        </is>
      </c>
      <c r="N8" t="inlineStr">
        <is>
          <t>5,969</t>
        </is>
      </c>
      <c r="O8" t="inlineStr">
        <is>
          <t>6,380</t>
        </is>
      </c>
      <c r="P8" t="inlineStr">
        <is>
          <t>6,480</t>
        </is>
      </c>
      <c r="Q8" t="inlineStr">
        <is>
          <t>6,620</t>
        </is>
      </c>
      <c r="R8" t="inlineStr">
        <is>
          <t>7,171</t>
        </is>
      </c>
      <c r="S8" t="inlineStr">
        <is>
          <t>7,352</t>
        </is>
      </c>
      <c r="T8" t="inlineStr">
        <is>
          <t>8,396</t>
        </is>
      </c>
      <c r="U8" t="inlineStr">
        <is>
          <t>12,094</t>
        </is>
      </c>
      <c r="V8" t="inlineStr">
        <is>
          <t>10,250</t>
        </is>
      </c>
      <c r="W8" t="inlineStr">
        <is>
          <t>8,441</t>
        </is>
      </c>
      <c r="X8" t="inlineStr">
        <is>
          <t>12,105</t>
        </is>
      </c>
      <c r="Y8" t="inlineStr">
        <is>
          <t>12,176</t>
        </is>
      </c>
      <c r="Z8" t="inlineStr">
        <is>
          <t>17,551</t>
        </is>
      </c>
      <c r="AA8" t="inlineStr">
        <is>
          <t>21,579</t>
        </is>
      </c>
      <c r="AB8" t="inlineStr">
        <is>
          <t>25,497</t>
        </is>
      </c>
      <c r="AC8" t="inlineStr">
        <is>
          <t>30,328</t>
        </is>
      </c>
      <c r="AD8" t="inlineStr">
        <is>
          <t>31,304</t>
        </is>
      </c>
      <c r="AE8" t="inlineStr">
        <is>
          <t>32,986</t>
        </is>
      </c>
      <c r="AF8" t="inlineStr">
        <is>
          <t>33,395</t>
        </is>
      </c>
      <c r="AG8" t="inlineStr">
        <is>
          <t>34,010</t>
        </is>
      </c>
      <c r="AH8" t="inlineStr">
        <is>
          <t>36,545</t>
        </is>
      </c>
      <c r="AI8" t="inlineStr">
        <is>
          <t>30,634</t>
        </is>
      </c>
      <c r="AJ8" t="inlineStr">
        <is>
          <t>20,411</t>
        </is>
      </c>
      <c r="AK8" t="inlineStr">
        <is>
          <t>19,240</t>
        </is>
      </c>
      <c r="AL8" t="inlineStr">
        <is>
          <t>22,545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4,080</t>
        </is>
      </c>
      <c r="L9" t="inlineStr">
        <is>
          <t>4,336</t>
        </is>
      </c>
      <c r="M9" t="inlineStr">
        <is>
          <t>3,550</t>
        </is>
      </c>
      <c r="N9" t="inlineStr">
        <is>
          <t>3,743</t>
        </is>
      </c>
      <c r="O9" t="inlineStr">
        <is>
          <t>3,669</t>
        </is>
      </c>
      <c r="P9" t="inlineStr">
        <is>
          <t>4,267</t>
        </is>
      </c>
      <c r="Q9" t="inlineStr">
        <is>
          <t>4,168</t>
        </is>
      </c>
      <c r="R9" t="inlineStr">
        <is>
          <t>4,453</t>
        </is>
      </c>
      <c r="S9" t="inlineStr">
        <is>
          <t>5,911</t>
        </is>
      </c>
      <c r="T9" t="inlineStr">
        <is>
          <t>6,097</t>
        </is>
      </c>
      <c r="U9" t="inlineStr">
        <is>
          <t>6,091</t>
        </is>
      </c>
      <c r="V9" t="inlineStr">
        <is>
          <t>5,786</t>
        </is>
      </c>
      <c r="W9" t="inlineStr">
        <is>
          <t>6,903</t>
        </is>
      </c>
      <c r="X9" t="inlineStr">
        <is>
          <t>8,493</t>
        </is>
      </c>
      <c r="Y9" t="inlineStr">
        <is>
          <t>8,326</t>
        </is>
      </c>
      <c r="Z9" t="inlineStr">
        <is>
          <t>9,561</t>
        </is>
      </c>
      <c r="AA9" t="inlineStr">
        <is>
          <t>14,727</t>
        </is>
      </c>
      <c r="AB9" t="inlineStr">
        <is>
          <t>14,939</t>
        </is>
      </c>
      <c r="AC9" t="inlineStr">
        <is>
          <t>14,476</t>
        </is>
      </c>
      <c r="AD9" t="inlineStr">
        <is>
          <t>14,967</t>
        </is>
      </c>
      <c r="AE9" t="inlineStr">
        <is>
          <t>14,633</t>
        </is>
      </c>
      <c r="AF9" t="inlineStr">
        <is>
          <t>12,571</t>
        </is>
      </c>
      <c r="AG9" t="inlineStr">
        <is>
          <t>10,635</t>
        </is>
      </c>
      <c r="AH9" t="inlineStr">
        <is>
          <t>8,203</t>
        </is>
      </c>
      <c r="AI9" t="inlineStr">
        <is>
          <t>8,232</t>
        </is>
      </c>
      <c r="AJ9" t="inlineStr">
        <is>
          <t>10,838</t>
        </is>
      </c>
      <c r="AK9" t="inlineStr">
        <is>
          <t>10,777</t>
        </is>
      </c>
      <c r="AL9" t="inlineStr">
        <is>
          <t>9,920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1,403</t>
        </is>
      </c>
      <c r="X10" t="inlineStr">
        <is>
          <t>4,256</t>
        </is>
      </c>
      <c r="Y10" t="inlineStr">
        <is>
          <t>4,029</t>
        </is>
      </c>
      <c r="Z10" t="inlineStr">
        <is>
          <t>4,224</t>
        </is>
      </c>
      <c r="AA10" t="inlineStr">
        <is>
          <t>11,665</t>
        </is>
      </c>
      <c r="AB10" t="inlineStr">
        <is>
          <t>12,219</t>
        </is>
      </c>
      <c r="AC10" t="inlineStr">
        <is>
          <t>12,255</t>
        </is>
      </c>
      <c r="AD10" t="inlineStr">
        <is>
          <t>12,312</t>
        </is>
      </c>
      <c r="AE10" t="inlineStr">
        <is>
          <t>12,100</t>
        </is>
      </c>
      <c r="AF10" t="inlineStr">
        <is>
          <t>11,289</t>
        </is>
      </c>
      <c r="AG10" t="inlineStr">
        <is>
          <t>10,629</t>
        </is>
      </c>
      <c r="AH10" t="inlineStr">
        <is>
          <t>9,401</t>
        </is>
      </c>
      <c r="AI10" t="inlineStr">
        <is>
          <t>10,263</t>
        </is>
      </c>
      <c r="AJ10" t="inlineStr">
        <is>
          <t>16,764</t>
        </is>
      </c>
      <c r="AK10" t="inlineStr">
        <is>
          <t>17,506</t>
        </is>
      </c>
      <c r="AL10" t="inlineStr">
        <is>
          <t>19,363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660</t>
        </is>
      </c>
      <c r="L11" t="inlineStr">
        <is>
          <t>944</t>
        </is>
      </c>
      <c r="M11" t="inlineStr">
        <is>
          <t>753</t>
        </is>
      </c>
      <c r="N11" t="inlineStr">
        <is>
          <t>727</t>
        </is>
      </c>
      <c r="O11" t="inlineStr">
        <is>
          <t>547</t>
        </is>
      </c>
      <c r="P11" t="inlineStr">
        <is>
          <t>1,960</t>
        </is>
      </c>
      <c r="Q11" t="inlineStr">
        <is>
          <t>1,917</t>
        </is>
      </c>
      <c r="R11" t="inlineStr">
        <is>
          <t>2,579</t>
        </is>
      </c>
      <c r="S11" t="inlineStr">
        <is>
          <t>3,553</t>
        </is>
      </c>
      <c r="T11" t="inlineStr">
        <is>
          <t>3,989</t>
        </is>
      </c>
      <c r="U11" t="inlineStr">
        <is>
          <t>3,836</t>
        </is>
      </c>
      <c r="V11" t="inlineStr">
        <is>
          <t>3,821</t>
        </is>
      </c>
      <c r="W11" t="inlineStr">
        <is>
          <t>3,732</t>
        </is>
      </c>
      <c r="X11" t="inlineStr">
        <is>
          <t>7,963</t>
        </is>
      </c>
      <c r="Y11" t="inlineStr">
        <is>
          <t>8,476</t>
        </is>
      </c>
      <c r="Z11" t="inlineStr">
        <is>
          <t>8,604</t>
        </is>
      </c>
      <c r="AA11" t="inlineStr">
        <is>
          <t>15,244</t>
        </is>
      </c>
      <c r="AB11" t="inlineStr">
        <is>
          <t>15,450</t>
        </is>
      </c>
      <c r="AC11" t="inlineStr">
        <is>
          <t>15,082</t>
        </is>
      </c>
      <c r="AD11" t="inlineStr">
        <is>
          <t>15,299</t>
        </is>
      </c>
      <c r="AE11" t="inlineStr">
        <is>
          <t>14,272</t>
        </is>
      </c>
      <c r="AF11" t="inlineStr">
        <is>
          <t>12,843</t>
        </is>
      </c>
      <c r="AG11" t="inlineStr">
        <is>
          <t>10,499</t>
        </is>
      </c>
      <c r="AH11" t="inlineStr">
        <is>
          <t>7,235</t>
        </is>
      </c>
      <c r="AI11" t="inlineStr">
        <is>
          <t>7,007</t>
        </is>
      </c>
      <c r="AJ11" t="inlineStr">
        <is>
          <t>10,002</t>
        </is>
      </c>
      <c r="AK11" t="inlineStr">
        <is>
          <t>11,044</t>
        </is>
      </c>
      <c r="AL11" t="inlineStr">
        <is>
          <t>15,250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660</t>
        </is>
      </c>
      <c r="L12" t="inlineStr">
        <is>
          <t>944</t>
        </is>
      </c>
      <c r="M12" t="inlineStr">
        <is>
          <t>753</t>
        </is>
      </c>
      <c r="N12" t="inlineStr">
        <is>
          <t>727</t>
        </is>
      </c>
      <c r="O12" t="inlineStr">
        <is>
          <t>547</t>
        </is>
      </c>
      <c r="P12" t="inlineStr">
        <is>
          <t>1,960</t>
        </is>
      </c>
      <c r="Q12" t="inlineStr">
        <is>
          <t>1,917</t>
        </is>
      </c>
      <c r="R12" t="inlineStr">
        <is>
          <t>2,579</t>
        </is>
      </c>
      <c r="S12" t="inlineStr">
        <is>
          <t>3,553</t>
        </is>
      </c>
      <c r="T12" t="inlineStr">
        <is>
          <t>3,989</t>
        </is>
      </c>
      <c r="U12" t="inlineStr">
        <is>
          <t>3,836</t>
        </is>
      </c>
      <c r="V12" t="inlineStr">
        <is>
          <t>3,821</t>
        </is>
      </c>
      <c r="W12" t="inlineStr">
        <is>
          <t>5,135</t>
        </is>
      </c>
      <c r="X12" t="inlineStr">
        <is>
          <t>12,219</t>
        </is>
      </c>
      <c r="Y12" t="inlineStr">
        <is>
          <t>12,505</t>
        </is>
      </c>
      <c r="Z12" t="inlineStr">
        <is>
          <t>12,828</t>
        </is>
      </c>
      <c r="AA12" t="inlineStr">
        <is>
          <t>26,909</t>
        </is>
      </c>
      <c r="AB12" t="inlineStr">
        <is>
          <t>27,669</t>
        </is>
      </c>
      <c r="AC12" t="inlineStr">
        <is>
          <t>27,337</t>
        </is>
      </c>
      <c r="AD12" t="inlineStr">
        <is>
          <t>27,611</t>
        </is>
      </c>
      <c r="AE12" t="inlineStr">
        <is>
          <t>26,372</t>
        </is>
      </c>
      <c r="AF12" t="inlineStr">
        <is>
          <t>24,132</t>
        </is>
      </c>
      <c r="AG12" t="inlineStr">
        <is>
          <t>21,128</t>
        </is>
      </c>
      <c r="AH12" t="inlineStr">
        <is>
          <t>16,636</t>
        </is>
      </c>
      <c r="AI12" t="inlineStr">
        <is>
          <t>17,270</t>
        </is>
      </c>
      <c r="AJ12" t="inlineStr">
        <is>
          <t>26,766</t>
        </is>
      </c>
      <c r="AK12" t="inlineStr">
        <is>
          <t>28,550</t>
        </is>
      </c>
      <c r="AL12" t="inlineStr">
        <is>
          <t>34,613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5,779</t>
        </is>
      </c>
      <c r="Z13" t="inlineStr">
        <is>
          <t>6,755</t>
        </is>
      </c>
      <c r="AA13" t="inlineStr">
        <is>
          <t>7,585</t>
        </is>
      </c>
      <c r="AB13" t="inlineStr">
        <is>
          <t>8,374</t>
        </is>
      </c>
      <c r="AC13" t="inlineStr">
        <is>
          <t>10,448</t>
        </is>
      </c>
      <c r="AD13" t="inlineStr">
        <is>
          <t>11,512</t>
        </is>
      </c>
      <c r="AE13" t="inlineStr">
        <is>
          <t>13,625</t>
        </is>
      </c>
      <c r="AF13" t="inlineStr">
        <is>
          <t>15,788</t>
        </is>
      </c>
      <c r="AG13" t="inlineStr">
        <is>
          <t>17,249</t>
        </is>
      </c>
      <c r="AH13" t="inlineStr">
        <is>
          <t>21,952</t>
        </is>
      </c>
      <c r="AI13" t="inlineStr">
        <is>
          <t>20,274</t>
        </is>
      </c>
      <c r="AJ13" t="inlineStr">
        <is>
          <t>19,879</t>
        </is>
      </c>
      <c r="AK13" t="inlineStr">
        <is>
          <t>20,085</t>
        </is>
      </c>
      <c r="AL13" t="inlineStr">
        <is>
          <t>18,416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2,667</t>
        </is>
      </c>
      <c r="AJ14" t="inlineStr">
        <is>
          <t>2,412</t>
        </is>
      </c>
      <c r="AK14" t="inlineStr">
        <is>
          <t>2,460</t>
        </is>
      </c>
      <c r="AL14" t="inlineStr">
        <is>
          <t>2,129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3,928</t>
        </is>
      </c>
      <c r="L15" t="inlineStr">
        <is>
          <t>4,311</t>
        </is>
      </c>
      <c r="M15" t="inlineStr">
        <is>
          <t>5,948</t>
        </is>
      </c>
      <c r="N15" t="inlineStr">
        <is>
          <t>6,501</t>
        </is>
      </c>
      <c r="O15" t="inlineStr">
        <is>
          <t>8,549</t>
        </is>
      </c>
      <c r="P15" t="inlineStr">
        <is>
          <t>8,916</t>
        </is>
      </c>
      <c r="Q15" t="inlineStr">
        <is>
          <t>8,129</t>
        </is>
      </c>
      <c r="R15" t="inlineStr">
        <is>
          <t>8,214</t>
        </is>
      </c>
      <c r="S15" t="inlineStr">
        <is>
          <t>7,685</t>
        </is>
      </c>
      <c r="T15" t="inlineStr">
        <is>
          <t>8,860</t>
        </is>
      </c>
      <c r="U15" t="inlineStr">
        <is>
          <t>9,306</t>
        </is>
      </c>
      <c r="V15" t="inlineStr">
        <is>
          <t>9,570</t>
        </is>
      </c>
      <c r="W15" t="inlineStr">
        <is>
          <t>9,484</t>
        </is>
      </c>
      <c r="X15" t="inlineStr">
        <is>
          <t>10,452</t>
        </is>
      </c>
      <c r="Y15" t="inlineStr">
        <is>
          <t>1,733</t>
        </is>
      </c>
      <c r="Z15" t="inlineStr">
        <is>
          <t>1,976</t>
        </is>
      </c>
      <c r="AA15" t="inlineStr">
        <is>
          <t>2,121</t>
        </is>
      </c>
      <c r="AB15" t="inlineStr">
        <is>
          <t>3,495</t>
        </is>
      </c>
      <c r="AC15" t="inlineStr">
        <is>
          <t>3,585</t>
        </is>
      </c>
      <c r="AD15" t="inlineStr">
        <is>
          <t>4,661</t>
        </is>
      </c>
      <c r="AE15" t="inlineStr">
        <is>
          <t>4,407</t>
        </is>
      </c>
      <c r="AF15" t="inlineStr">
        <is>
          <t>4,207</t>
        </is>
      </c>
      <c r="AG15" t="inlineStr">
        <is>
          <t>4,248</t>
        </is>
      </c>
      <c r="AH15" t="inlineStr">
        <is>
          <t>4,560</t>
        </is>
      </c>
      <c r="AI15" t="inlineStr">
        <is>
          <t>4,139</t>
        </is>
      </c>
      <c r="AJ15" t="inlineStr">
        <is>
          <t>6,075</t>
        </is>
      </c>
      <c r="AK15" t="inlineStr">
        <is>
          <t>6,184</t>
        </is>
      </c>
      <c r="AL15" t="inlineStr">
        <is>
          <t>6,731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8,668</t>
        </is>
      </c>
      <c r="L16" t="inlineStr">
        <is>
          <t>9,591</t>
        </is>
      </c>
      <c r="M16" t="inlineStr">
        <is>
          <t>10,251</t>
        </is>
      </c>
      <c r="N16" t="inlineStr">
        <is>
          <t>10,971</t>
        </is>
      </c>
      <c r="O16" t="inlineStr">
        <is>
          <t>12,765</t>
        </is>
      </c>
      <c r="P16" t="inlineStr">
        <is>
          <t>15,143</t>
        </is>
      </c>
      <c r="Q16" t="inlineStr">
        <is>
          <t>14,214</t>
        </is>
      </c>
      <c r="R16" t="inlineStr">
        <is>
          <t>15,246</t>
        </is>
      </c>
      <c r="S16" t="inlineStr">
        <is>
          <t>17,149</t>
        </is>
      </c>
      <c r="T16" t="inlineStr">
        <is>
          <t>18,946</t>
        </is>
      </c>
      <c r="U16" t="inlineStr">
        <is>
          <t>19,233</t>
        </is>
      </c>
      <c r="V16" t="inlineStr">
        <is>
          <t>19,177</t>
        </is>
      </c>
      <c r="W16" t="inlineStr">
        <is>
          <t>21,522</t>
        </is>
      </c>
      <c r="X16" t="inlineStr">
        <is>
          <t>31,164</t>
        </is>
      </c>
      <c r="Y16" t="inlineStr">
        <is>
          <t>28,343</t>
        </is>
      </c>
      <c r="Z16" t="inlineStr">
        <is>
          <t>31,120</t>
        </is>
      </c>
      <c r="AA16" t="inlineStr">
        <is>
          <t>51,342</t>
        </is>
      </c>
      <c r="AB16" t="inlineStr">
        <is>
          <t>54,477</t>
        </is>
      </c>
      <c r="AC16" t="inlineStr">
        <is>
          <t>55,846</t>
        </is>
      </c>
      <c r="AD16" t="inlineStr">
        <is>
          <t>58,751</t>
        </is>
      </c>
      <c r="AE16" t="inlineStr">
        <is>
          <t>59,037</t>
        </is>
      </c>
      <c r="AF16" t="inlineStr">
        <is>
          <t>56,698</t>
        </is>
      </c>
      <c r="AG16" t="inlineStr">
        <is>
          <t>53,260</t>
        </is>
      </c>
      <c r="AH16" t="inlineStr">
        <is>
          <t>51,351</t>
        </is>
      </c>
      <c r="AI16" t="inlineStr">
        <is>
          <t>52,582</t>
        </is>
      </c>
      <c r="AJ16" t="inlineStr">
        <is>
          <t>65,970</t>
        </is>
      </c>
      <c r="AK16" t="inlineStr">
        <is>
          <t>68,056</t>
        </is>
      </c>
      <c r="AL16" t="inlineStr">
        <is>
          <t>71,809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13,873</t>
        </is>
      </c>
      <c r="L18" t="inlineStr">
        <is>
          <t>15,041</t>
        </is>
      </c>
      <c r="M18" t="inlineStr">
        <is>
          <t>16,161</t>
        </is>
      </c>
      <c r="N18" t="inlineStr">
        <is>
          <t>16,940</t>
        </is>
      </c>
      <c r="O18" t="inlineStr">
        <is>
          <t>19,145</t>
        </is>
      </c>
      <c r="P18" t="inlineStr">
        <is>
          <t>21,623</t>
        </is>
      </c>
      <c r="Q18" t="inlineStr">
        <is>
          <t>20,834</t>
        </is>
      </c>
      <c r="R18" t="inlineStr">
        <is>
          <t>22,417</t>
        </is>
      </c>
      <c r="S18" t="inlineStr">
        <is>
          <t>24,501</t>
        </is>
      </c>
      <c r="T18" t="inlineStr">
        <is>
          <t>27,342</t>
        </is>
      </c>
      <c r="U18" t="inlineStr">
        <is>
          <t>31,327</t>
        </is>
      </c>
      <c r="V18" t="inlineStr">
        <is>
          <t>29,427</t>
        </is>
      </c>
      <c r="W18" t="inlineStr">
        <is>
          <t>29,963</t>
        </is>
      </c>
      <c r="X18" t="inlineStr">
        <is>
          <t>43,269</t>
        </is>
      </c>
      <c r="Y18" t="inlineStr">
        <is>
          <t>40,519</t>
        </is>
      </c>
      <c r="Z18" t="inlineStr">
        <is>
          <t>48,671</t>
        </is>
      </c>
      <c r="AA18" t="inlineStr">
        <is>
          <t>72,921</t>
        </is>
      </c>
      <c r="AB18" t="inlineStr">
        <is>
          <t>79,974</t>
        </is>
      </c>
      <c r="AC18" t="inlineStr">
        <is>
          <t>86,174</t>
        </is>
      </c>
      <c r="AD18" t="inlineStr">
        <is>
          <t>90,055</t>
        </is>
      </c>
      <c r="AE18" t="inlineStr">
        <is>
          <t>92,023</t>
        </is>
      </c>
      <c r="AF18" t="inlineStr">
        <is>
          <t>90,093</t>
        </is>
      </c>
      <c r="AG18" t="inlineStr">
        <is>
          <t>87,270</t>
        </is>
      </c>
      <c r="AH18" t="inlineStr">
        <is>
          <t>87,896</t>
        </is>
      </c>
      <c r="AI18" t="inlineStr">
        <is>
          <t>83,216</t>
        </is>
      </c>
      <c r="AJ18" t="inlineStr">
        <is>
          <t>86,381</t>
        </is>
      </c>
      <c r="AK18" t="inlineStr">
        <is>
          <t>87,296</t>
        </is>
      </c>
      <c r="AL18" t="inlineStr">
        <is>
          <t>94,354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2,564</t>
        </is>
      </c>
      <c r="L19" t="inlineStr">
        <is>
          <t>2,894</t>
        </is>
      </c>
      <c r="M19" t="inlineStr">
        <is>
          <t>2,972</t>
        </is>
      </c>
      <c r="N19" t="inlineStr">
        <is>
          <t>3,249</t>
        </is>
      </c>
      <c r="O19" t="inlineStr">
        <is>
          <t>3,141</t>
        </is>
      </c>
      <c r="P19" t="inlineStr">
        <is>
          <t>3,714</t>
        </is>
      </c>
      <c r="Q19" t="inlineStr">
        <is>
          <t>3,905</t>
        </is>
      </c>
      <c r="R19" t="inlineStr">
        <is>
          <t>3,679</t>
        </is>
      </c>
      <c r="S19" t="inlineStr">
        <is>
          <t>3,692</t>
        </is>
      </c>
      <c r="T19" t="inlineStr">
        <is>
          <t>4,058</t>
        </is>
      </c>
      <c r="U19" t="inlineStr">
        <is>
          <t>4,283</t>
        </is>
      </c>
      <c r="V19" t="inlineStr">
        <is>
          <t>4,493</t>
        </is>
      </c>
      <c r="W19" t="inlineStr">
        <is>
          <t>929</t>
        </is>
      </c>
      <c r="X19" t="inlineStr">
        <is>
          <t>1,380</t>
        </is>
      </c>
      <c r="Y19" t="inlineStr">
        <is>
          <t>1,370</t>
        </is>
      </c>
      <c r="Z19" t="inlineStr">
        <is>
          <t>1,410</t>
        </is>
      </c>
      <c r="AA19" t="inlineStr">
        <is>
          <t>1,887</t>
        </is>
      </c>
      <c r="AB19" t="inlineStr">
        <is>
          <t>2,172</t>
        </is>
      </c>
      <c r="AC19" t="inlineStr">
        <is>
          <t>1,969</t>
        </is>
      </c>
      <c r="AD19" t="inlineStr">
        <is>
          <t>1,933</t>
        </is>
      </c>
      <c r="AE19" t="inlineStr">
        <is>
          <t>2,089</t>
        </is>
      </c>
      <c r="AF19" t="inlineStr">
        <is>
          <t>2,795</t>
        </is>
      </c>
      <c r="AG19" t="inlineStr">
        <is>
          <t>2,682</t>
        </is>
      </c>
      <c r="AH19" t="inlineStr">
        <is>
          <t>2,288</t>
        </is>
      </c>
      <c r="AI19" t="inlineStr">
        <is>
          <t>2,498</t>
        </is>
      </c>
      <c r="AJ19" t="inlineStr">
        <is>
          <t>3,804</t>
        </is>
      </c>
      <c r="AK19" t="inlineStr">
        <is>
          <t>3,517</t>
        </is>
      </c>
      <c r="AL19" t="inlineStr">
        <is>
          <t>4,602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2,083</t>
        </is>
      </c>
      <c r="L20" t="inlineStr">
        <is>
          <t>2,923</t>
        </is>
      </c>
      <c r="M20" t="inlineStr">
        <is>
          <t>3,397</t>
        </is>
      </c>
      <c r="N20" t="inlineStr">
        <is>
          <t>3,074</t>
        </is>
      </c>
      <c r="O20" t="inlineStr">
        <is>
          <t>4,462</t>
        </is>
      </c>
      <c r="P20" t="inlineStr">
        <is>
          <t>5,373</t>
        </is>
      </c>
      <c r="Q20" t="inlineStr">
        <is>
          <t>4,816</t>
        </is>
      </c>
      <c r="R20" t="inlineStr">
        <is>
          <t>156</t>
        </is>
      </c>
      <c r="S20" t="inlineStr">
        <is>
          <t>2,655</t>
        </is>
      </c>
      <c r="T20" t="inlineStr">
        <is>
          <t>2,906</t>
        </is>
      </c>
      <c r="U20" t="inlineStr">
        <is>
          <t>6,021</t>
        </is>
      </c>
      <c r="V20" t="inlineStr">
        <is>
          <t>4,546</t>
        </is>
      </c>
      <c r="W20" t="inlineStr">
        <is>
          <t>3,268</t>
        </is>
      </c>
      <c r="X20" t="inlineStr">
        <is>
          <t>6,052</t>
        </is>
      </c>
      <c r="Y20" t="inlineStr">
        <is>
          <t>6,531</t>
        </is>
      </c>
      <c r="Z20" t="inlineStr">
        <is>
          <t>6,800</t>
        </is>
      </c>
      <c r="AA20" t="inlineStr">
        <is>
          <t>9,376</t>
        </is>
      </c>
      <c r="AB20" t="inlineStr">
        <is>
          <t>14,912</t>
        </is>
      </c>
      <c r="AC20" t="inlineStr">
        <is>
          <t>17,874</t>
        </is>
      </c>
      <c r="AD20" t="inlineStr">
        <is>
          <t>17,925</t>
        </is>
      </c>
      <c r="AE20" t="inlineStr">
        <is>
          <t>22,682</t>
        </is>
      </c>
      <c r="AF20" t="inlineStr">
        <is>
          <t>15,806</t>
        </is>
      </c>
      <c r="AG20" t="inlineStr">
        <is>
          <t>16,025</t>
        </is>
      </c>
      <c r="AH20" t="inlineStr">
        <is>
          <t>16,503</t>
        </is>
      </c>
      <c r="AI20" t="inlineStr">
        <is>
          <t>18,191</t>
        </is>
      </c>
      <c r="AJ20" t="inlineStr">
        <is>
          <t>15,247</t>
        </is>
      </c>
      <c r="AK20" t="inlineStr">
        <is>
          <t>2,668</t>
        </is>
      </c>
      <c r="AL20" t="inlineStr">
        <is>
          <t>4,645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252</t>
        </is>
      </c>
      <c r="Z21" t="inlineStr">
        <is>
          <t>264</t>
        </is>
      </c>
      <c r="AA21" t="inlineStr">
        <is>
          <t>273</t>
        </is>
      </c>
      <c r="AB21" t="inlineStr">
        <is>
          <t>362</t>
        </is>
      </c>
      <c r="AC21" t="inlineStr">
        <is>
          <t>860</t>
        </is>
      </c>
      <c r="AD21" t="inlineStr">
        <is>
          <t>759</t>
        </is>
      </c>
      <c r="AE21" t="inlineStr">
        <is>
          <t>911</t>
        </is>
      </c>
      <c r="AF21" t="inlineStr">
        <is>
          <t>775</t>
        </is>
      </c>
      <c r="AG21" t="inlineStr">
        <is>
          <t>679</t>
        </is>
      </c>
      <c r="AH21" t="inlineStr">
        <is>
          <t>757</t>
        </is>
      </c>
      <c r="AI21" t="inlineStr">
        <is>
          <t>693</t>
        </is>
      </c>
      <c r="AJ21" t="inlineStr">
        <is>
          <t>856</t>
        </is>
      </c>
      <c r="AK21" t="inlineStr">
        <is>
          <t>1,231</t>
        </is>
      </c>
      <c r="AL21" t="inlineStr">
        <is>
          <t>686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1,530</t>
        </is>
      </c>
      <c r="L23" t="inlineStr">
        <is>
          <t>1,531</t>
        </is>
      </c>
      <c r="M23" t="inlineStr">
        <is>
          <t>1,037</t>
        </is>
      </c>
      <c r="N23" t="inlineStr">
        <is>
          <t>1,056</t>
        </is>
      </c>
      <c r="O23" t="inlineStr">
        <is>
          <t>1,037</t>
        </is>
      </c>
      <c r="P23" t="inlineStr">
        <is>
          <t>769</t>
        </is>
      </c>
      <c r="Q23" t="inlineStr">
        <is>
          <t>600</t>
        </is>
      </c>
      <c r="R23" t="inlineStr">
        <is>
          <t>4,594</t>
        </is>
      </c>
      <c r="S23" t="inlineStr">
        <is>
          <t>994</t>
        </is>
      </c>
      <c r="T23" t="inlineStr">
        <is>
          <t>922</t>
        </is>
      </c>
      <c r="U23" t="inlineStr">
        <is>
          <t>667</t>
        </is>
      </c>
      <c r="V23" t="inlineStr">
        <is>
          <t>797</t>
        </is>
      </c>
      <c r="W23" t="inlineStr">
        <is>
          <t>4,693</t>
        </is>
      </c>
      <c r="X23" t="inlineStr">
        <is>
          <t>5,793</t>
        </is>
      </c>
      <c r="Y23" t="inlineStr">
        <is>
          <t>5,087</t>
        </is>
      </c>
      <c r="Z23" t="inlineStr">
        <is>
          <t>5,511</t>
        </is>
      </c>
      <c r="AA23" t="inlineStr">
        <is>
          <t>7,245</t>
        </is>
      </c>
      <c r="AB23" t="inlineStr">
        <is>
          <t>7,199</t>
        </is>
      </c>
      <c r="AC23" t="inlineStr">
        <is>
          <t>7,978</t>
        </is>
      </c>
      <c r="AD23" t="inlineStr">
        <is>
          <t>7,953</t>
        </is>
      </c>
      <c r="AE23" t="inlineStr">
        <is>
          <t>7,603</t>
        </is>
      </c>
      <c r="AF23" t="inlineStr">
        <is>
          <t>8,329</t>
        </is>
      </c>
      <c r="AG23" t="inlineStr">
        <is>
          <t>7,825</t>
        </is>
      </c>
      <c r="AH23" t="inlineStr">
        <is>
          <t>8,403</t>
        </is>
      </c>
      <c r="AI23" t="inlineStr">
        <is>
          <t>8,534</t>
        </is>
      </c>
      <c r="AJ23" t="inlineStr">
        <is>
          <t>7,922</t>
        </is>
      </c>
      <c r="AK23" t="inlineStr">
        <is>
          <t>8,416</t>
        </is>
      </c>
      <c r="AL23" t="inlineStr">
        <is>
          <t>10,703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6,177</t>
        </is>
      </c>
      <c r="L24" t="inlineStr">
        <is>
          <t>7,348</t>
        </is>
      </c>
      <c r="M24" t="inlineStr">
        <is>
          <t>7,406</t>
        </is>
      </c>
      <c r="N24" t="inlineStr">
        <is>
          <t>7,379</t>
        </is>
      </c>
      <c r="O24" t="inlineStr">
        <is>
          <t>8,640</t>
        </is>
      </c>
      <c r="P24" t="inlineStr">
        <is>
          <t>9,856</t>
        </is>
      </c>
      <c r="Q24" t="inlineStr">
        <is>
          <t>9,321</t>
        </is>
      </c>
      <c r="R24" t="inlineStr">
        <is>
          <t>8,429</t>
        </is>
      </c>
      <c r="S24" t="inlineStr">
        <is>
          <t>7,341</t>
        </is>
      </c>
      <c r="T24" t="inlineStr">
        <is>
          <t>7,886</t>
        </is>
      </c>
      <c r="U24" t="inlineStr">
        <is>
          <t>10,971</t>
        </is>
      </c>
      <c r="V24" t="inlineStr">
        <is>
          <t>9,836</t>
        </is>
      </c>
      <c r="W24" t="inlineStr">
        <is>
          <t>8,890</t>
        </is>
      </c>
      <c r="X24" t="inlineStr">
        <is>
          <t>13,225</t>
        </is>
      </c>
      <c r="Y24" t="inlineStr">
        <is>
          <t>12,988</t>
        </is>
      </c>
      <c r="Z24" t="inlineStr">
        <is>
          <t>13,721</t>
        </is>
      </c>
      <c r="AA24" t="inlineStr">
        <is>
          <t>18,508</t>
        </is>
      </c>
      <c r="AB24" t="inlineStr">
        <is>
          <t>24,283</t>
        </is>
      </c>
      <c r="AC24" t="inlineStr">
        <is>
          <t>27,821</t>
        </is>
      </c>
      <c r="AD24" t="inlineStr">
        <is>
          <t>27,811</t>
        </is>
      </c>
      <c r="AE24" t="inlineStr">
        <is>
          <t>32,374</t>
        </is>
      </c>
      <c r="AF24" t="inlineStr">
        <is>
          <t>26,930</t>
        </is>
      </c>
      <c r="AG24" t="inlineStr">
        <is>
          <t>26,532</t>
        </is>
      </c>
      <c r="AH24" t="inlineStr">
        <is>
          <t>27,194</t>
        </is>
      </c>
      <c r="AI24" t="inlineStr">
        <is>
          <t>29,223</t>
        </is>
      </c>
      <c r="AJ24" t="inlineStr">
        <is>
          <t>26,973</t>
        </is>
      </c>
      <c r="AK24" t="inlineStr">
        <is>
          <t>14,601</t>
        </is>
      </c>
      <c r="AL24" t="inlineStr">
        <is>
          <t>19,950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1,426</t>
        </is>
      </c>
      <c r="L25" t="inlineStr">
        <is>
          <t>1,141</t>
        </is>
      </c>
      <c r="M25" t="inlineStr">
        <is>
          <t>1,116</t>
        </is>
      </c>
      <c r="N25" t="inlineStr">
        <is>
          <t>801</t>
        </is>
      </c>
      <c r="O25" t="inlineStr">
        <is>
          <t>687</t>
        </is>
      </c>
      <c r="P25" t="inlineStr">
        <is>
          <t>854</t>
        </is>
      </c>
      <c r="Q25" t="inlineStr">
        <is>
          <t>835</t>
        </is>
      </c>
      <c r="R25" t="inlineStr">
        <is>
          <t>1,219</t>
        </is>
      </c>
      <c r="S25" t="inlineStr">
        <is>
          <t>2,701</t>
        </is>
      </c>
      <c r="T25" t="inlineStr">
        <is>
          <t>2,517</t>
        </is>
      </c>
      <c r="U25" t="inlineStr">
        <is>
          <t>1,157</t>
        </is>
      </c>
      <c r="V25" t="inlineStr">
        <is>
          <t>1,154</t>
        </is>
      </c>
      <c r="W25" t="inlineStr">
        <is>
          <t>1,314</t>
        </is>
      </c>
      <c r="X25" t="inlineStr">
        <is>
          <t>3,277</t>
        </is>
      </c>
      <c r="Y25" t="inlineStr">
        <is>
          <t>2,781</t>
        </is>
      </c>
      <c r="Z25" t="inlineStr">
        <is>
          <t>5,059</t>
        </is>
      </c>
      <c r="AA25" t="inlineStr">
        <is>
          <t>14,041</t>
        </is>
      </c>
      <c r="AB25" t="inlineStr">
        <is>
          <t>13,656</t>
        </is>
      </c>
      <c r="AC25" t="inlineStr">
        <is>
          <t>14,736</t>
        </is>
      </c>
      <c r="AD25" t="inlineStr">
        <is>
          <t>19,154</t>
        </is>
      </c>
      <c r="AE25" t="inlineStr">
        <is>
          <t>19,063</t>
        </is>
      </c>
      <c r="AF25" t="inlineStr">
        <is>
          <t>28,407</t>
        </is>
      </c>
      <c r="AG25" t="inlineStr">
        <is>
          <t>29,684</t>
        </is>
      </c>
      <c r="AH25" t="inlineStr">
        <is>
          <t>31,182</t>
        </is>
      </c>
      <c r="AI25" t="inlineStr">
        <is>
          <t>25,364</t>
        </is>
      </c>
      <c r="AJ25" t="inlineStr">
        <is>
          <t>27,516</t>
        </is>
      </c>
      <c r="AK25" t="inlineStr">
        <is>
          <t>40,125</t>
        </is>
      </c>
      <c r="AL25" t="inlineStr">
        <is>
          <t>38,116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180</t>
        </is>
      </c>
      <c r="L26" t="inlineStr">
        <is>
          <t>194</t>
        </is>
      </c>
      <c r="M26" t="inlineStr">
        <is>
          <t>301</t>
        </is>
      </c>
      <c r="N26" t="inlineStr">
        <is>
          <t>448</t>
        </is>
      </c>
      <c r="O26" t="inlineStr">
        <is>
          <t>424</t>
        </is>
      </c>
      <c r="P26" t="inlineStr">
        <is>
          <t>498</t>
        </is>
      </c>
      <c r="Q26" t="inlineStr">
        <is>
          <t>358</t>
        </is>
      </c>
      <c r="R26" t="inlineStr">
        <is>
          <t>442</t>
        </is>
      </c>
      <c r="S26" t="inlineStr">
        <is>
          <t>399</t>
        </is>
      </c>
      <c r="T26" t="inlineStr">
        <is>
          <t>337</t>
        </is>
      </c>
      <c r="U26" t="inlineStr">
        <is>
          <t>450</t>
        </is>
      </c>
      <c r="V26" t="inlineStr">
        <is>
          <t>352</t>
        </is>
      </c>
      <c r="W26" t="inlineStr">
        <is>
          <t>608</t>
        </is>
      </c>
      <c r="X26" t="inlineStr">
        <is>
          <t>1,890</t>
        </is>
      </c>
      <c r="Y26" t="inlineStr">
        <is>
          <t>877</t>
        </is>
      </c>
      <c r="Z26" t="inlineStr">
        <is>
          <t>1,580</t>
        </is>
      </c>
      <c r="AA26" t="inlineStr">
        <is>
          <t>4,261</t>
        </is>
      </c>
      <c r="AB26" t="inlineStr">
        <is>
          <t>4,694</t>
        </is>
      </c>
      <c r="AC26" t="inlineStr">
        <is>
          <t>4,981</t>
        </is>
      </c>
      <c r="AD26" t="inlineStr">
        <is>
          <t>6,152</t>
        </is>
      </c>
      <c r="AE26" t="inlineStr">
        <is>
          <t>5,636</t>
        </is>
      </c>
      <c r="AF26" t="inlineStr">
        <is>
          <t>4,691</t>
        </is>
      </c>
      <c r="AG26" t="inlineStr">
        <is>
          <t>3,753</t>
        </is>
      </c>
      <c r="AH26" t="inlineStr">
        <is>
          <t>2,522</t>
        </is>
      </c>
      <c r="AI26" t="inlineStr">
        <is>
          <t>1,933</t>
        </is>
      </c>
      <c r="AJ26" t="inlineStr">
        <is>
          <t>2,284</t>
        </is>
      </c>
      <c r="AK26" t="inlineStr">
        <is>
          <t>1,833</t>
        </is>
      </c>
      <c r="AL26" t="inlineStr">
        <is>
          <t>2,821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855</t>
        </is>
      </c>
      <c r="L27" t="inlineStr">
        <is>
          <t>966</t>
        </is>
      </c>
      <c r="M27" t="inlineStr">
        <is>
          <t>1,182</t>
        </is>
      </c>
      <c r="N27" t="inlineStr">
        <is>
          <t>1,001</t>
        </is>
      </c>
      <c r="O27" t="inlineStr">
        <is>
          <t>991</t>
        </is>
      </c>
      <c r="P27" t="inlineStr">
        <is>
          <t>902</t>
        </is>
      </c>
      <c r="Q27" t="inlineStr">
        <is>
          <t>1,004</t>
        </is>
      </c>
      <c r="R27" t="inlineStr">
        <is>
          <t>961</t>
        </is>
      </c>
      <c r="S27" t="inlineStr">
        <is>
          <t>2,260</t>
        </is>
      </c>
      <c r="T27" t="inlineStr">
        <is>
          <t>2,512</t>
        </is>
      </c>
      <c r="U27" t="inlineStr">
        <is>
          <t>2,814</t>
        </is>
      </c>
      <c r="V27" t="inlineStr">
        <is>
          <t>1,730</t>
        </is>
      </c>
      <c r="W27" t="inlineStr">
        <is>
          <t>2,231</t>
        </is>
      </c>
      <c r="X27" t="inlineStr">
        <is>
          <t>3,133</t>
        </is>
      </c>
      <c r="Y27" t="inlineStr">
        <is>
          <t>3,401</t>
        </is>
      </c>
      <c r="Z27" t="inlineStr">
        <is>
          <t>2,965</t>
        </is>
      </c>
      <c r="AA27" t="inlineStr">
        <is>
          <t>4,794</t>
        </is>
      </c>
      <c r="AB27" t="inlineStr">
        <is>
          <t>5,420</t>
        </is>
      </c>
      <c r="AC27" t="inlineStr">
        <is>
          <t>5,468</t>
        </is>
      </c>
      <c r="AD27" t="inlineStr">
        <is>
          <t>3,498</t>
        </is>
      </c>
      <c r="AE27" t="inlineStr">
        <is>
          <t>4,389</t>
        </is>
      </c>
      <c r="AF27" t="inlineStr">
        <is>
          <t>4,301</t>
        </is>
      </c>
      <c r="AG27" t="inlineStr">
        <is>
          <t>4,081</t>
        </is>
      </c>
      <c r="AH27" t="inlineStr">
        <is>
          <t>8,021</t>
        </is>
      </c>
      <c r="AI27" t="inlineStr">
        <is>
          <t>7,638</t>
        </is>
      </c>
      <c r="AJ27" t="inlineStr">
        <is>
          <t>8,510</t>
        </is>
      </c>
      <c r="AK27" t="inlineStr">
        <is>
          <t>9,453</t>
        </is>
      </c>
      <c r="AL27" t="inlineStr">
        <is>
          <t>8,607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2,461</t>
        </is>
      </c>
      <c r="L28" t="inlineStr">
        <is>
          <t>2,301</t>
        </is>
      </c>
      <c r="M28" t="inlineStr">
        <is>
          <t>2,599</t>
        </is>
      </c>
      <c r="N28" t="inlineStr">
        <is>
          <t>2,250</t>
        </is>
      </c>
      <c r="O28" t="inlineStr">
        <is>
          <t>2,102</t>
        </is>
      </c>
      <c r="P28" t="inlineStr">
        <is>
          <t>2,254</t>
        </is>
      </c>
      <c r="Q28" t="inlineStr">
        <is>
          <t>2,197</t>
        </is>
      </c>
      <c r="R28" t="inlineStr">
        <is>
          <t>2,622</t>
        </is>
      </c>
      <c r="S28" t="inlineStr">
        <is>
          <t>5,360</t>
        </is>
      </c>
      <c r="T28" t="inlineStr">
        <is>
          <t>5,366</t>
        </is>
      </c>
      <c r="U28" t="inlineStr">
        <is>
          <t>4,421</t>
        </is>
      </c>
      <c r="V28" t="inlineStr">
        <is>
          <t>3,236</t>
        </is>
      </c>
      <c r="W28" t="inlineStr">
        <is>
          <t>4,153</t>
        </is>
      </c>
      <c r="X28" t="inlineStr">
        <is>
          <t>8,300</t>
        </is>
      </c>
      <c r="Y28" t="inlineStr">
        <is>
          <t>7,059</t>
        </is>
      </c>
      <c r="Z28" t="inlineStr">
        <is>
          <t>9,604</t>
        </is>
      </c>
      <c r="AA28" t="inlineStr">
        <is>
          <t>23,096</t>
        </is>
      </c>
      <c r="AB28" t="inlineStr">
        <is>
          <t>23,770</t>
        </is>
      </c>
      <c r="AC28" t="inlineStr">
        <is>
          <t>25,185</t>
        </is>
      </c>
      <c r="AD28" t="inlineStr">
        <is>
          <t>28,804</t>
        </is>
      </c>
      <c r="AE28" t="inlineStr">
        <is>
          <t>29,088</t>
        </is>
      </c>
      <c r="AF28" t="inlineStr">
        <is>
          <t>37,399</t>
        </is>
      </c>
      <c r="AG28" t="inlineStr">
        <is>
          <t>37,518</t>
        </is>
      </c>
      <c r="AH28" t="inlineStr">
        <is>
          <t>41,725</t>
        </is>
      </c>
      <c r="AI28" t="inlineStr">
        <is>
          <t>34,935</t>
        </is>
      </c>
      <c r="AJ28" t="inlineStr">
        <is>
          <t>38,310</t>
        </is>
      </c>
      <c r="AK28" t="inlineStr">
        <is>
          <t>51,411</t>
        </is>
      </c>
      <c r="AL28" t="inlineStr">
        <is>
          <t>49,544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- -</t>
        </is>
      </c>
      <c r="AK30" t="inlineStr">
        <is>
          <t>- -</t>
        </is>
      </c>
      <c r="AL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8,638</t>
        </is>
      </c>
      <c r="L31" t="inlineStr">
        <is>
          <t>9,649</t>
        </is>
      </c>
      <c r="M31" t="inlineStr">
        <is>
          <t>10,005</t>
        </is>
      </c>
      <c r="N31" t="inlineStr">
        <is>
          <t>9,629</t>
        </is>
      </c>
      <c r="O31" t="inlineStr">
        <is>
          <t>10,742</t>
        </is>
      </c>
      <c r="P31" t="inlineStr">
        <is>
          <t>12,110</t>
        </is>
      </c>
      <c r="Q31" t="inlineStr">
        <is>
          <t>11,518</t>
        </is>
      </c>
      <c r="R31" t="inlineStr">
        <is>
          <t>11,051</t>
        </is>
      </c>
      <c r="S31" t="inlineStr">
        <is>
          <t>12,701</t>
        </is>
      </c>
      <c r="T31" t="inlineStr">
        <is>
          <t>13,252</t>
        </is>
      </c>
      <c r="U31" t="inlineStr">
        <is>
          <t>15,392</t>
        </is>
      </c>
      <c r="V31" t="inlineStr">
        <is>
          <t>13,072</t>
        </is>
      </c>
      <c r="W31" t="inlineStr">
        <is>
          <t>13,043</t>
        </is>
      </c>
      <c r="X31" t="inlineStr">
        <is>
          <t>21,525</t>
        </is>
      </c>
      <c r="Y31" t="inlineStr">
        <is>
          <t>20,047</t>
        </is>
      </c>
      <c r="Z31" t="inlineStr">
        <is>
          <t>23,325</t>
        </is>
      </c>
      <c r="AA31" t="inlineStr">
        <is>
          <t>41,604</t>
        </is>
      </c>
      <c r="AB31" t="inlineStr">
        <is>
          <t>48,053</t>
        </is>
      </c>
      <c r="AC31" t="inlineStr">
        <is>
          <t>53,006</t>
        </is>
      </c>
      <c r="AD31" t="inlineStr">
        <is>
          <t>56,615</t>
        </is>
      </c>
      <c r="AE31" t="inlineStr">
        <is>
          <t>61,462</t>
        </is>
      </c>
      <c r="AF31" t="inlineStr">
        <is>
          <t>64,329</t>
        </is>
      </c>
      <c r="AG31" t="inlineStr">
        <is>
          <t>64,050</t>
        </is>
      </c>
      <c r="AH31" t="inlineStr">
        <is>
          <t>68,919</t>
        </is>
      </c>
      <c r="AI31" t="inlineStr">
        <is>
          <t>64,158</t>
        </is>
      </c>
      <c r="AJ31" t="inlineStr">
        <is>
          <t>65,283</t>
        </is>
      </c>
      <c r="AK31" t="inlineStr">
        <is>
          <t>66,012</t>
        </is>
      </c>
      <c r="AL31" t="inlineStr">
        <is>
          <t>69,494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867</t>
        </is>
      </c>
      <c r="Q33" t="inlineStr">
        <is>
          <t>870</t>
        </is>
      </c>
      <c r="R33" t="inlineStr">
        <is>
          <t>873</t>
        </is>
      </c>
      <c r="S33" t="inlineStr">
        <is>
          <t>873</t>
        </is>
      </c>
      <c r="T33" t="inlineStr">
        <is>
          <t>874</t>
        </is>
      </c>
      <c r="U33" t="inlineStr">
        <is>
          <t>875</t>
        </is>
      </c>
      <c r="V33" t="inlineStr">
        <is>
          <t>877</t>
        </is>
      </c>
      <c r="W33" t="inlineStr">
        <is>
          <t>878</t>
        </is>
      </c>
      <c r="X33" t="inlineStr">
        <is>
          <t>880</t>
        </is>
      </c>
      <c r="Y33" t="inlineStr">
        <is>
          <t>880</t>
        </is>
      </c>
      <c r="Z33" t="inlineStr">
        <is>
          <t>880</t>
        </is>
      </c>
      <c r="AA33" t="inlineStr">
        <is>
          <t>880</t>
        </is>
      </c>
      <c r="AB33" t="inlineStr">
        <is>
          <t>880</t>
        </is>
      </c>
      <c r="AC33" t="inlineStr">
        <is>
          <t>1,760</t>
        </is>
      </c>
      <c r="AD33" t="inlineStr">
        <is>
          <t>1,760</t>
        </is>
      </c>
      <c r="AE33" t="inlineStr">
        <is>
          <t>1,760</t>
        </is>
      </c>
      <c r="AF33" t="inlineStr">
        <is>
          <t>1,760</t>
        </is>
      </c>
      <c r="AG33" t="inlineStr">
        <is>
          <t>1,760</t>
        </is>
      </c>
      <c r="AH33" t="inlineStr">
        <is>
          <t>1,760</t>
        </is>
      </c>
      <c r="AI33" t="inlineStr">
        <is>
          <t>1,760</t>
        </is>
      </c>
      <c r="AJ33" t="inlineStr">
        <is>
          <t>1,760</t>
        </is>
      </c>
      <c r="AK33" t="inlineStr">
        <is>
          <t>1,760</t>
        </is>
      </c>
      <c r="AL33" t="inlineStr">
        <is>
          <t>1,760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11,006</t>
        </is>
      </c>
      <c r="L34" t="inlineStr">
        <is>
          <t>12,882</t>
        </is>
      </c>
      <c r="M34" t="inlineStr">
        <is>
          <t>15,127</t>
        </is>
      </c>
      <c r="N34" t="inlineStr">
        <is>
          <t>17,869</t>
        </is>
      </c>
      <c r="O34" t="inlineStr">
        <is>
          <t>19,922</t>
        </is>
      </c>
      <c r="P34" t="inlineStr">
        <is>
          <t>20,773</t>
        </is>
      </c>
      <c r="Q34" t="inlineStr">
        <is>
          <t>21,265</t>
        </is>
      </c>
      <c r="R34" t="inlineStr">
        <is>
          <t>23,443</t>
        </is>
      </c>
      <c r="S34" t="inlineStr">
        <is>
          <t>24,506</t>
        </is>
      </c>
      <c r="T34" t="inlineStr">
        <is>
          <t>26,687</t>
        </is>
      </c>
      <c r="U34" t="inlineStr">
        <is>
          <t>29,105</t>
        </is>
      </c>
      <c r="V34" t="inlineStr">
        <is>
          <t>31,299</t>
        </is>
      </c>
      <c r="W34" t="inlineStr">
        <is>
          <t>33,468</t>
        </is>
      </c>
      <c r="X34" t="inlineStr">
        <is>
          <t>36,235</t>
        </is>
      </c>
      <c r="Y34" t="inlineStr">
        <is>
          <t>38,513</t>
        </is>
      </c>
      <c r="Z34" t="inlineStr">
        <is>
          <t>41,537</t>
        </is>
      </c>
      <c r="AA34" t="inlineStr">
        <is>
          <t>49,278</t>
        </is>
      </c>
      <c r="AB34" t="inlineStr">
        <is>
          <t>53,550</t>
        </is>
      </c>
      <c r="AC34" t="inlineStr">
        <is>
          <t>58,045</t>
        </is>
      </c>
      <c r="AD34" t="inlineStr">
        <is>
          <t>61,660</t>
        </is>
      </c>
      <c r="AE34" t="inlineStr">
        <is>
          <t>63,408</t>
        </is>
      </c>
      <c r="AF34" t="inlineStr">
        <is>
          <t>65,018</t>
        </is>
      </c>
      <c r="AG34" t="inlineStr">
        <is>
          <t>65,502</t>
        </is>
      </c>
      <c r="AH34" t="inlineStr">
        <is>
          <t>60,430</t>
        </is>
      </c>
      <c r="AI34" t="inlineStr">
        <is>
          <t>63,234</t>
        </is>
      </c>
      <c r="AJ34" t="inlineStr">
        <is>
          <t>65,855</t>
        </is>
      </c>
      <c r="AK34" t="inlineStr">
        <is>
          <t>66,555</t>
        </is>
      </c>
      <c r="AL34" t="inlineStr">
        <is>
          <t>69,094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(2,077)</t>
        </is>
      </c>
      <c r="L35" t="inlineStr">
        <is>
          <t>(2,321)</t>
        </is>
      </c>
      <c r="M35" t="inlineStr">
        <is>
          <t>(2,031)</t>
        </is>
      </c>
      <c r="N35" t="inlineStr">
        <is>
          <t>(2,028)</t>
        </is>
      </c>
      <c r="O35" t="inlineStr">
        <is>
          <t>(2,016)</t>
        </is>
      </c>
      <c r="P35" t="inlineStr">
        <is>
          <t>(2,204)</t>
        </is>
      </c>
      <c r="Q35" t="inlineStr">
        <is>
          <t>(2,446)</t>
        </is>
      </c>
      <c r="R35" t="inlineStr">
        <is>
          <t>(2,652)</t>
        </is>
      </c>
      <c r="S35" t="inlineStr">
        <is>
          <t>(3,047)</t>
        </is>
      </c>
      <c r="T35" t="inlineStr">
        <is>
          <t>(1,995)</t>
        </is>
      </c>
      <c r="U35" t="inlineStr">
        <is>
          <t>(1,348)</t>
        </is>
      </c>
      <c r="V35" t="inlineStr">
        <is>
          <t>(1,669)</t>
        </is>
      </c>
      <c r="W35" t="inlineStr">
        <is>
          <t>(1,291)</t>
        </is>
      </c>
      <c r="X35" t="inlineStr">
        <is>
          <t>626</t>
        </is>
      </c>
      <c r="Y35" t="inlineStr">
        <is>
          <t>(2,674)</t>
        </is>
      </c>
      <c r="Z35" t="inlineStr">
        <is>
          <t>(757)</t>
        </is>
      </c>
      <c r="AA35" t="inlineStr">
        <is>
          <t>(1,450)</t>
        </is>
      </c>
      <c r="AB35" t="inlineStr">
        <is>
          <t>(2,703)</t>
        </is>
      </c>
      <c r="AC35" t="inlineStr">
        <is>
          <t>(3,385)</t>
        </is>
      </c>
      <c r="AD35" t="inlineStr">
        <is>
          <t>(3,432)</t>
        </is>
      </c>
      <c r="AE35" t="inlineStr">
        <is>
          <t>(5,777)</t>
        </is>
      </c>
      <c r="AF35" t="inlineStr">
        <is>
          <t>(10,174)</t>
        </is>
      </c>
      <c r="AG35" t="inlineStr">
        <is>
          <t>(11,205)</t>
        </is>
      </c>
      <c r="AH35" t="inlineStr">
        <is>
          <t>(10,305)</t>
        </is>
      </c>
      <c r="AI35" t="inlineStr">
        <is>
          <t>(12,814)</t>
        </is>
      </c>
      <c r="AJ35" t="inlineStr">
        <is>
          <t>(13,544)</t>
        </is>
      </c>
      <c r="AK35" t="inlineStr">
        <is>
          <t>(14,601)</t>
        </is>
      </c>
      <c r="AL35" t="inlineStr">
        <is>
          <t>(14,330)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- -</t>
        </is>
      </c>
      <c r="L36" t="inlineStr">
        <is>
          <t>- -</t>
        </is>
      </c>
      <c r="M36" t="inlineStr">
        <is>
          <t>- -</t>
        </is>
      </c>
      <c r="N36" t="inlineStr">
        <is>
          <t>- -</t>
        </is>
      </c>
      <c r="O36" t="inlineStr">
        <is>
          <t>- -</t>
        </is>
      </c>
      <c r="P36" t="inlineStr">
        <is>
          <t>- -</t>
        </is>
      </c>
      <c r="Q36" t="inlineStr">
        <is>
          <t>- -</t>
        </is>
      </c>
      <c r="R36" t="inlineStr">
        <is>
          <t>- -</t>
        </is>
      </c>
      <c r="S36" t="inlineStr">
        <is>
          <t>(10,532)</t>
        </is>
      </c>
      <c r="T36" t="inlineStr">
        <is>
          <t>(11,476)</t>
        </is>
      </c>
      <c r="U36" t="inlineStr">
        <is>
          <t>(12,697)</t>
        </is>
      </c>
      <c r="V36" t="inlineStr">
        <is>
          <t>(14,152)</t>
        </is>
      </c>
      <c r="W36" t="inlineStr">
        <is>
          <t>(16,135)</t>
        </is>
      </c>
      <c r="X36" t="inlineStr">
        <is>
          <t>(15,997)</t>
        </is>
      </c>
      <c r="Y36" t="inlineStr">
        <is>
          <t>(16,247)</t>
        </is>
      </c>
      <c r="Z36" t="inlineStr">
        <is>
          <t>- -</t>
        </is>
      </c>
      <c r="AA36" t="inlineStr">
        <is>
          <t>(17,705)</t>
        </is>
      </c>
      <c r="AB36" t="inlineStr">
        <is>
          <t>(20,092)</t>
        </is>
      </c>
      <c r="AC36" t="inlineStr">
        <is>
          <t>(23,630)</t>
        </is>
      </c>
      <c r="AD36" t="inlineStr">
        <is>
          <t>(26,815)</t>
        </is>
      </c>
      <c r="AE36" t="inlineStr">
        <is>
          <t>(29,071)</t>
        </is>
      </c>
      <c r="AF36" t="inlineStr">
        <is>
          <t>(31,050)</t>
        </is>
      </c>
      <c r="AG36" t="inlineStr">
        <is>
          <t>(32,995)</t>
        </is>
      </c>
      <c r="AH36" t="inlineStr">
        <is>
          <t>(34,813)</t>
        </is>
      </c>
      <c r="AI36" t="inlineStr">
        <is>
          <t>(35,199)</t>
        </is>
      </c>
      <c r="AJ36" t="inlineStr">
        <is>
          <t>(35,090)</t>
        </is>
      </c>
      <c r="AK36" t="inlineStr">
        <is>
          <t>(34,415)</t>
        </is>
      </c>
      <c r="AL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5,235</t>
        </is>
      </c>
      <c r="L37" t="inlineStr">
        <is>
          <t>5,392</t>
        </is>
      </c>
      <c r="M37" t="inlineStr">
        <is>
          <t>6,156</t>
        </is>
      </c>
      <c r="N37" t="inlineStr">
        <is>
          <t>7,311</t>
        </is>
      </c>
      <c r="O37" t="inlineStr">
        <is>
          <t>8,403</t>
        </is>
      </c>
      <c r="P37" t="inlineStr">
        <is>
          <t>9,513</t>
        </is>
      </c>
      <c r="Q37" t="inlineStr">
        <is>
          <t>9,316</t>
        </is>
      </c>
      <c r="R37" t="inlineStr">
        <is>
          <t>11,366</t>
        </is>
      </c>
      <c r="S37" t="inlineStr">
        <is>
          <t>11,800</t>
        </is>
      </c>
      <c r="T37" t="inlineStr">
        <is>
          <t>14,090</t>
        </is>
      </c>
      <c r="U37" t="inlineStr">
        <is>
          <t>15,935</t>
        </is>
      </c>
      <c r="V37" t="inlineStr">
        <is>
          <t>16,355</t>
        </is>
      </c>
      <c r="W37" t="inlineStr">
        <is>
          <t>16,920</t>
        </is>
      </c>
      <c r="X37" t="inlineStr">
        <is>
          <t>21,744</t>
        </is>
      </c>
      <c r="Y37" t="inlineStr">
        <is>
          <t>20,472</t>
        </is>
      </c>
      <c r="Z37" t="inlineStr">
        <is>
          <t>24,799</t>
        </is>
      </c>
      <c r="AA37" t="inlineStr">
        <is>
          <t>31,003</t>
        </is>
      </c>
      <c r="AB37" t="inlineStr">
        <is>
          <t>31,635</t>
        </is>
      </c>
      <c r="AC37" t="inlineStr">
        <is>
          <t>32,790</t>
        </is>
      </c>
      <c r="AD37" t="inlineStr">
        <is>
          <t>33,173</t>
        </is>
      </c>
      <c r="AE37" t="inlineStr">
        <is>
          <t>30,320</t>
        </is>
      </c>
      <c r="AF37" t="inlineStr">
        <is>
          <t>25,554</t>
        </is>
      </c>
      <c r="AG37" t="inlineStr">
        <is>
          <t>23,062</t>
        </is>
      </c>
      <c r="AH37" t="inlineStr">
        <is>
          <t>17,072</t>
        </is>
      </c>
      <c r="AI37" t="inlineStr">
        <is>
          <t>16,981</t>
        </is>
      </c>
      <c r="AJ37" t="inlineStr">
        <is>
          <t>18,981</t>
        </is>
      </c>
      <c r="AK37" t="inlineStr">
        <is>
          <t>19,299</t>
        </is>
      </c>
      <c r="AL37" t="inlineStr">
        <is>
          <t>22,999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13,873</t>
        </is>
      </c>
      <c r="L38" t="inlineStr">
        <is>
          <t>15,041</t>
        </is>
      </c>
      <c r="M38" t="inlineStr">
        <is>
          <t>16,161</t>
        </is>
      </c>
      <c r="N38" t="inlineStr">
        <is>
          <t>16,940</t>
        </is>
      </c>
      <c r="O38" t="inlineStr">
        <is>
          <t>19,145</t>
        </is>
      </c>
      <c r="P38" t="inlineStr">
        <is>
          <t>21,623</t>
        </is>
      </c>
      <c r="Q38" t="inlineStr">
        <is>
          <t>20,834</t>
        </is>
      </c>
      <c r="R38" t="inlineStr">
        <is>
          <t>22,417</t>
        </is>
      </c>
      <c r="S38" t="inlineStr">
        <is>
          <t>24,501</t>
        </is>
      </c>
      <c r="T38" t="inlineStr">
        <is>
          <t>27,342</t>
        </is>
      </c>
      <c r="U38" t="inlineStr">
        <is>
          <t>31,327</t>
        </is>
      </c>
      <c r="V38" t="inlineStr">
        <is>
          <t>29,427</t>
        </is>
      </c>
      <c r="W38" t="inlineStr">
        <is>
          <t>29,963</t>
        </is>
      </c>
      <c r="X38" t="inlineStr">
        <is>
          <t>43,269</t>
        </is>
      </c>
      <c r="Y38" t="inlineStr">
        <is>
          <t>40,519</t>
        </is>
      </c>
      <c r="Z38" t="inlineStr">
        <is>
          <t>48,124</t>
        </is>
      </c>
      <c r="AA38" t="inlineStr">
        <is>
          <t>72,607</t>
        </is>
      </c>
      <c r="AB38" t="inlineStr">
        <is>
          <t>79,688</t>
        </is>
      </c>
      <c r="AC38" t="inlineStr">
        <is>
          <t>85,796</t>
        </is>
      </c>
      <c r="AD38" t="inlineStr">
        <is>
          <t>89,788</t>
        </is>
      </c>
      <c r="AE38" t="inlineStr">
        <is>
          <t>91,782</t>
        </is>
      </c>
      <c r="AF38" t="inlineStr">
        <is>
          <t>89,883</t>
        </is>
      </c>
      <c r="AG38" t="inlineStr">
        <is>
          <t>87,112</t>
        </is>
      </c>
      <c r="AH38" t="inlineStr">
        <is>
          <t>85,991</t>
        </is>
      </c>
      <c r="AI38" t="inlineStr">
        <is>
          <t>81,139</t>
        </is>
      </c>
      <c r="AJ38" t="inlineStr">
        <is>
          <t>84,264</t>
        </is>
      </c>
      <c r="AK38" t="inlineStr">
        <is>
          <t>85,311</t>
        </is>
      </c>
      <c r="AL38" t="inlineStr">
        <is>
          <t>92,493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547</t>
        </is>
      </c>
      <c r="AA39" t="inlineStr">
        <is>
          <t>314</t>
        </is>
      </c>
      <c r="AB39" t="inlineStr">
        <is>
          <t>286</t>
        </is>
      </c>
      <c r="AC39" t="inlineStr">
        <is>
          <t>378</t>
        </is>
      </c>
      <c r="AD39" t="inlineStr">
        <is>
          <t>267</t>
        </is>
      </c>
      <c r="AE39" t="inlineStr">
        <is>
          <t>241</t>
        </is>
      </c>
      <c r="AF39" t="inlineStr">
        <is>
          <t>210</t>
        </is>
      </c>
      <c r="AG39" t="inlineStr">
        <is>
          <t>158</t>
        </is>
      </c>
      <c r="AH39" t="inlineStr">
        <is>
          <t>1,905</t>
        </is>
      </c>
      <c r="AI39" t="inlineStr">
        <is>
          <t>2,077</t>
        </is>
      </c>
      <c r="AJ39" t="inlineStr">
        <is>
          <t>2,117</t>
        </is>
      </c>
      <c r="AK39" t="inlineStr">
        <is>
          <t>1,985</t>
        </is>
      </c>
      <c r="AL39" t="inlineStr">
        <is>
          <t>1,861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13,873</t>
        </is>
      </c>
      <c r="L40" t="inlineStr">
        <is>
          <t>15,041</t>
        </is>
      </c>
      <c r="M40" t="inlineStr">
        <is>
          <t>16,161</t>
        </is>
      </c>
      <c r="N40" t="inlineStr">
        <is>
          <t>16,940</t>
        </is>
      </c>
      <c r="O40" t="inlineStr">
        <is>
          <t>19,145</t>
        </is>
      </c>
      <c r="P40" t="inlineStr">
        <is>
          <t>21,623</t>
        </is>
      </c>
      <c r="Q40" t="inlineStr">
        <is>
          <t>20,834</t>
        </is>
      </c>
      <c r="R40" t="inlineStr">
        <is>
          <t>22,417</t>
        </is>
      </c>
      <c r="S40" t="inlineStr">
        <is>
          <t>24,501</t>
        </is>
      </c>
      <c r="T40" t="inlineStr">
        <is>
          <t>27,342</t>
        </is>
      </c>
      <c r="U40" t="inlineStr">
        <is>
          <t>31,327</t>
        </is>
      </c>
      <c r="V40" t="inlineStr">
        <is>
          <t>29,427</t>
        </is>
      </c>
      <c r="W40" t="inlineStr">
        <is>
          <t>29,963</t>
        </is>
      </c>
      <c r="X40" t="inlineStr">
        <is>
          <t>43,269</t>
        </is>
      </c>
      <c r="Y40" t="inlineStr">
        <is>
          <t>40,519</t>
        </is>
      </c>
      <c r="Z40" t="inlineStr">
        <is>
          <t>48,671</t>
        </is>
      </c>
      <c r="AA40" t="inlineStr">
        <is>
          <t>72,921</t>
        </is>
      </c>
      <c r="AB40" t="inlineStr">
        <is>
          <t>79,974</t>
        </is>
      </c>
      <c r="AC40" t="inlineStr">
        <is>
          <t>86,174</t>
        </is>
      </c>
      <c r="AD40" t="inlineStr">
        <is>
          <t>90,055</t>
        </is>
      </c>
      <c r="AE40" t="inlineStr">
        <is>
          <t>92,023</t>
        </is>
      </c>
      <c r="AF40" t="inlineStr">
        <is>
          <t>90,093</t>
        </is>
      </c>
      <c r="AG40" t="inlineStr">
        <is>
          <t>87,270</t>
        </is>
      </c>
      <c r="AH40" t="inlineStr">
        <is>
          <t>87,896</t>
        </is>
      </c>
      <c r="AI40" t="inlineStr">
        <is>
          <t>83,216</t>
        </is>
      </c>
      <c r="AJ40" t="inlineStr">
        <is>
          <t>86,381</t>
        </is>
      </c>
      <c r="AK40" t="inlineStr">
        <is>
          <t>87,296</t>
        </is>
      </c>
      <c r="AL40" t="inlineStr">
        <is>
          <t>94,354</t>
        </is>
      </c>
    </row>
    <row r="43">
      <c r="A43" s="2" t="inlineStr">
        <is>
          <t>Current Ratio</t>
        </is>
      </c>
      <c r="K43">
        <f>K18/K31</f>
        <v/>
      </c>
      <c r="L43">
        <f>L18/L31</f>
        <v/>
      </c>
      <c r="M43">
        <f>M18/M31</f>
        <v/>
      </c>
      <c r="N43">
        <f>N18/N31</f>
        <v/>
      </c>
      <c r="O43">
        <f>O18/O31</f>
        <v/>
      </c>
      <c r="P43">
        <f>P18/P31</f>
        <v/>
      </c>
      <c r="Q43">
        <f>Q18/Q31</f>
        <v/>
      </c>
      <c r="R43">
        <f>R18/R31</f>
        <v/>
      </c>
      <c r="S43">
        <f>S18/S31</f>
        <v/>
      </c>
      <c r="T43">
        <f>T18/T31</f>
        <v/>
      </c>
      <c r="U43">
        <f>U18/U31</f>
        <v/>
      </c>
      <c r="V43">
        <f>V18/V31</f>
        <v/>
      </c>
      <c r="W43">
        <f>W18/W31</f>
        <v/>
      </c>
      <c r="X43">
        <f>X18/X31</f>
        <v/>
      </c>
      <c r="Y43">
        <f>Y18/Y31</f>
        <v/>
      </c>
      <c r="Z43">
        <f>Z18/Z31</f>
        <v/>
      </c>
      <c r="AA43">
        <f>AA18/AA31</f>
        <v/>
      </c>
      <c r="AB43">
        <f>AB18/AB31</f>
        <v/>
      </c>
      <c r="AC43">
        <f>AC18/AC31</f>
        <v/>
      </c>
      <c r="AD43">
        <f>AD18/AD31</f>
        <v/>
      </c>
      <c r="AE43">
        <f>AE18/AE31</f>
        <v/>
      </c>
      <c r="AF43">
        <f>AF18/AF31</f>
        <v/>
      </c>
      <c r="AG43">
        <f>AG18/AG31</f>
        <v/>
      </c>
      <c r="AH43">
        <f>AH18/AH31</f>
        <v/>
      </c>
      <c r="AI43">
        <f>AI18/AI31</f>
        <v/>
      </c>
      <c r="AJ43">
        <f>AJ18/AJ31</f>
        <v/>
      </c>
      <c r="AK43">
        <f>AK18/AK31</f>
        <v/>
      </c>
      <c r="AL43">
        <f>AL18/AL31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4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1,214</t>
        </is>
      </c>
      <c r="G2" t="inlineStr">
        <is>
          <t>1,382</t>
        </is>
      </c>
      <c r="H2" t="inlineStr">
        <is>
          <t>1,618</t>
        </is>
      </c>
      <c r="I2" t="inlineStr">
        <is>
          <t>1,664</t>
        </is>
      </c>
      <c r="J2" t="inlineStr">
        <is>
          <t>2,176</t>
        </is>
      </c>
      <c r="K2" t="inlineStr">
        <is>
          <t>2,554</t>
        </is>
      </c>
      <c r="L2" t="inlineStr">
        <is>
          <t>2,986</t>
        </is>
      </c>
      <c r="M2" t="inlineStr">
        <is>
          <t>3,492</t>
        </is>
      </c>
      <c r="N2" t="inlineStr">
        <is>
          <t>4,129</t>
        </is>
      </c>
      <c r="O2" t="inlineStr">
        <is>
          <t>3,533</t>
        </is>
      </c>
      <c r="P2" t="inlineStr">
        <is>
          <t>2,431</t>
        </is>
      </c>
      <c r="Q2" t="inlineStr">
        <is>
          <t>2,177</t>
        </is>
      </c>
      <c r="R2" t="inlineStr">
        <is>
          <t>3,969</t>
        </is>
      </c>
      <c r="S2" t="inlineStr">
        <is>
          <t>3,050</t>
        </is>
      </c>
      <c r="T2" t="inlineStr">
        <is>
          <t>4,347</t>
        </is>
      </c>
      <c r="U2" t="inlineStr">
        <is>
          <t>4,847</t>
        </is>
      </c>
      <c r="V2" t="inlineStr">
        <is>
          <t>4,872</t>
        </is>
      </c>
      <c r="W2" t="inlineStr">
        <is>
          <t>5,080</t>
        </is>
      </c>
      <c r="X2" t="inlineStr">
        <is>
          <t>5,981</t>
        </is>
      </c>
      <c r="Y2" t="inlineStr">
        <is>
          <t>5,807</t>
        </is>
      </c>
      <c r="Z2" t="inlineStr">
        <is>
          <t>6,824</t>
        </is>
      </c>
      <c r="AA2" t="inlineStr">
        <is>
          <t>11,809</t>
        </is>
      </c>
      <c r="AB2" t="inlineStr">
        <is>
          <t>8,572</t>
        </is>
      </c>
      <c r="AC2" t="inlineStr">
        <is>
          <t>9,019</t>
        </is>
      </c>
      <c r="AD2" t="inlineStr">
        <is>
          <t>8,584</t>
        </is>
      </c>
      <c r="AE2" t="inlineStr">
        <is>
          <t>7,098</t>
        </is>
      </c>
      <c r="AF2" t="inlineStr">
        <is>
          <t>7,351</t>
        </is>
      </c>
      <c r="AG2" t="inlineStr">
        <is>
          <t>6,527</t>
        </is>
      </c>
      <c r="AH2" t="inlineStr">
        <is>
          <t>1,248</t>
        </is>
      </c>
      <c r="AI2" t="inlineStr">
        <is>
          <t>6,434</t>
        </is>
      </c>
      <c r="AJ2" t="inlineStr">
        <is>
          <t>8,920</t>
        </is>
      </c>
      <c r="AK2" t="inlineStr">
        <is>
          <t>7,747</t>
        </is>
      </c>
      <c r="AL2" t="inlineStr">
        <is>
          <t>9,771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184</t>
        </is>
      </c>
      <c r="G3" t="inlineStr">
        <is>
          <t>244</t>
        </is>
      </c>
      <c r="H3" t="inlineStr">
        <is>
          <t>261</t>
        </is>
      </c>
      <c r="I3" t="inlineStr">
        <is>
          <t>322</t>
        </is>
      </c>
      <c r="J3" t="inlineStr">
        <is>
          <t>360</t>
        </is>
      </c>
      <c r="K3" t="inlineStr">
        <is>
          <t>411</t>
        </is>
      </c>
      <c r="L3" t="inlineStr">
        <is>
          <t>454</t>
        </is>
      </c>
      <c r="M3" t="inlineStr">
        <is>
          <t>479</t>
        </is>
      </c>
      <c r="N3" t="inlineStr">
        <is>
          <t>626</t>
        </is>
      </c>
      <c r="O3" t="inlineStr">
        <is>
          <t>645</t>
        </is>
      </c>
      <c r="P3" t="inlineStr">
        <is>
          <t>792</t>
        </is>
      </c>
      <c r="Q3" t="inlineStr">
        <is>
          <t>773</t>
        </is>
      </c>
      <c r="R3" t="inlineStr">
        <is>
          <t>803</t>
        </is>
      </c>
      <c r="S3" t="inlineStr">
        <is>
          <t>806</t>
        </is>
      </c>
      <c r="T3" t="inlineStr">
        <is>
          <t>850</t>
        </is>
      </c>
      <c r="U3" t="inlineStr">
        <is>
          <t>893</t>
        </is>
      </c>
      <c r="V3" t="inlineStr">
        <is>
          <t>932</t>
        </is>
      </c>
      <c r="W3" t="inlineStr">
        <is>
          <t>938</t>
        </is>
      </c>
      <c r="X3" t="inlineStr">
        <is>
          <t>1,163</t>
        </is>
      </c>
      <c r="Y3" t="inlineStr">
        <is>
          <t>1,228</t>
        </is>
      </c>
      <c r="Z3" t="inlineStr">
        <is>
          <t>1,236</t>
        </is>
      </c>
      <c r="AA3" t="inlineStr">
        <is>
          <t>1,443</t>
        </is>
      </c>
      <c r="AB3" t="inlineStr">
        <is>
          <t>1,954</t>
        </is>
      </c>
      <c r="AC3" t="inlineStr">
        <is>
          <t>1,982</t>
        </is>
      </c>
      <c r="AD3" t="inlineStr">
        <is>
          <t>1,977</t>
        </is>
      </c>
      <c r="AE3" t="inlineStr">
        <is>
          <t>1,976</t>
        </is>
      </c>
      <c r="AF3" t="inlineStr">
        <is>
          <t>1,970</t>
        </is>
      </c>
      <c r="AG3" t="inlineStr">
        <is>
          <t>1,787</t>
        </is>
      </c>
      <c r="AH3" t="inlineStr">
        <is>
          <t>1,260</t>
        </is>
      </c>
      <c r="AI3" t="inlineStr">
        <is>
          <t>1,086</t>
        </is>
      </c>
      <c r="AJ3" t="inlineStr">
        <is>
          <t>1,365</t>
        </is>
      </c>
      <c r="AK3" t="inlineStr">
        <is>
          <t>1,536</t>
        </is>
      </c>
      <c r="AL3" t="inlineStr">
        <is>
          <t>1,452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37</t>
        </is>
      </c>
      <c r="G4" t="inlineStr">
        <is>
          <t>(30)</t>
        </is>
      </c>
      <c r="H4" t="inlineStr">
        <is>
          <t>(66)</t>
        </is>
      </c>
      <c r="I4" t="inlineStr">
        <is>
          <t>(27)</t>
        </is>
      </c>
      <c r="J4" t="inlineStr">
        <is>
          <t>(62)</t>
        </is>
      </c>
      <c r="K4" t="inlineStr">
        <is>
          <t>58</t>
        </is>
      </c>
      <c r="L4" t="inlineStr">
        <is>
          <t>157</t>
        </is>
      </c>
      <c r="M4" t="inlineStr">
        <is>
          <t>(145)</t>
        </is>
      </c>
      <c r="N4" t="inlineStr">
        <is>
          <t>380</t>
        </is>
      </c>
      <c r="O4" t="inlineStr">
        <is>
          <t>(38)</t>
        </is>
      </c>
      <c r="P4" t="inlineStr">
        <is>
          <t>97</t>
        </is>
      </c>
      <c r="Q4" t="inlineStr">
        <is>
          <t>3</t>
        </is>
      </c>
      <c r="R4" t="inlineStr">
        <is>
          <t>56</t>
        </is>
      </c>
      <c r="S4" t="inlineStr">
        <is>
          <t>40</t>
        </is>
      </c>
      <c r="T4" t="inlineStr">
        <is>
          <t>(188)</t>
        </is>
      </c>
      <c r="U4" t="inlineStr">
        <is>
          <t>162</t>
        </is>
      </c>
      <c r="V4" t="inlineStr">
        <is>
          <t>(88)</t>
        </is>
      </c>
      <c r="W4" t="inlineStr">
        <is>
          <t>(35)</t>
        </is>
      </c>
      <c r="X4" t="inlineStr">
        <is>
          <t>109</t>
        </is>
      </c>
      <c r="Y4" t="inlineStr">
        <is>
          <t>(360)</t>
        </is>
      </c>
      <c r="Z4" t="inlineStr">
        <is>
          <t>353</t>
        </is>
      </c>
      <c r="AA4" t="inlineStr">
        <is>
          <t>617</t>
        </is>
      </c>
      <c r="AB4" t="inlineStr">
        <is>
          <t>1,028</t>
        </is>
      </c>
      <c r="AC4" t="inlineStr">
        <is>
          <t>632</t>
        </is>
      </c>
      <c r="AD4" t="inlineStr">
        <is>
          <t>648</t>
        </is>
      </c>
      <c r="AE4" t="inlineStr">
        <is>
          <t>(40)</t>
        </is>
      </c>
      <c r="AF4" t="inlineStr">
        <is>
          <t>73</t>
        </is>
      </c>
      <c r="AG4" t="inlineStr">
        <is>
          <t>(856)</t>
        </is>
      </c>
      <c r="AH4" t="inlineStr">
        <is>
          <t>(1,256)</t>
        </is>
      </c>
      <c r="AI4" t="inlineStr">
        <is>
          <t>(450)</t>
        </is>
      </c>
      <c r="AJ4" t="inlineStr">
        <is>
          <t>(280)</t>
        </is>
      </c>
      <c r="AK4" t="inlineStr">
        <is>
          <t>(18)</t>
        </is>
      </c>
      <c r="AL4" t="inlineStr">
        <is>
          <t>894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266</t>
        </is>
      </c>
      <c r="Z5" t="inlineStr">
        <is>
          <t>241</t>
        </is>
      </c>
      <c r="AA5" t="inlineStr">
        <is>
          <t>380</t>
        </is>
      </c>
      <c r="AB5" t="inlineStr">
        <is>
          <t>354</t>
        </is>
      </c>
      <c r="AC5" t="inlineStr">
        <is>
          <t>259</t>
        </is>
      </c>
      <c r="AD5" t="inlineStr">
        <is>
          <t>227</t>
        </is>
      </c>
      <c r="AE5" t="inlineStr">
        <is>
          <t>209</t>
        </is>
      </c>
      <c r="AF5" t="inlineStr">
        <is>
          <t>236</t>
        </is>
      </c>
      <c r="AG5" t="inlineStr">
        <is>
          <t>258</t>
        </is>
      </c>
      <c r="AH5" t="inlineStr">
        <is>
          <t>219</t>
        </is>
      </c>
      <c r="AI5" t="inlineStr">
        <is>
          <t>225</t>
        </is>
      </c>
      <c r="AJ5" t="inlineStr">
        <is>
          <t>201</t>
        </is>
      </c>
      <c r="AK5" t="inlineStr">
        <is>
          <t>126</t>
        </is>
      </c>
      <c r="AL5" t="inlineStr">
        <is>
          <t>337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279</t>
        </is>
      </c>
      <c r="G6" t="inlineStr">
        <is>
          <t>(178)</t>
        </is>
      </c>
      <c r="H6" t="inlineStr">
        <is>
          <t>223</t>
        </is>
      </c>
      <c r="I6" t="inlineStr">
        <is>
          <t>(43)</t>
        </is>
      </c>
      <c r="J6" t="inlineStr">
        <is>
          <t>54</t>
        </is>
      </c>
      <c r="K6" t="inlineStr">
        <is>
          <t>129</t>
        </is>
      </c>
      <c r="L6" t="inlineStr">
        <is>
          <t>(405)</t>
        </is>
      </c>
      <c r="M6" t="inlineStr">
        <is>
          <t>36</t>
        </is>
      </c>
      <c r="N6" t="inlineStr">
        <is>
          <t>(47)</t>
        </is>
      </c>
      <c r="O6" t="inlineStr">
        <is>
          <t>(550)</t>
        </is>
      </c>
      <c r="P6" t="inlineStr">
        <is>
          <t>(557)</t>
        </is>
      </c>
      <c r="Q6" t="inlineStr">
        <is>
          <t>(852)</t>
        </is>
      </c>
      <c r="R6" t="inlineStr">
        <is>
          <t>(462)</t>
        </is>
      </c>
      <c r="S6" t="inlineStr">
        <is>
          <t>(407)</t>
        </is>
      </c>
      <c r="T6" t="inlineStr">
        <is>
          <t>(168)</t>
        </is>
      </c>
      <c r="U6" t="inlineStr">
        <is>
          <t>(617)</t>
        </is>
      </c>
      <c r="V6" t="inlineStr">
        <is>
          <t>430</t>
        </is>
      </c>
      <c r="W6" t="inlineStr">
        <is>
          <t>(615)</t>
        </is>
      </c>
      <c r="X6" t="inlineStr">
        <is>
          <t>6</t>
        </is>
      </c>
      <c r="Y6" t="inlineStr">
        <is>
          <t>(688)</t>
        </is>
      </c>
      <c r="Z6" t="inlineStr">
        <is>
          <t>(564)</t>
        </is>
      </c>
      <c r="AA6" t="inlineStr">
        <is>
          <t>370</t>
        </is>
      </c>
      <c r="AB6" t="inlineStr">
        <is>
          <t>(1,893)</t>
        </is>
      </c>
      <c r="AC6" t="inlineStr">
        <is>
          <t>(1,080)</t>
        </is>
      </c>
      <c r="AD6" t="inlineStr">
        <is>
          <t>(932)</t>
        </is>
      </c>
      <c r="AE6" t="inlineStr">
        <is>
          <t>(439)</t>
        </is>
      </c>
      <c r="AF6" t="inlineStr">
        <is>
          <t>(157)</t>
        </is>
      </c>
      <c r="AG6" t="inlineStr">
        <is>
          <t>(221)</t>
        </is>
      </c>
      <c r="AH6" t="inlineStr">
        <is>
          <t>3,529</t>
        </is>
      </c>
      <c r="AI6" t="inlineStr">
        <is>
          <t>(1,202)</t>
        </is>
      </c>
      <c r="AJ6" t="inlineStr">
        <is>
          <t>366</t>
        </is>
      </c>
      <c r="AK6" t="inlineStr">
        <is>
          <t>690</t>
        </is>
      </c>
      <c r="AL6" t="inlineStr">
        <is>
          <t>1,325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148</t>
        </is>
      </c>
      <c r="Z7" t="inlineStr">
        <is>
          <t>(404)</t>
        </is>
      </c>
      <c r="AA7" t="inlineStr">
        <is>
          <t>(41)</t>
        </is>
      </c>
      <c r="AB7" t="inlineStr">
        <is>
          <t>(562)</t>
        </is>
      </c>
      <c r="AC7" t="inlineStr">
        <is>
          <t>(33)</t>
        </is>
      </c>
      <c r="AD7" t="inlineStr">
        <is>
          <t>28</t>
        </is>
      </c>
      <c r="AE7" t="inlineStr">
        <is>
          <t>(253)</t>
        </is>
      </c>
      <c r="AF7" t="inlineStr">
        <is>
          <t>(212)</t>
        </is>
      </c>
      <c r="AG7" t="inlineStr">
        <is>
          <t>(28)</t>
        </is>
      </c>
      <c r="AH7" t="inlineStr">
        <is>
          <t>(141)</t>
        </is>
      </c>
      <c r="AI7" t="inlineStr">
        <is>
          <t>66</t>
        </is>
      </c>
      <c r="AJ7" t="inlineStr">
        <is>
          <t>(158)</t>
        </is>
      </c>
      <c r="AK7" t="inlineStr">
        <is>
          <t>882</t>
        </is>
      </c>
      <c r="AL7" t="inlineStr">
        <is>
          <t>(225)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(35)</t>
        </is>
      </c>
      <c r="G8" t="inlineStr">
        <is>
          <t>(169)</t>
        </is>
      </c>
      <c r="H8" t="inlineStr">
        <is>
          <t>(3)</t>
        </is>
      </c>
      <c r="I8" t="inlineStr">
        <is>
          <t>(138)</t>
        </is>
      </c>
      <c r="J8" t="inlineStr">
        <is>
          <t>(41)</t>
        </is>
      </c>
      <c r="K8" t="inlineStr">
        <is>
          <t>43</t>
        </is>
      </c>
      <c r="L8" t="inlineStr">
        <is>
          <t>(80)</t>
        </is>
      </c>
      <c r="M8" t="inlineStr">
        <is>
          <t>(33)</t>
        </is>
      </c>
      <c r="N8" t="inlineStr">
        <is>
          <t>(43)</t>
        </is>
      </c>
      <c r="O8" t="inlineStr">
        <is>
          <t>(12)</t>
        </is>
      </c>
      <c r="P8" t="inlineStr">
        <is>
          <t>(163)</t>
        </is>
      </c>
      <c r="Q8" t="inlineStr">
        <is>
          <t>(2)</t>
        </is>
      </c>
      <c r="R8" t="inlineStr">
        <is>
          <t>(17)</t>
        </is>
      </c>
      <c r="S8" t="inlineStr">
        <is>
          <t>(49)</t>
        </is>
      </c>
      <c r="T8" t="inlineStr">
        <is>
          <t>111</t>
        </is>
      </c>
      <c r="U8" t="inlineStr">
        <is>
          <t>(57)</t>
        </is>
      </c>
      <c r="V8" t="inlineStr">
        <is>
          <t>(79)</t>
        </is>
      </c>
      <c r="W8" t="inlineStr">
        <is>
          <t>(150)</t>
        </is>
      </c>
      <c r="X8" t="inlineStr">
        <is>
          <t>(258)</t>
        </is>
      </c>
      <c r="Y8" t="inlineStr">
        <is>
          <t>(165)</t>
        </is>
      </c>
      <c r="Z8" t="inlineStr">
        <is>
          <t>(50)</t>
        </is>
      </c>
      <c r="AA8" t="inlineStr">
        <is>
          <t>182</t>
        </is>
      </c>
      <c r="AB8" t="inlineStr">
        <is>
          <t>(447)</t>
        </is>
      </c>
      <c r="AC8" t="inlineStr">
        <is>
          <t>(286)</t>
        </is>
      </c>
      <c r="AD8" t="inlineStr">
        <is>
          <t>(105)</t>
        </is>
      </c>
      <c r="AE8" t="inlineStr">
        <is>
          <t>35</t>
        </is>
      </c>
      <c r="AF8" t="inlineStr">
        <is>
          <t>(250)</t>
        </is>
      </c>
      <c r="AG8" t="inlineStr">
        <is>
          <t>(142)</t>
        </is>
      </c>
      <c r="AH8" t="inlineStr">
        <is>
          <t>(355)</t>
        </is>
      </c>
      <c r="AI8" t="inlineStr">
        <is>
          <t>(171)</t>
        </is>
      </c>
      <c r="AJ8" t="inlineStr">
        <is>
          <t>(183)</t>
        </is>
      </c>
      <c r="AK8" t="inlineStr">
        <is>
          <t>99</t>
        </is>
      </c>
      <c r="AL8" t="inlineStr">
        <is>
          <t>(135)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(556)</t>
        </is>
      </c>
      <c r="AD9" t="inlineStr">
        <is>
          <t>(158)</t>
        </is>
      </c>
      <c r="AE9" t="inlineStr">
        <is>
          <t>(250)</t>
        </is>
      </c>
      <c r="AF9" t="inlineStr">
        <is>
          <t>1,004</t>
        </is>
      </c>
      <c r="AG9" t="inlineStr">
        <is>
          <t>(540)</t>
        </is>
      </c>
      <c r="AH9" t="inlineStr">
        <is>
          <t>(445)</t>
        </is>
      </c>
      <c r="AI9" t="inlineStr">
        <is>
          <t>(289)</t>
        </is>
      </c>
      <c r="AJ9" t="inlineStr">
        <is>
          <t>1,318</t>
        </is>
      </c>
      <c r="AK9" t="inlineStr">
        <is>
          <t>(860)</t>
        </is>
      </c>
      <c r="AL9" t="inlineStr">
        <is>
          <t>2,843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(972)</t>
        </is>
      </c>
      <c r="K10" t="inlineStr">
        <is>
          <t>(972)</t>
        </is>
      </c>
      <c r="L10" t="inlineStr">
        <is>
          <t>(1,898)</t>
        </is>
      </c>
      <c r="M10" t="inlineStr">
        <is>
          <t>(1,496)</t>
        </is>
      </c>
      <c r="N10" t="inlineStr">
        <is>
          <t>(1,410)</t>
        </is>
      </c>
      <c r="O10" t="inlineStr">
        <is>
          <t>(2,260)</t>
        </is>
      </c>
      <c r="P10" t="inlineStr">
        <is>
          <t>(3,376)</t>
        </is>
      </c>
      <c r="Q10" t="inlineStr">
        <is>
          <t>(2,701)</t>
        </is>
      </c>
      <c r="R10" t="inlineStr">
        <is>
          <t>(1,258)</t>
        </is>
      </c>
      <c r="S10" t="inlineStr">
        <is>
          <t>11</t>
        </is>
      </c>
      <c r="T10" t="inlineStr">
        <is>
          <t>510</t>
        </is>
      </c>
      <c r="U10" t="inlineStr">
        <is>
          <t>1,123</t>
        </is>
      </c>
      <c r="V10" t="inlineStr">
        <is>
          <t>414</t>
        </is>
      </c>
      <c r="W10" t="inlineStr">
        <is>
          <t>(204)</t>
        </is>
      </c>
      <c r="X10" t="inlineStr">
        <is>
          <t>(33)</t>
        </is>
      </c>
      <c r="Y10" t="inlineStr">
        <is>
          <t>(812)</t>
        </is>
      </c>
      <c r="Z10" t="inlineStr">
        <is>
          <t>(178)</t>
        </is>
      </c>
      <c r="AA10" t="inlineStr">
        <is>
          <t>3,071</t>
        </is>
      </c>
      <c r="AB10" t="inlineStr">
        <is>
          <t>(465)</t>
        </is>
      </c>
      <c r="AC10" t="inlineStr">
        <is>
          <t>(946)</t>
        </is>
      </c>
      <c r="AD10" t="inlineStr">
        <is>
          <t>(556)</t>
        </is>
      </c>
      <c r="AE10" t="inlineStr">
        <is>
          <t>(316)</t>
        </is>
      </c>
      <c r="AF10" t="inlineStr">
        <is>
          <t>(516)</t>
        </is>
      </c>
      <c r="AG10" t="inlineStr">
        <is>
          <t>(544)</t>
        </is>
      </c>
      <c r="AH10" t="inlineStr">
        <is>
          <t>4,052</t>
        </is>
      </c>
      <c r="AI10" t="inlineStr">
        <is>
          <t>(575)</t>
        </is>
      </c>
      <c r="AJ10" t="inlineStr">
        <is>
          <t>(620)</t>
        </is>
      </c>
      <c r="AK10" t="inlineStr">
        <is>
          <t>507</t>
        </is>
      </c>
      <c r="AL10" t="inlineStr">
        <is>
          <t>2,595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(580)</t>
        </is>
      </c>
      <c r="G11" t="inlineStr">
        <is>
          <t>(133)</t>
        </is>
      </c>
      <c r="H11" t="inlineStr">
        <is>
          <t>48</t>
        </is>
      </c>
      <c r="I11" t="inlineStr">
        <is>
          <t>316</t>
        </is>
      </c>
      <c r="J11" t="inlineStr">
        <is>
          <t>(20)</t>
        </is>
      </c>
      <c r="K11" t="inlineStr">
        <is>
          <t>31</t>
        </is>
      </c>
      <c r="L11" t="inlineStr">
        <is>
          <t>(77)</t>
        </is>
      </c>
      <c r="M11" t="inlineStr">
        <is>
          <t>(399)</t>
        </is>
      </c>
      <c r="N11" t="inlineStr">
        <is>
          <t>(1,055)</t>
        </is>
      </c>
      <c r="O11" t="inlineStr">
        <is>
          <t>(157)</t>
        </is>
      </c>
      <c r="P11" t="inlineStr">
        <is>
          <t>1,120</t>
        </is>
      </c>
      <c r="Q11" t="inlineStr">
        <is>
          <t>1,484</t>
        </is>
      </c>
      <c r="R11" t="inlineStr">
        <is>
          <t>(256)</t>
        </is>
      </c>
      <c r="S11" t="inlineStr">
        <is>
          <t>1,253</t>
        </is>
      </c>
      <c r="T11" t="inlineStr">
        <is>
          <t>615</t>
        </is>
      </c>
      <c r="U11" t="inlineStr">
        <is>
          <t>683</t>
        </is>
      </c>
      <c r="V11" t="inlineStr">
        <is>
          <t>277</t>
        </is>
      </c>
      <c r="W11" t="inlineStr">
        <is>
          <t>589</t>
        </is>
      </c>
      <c r="X11" t="inlineStr">
        <is>
          <t>(109)</t>
        </is>
      </c>
      <c r="Y11" t="inlineStr">
        <is>
          <t>1,318</t>
        </is>
      </c>
      <c r="Z11" t="inlineStr">
        <is>
          <t>96</t>
        </is>
      </c>
      <c r="AA11" t="inlineStr">
        <is>
          <t>(5,087)</t>
        </is>
      </c>
      <c r="AB11" t="inlineStr">
        <is>
          <t>(541)</t>
        </is>
      </c>
      <c r="AC11" t="inlineStr">
        <is>
          <t>(167)</t>
        </is>
      </c>
      <c r="AD11" t="inlineStr">
        <is>
          <t>38</t>
        </is>
      </c>
      <c r="AE11" t="inlineStr">
        <is>
          <t>1,811</t>
        </is>
      </c>
      <c r="AF11" t="inlineStr">
        <is>
          <t>1,055</t>
        </is>
      </c>
      <c r="AG11" t="inlineStr">
        <is>
          <t>1,301</t>
        </is>
      </c>
      <c r="AH11" t="inlineStr">
        <is>
          <t>2,106</t>
        </is>
      </c>
      <c r="AI11" t="inlineStr">
        <is>
          <t>1,534</t>
        </is>
      </c>
      <c r="AJ11" t="inlineStr">
        <is>
          <t>(101)</t>
        </is>
      </c>
      <c r="AK11" t="inlineStr">
        <is>
          <t>(237)</t>
        </is>
      </c>
      <c r="AL11" t="inlineStr">
        <is>
          <t>(1,154)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1,135</t>
        </is>
      </c>
      <c r="G12" t="inlineStr">
        <is>
          <t>1,284</t>
        </is>
      </c>
      <c r="H12" t="inlineStr">
        <is>
          <t>2,084</t>
        </is>
      </c>
      <c r="I12" t="inlineStr">
        <is>
          <t>2,232</t>
        </is>
      </c>
      <c r="J12" t="inlineStr">
        <is>
          <t>2,508</t>
        </is>
      </c>
      <c r="K12" t="inlineStr">
        <is>
          <t>3,183</t>
        </is>
      </c>
      <c r="L12" t="inlineStr">
        <is>
          <t>3,115</t>
        </is>
      </c>
      <c r="M12" t="inlineStr">
        <is>
          <t>3,463</t>
        </is>
      </c>
      <c r="N12" t="inlineStr">
        <is>
          <t>4,033</t>
        </is>
      </c>
      <c r="O12" t="inlineStr">
        <is>
          <t>3,433</t>
        </is>
      </c>
      <c r="P12" t="inlineStr">
        <is>
          <t>3,883</t>
        </is>
      </c>
      <c r="Q12" t="inlineStr">
        <is>
          <t>3,585</t>
        </is>
      </c>
      <c r="R12" t="inlineStr">
        <is>
          <t>4,110</t>
        </is>
      </c>
      <c r="S12" t="inlineStr">
        <is>
          <t>4,742</t>
        </is>
      </c>
      <c r="T12" t="inlineStr">
        <is>
          <t>5,456</t>
        </is>
      </c>
      <c r="U12" t="inlineStr">
        <is>
          <t>5,968</t>
        </is>
      </c>
      <c r="V12" t="inlineStr">
        <is>
          <t>6,423</t>
        </is>
      </c>
      <c r="W12" t="inlineStr">
        <is>
          <t>5,957</t>
        </is>
      </c>
      <c r="X12" t="inlineStr">
        <is>
          <t>7,150</t>
        </is>
      </c>
      <c r="Y12" t="inlineStr">
        <is>
          <t>7,571</t>
        </is>
      </c>
      <c r="Z12" t="inlineStr">
        <is>
          <t>8,186</t>
        </is>
      </c>
      <c r="AA12" t="inlineStr">
        <is>
          <t>9,532</t>
        </is>
      </c>
      <c r="AB12" t="inlineStr">
        <is>
          <t>9,474</t>
        </is>
      </c>
      <c r="AC12" t="inlineStr">
        <is>
          <t>10,645</t>
        </is>
      </c>
      <c r="AD12" t="inlineStr">
        <is>
          <t>10,542</t>
        </is>
      </c>
      <c r="AE12" t="inlineStr">
        <is>
          <t>10,615</t>
        </is>
      </c>
      <c r="AF12" t="inlineStr">
        <is>
          <t>10,528</t>
        </is>
      </c>
      <c r="AG12" t="inlineStr">
        <is>
          <t>8,796</t>
        </is>
      </c>
      <c r="AH12" t="inlineStr">
        <is>
          <t>7,106</t>
        </is>
      </c>
      <c r="AI12" t="inlineStr">
        <is>
          <t>7,627</t>
        </is>
      </c>
      <c r="AJ12" t="inlineStr">
        <is>
          <t>10,471</t>
        </is>
      </c>
      <c r="AK12" t="inlineStr">
        <is>
          <t>9,844</t>
        </is>
      </c>
      <c r="AL12" t="inlineStr">
        <is>
          <t>12,625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(463)</t>
        </is>
      </c>
      <c r="G13" t="inlineStr">
        <is>
          <t>(593)</t>
        </is>
      </c>
      <c r="H13" t="inlineStr">
        <is>
          <t>(792)</t>
        </is>
      </c>
      <c r="I13" t="inlineStr">
        <is>
          <t>(1,083)</t>
        </is>
      </c>
      <c r="J13" t="inlineStr">
        <is>
          <t>(800)</t>
        </is>
      </c>
      <c r="K13" t="inlineStr">
        <is>
          <t>(878)</t>
        </is>
      </c>
      <c r="L13" t="inlineStr">
        <is>
          <t>(937)</t>
        </is>
      </c>
      <c r="M13" t="inlineStr">
        <is>
          <t>(990)</t>
        </is>
      </c>
      <c r="N13" t="inlineStr">
        <is>
          <t>(1,093)</t>
        </is>
      </c>
      <c r="O13" t="inlineStr">
        <is>
          <t>(863)</t>
        </is>
      </c>
      <c r="P13" t="inlineStr">
        <is>
          <t>(1,069)</t>
        </is>
      </c>
      <c r="Q13" t="inlineStr">
        <is>
          <t>(733)</t>
        </is>
      </c>
      <c r="R13" t="inlineStr">
        <is>
          <t>(769)</t>
        </is>
      </c>
      <c r="S13" t="inlineStr">
        <is>
          <t>(851)</t>
        </is>
      </c>
      <c r="T13" t="inlineStr">
        <is>
          <t>(812)</t>
        </is>
      </c>
      <c r="U13" t="inlineStr">
        <is>
          <t>(755)</t>
        </is>
      </c>
      <c r="V13" t="inlineStr">
        <is>
          <t>(899)</t>
        </is>
      </c>
      <c r="W13" t="inlineStr">
        <is>
          <t>(1,407)</t>
        </is>
      </c>
      <c r="X13" t="inlineStr">
        <is>
          <t>(1,648)</t>
        </is>
      </c>
      <c r="Y13" t="inlineStr">
        <is>
          <t>(1,968)</t>
        </is>
      </c>
      <c r="Z13" t="inlineStr">
        <is>
          <t>(1,993)</t>
        </is>
      </c>
      <c r="AA13" t="inlineStr">
        <is>
          <t>(2,215)</t>
        </is>
      </c>
      <c r="AB13" t="inlineStr">
        <is>
          <t>(2,920)</t>
        </is>
      </c>
      <c r="AC13" t="inlineStr">
        <is>
          <t>(2,780)</t>
        </is>
      </c>
      <c r="AD13" t="inlineStr">
        <is>
          <t>(2,550)</t>
        </is>
      </c>
      <c r="AE13" t="inlineStr">
        <is>
          <t>(2,406)</t>
        </is>
      </c>
      <c r="AF13" t="inlineStr">
        <is>
          <t>(2,553)</t>
        </is>
      </c>
      <c r="AG13" t="inlineStr">
        <is>
          <t>(2,262)</t>
        </is>
      </c>
      <c r="AH13" t="inlineStr">
        <is>
          <t>(1,675)</t>
        </is>
      </c>
      <c r="AI13" t="inlineStr">
        <is>
          <t>(1,347)</t>
        </is>
      </c>
      <c r="AJ13" t="inlineStr">
        <is>
          <t>(2,054)</t>
        </is>
      </c>
      <c r="AK13" t="inlineStr">
        <is>
          <t>(1,177)</t>
        </is>
      </c>
      <c r="AL13" t="inlineStr">
        <is>
          <t>(1,367)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(311)</t>
        </is>
      </c>
      <c r="L14" t="inlineStr">
        <is>
          <t>(338)</t>
        </is>
      </c>
      <c r="M14" t="inlineStr">
        <is>
          <t>(645)</t>
        </is>
      </c>
      <c r="N14" t="inlineStr">
        <is>
          <t>(1,100)</t>
        </is>
      </c>
      <c r="O14" t="inlineStr">
        <is>
          <t>(1,428)</t>
        </is>
      </c>
      <c r="P14" t="inlineStr">
        <is>
          <t>(1,876)</t>
        </is>
      </c>
      <c r="Q14" t="inlineStr">
        <is>
          <t>(397)</t>
        </is>
      </c>
      <c r="R14" t="inlineStr">
        <is>
          <t>(651)</t>
        </is>
      </c>
      <c r="S14" t="inlineStr">
        <is>
          <t>(544)</t>
        </is>
      </c>
      <c r="T14" t="inlineStr">
        <is>
          <t>(359)</t>
        </is>
      </c>
      <c r="U14" t="inlineStr">
        <is>
          <t>(267)</t>
        </is>
      </c>
      <c r="V14" t="inlineStr">
        <is>
          <t>(637)</t>
        </is>
      </c>
      <c r="W14" t="inlineStr">
        <is>
          <t>(901)</t>
        </is>
      </c>
      <c r="X14" t="inlineStr">
        <is>
          <t>(5,653)</t>
        </is>
      </c>
      <c r="Y14" t="inlineStr">
        <is>
          <t>(280)</t>
        </is>
      </c>
      <c r="Z14" t="inlineStr">
        <is>
          <t>(60)</t>
        </is>
      </c>
      <c r="AA14" t="inlineStr">
        <is>
          <t>(1,539)</t>
        </is>
      </c>
      <c r="AB14" t="inlineStr">
        <is>
          <t>562</t>
        </is>
      </c>
      <c r="AC14" t="inlineStr">
        <is>
          <t>654</t>
        </is>
      </c>
      <c r="AD14" t="inlineStr">
        <is>
          <t>519</t>
        </is>
      </c>
      <c r="AE14" t="inlineStr">
        <is>
          <t>(241)</t>
        </is>
      </c>
      <c r="AF14" t="inlineStr">
        <is>
          <t>(1,926)</t>
        </is>
      </c>
      <c r="AG14" t="inlineStr">
        <is>
          <t>197</t>
        </is>
      </c>
      <c r="AH14" t="inlineStr">
        <is>
          <t>(79)</t>
        </is>
      </c>
      <c r="AI14" t="inlineStr">
        <is>
          <t>322</t>
        </is>
      </c>
      <c r="AJ14" t="inlineStr">
        <is>
          <t>(5,113)</t>
        </is>
      </c>
      <c r="AK14" t="inlineStr">
        <is>
          <t>(863)</t>
        </is>
      </c>
      <c r="AL14" t="inlineStr">
        <is>
          <t>(2,586)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(145)</t>
        </is>
      </c>
      <c r="G15" t="inlineStr">
        <is>
          <t>(301)</t>
        </is>
      </c>
      <c r="H15" t="inlineStr">
        <is>
          <t>(401)</t>
        </is>
      </c>
      <c r="I15" t="inlineStr">
        <is>
          <t>(770)</t>
        </is>
      </c>
      <c r="J15" t="inlineStr">
        <is>
          <t>(816)</t>
        </is>
      </c>
      <c r="K15" t="inlineStr">
        <is>
          <t>(758)</t>
        </is>
      </c>
      <c r="L15" t="inlineStr">
        <is>
          <t>(190)</t>
        </is>
      </c>
      <c r="M15" t="inlineStr">
        <is>
          <t>(623)</t>
        </is>
      </c>
      <c r="N15" t="inlineStr">
        <is>
          <t>(459)</t>
        </is>
      </c>
      <c r="O15" t="inlineStr">
        <is>
          <t>(610)</t>
        </is>
      </c>
      <c r="P15" t="inlineStr">
        <is>
          <t>(518)</t>
        </is>
      </c>
      <c r="Q15" t="inlineStr">
        <is>
          <t>(508)</t>
        </is>
      </c>
      <c r="R15" t="inlineStr">
        <is>
          <t>(456)</t>
        </is>
      </c>
      <c r="S15" t="inlineStr">
        <is>
          <t>(156)</t>
        </is>
      </c>
      <c r="T15" t="inlineStr">
        <is>
          <t>(177)</t>
        </is>
      </c>
      <c r="U15" t="inlineStr">
        <is>
          <t>(46)</t>
        </is>
      </c>
      <c r="V15" t="inlineStr">
        <is>
          <t>(53)</t>
        </is>
      </c>
      <c r="W15" t="inlineStr">
        <is>
          <t>(82)</t>
        </is>
      </c>
      <c r="X15" t="inlineStr">
        <is>
          <t>(99)</t>
        </is>
      </c>
      <c r="Y15" t="inlineStr">
        <is>
          <t>(244)</t>
        </is>
      </c>
      <c r="Z15" t="inlineStr">
        <is>
          <t>(2,200)</t>
        </is>
      </c>
      <c r="AA15" t="inlineStr">
        <is>
          <t>(4,817)</t>
        </is>
      </c>
      <c r="AB15" t="inlineStr">
        <is>
          <t>(5,821)</t>
        </is>
      </c>
      <c r="AC15" t="inlineStr">
        <is>
          <t>(14,856)</t>
        </is>
      </c>
      <c r="AD15" t="inlineStr">
        <is>
          <t>(14,782)</t>
        </is>
      </c>
      <c r="AE15" t="inlineStr">
        <is>
          <t>(17,800)</t>
        </is>
      </c>
      <c r="AF15" t="inlineStr">
        <is>
          <t>(15,831)</t>
        </is>
      </c>
      <c r="AG15" t="inlineStr">
        <is>
          <t>(15,499)</t>
        </is>
      </c>
      <c r="AH15" t="inlineStr">
        <is>
          <t>(16,520)</t>
        </is>
      </c>
      <c r="AI15" t="inlineStr">
        <is>
          <t>(7,789)</t>
        </is>
      </c>
      <c r="AJ15" t="inlineStr">
        <is>
          <t>(4,704)</t>
        </is>
      </c>
      <c r="AK15" t="inlineStr">
        <is>
          <t>(13,583)</t>
        </is>
      </c>
      <c r="AL15" t="inlineStr">
        <is>
          <t>(6,030)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1,680</t>
        </is>
      </c>
      <c r="G16" t="inlineStr">
        <is>
          <t>258</t>
        </is>
      </c>
      <c r="H16" t="inlineStr">
        <is>
          <t>183</t>
        </is>
      </c>
      <c r="I16" t="inlineStr">
        <is>
          <t>247</t>
        </is>
      </c>
      <c r="J16" t="inlineStr">
        <is>
          <t>29</t>
        </is>
      </c>
      <c r="K16" t="inlineStr">
        <is>
          <t>856</t>
        </is>
      </c>
      <c r="L16" t="inlineStr">
        <is>
          <t>580</t>
        </is>
      </c>
      <c r="M16" t="inlineStr">
        <is>
          <t>1,302</t>
        </is>
      </c>
      <c r="N16" t="inlineStr">
        <is>
          <t>1,999</t>
        </is>
      </c>
      <c r="O16" t="inlineStr">
        <is>
          <t>1,036</t>
        </is>
      </c>
      <c r="P16" t="inlineStr">
        <is>
          <t>176</t>
        </is>
      </c>
      <c r="Q16" t="inlineStr">
        <is>
          <t>290</t>
        </is>
      </c>
      <c r="R16" t="inlineStr">
        <is>
          <t>455</t>
        </is>
      </c>
      <c r="S16" t="inlineStr">
        <is>
          <t>243</t>
        </is>
      </c>
      <c r="T16" t="inlineStr">
        <is>
          <t>147</t>
        </is>
      </c>
      <c r="U16" t="inlineStr">
        <is>
          <t>161</t>
        </is>
      </c>
      <c r="V16" t="inlineStr">
        <is>
          <t>33</t>
        </is>
      </c>
      <c r="W16" t="inlineStr">
        <is>
          <t>640</t>
        </is>
      </c>
      <c r="X16" t="inlineStr">
        <is>
          <t>448</t>
        </is>
      </c>
      <c r="Y16" t="inlineStr">
        <is>
          <t>479</t>
        </is>
      </c>
      <c r="Z16" t="inlineStr">
        <is>
          <t>- -</t>
        </is>
      </c>
      <c r="AA16" t="inlineStr">
        <is>
          <t>4,032</t>
        </is>
      </c>
      <c r="AB16" t="inlineStr">
        <is>
          <t>5,647</t>
        </is>
      </c>
      <c r="AC16" t="inlineStr">
        <is>
          <t>5,622</t>
        </is>
      </c>
      <c r="AD16" t="inlineStr">
        <is>
          <t>12,791</t>
        </is>
      </c>
      <c r="AE16" t="inlineStr">
        <is>
          <t>12,986</t>
        </is>
      </c>
      <c r="AF16" t="inlineStr">
        <is>
          <t>14,079</t>
        </is>
      </c>
      <c r="AG16" t="inlineStr">
        <is>
          <t>16,624</t>
        </is>
      </c>
      <c r="AH16" t="inlineStr">
        <is>
          <t>15,911</t>
        </is>
      </c>
      <c r="AI16" t="inlineStr">
        <is>
          <t>14,977</t>
        </is>
      </c>
      <c r="AJ16" t="inlineStr">
        <is>
          <t>6,973</t>
        </is>
      </c>
      <c r="AK16" t="inlineStr">
        <is>
          <t>13,835</t>
        </is>
      </c>
      <c r="AL16" t="inlineStr">
        <is>
          <t>7,059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(543)</t>
        </is>
      </c>
      <c r="G17" t="inlineStr">
        <is>
          <t>196</t>
        </is>
      </c>
      <c r="H17" t="inlineStr">
        <is>
          <t>(114)</t>
        </is>
      </c>
      <c r="I17" t="inlineStr">
        <is>
          <t>246</t>
        </is>
      </c>
      <c r="J17" t="inlineStr">
        <is>
          <t>702</t>
        </is>
      </c>
      <c r="K17" t="inlineStr">
        <is>
          <t>54</t>
        </is>
      </c>
      <c r="L17" t="inlineStr">
        <is>
          <t>(128)</t>
        </is>
      </c>
      <c r="M17" t="inlineStr">
        <is>
          <t>(94)</t>
        </is>
      </c>
      <c r="N17" t="inlineStr">
        <is>
          <t>153</t>
        </is>
      </c>
      <c r="O17" t="inlineStr">
        <is>
          <t>(296)</t>
        </is>
      </c>
      <c r="P17" t="inlineStr">
        <is>
          <t>(134)</t>
        </is>
      </c>
      <c r="Q17" t="inlineStr">
        <is>
          <t>183</t>
        </is>
      </c>
      <c r="R17" t="inlineStr">
        <is>
          <t>233</t>
        </is>
      </c>
      <c r="S17" t="inlineStr">
        <is>
          <t>121</t>
        </is>
      </c>
      <c r="T17" t="inlineStr">
        <is>
          <t>265</t>
        </is>
      </c>
      <c r="U17" t="inlineStr">
        <is>
          <t>404</t>
        </is>
      </c>
      <c r="V17" t="inlineStr">
        <is>
          <t>60</t>
        </is>
      </c>
      <c r="W17" t="inlineStr">
        <is>
          <t>50</t>
        </is>
      </c>
      <c r="X17" t="inlineStr">
        <is>
          <t>233</t>
        </is>
      </c>
      <c r="Y17" t="inlineStr">
        <is>
          <t>(350)</t>
        </is>
      </c>
      <c r="Z17" t="inlineStr">
        <is>
          <t>104</t>
        </is>
      </c>
      <c r="AA17" t="inlineStr">
        <is>
          <t>134</t>
        </is>
      </c>
      <c r="AB17" t="inlineStr">
        <is>
          <t>8</t>
        </is>
      </c>
      <c r="AC17" t="inlineStr">
        <is>
          <t>(44)</t>
        </is>
      </c>
      <c r="AD17" t="inlineStr">
        <is>
          <t>(192)</t>
        </is>
      </c>
      <c r="AE17" t="inlineStr">
        <is>
          <t>(45)</t>
        </is>
      </c>
      <c r="AF17" t="inlineStr">
        <is>
          <t>45</t>
        </is>
      </c>
      <c r="AG17" t="inlineStr">
        <is>
          <t>(59)</t>
        </is>
      </c>
      <c r="AH17" t="inlineStr">
        <is>
          <t>(87)</t>
        </is>
      </c>
      <c r="AI17" t="inlineStr">
        <is>
          <t>(236)</t>
        </is>
      </c>
      <c r="AJ17" t="inlineStr">
        <is>
          <t>922</t>
        </is>
      </c>
      <c r="AK17" t="inlineStr">
        <is>
          <t>311</t>
        </is>
      </c>
      <c r="AL17" t="inlineStr">
        <is>
          <t>159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530</t>
        </is>
      </c>
      <c r="G18" t="inlineStr">
        <is>
          <t>(440)</t>
        </is>
      </c>
      <c r="H18" t="inlineStr">
        <is>
          <t>(1,125)</t>
        </is>
      </c>
      <c r="I18" t="inlineStr">
        <is>
          <t>(1,360)</t>
        </is>
      </c>
      <c r="J18" t="inlineStr">
        <is>
          <t>(885)</t>
        </is>
      </c>
      <c r="K18" t="inlineStr">
        <is>
          <t>(1,037)</t>
        </is>
      </c>
      <c r="L18" t="inlineStr">
        <is>
          <t>(1,013)</t>
        </is>
      </c>
      <c r="M18" t="inlineStr">
        <is>
          <t>(1,050)</t>
        </is>
      </c>
      <c r="N18" t="inlineStr">
        <is>
          <t>(500)</t>
        </is>
      </c>
      <c r="O18" t="inlineStr">
        <is>
          <t>(2,161)</t>
        </is>
      </c>
      <c r="P18" t="inlineStr">
        <is>
          <t>(3,421)</t>
        </is>
      </c>
      <c r="Q18" t="inlineStr">
        <is>
          <t>(1,165)</t>
        </is>
      </c>
      <c r="R18" t="inlineStr">
        <is>
          <t>(1,188)</t>
        </is>
      </c>
      <c r="S18" t="inlineStr">
        <is>
          <t>(1,187)</t>
        </is>
      </c>
      <c r="T18" t="inlineStr">
        <is>
          <t>(936)</t>
        </is>
      </c>
      <c r="U18" t="inlineStr">
        <is>
          <t>(503)</t>
        </is>
      </c>
      <c r="V18" t="inlineStr">
        <is>
          <t>(1,496)</t>
        </is>
      </c>
      <c r="W18" t="inlineStr">
        <is>
          <t>(1,700)</t>
        </is>
      </c>
      <c r="X18" t="inlineStr">
        <is>
          <t>(6,719)</t>
        </is>
      </c>
      <c r="Y18" t="inlineStr">
        <is>
          <t>(2,363)</t>
        </is>
      </c>
      <c r="Z18" t="inlineStr">
        <is>
          <t>(4,149)</t>
        </is>
      </c>
      <c r="AA18" t="inlineStr">
        <is>
          <t>(4,405)</t>
        </is>
      </c>
      <c r="AB18" t="inlineStr">
        <is>
          <t>(2,524)</t>
        </is>
      </c>
      <c r="AC18" t="inlineStr">
        <is>
          <t>(11,404)</t>
        </is>
      </c>
      <c r="AD18" t="inlineStr">
        <is>
          <t>(4,214)</t>
        </is>
      </c>
      <c r="AE18" t="inlineStr">
        <is>
          <t>(7,506)</t>
        </is>
      </c>
      <c r="AF18" t="inlineStr">
        <is>
          <t>(6,186)</t>
        </is>
      </c>
      <c r="AG18" t="inlineStr">
        <is>
          <t>(999)</t>
        </is>
      </c>
      <c r="AH18" t="inlineStr">
        <is>
          <t>(2,450)</t>
        </is>
      </c>
      <c r="AI18" t="inlineStr">
        <is>
          <t>5,927</t>
        </is>
      </c>
      <c r="AJ18" t="inlineStr">
        <is>
          <t>(3,976)</t>
        </is>
      </c>
      <c r="AK18" t="inlineStr">
        <is>
          <t>(1,477)</t>
        </is>
      </c>
      <c r="AL18" t="inlineStr">
        <is>
          <t>(2,765)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(4,308)</t>
        </is>
      </c>
      <c r="Z19" t="inlineStr">
        <is>
          <t>(12,326)</t>
        </is>
      </c>
      <c r="AA19" t="inlineStr">
        <is>
          <t>(13,403)</t>
        </is>
      </c>
      <c r="AB19" t="inlineStr">
        <is>
          <t>(22,530)</t>
        </is>
      </c>
      <c r="AC19" t="inlineStr">
        <is>
          <t>(38,573)</t>
        </is>
      </c>
      <c r="AD19" t="inlineStr">
        <is>
          <t>(38,714)</t>
        </is>
      </c>
      <c r="AE19" t="inlineStr">
        <is>
          <t>(36,962)</t>
        </is>
      </c>
      <c r="AF19" t="inlineStr">
        <is>
          <t>(37,738)</t>
        </is>
      </c>
      <c r="AG19" t="inlineStr">
        <is>
          <t>(25,615)</t>
        </is>
      </c>
      <c r="AH19" t="inlineStr">
        <is>
          <t>(28,768)</t>
        </is>
      </c>
      <c r="AI19" t="inlineStr">
        <is>
          <t>(30,568)</t>
        </is>
      </c>
      <c r="AJ19" t="inlineStr">
        <is>
          <t>(24,850)</t>
        </is>
      </c>
      <c r="AK19" t="inlineStr">
        <is>
          <t>(28,796)</t>
        </is>
      </c>
      <c r="AL19" t="inlineStr">
        <is>
          <t>(12,866)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41</t>
        </is>
      </c>
      <c r="G20" t="inlineStr">
        <is>
          <t>30</t>
        </is>
      </c>
      <c r="H20" t="inlineStr">
        <is>
          <t>39</t>
        </is>
      </c>
      <c r="I20" t="inlineStr">
        <is>
          <t>131</t>
        </is>
      </c>
      <c r="J20" t="inlineStr">
        <is>
          <t>145</t>
        </is>
      </c>
      <c r="K20" t="inlineStr">
        <is>
          <t>69</t>
        </is>
      </c>
      <c r="L20" t="inlineStr">
        <is>
          <t>86</t>
        </is>
      </c>
      <c r="M20" t="inlineStr">
        <is>
          <t>124</t>
        </is>
      </c>
      <c r="N20" t="inlineStr">
        <is>
          <t>150</t>
        </is>
      </c>
      <c r="O20" t="inlineStr">
        <is>
          <t>302</t>
        </is>
      </c>
      <c r="P20" t="inlineStr">
        <is>
          <t>168</t>
        </is>
      </c>
      <c r="Q20" t="inlineStr">
        <is>
          <t>331</t>
        </is>
      </c>
      <c r="R20" t="inlineStr">
        <is>
          <t>164</t>
        </is>
      </c>
      <c r="S20" t="inlineStr">
        <is>
          <t>107</t>
        </is>
      </c>
      <c r="T20" t="inlineStr">
        <is>
          <t>98</t>
        </is>
      </c>
      <c r="U20" t="inlineStr">
        <is>
          <t>193</t>
        </is>
      </c>
      <c r="V20" t="inlineStr">
        <is>
          <t>230</t>
        </is>
      </c>
      <c r="W20" t="inlineStr">
        <is>
          <t>148</t>
        </is>
      </c>
      <c r="X20" t="inlineStr">
        <is>
          <t>1,619</t>
        </is>
      </c>
      <c r="Y20" t="inlineStr">
        <is>
          <t>586</t>
        </is>
      </c>
      <c r="Z20" t="inlineStr">
        <is>
          <t>662</t>
        </is>
      </c>
      <c r="AA20" t="inlineStr">
        <is>
          <t>1,666</t>
        </is>
      </c>
      <c r="AB20" t="inlineStr">
        <is>
          <t>1,569</t>
        </is>
      </c>
      <c r="AC20" t="inlineStr">
        <is>
          <t>1,489</t>
        </is>
      </c>
      <c r="AD20" t="inlineStr">
        <is>
          <t>1,328</t>
        </is>
      </c>
      <c r="AE20" t="inlineStr">
        <is>
          <t>1,532</t>
        </is>
      </c>
      <c r="AF20" t="inlineStr">
        <is>
          <t>1,245</t>
        </is>
      </c>
      <c r="AG20" t="inlineStr">
        <is>
          <t>1,434</t>
        </is>
      </c>
      <c r="AH20" t="inlineStr">
        <is>
          <t>1,595</t>
        </is>
      </c>
      <c r="AI20" t="inlineStr">
        <is>
          <t>1,476</t>
        </is>
      </c>
      <c r="AJ20" t="inlineStr">
        <is>
          <t>1,012</t>
        </is>
      </c>
      <c r="AK20" t="inlineStr">
        <is>
          <t>647</t>
        </is>
      </c>
      <c r="AL20" t="inlineStr">
        <is>
          <t>702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(1,167)</t>
        </is>
      </c>
      <c r="G21" t="inlineStr">
        <is>
          <t>(532)</t>
        </is>
      </c>
      <c r="H21" t="inlineStr">
        <is>
          <t>(474)</t>
        </is>
      </c>
      <c r="I21" t="inlineStr">
        <is>
          <t>(1,260)</t>
        </is>
      </c>
      <c r="J21" t="inlineStr">
        <is>
          <t>(680)</t>
        </is>
      </c>
      <c r="K21" t="inlineStr">
        <is>
          <t>(1,192)</t>
        </is>
      </c>
      <c r="L21" t="inlineStr">
        <is>
          <t>(1,796)</t>
        </is>
      </c>
      <c r="M21" t="inlineStr">
        <is>
          <t>(1,521)</t>
        </is>
      </c>
      <c r="N21" t="inlineStr">
        <is>
          <t>(1,262)</t>
        </is>
      </c>
      <c r="O21" t="inlineStr">
        <is>
          <t>(1,563)</t>
        </is>
      </c>
      <c r="P21" t="inlineStr">
        <is>
          <t>(15)</t>
        </is>
      </c>
      <c r="Q21" t="inlineStr">
        <is>
          <t>(133)</t>
        </is>
      </c>
      <c r="R21" t="inlineStr">
        <is>
          <t>(277)</t>
        </is>
      </c>
      <c r="S21" t="inlineStr">
        <is>
          <t>(691)</t>
        </is>
      </c>
      <c r="T21" t="inlineStr">
        <is>
          <t>(1,440)</t>
        </is>
      </c>
      <c r="U21" t="inlineStr">
        <is>
          <t>(1,739)</t>
        </is>
      </c>
      <c r="V21" t="inlineStr">
        <is>
          <t>(2,055)</t>
        </is>
      </c>
      <c r="W21" t="inlineStr">
        <is>
          <t>(2,416)</t>
        </is>
      </c>
      <c r="X21" t="inlineStr">
        <is>
          <t>(1,838)</t>
        </is>
      </c>
      <c r="Y21" t="inlineStr">
        <is>
          <t>(1,079)</t>
        </is>
      </c>
      <c r="Z21" t="inlineStr">
        <is>
          <t>(1,518)</t>
        </is>
      </c>
      <c r="AA21" t="inlineStr">
        <is>
          <t>(2,961)</t>
        </is>
      </c>
      <c r="AB21" t="inlineStr">
        <is>
          <t>(4,513)</t>
        </is>
      </c>
      <c r="AC21" t="inlineStr">
        <is>
          <t>(4,559)</t>
        </is>
      </c>
      <c r="AD21" t="inlineStr">
        <is>
          <t>(4,832)</t>
        </is>
      </c>
      <c r="AE21" t="inlineStr">
        <is>
          <t>(4,162)</t>
        </is>
      </c>
      <c r="AF21" t="inlineStr">
        <is>
          <t>(3,564)</t>
        </is>
      </c>
      <c r="AG21" t="inlineStr">
        <is>
          <t>(3,681)</t>
        </is>
      </c>
      <c r="AH21" t="inlineStr">
        <is>
          <t>(3,682)</t>
        </is>
      </c>
      <c r="AI21" t="inlineStr">
        <is>
          <t>(1,912)</t>
        </is>
      </c>
      <c r="AJ21" t="inlineStr">
        <is>
          <t>(1,103)</t>
        </is>
      </c>
      <c r="AK21" t="inlineStr">
        <is>
          <t>(118)</t>
        </is>
      </c>
      <c r="AL21" t="inlineStr">
        <is>
          <t>(111)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(491)</t>
        </is>
      </c>
      <c r="G22" t="inlineStr">
        <is>
          <t>(553)</t>
        </is>
      </c>
      <c r="H22" t="inlineStr">
        <is>
          <t>(640)</t>
        </is>
      </c>
      <c r="I22" t="inlineStr">
        <is>
          <t>(738)</t>
        </is>
      </c>
      <c r="J22" t="inlineStr">
        <is>
          <t>(883)</t>
        </is>
      </c>
      <c r="K22" t="inlineStr">
        <is>
          <t>(1,006)</t>
        </is>
      </c>
      <c r="L22" t="inlineStr">
        <is>
          <t>(1,110)</t>
        </is>
      </c>
      <c r="M22" t="inlineStr">
        <is>
          <t>(1,247)</t>
        </is>
      </c>
      <c r="N22" t="inlineStr">
        <is>
          <t>(1,387)</t>
        </is>
      </c>
      <c r="O22" t="inlineStr">
        <is>
          <t>(1,480)</t>
        </is>
      </c>
      <c r="P22" t="inlineStr">
        <is>
          <t>(1,580)</t>
        </is>
      </c>
      <c r="Q22" t="inlineStr">
        <is>
          <t>(1,685)</t>
        </is>
      </c>
      <c r="R22" t="inlineStr">
        <is>
          <t>(1,791)</t>
        </is>
      </c>
      <c r="S22" t="inlineStr">
        <is>
          <t>(1,987)</t>
        </is>
      </c>
      <c r="T22" t="inlineStr">
        <is>
          <t>(2,166)</t>
        </is>
      </c>
      <c r="U22" t="inlineStr">
        <is>
          <t>(2,429)</t>
        </is>
      </c>
      <c r="V22" t="inlineStr">
        <is>
          <t>(2,678)</t>
        </is>
      </c>
      <c r="W22" t="inlineStr">
        <is>
          <t>(2,911)</t>
        </is>
      </c>
      <c r="X22" t="inlineStr">
        <is>
          <t>(3,149)</t>
        </is>
      </c>
      <c r="Y22" t="inlineStr">
        <is>
          <t>(3,521)</t>
        </is>
      </c>
      <c r="Z22" t="inlineStr">
        <is>
          <t>(3,800)</t>
        </is>
      </c>
      <c r="AA22" t="inlineStr">
        <is>
          <t>(4,068)</t>
        </is>
      </c>
      <c r="AB22" t="inlineStr">
        <is>
          <t>(4,300)</t>
        </is>
      </c>
      <c r="AC22" t="inlineStr">
        <is>
          <t>(4,595)</t>
        </is>
      </c>
      <c r="AD22" t="inlineStr">
        <is>
          <t>(4,969)</t>
        </is>
      </c>
      <c r="AE22" t="inlineStr">
        <is>
          <t>(5,350)</t>
        </is>
      </c>
      <c r="AF22" t="inlineStr">
        <is>
          <t>(5,741)</t>
        </is>
      </c>
      <c r="AG22" t="inlineStr">
        <is>
          <t>(6,043)</t>
        </is>
      </c>
      <c r="AH22" t="inlineStr">
        <is>
          <t>(6,320)</t>
        </is>
      </c>
      <c r="AI22" t="inlineStr">
        <is>
          <t>(6,644)</t>
        </is>
      </c>
      <c r="AJ22" t="inlineStr">
        <is>
          <t>(6,845)</t>
        </is>
      </c>
      <c r="AK22" t="inlineStr">
        <is>
          <t>(7,047)</t>
        </is>
      </c>
      <c r="AL22" t="inlineStr">
        <is>
          <t>(7,252)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(74)</t>
        </is>
      </c>
      <c r="G23" t="inlineStr">
        <is>
          <t>511</t>
        </is>
      </c>
      <c r="H23" t="inlineStr">
        <is>
          <t>(257)</t>
        </is>
      </c>
      <c r="I23" t="inlineStr">
        <is>
          <t>949</t>
        </is>
      </c>
      <c r="J23" t="inlineStr">
        <is>
          <t>(122)</t>
        </is>
      </c>
      <c r="K23" t="inlineStr">
        <is>
          <t>337</t>
        </is>
      </c>
      <c r="L23" t="inlineStr">
        <is>
          <t>542</t>
        </is>
      </c>
      <c r="M23" t="inlineStr">
        <is>
          <t>542</t>
        </is>
      </c>
      <c r="N23" t="inlineStr">
        <is>
          <t>(596)</t>
        </is>
      </c>
      <c r="O23" t="inlineStr">
        <is>
          <t>1,408</t>
        </is>
      </c>
      <c r="P23" t="inlineStr">
        <is>
          <t>956</t>
        </is>
      </c>
      <c r="Q23" t="inlineStr">
        <is>
          <t>(585)</t>
        </is>
      </c>
      <c r="R23" t="inlineStr">
        <is>
          <t>(926)</t>
        </is>
      </c>
      <c r="S23" t="inlineStr">
        <is>
          <t>(756)</t>
        </is>
      </c>
      <c r="T23" t="inlineStr">
        <is>
          <t>(93)</t>
        </is>
      </c>
      <c r="U23" t="inlineStr">
        <is>
          <t>1,714</t>
        </is>
      </c>
      <c r="V23" t="inlineStr">
        <is>
          <t>(2,282)</t>
        </is>
      </c>
      <c r="W23" t="inlineStr">
        <is>
          <t>(1,404)</t>
        </is>
      </c>
      <c r="X23" t="inlineStr">
        <is>
          <t>4,341</t>
        </is>
      </c>
      <c r="Y23" t="inlineStr">
        <is>
          <t>4,337</t>
        </is>
      </c>
      <c r="Z23" t="inlineStr">
        <is>
          <t>14,689</t>
        </is>
      </c>
      <c r="AA23" t="inlineStr">
        <is>
          <t>15,301</t>
        </is>
      </c>
      <c r="AB23" t="inlineStr">
        <is>
          <t>27,540</t>
        </is>
      </c>
      <c r="AC23" t="inlineStr">
        <is>
          <t>42,891</t>
        </is>
      </c>
      <c r="AD23" t="inlineStr">
        <is>
          <t>43,442</t>
        </is>
      </c>
      <c r="AE23" t="inlineStr">
        <is>
          <t>41,311</t>
        </is>
      </c>
      <c r="AF23" t="inlineStr">
        <is>
          <t>40,685</t>
        </is>
      </c>
      <c r="AG23" t="inlineStr">
        <is>
          <t>27,360</t>
        </is>
      </c>
      <c r="AH23" t="inlineStr">
        <is>
          <t>29,728</t>
        </is>
      </c>
      <c r="AI23" t="inlineStr">
        <is>
          <t>27,301</t>
        </is>
      </c>
      <c r="AJ23" t="inlineStr">
        <is>
          <t>22,782</t>
        </is>
      </c>
      <c r="AK23" t="inlineStr">
        <is>
          <t>27,244</t>
        </is>
      </c>
      <c r="AL23" t="inlineStr">
        <is>
          <t>12,741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(1,691)</t>
        </is>
      </c>
      <c r="G24" t="inlineStr">
        <is>
          <t>(544)</t>
        </is>
      </c>
      <c r="H24" t="inlineStr">
        <is>
          <t>(1,332)</t>
        </is>
      </c>
      <c r="I24" t="inlineStr">
        <is>
          <t>(917)</t>
        </is>
      </c>
      <c r="J24" t="inlineStr">
        <is>
          <t>(1,540)</t>
        </is>
      </c>
      <c r="K24" t="inlineStr">
        <is>
          <t>(1,792)</t>
        </is>
      </c>
      <c r="L24" t="inlineStr">
        <is>
          <t>(2,278)</t>
        </is>
      </c>
      <c r="M24" t="inlineStr">
        <is>
          <t>(2,102)</t>
        </is>
      </c>
      <c r="N24" t="inlineStr">
        <is>
          <t>(3,095)</t>
        </is>
      </c>
      <c r="O24" t="inlineStr">
        <is>
          <t>(1,333)</t>
        </is>
      </c>
      <c r="P24" t="inlineStr">
        <is>
          <t>(471)</t>
        </is>
      </c>
      <c r="Q24" t="inlineStr">
        <is>
          <t>(2,072)</t>
        </is>
      </c>
      <c r="R24" t="inlineStr">
        <is>
          <t>(2,830)</t>
        </is>
      </c>
      <c r="S24" t="inlineStr">
        <is>
          <t>(3,327)</t>
        </is>
      </c>
      <c r="T24" t="inlineStr">
        <is>
          <t>(3,601)</t>
        </is>
      </c>
      <c r="U24" t="inlineStr">
        <is>
          <t>(2,261)</t>
        </is>
      </c>
      <c r="V24" t="inlineStr">
        <is>
          <t>(6,785)</t>
        </is>
      </c>
      <c r="W24" t="inlineStr">
        <is>
          <t>(6,583)</t>
        </is>
      </c>
      <c r="X24" t="inlineStr">
        <is>
          <t>973</t>
        </is>
      </c>
      <c r="Y24" t="inlineStr">
        <is>
          <t>(3,985)</t>
        </is>
      </c>
      <c r="Z24" t="inlineStr">
        <is>
          <t>(2,293)</t>
        </is>
      </c>
      <c r="AA24" t="inlineStr">
        <is>
          <t>(3,465)</t>
        </is>
      </c>
      <c r="AB24" t="inlineStr">
        <is>
          <t>(2,234)</t>
        </is>
      </c>
      <c r="AC24" t="inlineStr">
        <is>
          <t>(3,347)</t>
        </is>
      </c>
      <c r="AD24" t="inlineStr">
        <is>
          <t>(3,745)</t>
        </is>
      </c>
      <c r="AE24" t="inlineStr">
        <is>
          <t>(3,631)</t>
        </is>
      </c>
      <c r="AF24" t="inlineStr">
        <is>
          <t>(5,113)</t>
        </is>
      </c>
      <c r="AG24" t="inlineStr">
        <is>
          <t>(6,545)</t>
        </is>
      </c>
      <c r="AH24" t="inlineStr">
        <is>
          <t>(7,447)</t>
        </is>
      </c>
      <c r="AI24" t="inlineStr">
        <is>
          <t>(10,347)</t>
        </is>
      </c>
      <c r="AJ24" t="inlineStr">
        <is>
          <t>(9,004)</t>
        </is>
      </c>
      <c r="AK24" t="inlineStr">
        <is>
          <t>(8,070)</t>
        </is>
      </c>
      <c r="AL24" t="inlineStr">
        <is>
          <t>(6,786)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(23)</t>
        </is>
      </c>
      <c r="G25" t="inlineStr">
        <is>
          <t>33</t>
        </is>
      </c>
      <c r="H25" t="inlineStr">
        <is>
          <t>1</t>
        </is>
      </c>
      <c r="I25" t="inlineStr">
        <is>
          <t>(58)</t>
        </is>
      </c>
      <c r="J25" t="inlineStr">
        <is>
          <t>(41)</t>
        </is>
      </c>
      <c r="K25" t="inlineStr">
        <is>
          <t>34</t>
        </is>
      </c>
      <c r="L25" t="inlineStr">
        <is>
          <t>(43)</t>
        </is>
      </c>
      <c r="M25" t="inlineStr">
        <is>
          <t>(45)</t>
        </is>
      </c>
      <c r="N25" t="inlineStr">
        <is>
          <t>(134)</t>
        </is>
      </c>
      <c r="O25" t="inlineStr">
        <is>
          <t>(28)</t>
        </is>
      </c>
      <c r="P25" t="inlineStr">
        <is>
          <t>(28)</t>
        </is>
      </c>
      <c r="Q25" t="inlineStr">
        <is>
          <t>(140)</t>
        </is>
      </c>
      <c r="R25" t="inlineStr">
        <is>
          <t>(45)</t>
        </is>
      </c>
      <c r="S25" t="inlineStr">
        <is>
          <t>32</t>
        </is>
      </c>
      <c r="T25" t="inlineStr">
        <is>
          <t>183</t>
        </is>
      </c>
      <c r="U25" t="inlineStr">
        <is>
          <t>141</t>
        </is>
      </c>
      <c r="V25" t="inlineStr">
        <is>
          <t>(148)</t>
        </is>
      </c>
      <c r="W25" t="inlineStr">
        <is>
          <t>65</t>
        </is>
      </c>
      <c r="X25" t="inlineStr">
        <is>
          <t>249</t>
        </is>
      </c>
      <c r="Y25" t="inlineStr">
        <is>
          <t>(615)</t>
        </is>
      </c>
      <c r="Z25" t="inlineStr">
        <is>
          <t>576</t>
        </is>
      </c>
      <c r="AA25" t="inlineStr">
        <is>
          <t>(166)</t>
        </is>
      </c>
      <c r="AB25" t="inlineStr">
        <is>
          <t>(430)</t>
        </is>
      </c>
      <c r="AC25" t="inlineStr">
        <is>
          <t>(255)</t>
        </is>
      </c>
      <c r="AD25" t="inlineStr">
        <is>
          <t>(611)</t>
        </is>
      </c>
      <c r="AE25" t="inlineStr">
        <is>
          <t>(934)</t>
        </is>
      </c>
      <c r="AF25" t="inlineStr">
        <is>
          <t>(878)</t>
        </is>
      </c>
      <c r="AG25" t="inlineStr">
        <is>
          <t>(6)</t>
        </is>
      </c>
      <c r="AH25" t="inlineStr">
        <is>
          <t>242</t>
        </is>
      </c>
      <c r="AI25" t="inlineStr">
        <is>
          <t>(262)</t>
        </is>
      </c>
      <c r="AJ25" t="inlineStr">
        <is>
          <t>(72)</t>
        </is>
      </c>
      <c r="AK25" t="inlineStr">
        <is>
          <t>76</t>
        </is>
      </c>
      <c r="AL25" t="inlineStr">
        <is>
          <t>(159)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(1,691)</t>
        </is>
      </c>
      <c r="G26" t="inlineStr">
        <is>
          <t>(544)</t>
        </is>
      </c>
      <c r="H26" t="inlineStr">
        <is>
          <t>(1,332)</t>
        </is>
      </c>
      <c r="I26" t="inlineStr">
        <is>
          <t>(917)</t>
        </is>
      </c>
      <c r="J26" t="inlineStr">
        <is>
          <t>(1,540)</t>
        </is>
      </c>
      <c r="K26" t="inlineStr">
        <is>
          <t>388</t>
        </is>
      </c>
      <c r="L26" t="inlineStr">
        <is>
          <t>(219)</t>
        </is>
      </c>
      <c r="M26" t="inlineStr">
        <is>
          <t>266</t>
        </is>
      </c>
      <c r="N26" t="inlineStr">
        <is>
          <t>304</t>
        </is>
      </c>
      <c r="O26" t="inlineStr">
        <is>
          <t>(89)</t>
        </is>
      </c>
      <c r="P26" t="inlineStr">
        <is>
          <t>(37)</t>
        </is>
      </c>
      <c r="Q26" t="inlineStr">
        <is>
          <t>208</t>
        </is>
      </c>
      <c r="R26" t="inlineStr">
        <is>
          <t>47</t>
        </is>
      </c>
      <c r="S26" t="inlineStr">
        <is>
          <t>260</t>
        </is>
      </c>
      <c r="T26" t="inlineStr">
        <is>
          <t>1,102</t>
        </is>
      </c>
      <c r="U26" t="inlineStr">
        <is>
          <t>3,345</t>
        </is>
      </c>
      <c r="V26" t="inlineStr">
        <is>
          <t>(2,006)</t>
        </is>
      </c>
      <c r="W26" t="inlineStr">
        <is>
          <t>(2,261)</t>
        </is>
      </c>
      <c r="X26" t="inlineStr">
        <is>
          <t>1,653</t>
        </is>
      </c>
      <c r="Y26" t="inlineStr">
        <is>
          <t>608</t>
        </is>
      </c>
      <c r="Z26" t="inlineStr">
        <is>
          <t>2,320</t>
        </is>
      </c>
      <c r="AA26" t="inlineStr">
        <is>
          <t>1,496</t>
        </is>
      </c>
      <c r="AB26" t="inlineStr">
        <is>
          <t>4,286</t>
        </is>
      </c>
      <c r="AC26" t="inlineStr">
        <is>
          <t>(4,361)</t>
        </is>
      </c>
      <c r="AD26" t="inlineStr">
        <is>
          <t>1,972</t>
        </is>
      </c>
      <c r="AE26" t="inlineStr">
        <is>
          <t>(1,456)</t>
        </is>
      </c>
      <c r="AF26" t="inlineStr">
        <is>
          <t>(1,649)</t>
        </is>
      </c>
      <c r="AG26" t="inlineStr">
        <is>
          <t>1,246</t>
        </is>
      </c>
      <c r="AH26" t="inlineStr">
        <is>
          <t>(2,549)</t>
        </is>
      </c>
      <c r="AI26" t="inlineStr">
        <is>
          <t>2,945</t>
        </is>
      </c>
      <c r="AJ26" t="inlineStr">
        <is>
          <t>(2,581)</t>
        </is>
      </c>
      <c r="AK26" t="inlineStr">
        <is>
          <t>373</t>
        </is>
      </c>
      <c r="AL26" t="inlineStr">
        <is>
          <t>2,915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1,386</t>
        </is>
      </c>
      <c r="L27" t="inlineStr">
        <is>
          <t>1,167</t>
        </is>
      </c>
      <c r="M27" t="inlineStr">
        <is>
          <t>1,433</t>
        </is>
      </c>
      <c r="N27" t="inlineStr">
        <is>
          <t>1,737</t>
        </is>
      </c>
      <c r="O27" t="inlineStr">
        <is>
          <t>1,648</t>
        </is>
      </c>
      <c r="P27" t="inlineStr">
        <is>
          <t>1,611</t>
        </is>
      </c>
      <c r="Q27" t="inlineStr">
        <is>
          <t>1,819</t>
        </is>
      </c>
      <c r="R27" t="inlineStr">
        <is>
          <t>1,866</t>
        </is>
      </c>
      <c r="S27" t="inlineStr">
        <is>
          <t>2,126</t>
        </is>
      </c>
      <c r="T27" t="inlineStr">
        <is>
          <t>3,362</t>
        </is>
      </c>
      <c r="U27" t="inlineStr">
        <is>
          <t>6,707</t>
        </is>
      </c>
      <c r="V27" t="inlineStr">
        <is>
          <t>4,701</t>
        </is>
      </c>
      <c r="W27" t="inlineStr">
        <is>
          <t>2,440</t>
        </is>
      </c>
      <c r="X27" t="inlineStr">
        <is>
          <t>4,093</t>
        </is>
      </c>
      <c r="Y27" t="inlineStr">
        <is>
          <t>4,701</t>
        </is>
      </c>
      <c r="Z27" t="inlineStr">
        <is>
          <t>7,021</t>
        </is>
      </c>
      <c r="AA27" t="inlineStr">
        <is>
          <t>8,517</t>
        </is>
      </c>
      <c r="AB27" t="inlineStr">
        <is>
          <t>12,803</t>
        </is>
      </c>
      <c r="AC27" t="inlineStr">
        <is>
          <t>8,442</t>
        </is>
      </c>
      <c r="AD27" t="inlineStr">
        <is>
          <t>10,414</t>
        </is>
      </c>
      <c r="AE27" t="inlineStr">
        <is>
          <t>8,958</t>
        </is>
      </c>
      <c r="AF27" t="inlineStr">
        <is>
          <t>7,309</t>
        </is>
      </c>
      <c r="AG27" t="inlineStr">
        <is>
          <t>8,555</t>
        </is>
      </c>
      <c r="AH27" t="inlineStr">
        <is>
          <t>6,006</t>
        </is>
      </c>
      <c r="AI27" t="inlineStr">
        <is>
          <t>9,318</t>
        </is>
      </c>
      <c r="AJ27" t="inlineStr">
        <is>
          <t>6,737</t>
        </is>
      </c>
      <c r="AK27" t="inlineStr">
        <is>
          <t>7,110</t>
        </is>
      </c>
      <c r="AL27" t="inlineStr">
        <is>
          <t>10,025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1,145</t>
        </is>
      </c>
      <c r="G28" t="inlineStr">
        <is>
          <t>1,096</t>
        </is>
      </c>
      <c r="H28" t="inlineStr">
        <is>
          <t>1,430</t>
        </is>
      </c>
      <c r="I28" t="inlineStr">
        <is>
          <t>1,058</t>
        </is>
      </c>
      <c r="J28" t="inlineStr">
        <is>
          <t>956</t>
        </is>
      </c>
      <c r="K28" t="inlineStr">
        <is>
          <t>998</t>
        </is>
      </c>
      <c r="L28" t="inlineStr">
        <is>
          <t>1,386</t>
        </is>
      </c>
      <c r="M28" t="inlineStr">
        <is>
          <t>1,167</t>
        </is>
      </c>
      <c r="N28" t="inlineStr">
        <is>
          <t>1,433</t>
        </is>
      </c>
      <c r="O28" t="inlineStr">
        <is>
          <t>1,737</t>
        </is>
      </c>
      <c r="P28" t="inlineStr">
        <is>
          <t>1,648</t>
        </is>
      </c>
      <c r="Q28" t="inlineStr">
        <is>
          <t>1,611</t>
        </is>
      </c>
      <c r="R28" t="inlineStr">
        <is>
          <t>1,819</t>
        </is>
      </c>
      <c r="S28" t="inlineStr">
        <is>
          <t>1,866</t>
        </is>
      </c>
      <c r="T28" t="inlineStr">
        <is>
          <t>2,260</t>
        </is>
      </c>
      <c r="U28" t="inlineStr">
        <is>
          <t>3,362</t>
        </is>
      </c>
      <c r="V28" t="inlineStr">
        <is>
          <t>6,707</t>
        </is>
      </c>
      <c r="W28" t="inlineStr">
        <is>
          <t>4,701</t>
        </is>
      </c>
      <c r="X28" t="inlineStr">
        <is>
          <t>2,440</t>
        </is>
      </c>
      <c r="Y28" t="inlineStr">
        <is>
          <t>4,093</t>
        </is>
      </c>
      <c r="Z28" t="inlineStr">
        <is>
          <t>4,701</t>
        </is>
      </c>
      <c r="AA28" t="inlineStr">
        <is>
          <t>7,021</t>
        </is>
      </c>
      <c r="AB28" t="inlineStr">
        <is>
          <t>8,517</t>
        </is>
      </c>
      <c r="AC28" t="inlineStr">
        <is>
          <t>12,803</t>
        </is>
      </c>
      <c r="AD28" t="inlineStr">
        <is>
          <t>8,442</t>
        </is>
      </c>
      <c r="AE28" t="inlineStr">
        <is>
          <t>10,414</t>
        </is>
      </c>
      <c r="AF28" t="inlineStr">
        <is>
          <t>8,958</t>
        </is>
      </c>
      <c r="AG28" t="inlineStr">
        <is>
          <t>7,309</t>
        </is>
      </c>
      <c r="AH28" t="inlineStr">
        <is>
          <t>8,555</t>
        </is>
      </c>
      <c r="AI28" t="inlineStr">
        <is>
          <t>6,373</t>
        </is>
      </c>
      <c r="AJ28" t="inlineStr">
        <is>
          <t>9,318</t>
        </is>
      </c>
      <c r="AK28" t="inlineStr">
        <is>
          <t>6,737</t>
        </is>
      </c>
      <c r="AL28" t="inlineStr">
        <is>
          <t>7,110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672</t>
        </is>
      </c>
      <c r="G29" t="inlineStr">
        <is>
          <t>691</t>
        </is>
      </c>
      <c r="H29" t="inlineStr">
        <is>
          <t>1,293</t>
        </is>
      </c>
      <c r="I29" t="inlineStr">
        <is>
          <t>1,149</t>
        </is>
      </c>
      <c r="J29" t="inlineStr">
        <is>
          <t>1,708</t>
        </is>
      </c>
      <c r="K29" t="inlineStr">
        <is>
          <t>2,305</t>
        </is>
      </c>
      <c r="L29" t="inlineStr">
        <is>
          <t>2,178</t>
        </is>
      </c>
      <c r="M29" t="inlineStr">
        <is>
          <t>2,473</t>
        </is>
      </c>
      <c r="N29" t="inlineStr">
        <is>
          <t>2,940</t>
        </is>
      </c>
      <c r="O29" t="inlineStr">
        <is>
          <t>2,570</t>
        </is>
      </c>
      <c r="P29" t="inlineStr">
        <is>
          <t>2,814</t>
        </is>
      </c>
      <c r="Q29" t="inlineStr">
        <is>
          <t>2,852</t>
        </is>
      </c>
      <c r="R29" t="inlineStr">
        <is>
          <t>3,341</t>
        </is>
      </c>
      <c r="S29" t="inlineStr">
        <is>
          <t>3,891</t>
        </is>
      </c>
      <c r="T29" t="inlineStr">
        <is>
          <t>4,644</t>
        </is>
      </c>
      <c r="U29" t="inlineStr">
        <is>
          <t>5,213</t>
        </is>
      </c>
      <c r="V29" t="inlineStr">
        <is>
          <t>5,524</t>
        </is>
      </c>
      <c r="W29" t="inlineStr">
        <is>
          <t>4,550</t>
        </is>
      </c>
      <c r="X29" t="inlineStr">
        <is>
          <t>5,502</t>
        </is>
      </c>
      <c r="Y29" t="inlineStr">
        <is>
          <t>5,603</t>
        </is>
      </c>
      <c r="Z29" t="inlineStr">
        <is>
          <t>6,193</t>
        </is>
      </c>
      <c r="AA29" t="inlineStr">
        <is>
          <t>7,317</t>
        </is>
      </c>
      <c r="AB29" t="inlineStr">
        <is>
          <t>6,554</t>
        </is>
      </c>
      <c r="AC29" t="inlineStr">
        <is>
          <t>7,865</t>
        </is>
      </c>
      <c r="AD29" t="inlineStr">
        <is>
          <t>7,992</t>
        </is>
      </c>
      <c r="AE29" t="inlineStr">
        <is>
          <t>8,209</t>
        </is>
      </c>
      <c r="AF29" t="inlineStr">
        <is>
          <t>7,975</t>
        </is>
      </c>
      <c r="AG29" t="inlineStr">
        <is>
          <t>6,534</t>
        </is>
      </c>
      <c r="AH29" t="inlineStr">
        <is>
          <t>5,431</t>
        </is>
      </c>
      <c r="AI29" t="inlineStr">
        <is>
          <t>6,280</t>
        </is>
      </c>
      <c r="AJ29" t="inlineStr">
        <is>
          <t>8,417</t>
        </is>
      </c>
      <c r="AK29" t="inlineStr">
        <is>
          <t>8,667</t>
        </is>
      </c>
      <c r="AL29" t="inlineStr">
        <is>
          <t>11,258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2022-08-03T01:48:38Z</dcterms:created>
  <dcterms:modified xmlns:dcterms="http://purl.org/dc/terms/" xmlns:xsi="http://www.w3.org/2001/XMLSchema-instance" xsi:type="dcterms:W3CDTF">2023-03-21T03:05:15Z</dcterms:modified>
  <cp:lastModifiedBy>William Kruta</cp:lastModifiedBy>
</cp:coreProperties>
</file>