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1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_([$$-409]* #,##0.00_);_([$$-409]* \(#,##0.00\);_([$$-409]* &quot;-&quot;??_);_(@_)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i val="1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2" fillId="2" borderId="0" pivotButton="0" quotePrefix="0" xfId="0"/>
    <xf numFmtId="0" fontId="0" fillId="0" borderId="4" pivotButton="0" quotePrefix="0" xfId="0"/>
    <xf numFmtId="0" fontId="0" fillId="0" borderId="3" pivotButton="0" quotePrefix="0" xfId="0"/>
    <xf numFmtId="14" fontId="2" fillId="2" borderId="0" pivotButton="0" quotePrefix="0" xfId="0"/>
    <xf numFmtId="14" fontId="2" fillId="2" borderId="3" pivotButton="0" quotePrefix="0" xfId="0"/>
    <xf numFmtId="0" fontId="2" fillId="2" borderId="2" pivotButton="0" quotePrefix="0" xfId="0"/>
    <xf numFmtId="14" fontId="2" fillId="2" borderId="0" applyAlignment="1" pivotButton="0" quotePrefix="0" xfId="0">
      <alignment horizontal="center"/>
    </xf>
    <xf numFmtId="0" fontId="0" fillId="0" borderId="6" pivotButton="0" quotePrefix="0" xfId="0"/>
    <xf numFmtId="0" fontId="0" fillId="0" borderId="5" pivotButton="0" quotePrefix="0" xfId="0"/>
    <xf numFmtId="0" fontId="1" fillId="0" borderId="2" pivotButton="0" quotePrefix="0" xfId="0"/>
    <xf numFmtId="0" fontId="1" fillId="0" borderId="0" pivotButton="0" quotePrefix="0" xfId="0"/>
    <xf numFmtId="3" fontId="0" fillId="0" borderId="0" pivotButton="0" quotePrefix="0" xfId="0"/>
    <xf numFmtId="3" fontId="0" fillId="0" borderId="5" pivotButton="0" quotePrefix="0" xfId="0"/>
    <xf numFmtId="3" fontId="1" fillId="0" borderId="0" pivotButton="0" quotePrefix="0" xfId="0"/>
    <xf numFmtId="2" fontId="0" fillId="0" borderId="0" pivotButton="0" quotePrefix="0" xfId="0"/>
    <xf numFmtId="2" fontId="0" fillId="0" borderId="2" pivotButton="0" quotePrefix="0" xfId="0"/>
    <xf numFmtId="10" fontId="0" fillId="0" borderId="0" pivotButton="0" quotePrefix="0" xfId="0"/>
    <xf numFmtId="10" fontId="0" fillId="0" borderId="5" pivotButton="0" quotePrefix="0" xfId="0"/>
    <xf numFmtId="0" fontId="2" fillId="0" borderId="0" pivotButton="0" quotePrefix="0" xfId="0"/>
    <xf numFmtId="0" fontId="1" fillId="0" borderId="7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2" borderId="3" pivotButton="0" quotePrefix="0" xfId="0"/>
    <xf numFmtId="0" fontId="3" fillId="2" borderId="2" pivotButton="0" quotePrefix="0" xfId="0"/>
    <xf numFmtId="0" fontId="2" fillId="0" borderId="2" pivotButton="0" quotePrefix="0" xfId="0"/>
    <xf numFmtId="0" fontId="0" fillId="0" borderId="8" pivotButton="0" quotePrefix="0" xfId="0"/>
    <xf numFmtId="164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1" fillId="2" borderId="0" pivotButton="0" quotePrefix="0" xfId="0"/>
    <xf numFmtId="0" fontId="3" fillId="2" borderId="0" pivotButton="0" quotePrefix="0" xfId="0"/>
    <xf numFmtId="0" fontId="6" fillId="3" borderId="0" pivotButton="0" quotePrefix="0" xfId="0"/>
    <xf numFmtId="0" fontId="6" fillId="3" borderId="2" pivotButton="0" quotePrefix="0" xfId="0"/>
    <xf numFmtId="9" fontId="0" fillId="0" borderId="0" pivotButton="0" quotePrefix="0" xfId="0"/>
    <xf numFmtId="9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Operating Expenses</a:t>
            </a:r>
            <a:r>
              <a:rPr lang="en-US" baseline="0"/>
              <a:t xml:space="preserve"> Breakdown 2015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solidFill xmlns:a="http://schemas.openxmlformats.org/drawingml/2006/main">
                <a:schemeClr val="accent1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 xmlns:a="http://schemas.openxmlformats.org/drawingml/2006/main">
                <a:schemeClr val="accent2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 xmlns:a="http://schemas.openxmlformats.org/drawingml/2006/main">
                <a:schemeClr val="accent3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cat>
            <strRef>
              <f>Model!$B$30:$B$32</f>
              <strCache>
                <ptCount val="3"/>
                <pt idx="0">
                  <v>R&amp;D</v>
                </pt>
                <pt idx="1">
                  <v>Sales and marketing</v>
                </pt>
                <pt idx="2">
                  <v>General and Administrative</v>
                </pt>
              </strCache>
            </strRef>
          </cat>
          <val>
            <numRef>
              <f>Model!$AI$30:$AI$32</f>
              <numCache>
                <formatCode>General</formatCode>
                <ptCount val="3"/>
                <pt idx="0">
                  <v>11988</v>
                </pt>
                <pt idx="1">
                  <v>14697</v>
                </pt>
                <pt idx="2">
                  <v>4563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 rtl="0"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Operating Expenses Breakdown 2021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solidFill xmlns:a="http://schemas.openxmlformats.org/drawingml/2006/main">
                <a:schemeClr val="accent1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 xmlns:a="http://schemas.openxmlformats.org/drawingml/2006/main">
                <a:schemeClr val="accent2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 xmlns:a="http://schemas.openxmlformats.org/drawingml/2006/main">
                <a:schemeClr val="accent3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cat>
            <strRef>
              <f>Model!$B$30:$B$32</f>
              <strCache>
                <ptCount val="3"/>
                <pt idx="0">
                  <v>R&amp;D</v>
                </pt>
                <pt idx="1">
                  <v>Sales and marketing</v>
                </pt>
                <pt idx="2">
                  <v>General and Administrative</v>
                </pt>
              </strCache>
            </strRef>
          </cat>
          <val>
            <numRef>
              <f>Model!$AO$30:$AO$32</f>
              <numCache>
                <formatCode>#,##0</formatCode>
                <ptCount val="3"/>
                <pt idx="0">
                  <v>24512</v>
                </pt>
                <pt idx="1">
                  <v>21825</v>
                </pt>
                <pt idx="2">
                  <v>5900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 rtl="0"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William</author>
  </authors>
  <commentList>
    <comment ref="A5" authorId="0" shapeId="0">
      <text>
        <t>William:
Cash equivalents &amp; short term investments.</t>
      </text>
    </comment>
  </commentList>
</comments>
</file>

<file path=xl/comments/comment2.xml><?xml version="1.0" encoding="utf-8"?>
<comments xmlns="http://schemas.openxmlformats.org/spreadsheetml/2006/main">
  <authors>
    <author>William</author>
  </authors>
  <commentList>
    <comment ref="B94" authorId="0" shapeId="0">
      <text>
        <t>William:
Found under "Additions to property and equipment".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15</col>
      <colOff>718128</colOff>
      <row>137</row>
      <rowOff>169141</rowOff>
    </from>
    <to>
      <col>24</col>
      <colOff>323273</colOff>
      <row>159</row>
      <rowOff>150091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5</col>
      <colOff>779894</colOff>
      <row>137</row>
      <rowOff>161637</rowOff>
    </from>
    <to>
      <col>15</col>
      <colOff>11546</colOff>
      <row>159</row>
      <rowOff>161637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F21" sqref="F21"/>
    </sheetView>
  </sheetViews>
  <sheetFormatPr baseColWidth="8" defaultRowHeight="14.5"/>
  <sheetData>
    <row r="1" ht="15" customHeight="1" thickBot="1">
      <c r="A1" t="e">
        <v>#VALUE!</v>
      </c>
    </row>
    <row r="2">
      <c r="A2" s="27" t="inlineStr">
        <is>
          <t xml:space="preserve">Price </t>
        </is>
      </c>
      <c r="B2" s="28">
        <f t="array" ref="B2">_FV(A1,"Price")</f>
        <v/>
      </c>
    </row>
    <row r="3">
      <c r="A3" s="29" t="inlineStr">
        <is>
          <t>Shares</t>
        </is>
      </c>
      <c r="B3" s="14">
        <f t="array" ref="B3">_FV(A1,"Shares outstanding",TRUE)/1000000</f>
        <v/>
      </c>
    </row>
    <row r="4">
      <c r="A4" s="29" t="inlineStr">
        <is>
          <t>MC</t>
        </is>
      </c>
      <c r="B4" s="14">
        <f>B2*B3</f>
        <v/>
      </c>
    </row>
    <row r="5">
      <c r="A5" s="29" t="inlineStr">
        <is>
          <t>Cash</t>
        </is>
      </c>
      <c r="B5" s="14">
        <f>Model!AF54+Model!AF55</f>
        <v/>
      </c>
    </row>
    <row r="6">
      <c r="A6" s="29" t="inlineStr">
        <is>
          <t>Debt</t>
        </is>
      </c>
      <c r="B6" s="14">
        <f>Model!AF69+Model!AF70+Model!AF77</f>
        <v/>
      </c>
    </row>
    <row r="7" ht="15" customHeight="1" thickBot="1">
      <c r="A7" s="30" t="inlineStr">
        <is>
          <t>EV</t>
        </is>
      </c>
      <c r="B7" s="14">
        <f>B4-B5+B6</f>
        <v/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1" sqref="C11"/>
    </sheetView>
  </sheetViews>
  <sheetFormatPr baseColWidth="8" defaultRowHeight="14.5"/>
  <cols>
    <col width="7" customWidth="1" min="1" max="1"/>
    <col width="15.08984375" customWidth="1" min="2" max="2"/>
  </cols>
  <sheetData>
    <row r="1">
      <c r="B1" t="inlineStr">
        <is>
          <t>Company Name</t>
        </is>
      </c>
      <c r="C1" t="inlineStr">
        <is>
          <t>Microsoft Corporation</t>
        </is>
      </c>
    </row>
    <row r="2">
      <c r="B2" t="inlineStr">
        <is>
          <t>Ticker</t>
        </is>
      </c>
      <c r="C2" t="inlineStr">
        <is>
          <t>MSFT</t>
        </is>
      </c>
    </row>
    <row r="3">
      <c r="B3" t="inlineStr">
        <is>
          <t>Country</t>
        </is>
      </c>
      <c r="C3" t="inlineStr">
        <is>
          <t>USA</t>
        </is>
      </c>
    </row>
    <row r="4">
      <c r="B4" t="inlineStr">
        <is>
          <t>Sector</t>
        </is>
      </c>
      <c r="C4" t="inlineStr">
        <is>
          <t>Information Technology</t>
        </is>
      </c>
    </row>
    <row r="5">
      <c r="B5" t="inlineStr">
        <is>
          <t>Industry</t>
        </is>
      </c>
      <c r="C5" t="inlineStr">
        <is>
          <t xml:space="preserve">Software - Infrastructure 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T95"/>
  <sheetViews>
    <sheetView zoomScale="85" zoomScaleNormal="85" workbookViewId="0">
      <pane xSplit="2" ySplit="3" topLeftCell="AC4" activePane="bottomRight" state="frozen"/>
      <selection pane="topRight" activeCell="C1" sqref="C1"/>
      <selection pane="bottomLeft" activeCell="A4" sqref="A4"/>
      <selection pane="bottomRight" activeCell="AJ51" sqref="AJ51:AO51"/>
    </sheetView>
  </sheetViews>
  <sheetFormatPr baseColWidth="8" defaultRowHeight="14.5"/>
  <cols>
    <col width="27.26953125" customWidth="1" style="2" min="2" max="2"/>
    <col width="10.6328125" customWidth="1" min="3" max="41"/>
  </cols>
  <sheetData>
    <row r="1">
      <c r="B1" s="2" t="inlineStr">
        <is>
          <t>Quarter</t>
        </is>
      </c>
      <c r="C1" t="inlineStr">
        <is>
          <t>Q1</t>
        </is>
      </c>
      <c r="D1" t="inlineStr">
        <is>
          <t>Q2</t>
        </is>
      </c>
      <c r="E1" t="inlineStr">
        <is>
          <t>Q3</t>
        </is>
      </c>
      <c r="F1" t="inlineStr">
        <is>
          <t>Q4</t>
        </is>
      </c>
      <c r="G1" t="inlineStr">
        <is>
          <t>Q1</t>
        </is>
      </c>
      <c r="H1" t="inlineStr">
        <is>
          <t>Q2</t>
        </is>
      </c>
      <c r="I1" t="inlineStr">
        <is>
          <t>Q3</t>
        </is>
      </c>
      <c r="J1" t="inlineStr">
        <is>
          <t>Q4</t>
        </is>
      </c>
      <c r="K1" t="inlineStr">
        <is>
          <t>Q1</t>
        </is>
      </c>
      <c r="L1" t="inlineStr">
        <is>
          <t>Q2</t>
        </is>
      </c>
      <c r="M1" t="inlineStr">
        <is>
          <t>Q3</t>
        </is>
      </c>
      <c r="N1" t="inlineStr">
        <is>
          <t>Q4</t>
        </is>
      </c>
      <c r="O1" t="inlineStr">
        <is>
          <t>Q1</t>
        </is>
      </c>
      <c r="P1" t="inlineStr">
        <is>
          <t>Q2</t>
        </is>
      </c>
      <c r="Q1" t="inlineStr">
        <is>
          <t>Q3</t>
        </is>
      </c>
      <c r="R1" t="inlineStr">
        <is>
          <t>Q4</t>
        </is>
      </c>
      <c r="S1" t="inlineStr">
        <is>
          <t>Q1</t>
        </is>
      </c>
      <c r="T1" t="inlineStr">
        <is>
          <t>Q2</t>
        </is>
      </c>
      <c r="U1" t="inlineStr">
        <is>
          <t>Q3</t>
        </is>
      </c>
      <c r="V1" t="inlineStr">
        <is>
          <t>Q4</t>
        </is>
      </c>
      <c r="W1" t="inlineStr">
        <is>
          <t>Q1</t>
        </is>
      </c>
      <c r="X1" t="inlineStr">
        <is>
          <t>Q2</t>
        </is>
      </c>
      <c r="Y1" t="inlineStr">
        <is>
          <t>Q3</t>
        </is>
      </c>
      <c r="Z1" t="inlineStr">
        <is>
          <t>Q4</t>
        </is>
      </c>
      <c r="AA1" t="inlineStr">
        <is>
          <t>Q122</t>
        </is>
      </c>
      <c r="AB1" t="inlineStr">
        <is>
          <t>Q222</t>
        </is>
      </c>
      <c r="AC1" t="inlineStr">
        <is>
          <t>Q322</t>
        </is>
      </c>
      <c r="AD1" t="inlineStr">
        <is>
          <t>Q422</t>
        </is>
      </c>
      <c r="AE1" t="inlineStr">
        <is>
          <t>Q123</t>
        </is>
      </c>
      <c r="AF1" t="inlineStr">
        <is>
          <t>Q223</t>
        </is>
      </c>
    </row>
    <row r="2">
      <c r="B2" s="2" t="inlineStr">
        <is>
          <t>Filing Date</t>
        </is>
      </c>
      <c r="C2" s="6" t="n">
        <v>42299</v>
      </c>
      <c r="D2" s="6" t="n">
        <v>42397</v>
      </c>
      <c r="E2" s="6" t="n">
        <v>42481</v>
      </c>
      <c r="F2" s="9" t="n">
        <v>42579</v>
      </c>
      <c r="G2" s="9" t="n">
        <v>42663</v>
      </c>
      <c r="H2" s="6" t="n">
        <v>42761</v>
      </c>
      <c r="I2" s="6" t="n">
        <v>42852</v>
      </c>
      <c r="J2" s="6" t="n">
        <v>42949</v>
      </c>
      <c r="K2" s="6" t="n">
        <v>43034</v>
      </c>
      <c r="L2" s="6" t="n">
        <v>43131</v>
      </c>
      <c r="M2" s="6" t="n">
        <v>43216</v>
      </c>
      <c r="N2" s="6" t="n">
        <v>43315</v>
      </c>
      <c r="O2" s="6" t="n">
        <v>43397</v>
      </c>
      <c r="P2" s="6" t="n">
        <v>43495</v>
      </c>
      <c r="Q2" s="6" t="n">
        <v>43579</v>
      </c>
      <c r="R2" s="6" t="n"/>
      <c r="S2" s="6" t="n">
        <v>43761</v>
      </c>
      <c r="T2" s="6" t="n">
        <v>43859</v>
      </c>
      <c r="U2" s="6" t="n">
        <v>43950</v>
      </c>
      <c r="V2" s="6" t="n">
        <v>44131</v>
      </c>
      <c r="W2" s="6" t="n">
        <v>44131</v>
      </c>
      <c r="X2" s="6" t="n">
        <v>44222</v>
      </c>
      <c r="Y2" s="6" t="n">
        <v>44313</v>
      </c>
      <c r="Z2" s="6" t="n"/>
      <c r="AA2" s="6" t="n">
        <v>44495</v>
      </c>
      <c r="AB2" s="6" t="n">
        <v>44586</v>
      </c>
      <c r="AC2" s="6" t="n">
        <v>44677</v>
      </c>
      <c r="AD2" s="6" t="n">
        <v>44770</v>
      </c>
      <c r="AE2" s="6" t="n">
        <v>44859</v>
      </c>
      <c r="AF2" s="6" t="n">
        <v>44950</v>
      </c>
      <c r="AI2" s="3" t="n"/>
      <c r="AJ2" s="3" t="n"/>
      <c r="AK2" s="3" t="n"/>
      <c r="AL2" s="3" t="n"/>
      <c r="AM2" s="3" t="n"/>
      <c r="AN2" s="3" t="n"/>
      <c r="AO2" s="3" t="n"/>
      <c r="BT2" t="inlineStr">
        <is>
          <t>fff</t>
        </is>
      </c>
    </row>
    <row r="3" ht="15" customFormat="1" customHeight="1" s="5" thickBot="1">
      <c r="B3" s="4" t="inlineStr">
        <is>
          <t>Period of Report</t>
        </is>
      </c>
      <c r="C3" s="7" t="n">
        <v>42277</v>
      </c>
      <c r="D3" s="7" t="n">
        <v>42369</v>
      </c>
      <c r="E3" s="7" t="n">
        <v>42460</v>
      </c>
      <c r="F3" s="7" t="n">
        <v>42551</v>
      </c>
      <c r="G3" s="7" t="n">
        <v>42643</v>
      </c>
      <c r="H3" s="7" t="n">
        <v>42735</v>
      </c>
      <c r="I3" s="7" t="n">
        <v>42825</v>
      </c>
      <c r="J3" s="7" t="n">
        <v>42916</v>
      </c>
      <c r="K3" s="7" t="n">
        <v>43008</v>
      </c>
      <c r="L3" s="7" t="n">
        <v>43100</v>
      </c>
      <c r="M3" s="7" t="n">
        <v>43190</v>
      </c>
      <c r="N3" s="7" t="n">
        <v>43281</v>
      </c>
      <c r="O3" s="7" t="n">
        <v>43373</v>
      </c>
      <c r="P3" s="7" t="n">
        <v>43465</v>
      </c>
      <c r="Q3" s="7" t="n">
        <v>43555</v>
      </c>
      <c r="R3" s="7" t="n">
        <v>43646</v>
      </c>
      <c r="S3" s="7" t="n">
        <v>43738</v>
      </c>
      <c r="T3" s="7" t="n">
        <v>43830</v>
      </c>
      <c r="U3" s="7" t="n">
        <v>43921</v>
      </c>
      <c r="V3" s="7" t="n">
        <v>44012</v>
      </c>
      <c r="W3" s="7" t="n">
        <v>44104</v>
      </c>
      <c r="X3" s="7" t="n">
        <v>44196</v>
      </c>
      <c r="Y3" s="7" t="n">
        <v>44286</v>
      </c>
      <c r="Z3" s="7" t="n">
        <v>44377</v>
      </c>
      <c r="AA3" s="7" t="n">
        <v>44469</v>
      </c>
      <c r="AB3" s="7" t="n">
        <v>44561</v>
      </c>
      <c r="AC3" s="7" t="n">
        <v>44651</v>
      </c>
      <c r="AD3" s="7" t="n">
        <v>44742</v>
      </c>
      <c r="AE3" s="7" t="n">
        <v>44834</v>
      </c>
      <c r="AF3" s="7" t="n">
        <v>44926</v>
      </c>
      <c r="AI3" s="24">
        <f>2015</f>
        <v/>
      </c>
      <c r="AJ3" s="24">
        <f>AI3+1</f>
        <v/>
      </c>
      <c r="AK3" s="24">
        <f>AJ3+1</f>
        <v/>
      </c>
      <c r="AL3" s="24">
        <f>AK3+1</f>
        <v/>
      </c>
      <c r="AM3" s="24">
        <f>AL3+1</f>
        <v/>
      </c>
      <c r="AN3" s="24">
        <f>AM3+1</f>
        <v/>
      </c>
      <c r="AO3" s="24">
        <f>AN3+1</f>
        <v/>
      </c>
    </row>
    <row r="4">
      <c r="B4" s="8" t="inlineStr">
        <is>
          <t>Revenue Breakdown</t>
        </is>
      </c>
      <c r="C4" s="21" t="n"/>
    </row>
    <row r="5">
      <c r="B5" s="2" t="inlineStr">
        <is>
          <t>Product</t>
        </is>
      </c>
      <c r="C5" t="n">
        <v>15219</v>
      </c>
      <c r="D5" s="14" t="n">
        <v>17974</v>
      </c>
      <c r="E5" s="14" t="n">
        <v>14321</v>
      </c>
      <c r="F5" s="14">
        <f>61502-C5-D5-E5</f>
        <v/>
      </c>
      <c r="G5" s="14" t="n">
        <v>14968</v>
      </c>
      <c r="H5" s="14" t="n">
        <v>16537</v>
      </c>
      <c r="I5" s="14" t="n">
        <v>13391</v>
      </c>
      <c r="J5" s="14">
        <f>63811-G5-H5-I5</f>
        <v/>
      </c>
      <c r="K5" s="14" t="n">
        <v>14298</v>
      </c>
      <c r="L5" s="14" t="n">
        <v>17926</v>
      </c>
      <c r="M5" s="14" t="n">
        <v>15114</v>
      </c>
      <c r="N5" s="14">
        <f>64497-K5-L5-M5</f>
        <v/>
      </c>
      <c r="O5" s="14" t="n">
        <v>17299</v>
      </c>
      <c r="P5" s="14" t="n">
        <v>16219</v>
      </c>
      <c r="Q5" s="14" t="n">
        <v>15448</v>
      </c>
      <c r="R5" s="14">
        <f>66069-Q5-P5-O5</f>
        <v/>
      </c>
      <c r="S5" s="14" t="n">
        <v>15768</v>
      </c>
      <c r="T5" s="14" t="n">
        <v>18255</v>
      </c>
      <c r="U5" s="14" t="n">
        <v>15871</v>
      </c>
      <c r="V5" s="14">
        <f>68041-U5-T5-S5</f>
        <v/>
      </c>
      <c r="W5" s="14" t="n">
        <v>15803</v>
      </c>
      <c r="X5" s="14" t="n">
        <v>19460</v>
      </c>
      <c r="Y5" s="14" t="n">
        <v>16873</v>
      </c>
      <c r="Z5" s="14">
        <f>71074-W5-X5-Y5</f>
        <v/>
      </c>
      <c r="AA5" s="14" t="n">
        <v>16631</v>
      </c>
      <c r="AB5" s="14" t="n">
        <v>20779</v>
      </c>
      <c r="AC5" s="14" t="n">
        <v>17366</v>
      </c>
      <c r="AD5" s="14">
        <f>72732-AC5-AB5-AA5</f>
        <v/>
      </c>
      <c r="AE5" s="14" t="n">
        <v>15741</v>
      </c>
      <c r="AF5" s="14" t="n">
        <v>16517</v>
      </c>
      <c r="AI5">
        <f>SUM(C5:F5)</f>
        <v/>
      </c>
      <c r="AJ5" s="14">
        <f>SUM(G5:J5)</f>
        <v/>
      </c>
      <c r="AK5" s="14">
        <f>SUM(K5:N5)</f>
        <v/>
      </c>
      <c r="AL5" s="14">
        <f>SUM(O5:R5)</f>
        <v/>
      </c>
      <c r="AM5" s="14">
        <f>SUM(S5:V5)</f>
        <v/>
      </c>
      <c r="AN5" s="14">
        <f>SUM(W5:Z5)</f>
        <v/>
      </c>
      <c r="AO5" s="14">
        <f>SUM(AA5:AD5)</f>
        <v/>
      </c>
    </row>
    <row r="6" customFormat="1" s="11">
      <c r="B6" s="10" t="inlineStr">
        <is>
          <t>Service and Other</t>
        </is>
      </c>
      <c r="C6" s="11" t="n">
        <v>5160</v>
      </c>
      <c r="D6" s="15" t="n">
        <v>5822</v>
      </c>
      <c r="E6" s="15" t="n">
        <v>6210</v>
      </c>
      <c r="F6" s="15">
        <f>23818-C6-D6-E6</f>
        <v/>
      </c>
      <c r="G6" s="15" t="n">
        <v>6960</v>
      </c>
      <c r="H6" s="15" t="n">
        <v>7553</v>
      </c>
      <c r="I6" s="15" t="n">
        <v>8699</v>
      </c>
      <c r="J6" s="15">
        <f>32760-I6-H6-G6</f>
        <v/>
      </c>
      <c r="K6" s="15" t="n">
        <v>10240</v>
      </c>
      <c r="L6" s="15" t="n">
        <v>10992</v>
      </c>
      <c r="M6" s="15" t="n">
        <v>11705</v>
      </c>
      <c r="N6" s="15">
        <f>45863-K6-L6-M6</f>
        <v/>
      </c>
      <c r="O6" s="15" t="n">
        <v>11785</v>
      </c>
      <c r="P6" s="15" t="n">
        <v>16252</v>
      </c>
      <c r="Q6" s="15" t="n">
        <v>15123</v>
      </c>
      <c r="R6" s="15">
        <f>59774-Q6-P6-O6</f>
        <v/>
      </c>
      <c r="S6" s="15" t="n">
        <v>17287</v>
      </c>
      <c r="T6" s="15" t="n">
        <v>18651</v>
      </c>
      <c r="U6" s="15" t="n">
        <v>19150</v>
      </c>
      <c r="V6" s="15">
        <f>97014-S6-T6-U6</f>
        <v/>
      </c>
      <c r="W6" s="15" t="n">
        <v>21351</v>
      </c>
      <c r="X6" s="15" t="n">
        <v>23616</v>
      </c>
      <c r="Y6" s="15" t="n">
        <v>24833</v>
      </c>
      <c r="Z6" s="15">
        <f>97014-Y6-X6-W6</f>
        <v/>
      </c>
      <c r="AA6" s="15" t="n">
        <v>28686</v>
      </c>
      <c r="AB6" s="15" t="n">
        <v>30949</v>
      </c>
      <c r="AC6" s="15" t="n">
        <v>31994</v>
      </c>
      <c r="AD6" s="15">
        <f>125538-AC6-AB6-AA6</f>
        <v/>
      </c>
      <c r="AE6" s="15" t="n">
        <v>34381</v>
      </c>
      <c r="AF6" s="11" t="n">
        <v>36230</v>
      </c>
      <c r="AI6" s="11">
        <f>SUM(C6:F6)</f>
        <v/>
      </c>
      <c r="AJ6" s="15">
        <f>SUM(G6:J6)</f>
        <v/>
      </c>
      <c r="AK6" s="15">
        <f>SUM(K6:N6)</f>
        <v/>
      </c>
      <c r="AL6" s="15">
        <f>SUM(O6:R6)</f>
        <v/>
      </c>
      <c r="AM6" s="15">
        <f>SUM(W6:Z6)</f>
        <v/>
      </c>
      <c r="AN6" s="15">
        <f>SUM(W6:Z6)</f>
        <v/>
      </c>
      <c r="AO6" s="15">
        <f>SUM(AA6:AD6)</f>
        <v/>
      </c>
    </row>
    <row r="7">
      <c r="B7" s="2" t="inlineStr">
        <is>
          <t>Total</t>
        </is>
      </c>
      <c r="C7" s="14">
        <f>C5+C6</f>
        <v/>
      </c>
      <c r="D7" s="14">
        <f>D5+D6</f>
        <v/>
      </c>
      <c r="E7" s="14">
        <f>E5+E6</f>
        <v/>
      </c>
      <c r="F7" s="14">
        <f>F5+F6</f>
        <v/>
      </c>
      <c r="G7" s="14">
        <f>G5+G6</f>
        <v/>
      </c>
      <c r="H7" s="14">
        <f>H5+H6</f>
        <v/>
      </c>
      <c r="I7" s="14">
        <f>I5+I6</f>
        <v/>
      </c>
      <c r="J7" s="14">
        <f>J5+J6</f>
        <v/>
      </c>
      <c r="K7" s="14">
        <f>K5+K6</f>
        <v/>
      </c>
      <c r="L7" s="14">
        <f>L5+L6</f>
        <v/>
      </c>
      <c r="M7" s="14">
        <f>M5+M6</f>
        <v/>
      </c>
      <c r="N7" s="14">
        <f>N5+N6</f>
        <v/>
      </c>
      <c r="O7" s="14">
        <f>O5+O6</f>
        <v/>
      </c>
      <c r="P7" s="14">
        <f>P5+P6</f>
        <v/>
      </c>
      <c r="Q7" s="14">
        <f>Q5+Q6</f>
        <v/>
      </c>
      <c r="R7" s="14">
        <f>R5+R6</f>
        <v/>
      </c>
      <c r="S7" s="14">
        <f>S5+S6</f>
        <v/>
      </c>
      <c r="T7" s="14">
        <f>T5+T6</f>
        <v/>
      </c>
      <c r="U7" s="14">
        <f>U5+U6</f>
        <v/>
      </c>
      <c r="V7" s="14">
        <f>V5+V6</f>
        <v/>
      </c>
      <c r="W7" s="14">
        <f>W5+W6</f>
        <v/>
      </c>
      <c r="X7" s="14">
        <f>X5+X6</f>
        <v/>
      </c>
      <c r="Y7" s="14">
        <f>Y5+Y6</f>
        <v/>
      </c>
      <c r="Z7" s="14">
        <f>Z5+Z6</f>
        <v/>
      </c>
      <c r="AA7" s="14">
        <f>AA5+AA6</f>
        <v/>
      </c>
      <c r="AB7" s="14">
        <f>AB5+AB6</f>
        <v/>
      </c>
      <c r="AC7" s="14">
        <f>AC5+AC6</f>
        <v/>
      </c>
      <c r="AD7" s="14">
        <f>AD5+AD6</f>
        <v/>
      </c>
      <c r="AE7" s="14">
        <f>AE5+AE6</f>
        <v/>
      </c>
      <c r="AF7" s="14">
        <f>AF5+AF6</f>
        <v/>
      </c>
      <c r="AG7" s="14" t="n"/>
      <c r="AI7">
        <f>AI5+AI6</f>
        <v/>
      </c>
      <c r="AJ7">
        <f>AJ5+AJ6</f>
        <v/>
      </c>
      <c r="AK7">
        <f>AK5+AK6</f>
        <v/>
      </c>
      <c r="AL7">
        <f>AL5+AL6</f>
        <v/>
      </c>
      <c r="AM7">
        <f>AM5+AM6</f>
        <v/>
      </c>
      <c r="AN7">
        <f>AN5+AN6</f>
        <v/>
      </c>
      <c r="AO7">
        <f>AO5+AO6</f>
        <v/>
      </c>
    </row>
    <row r="9">
      <c r="B9" s="8" t="inlineStr">
        <is>
          <t>Mix</t>
        </is>
      </c>
      <c r="C9" s="21" t="n"/>
    </row>
    <row r="10">
      <c r="B10" s="2" t="inlineStr">
        <is>
          <t>Product</t>
        </is>
      </c>
      <c r="C10" s="19">
        <f>C5/C7</f>
        <v/>
      </c>
      <c r="D10" s="19">
        <f>D5/D7</f>
        <v/>
      </c>
      <c r="E10" s="19">
        <f>E5/E7</f>
        <v/>
      </c>
      <c r="F10" s="19">
        <f>F5/F7</f>
        <v/>
      </c>
      <c r="G10" s="19">
        <f>G5/G7</f>
        <v/>
      </c>
      <c r="H10" s="19">
        <f>H5/H7</f>
        <v/>
      </c>
      <c r="I10" s="19">
        <f>I5/I7</f>
        <v/>
      </c>
      <c r="J10" s="19">
        <f>J5/J7</f>
        <v/>
      </c>
      <c r="K10" s="19">
        <f>K5/K7</f>
        <v/>
      </c>
      <c r="L10" s="19">
        <f>L5/L7</f>
        <v/>
      </c>
      <c r="M10" s="19">
        <f>M5/M7</f>
        <v/>
      </c>
      <c r="N10" s="19">
        <f>N5/N7</f>
        <v/>
      </c>
      <c r="O10" s="19">
        <f>O5/O7</f>
        <v/>
      </c>
      <c r="P10" s="19">
        <f>P5/P7</f>
        <v/>
      </c>
      <c r="Q10" s="19">
        <f>Q5/Q7</f>
        <v/>
      </c>
      <c r="R10" s="19">
        <f>R5/R7</f>
        <v/>
      </c>
      <c r="S10" s="19">
        <f>S5/S7</f>
        <v/>
      </c>
      <c r="T10" s="19">
        <f>T5/T7</f>
        <v/>
      </c>
      <c r="U10" s="19">
        <f>U5/U7</f>
        <v/>
      </c>
      <c r="V10" s="19">
        <f>V5/V7</f>
        <v/>
      </c>
      <c r="W10" s="19">
        <f>W5/W7</f>
        <v/>
      </c>
      <c r="X10" s="19">
        <f>X5/X7</f>
        <v/>
      </c>
      <c r="Y10" s="19">
        <f>Y5/Y7</f>
        <v/>
      </c>
      <c r="Z10" s="19">
        <f>Z5/Z7</f>
        <v/>
      </c>
      <c r="AA10" s="19">
        <f>AA5/AA7</f>
        <v/>
      </c>
      <c r="AB10" s="19">
        <f>AB5/AB7</f>
        <v/>
      </c>
      <c r="AC10" s="19">
        <f>AC5/AC7</f>
        <v/>
      </c>
      <c r="AD10" s="19">
        <f>AD5/AD7</f>
        <v/>
      </c>
      <c r="AE10" s="19">
        <f>AE5/AE7</f>
        <v/>
      </c>
      <c r="AF10" s="19">
        <f>AF5/AF7</f>
        <v/>
      </c>
      <c r="AG10" s="19" t="n"/>
      <c r="AI10" s="19">
        <f>AI5/AI7</f>
        <v/>
      </c>
      <c r="AJ10" s="19">
        <f>AJ5/AJ7</f>
        <v/>
      </c>
      <c r="AK10" s="19">
        <f>AK5/AK7</f>
        <v/>
      </c>
      <c r="AL10" s="19">
        <f>AL5/AL7</f>
        <v/>
      </c>
      <c r="AM10" s="19">
        <f>AM5/AM7</f>
        <v/>
      </c>
      <c r="AN10" s="19">
        <f>AN5/AN7</f>
        <v/>
      </c>
      <c r="AO10" s="19">
        <f>AO5/AO7</f>
        <v/>
      </c>
    </row>
    <row r="11" customFormat="1" s="11">
      <c r="B11" s="10" t="inlineStr">
        <is>
          <t>Services</t>
        </is>
      </c>
      <c r="C11" s="20">
        <f>C6/C7</f>
        <v/>
      </c>
      <c r="D11" s="20">
        <f>D6/D7</f>
        <v/>
      </c>
      <c r="E11" s="20">
        <f>E6/E7</f>
        <v/>
      </c>
      <c r="F11" s="20">
        <f>F6/F7</f>
        <v/>
      </c>
      <c r="G11" s="20">
        <f>G6/G7</f>
        <v/>
      </c>
      <c r="H11" s="20">
        <f>H6/H7</f>
        <v/>
      </c>
      <c r="I11" s="20">
        <f>I6/I7</f>
        <v/>
      </c>
      <c r="J11" s="20">
        <f>J6/J7</f>
        <v/>
      </c>
      <c r="K11" s="20">
        <f>K6/K7</f>
        <v/>
      </c>
      <c r="L11" s="20">
        <f>L6/L7</f>
        <v/>
      </c>
      <c r="M11" s="20">
        <f>M6/M7</f>
        <v/>
      </c>
      <c r="N11" s="20">
        <f>N6/N7</f>
        <v/>
      </c>
      <c r="O11" s="20">
        <f>O6/O7</f>
        <v/>
      </c>
      <c r="P11" s="20">
        <f>P6/P7</f>
        <v/>
      </c>
      <c r="Q11" s="20">
        <f>Q6/Q7</f>
        <v/>
      </c>
      <c r="R11" s="20">
        <f>R6/R7</f>
        <v/>
      </c>
      <c r="S11" s="20">
        <f>S6/S7</f>
        <v/>
      </c>
      <c r="T11" s="20">
        <f>T6/T7</f>
        <v/>
      </c>
      <c r="U11" s="20">
        <f>U6/U7</f>
        <v/>
      </c>
      <c r="V11" s="20">
        <f>V6/V7</f>
        <v/>
      </c>
      <c r="W11" s="20">
        <f>W6/W7</f>
        <v/>
      </c>
      <c r="X11" s="20">
        <f>X6/X7</f>
        <v/>
      </c>
      <c r="Y11" s="20">
        <f>Y6/Y7</f>
        <v/>
      </c>
      <c r="Z11" s="20">
        <f>Z6/Z7</f>
        <v/>
      </c>
      <c r="AA11" s="20">
        <f>AA6/AA7</f>
        <v/>
      </c>
      <c r="AB11" s="20">
        <f>AB6/AB7</f>
        <v/>
      </c>
      <c r="AC11" s="20">
        <f>AC6/AC7</f>
        <v/>
      </c>
      <c r="AD11" s="20">
        <f>AD6/AD7</f>
        <v/>
      </c>
      <c r="AE11" s="20">
        <f>AE6/AE7</f>
        <v/>
      </c>
      <c r="AF11" s="20">
        <f>AF6/AF7</f>
        <v/>
      </c>
      <c r="AG11" s="20" t="n"/>
      <c r="AI11" s="20">
        <f>AI6/AI7</f>
        <v/>
      </c>
      <c r="AJ11" s="20">
        <f>AJ6/AJ7</f>
        <v/>
      </c>
      <c r="AK11" s="20">
        <f>AK6/AK7</f>
        <v/>
      </c>
      <c r="AL11" s="20">
        <f>AL6/AL7</f>
        <v/>
      </c>
      <c r="AM11" s="20">
        <f>AM6/AM7</f>
        <v/>
      </c>
      <c r="AN11" s="20">
        <f>AN6/AN7</f>
        <v/>
      </c>
      <c r="AO11" s="20">
        <f>AO6/AO7</f>
        <v/>
      </c>
    </row>
    <row r="12">
      <c r="B12" s="2" t="inlineStr">
        <is>
          <t>Total</t>
        </is>
      </c>
      <c r="C12" s="19">
        <f>C10+C11</f>
        <v/>
      </c>
      <c r="D12" s="19">
        <f>D10+D11</f>
        <v/>
      </c>
      <c r="E12" s="19">
        <f>E10+E11</f>
        <v/>
      </c>
      <c r="F12" s="19">
        <f>F10+F11</f>
        <v/>
      </c>
      <c r="G12" s="19">
        <f>G10+G11</f>
        <v/>
      </c>
      <c r="H12" s="19">
        <f>H10+H11</f>
        <v/>
      </c>
      <c r="I12" s="19">
        <f>I10+I11</f>
        <v/>
      </c>
      <c r="J12" s="19">
        <f>J10+J11</f>
        <v/>
      </c>
      <c r="K12" s="19">
        <f>K10+K11</f>
        <v/>
      </c>
      <c r="L12" s="19">
        <f>L10+L11</f>
        <v/>
      </c>
      <c r="M12" s="19">
        <f>M10+M11</f>
        <v/>
      </c>
      <c r="N12" s="19">
        <f>N10+N11</f>
        <v/>
      </c>
      <c r="O12" s="19">
        <f>O10+O11</f>
        <v/>
      </c>
      <c r="P12" s="19">
        <f>P10+P11</f>
        <v/>
      </c>
      <c r="Q12" s="19">
        <f>Q10+Q11</f>
        <v/>
      </c>
      <c r="R12" s="19">
        <f>R10+R11</f>
        <v/>
      </c>
      <c r="S12" s="19">
        <f>S10+S11</f>
        <v/>
      </c>
      <c r="T12" s="19">
        <f>T10+T11</f>
        <v/>
      </c>
      <c r="U12" s="19">
        <f>U10+U11</f>
        <v/>
      </c>
      <c r="V12" s="19">
        <f>V10+V11</f>
        <v/>
      </c>
      <c r="W12" s="19">
        <f>W10+W11</f>
        <v/>
      </c>
      <c r="X12" s="19">
        <f>X10+X11</f>
        <v/>
      </c>
      <c r="Y12" s="19">
        <f>Y10+Y11</f>
        <v/>
      </c>
      <c r="Z12" s="19">
        <f>Z10+Z11</f>
        <v/>
      </c>
      <c r="AA12" s="19">
        <f>AA10+AA11</f>
        <v/>
      </c>
      <c r="AB12" s="19">
        <f>AB10+AB11</f>
        <v/>
      </c>
      <c r="AC12" s="19">
        <f>AC10+AC11</f>
        <v/>
      </c>
      <c r="AD12" s="19">
        <f>AD10+AD11</f>
        <v/>
      </c>
      <c r="AE12" s="19">
        <f>AE10+AE11</f>
        <v/>
      </c>
      <c r="AF12" s="19">
        <f>AF10+AF11</f>
        <v/>
      </c>
      <c r="AG12" s="19" t="n"/>
      <c r="AI12" s="19">
        <f>AI10+AI11</f>
        <v/>
      </c>
      <c r="AJ12" s="19">
        <f>AJ10+AJ11</f>
        <v/>
      </c>
      <c r="AK12" s="19">
        <f>AK10+AK11</f>
        <v/>
      </c>
      <c r="AL12" s="19">
        <f>AL10+AL11</f>
        <v/>
      </c>
      <c r="AM12" s="19">
        <f>AM10+AM11</f>
        <v/>
      </c>
      <c r="AN12" s="19">
        <f>AN10+AN11</f>
        <v/>
      </c>
      <c r="AO12" s="19">
        <f>AO10+AO11</f>
        <v/>
      </c>
    </row>
    <row r="14">
      <c r="B14" s="8" t="inlineStr">
        <is>
          <t>Cost of Revenue Breakdown</t>
        </is>
      </c>
      <c r="C14" s="21" t="n"/>
    </row>
    <row r="15">
      <c r="B15" s="2" t="inlineStr">
        <is>
          <t>Product</t>
        </is>
      </c>
      <c r="C15" t="n">
        <v>4035</v>
      </c>
      <c r="D15" t="n">
        <v>6268</v>
      </c>
      <c r="E15" t="n">
        <v>3801</v>
      </c>
      <c r="F15">
        <f>17880-E15-D15-C15</f>
        <v/>
      </c>
      <c r="G15" t="n">
        <v>3581</v>
      </c>
      <c r="H15" t="n">
        <v>5378</v>
      </c>
      <c r="I15" t="n">
        <v>3075</v>
      </c>
      <c r="J15">
        <f>15175-G15-H15-I15</f>
        <v/>
      </c>
      <c r="K15" t="n">
        <v>2980</v>
      </c>
      <c r="L15" t="n">
        <v>5498</v>
      </c>
      <c r="M15" t="n">
        <v>3425</v>
      </c>
      <c r="N15">
        <f>15421-M15-L15-K15</f>
        <v/>
      </c>
      <c r="O15" t="n">
        <v>3649</v>
      </c>
      <c r="P15" t="n">
        <v>5885</v>
      </c>
      <c r="Q15" t="n">
        <v>3441</v>
      </c>
      <c r="R15">
        <f>16273-Q15-P15-O15</f>
        <v/>
      </c>
      <c r="S15" t="n">
        <v>3305</v>
      </c>
      <c r="T15" t="n">
        <v>4966</v>
      </c>
      <c r="U15" t="n">
        <v>3376</v>
      </c>
      <c r="V15">
        <f>16017-U15-T15-S15</f>
        <v/>
      </c>
      <c r="W15" t="n">
        <v>3597</v>
      </c>
      <c r="X15" t="n">
        <v>6058</v>
      </c>
      <c r="Y15" t="n">
        <v>4277</v>
      </c>
      <c r="Z15">
        <f>18219-Y15-X15-W15</f>
        <v/>
      </c>
      <c r="AA15" t="n">
        <v>3792</v>
      </c>
      <c r="AB15" t="n">
        <v>6331</v>
      </c>
      <c r="AC15" t="n">
        <v>4584</v>
      </c>
      <c r="AD15">
        <f>19064-AC15-AB15-AA15</f>
        <v/>
      </c>
      <c r="AE15" t="n">
        <v>4302</v>
      </c>
      <c r="AF15" t="n">
        <v>5690</v>
      </c>
      <c r="AI15">
        <f>SUM(C15:F15)</f>
        <v/>
      </c>
      <c r="AJ15" s="14">
        <f>SUM(G15:J15)</f>
        <v/>
      </c>
      <c r="AK15" s="14">
        <f>SUM(K15:N15)</f>
        <v/>
      </c>
      <c r="AL15">
        <f>AK15+1</f>
        <v/>
      </c>
      <c r="AM15" s="14">
        <f>SUM(S15:V15)</f>
        <v/>
      </c>
      <c r="AN15" s="14">
        <f>SUM(W15:Z15)</f>
        <v/>
      </c>
      <c r="AO15" s="14">
        <f>SUM(AA15:AD15)</f>
        <v/>
      </c>
    </row>
    <row r="16" customFormat="1" s="11">
      <c r="B16" s="10" t="inlineStr">
        <is>
          <t>Services</t>
        </is>
      </c>
      <c r="C16" s="11" t="n">
        <v>3172</v>
      </c>
      <c r="D16" s="11" t="n">
        <v>3604</v>
      </c>
      <c r="E16" s="11" t="n">
        <v>3921</v>
      </c>
      <c r="F16" s="11">
        <f>14900-E16-D16-C16</f>
        <v/>
      </c>
      <c r="G16" s="11" t="n">
        <v>4263</v>
      </c>
      <c r="H16" s="11" t="n">
        <v>4523</v>
      </c>
      <c r="I16" s="11" t="n">
        <v>4985</v>
      </c>
      <c r="J16" s="11">
        <f>19086-I16-G16-H16</f>
        <v/>
      </c>
      <c r="K16" s="11" t="n">
        <v>5298</v>
      </c>
      <c r="L16" s="11" t="n">
        <v>5566</v>
      </c>
      <c r="M16" s="11" t="n">
        <v>5844</v>
      </c>
      <c r="N16" s="11">
        <f>22933-K16-L16-M16</f>
        <v/>
      </c>
      <c r="O16" s="11" t="n">
        <v>6256</v>
      </c>
      <c r="P16" s="11" t="n">
        <v>6538</v>
      </c>
      <c r="Q16" s="11" t="n">
        <v>6729</v>
      </c>
      <c r="R16" s="11">
        <f>26637-Q16-P16-O16</f>
        <v/>
      </c>
      <c r="S16" s="11" t="n">
        <v>7101</v>
      </c>
      <c r="T16" s="11" t="n">
        <v>7392</v>
      </c>
      <c r="U16" s="11" t="n">
        <v>7599</v>
      </c>
      <c r="V16" s="11">
        <f>30061-U16-T16-S16</f>
        <v/>
      </c>
      <c r="W16" s="11" t="n">
        <v>7405</v>
      </c>
      <c r="X16" s="11" t="n">
        <v>8136</v>
      </c>
      <c r="Y16" s="11" t="n">
        <v>8768</v>
      </c>
      <c r="Z16" s="11">
        <f>34013-Y16-X16-W16</f>
        <v/>
      </c>
      <c r="AA16" s="11" t="n">
        <v>9854</v>
      </c>
      <c r="AB16" s="11" t="n">
        <v>10629</v>
      </c>
      <c r="AC16" s="11" t="n">
        <v>11031</v>
      </c>
      <c r="AD16" s="11">
        <f>43586-AC16-AB16-AA16</f>
        <v/>
      </c>
      <c r="AE16" s="11" t="n">
        <v>11150</v>
      </c>
      <c r="AF16" s="11" t="n">
        <v>11798</v>
      </c>
      <c r="AI16" s="11">
        <f>SUM(C16:F16)</f>
        <v/>
      </c>
      <c r="AJ16" s="15">
        <f>SUM(G16:J16)</f>
        <v/>
      </c>
      <c r="AK16" s="15">
        <f>SUM(K16:N16)</f>
        <v/>
      </c>
      <c r="AL16" s="11">
        <f>AK16+1</f>
        <v/>
      </c>
      <c r="AM16" s="15">
        <f>SUM(S16:V16)</f>
        <v/>
      </c>
      <c r="AN16" s="15">
        <f>SUM(W16:Z16)</f>
        <v/>
      </c>
      <c r="AO16" s="15">
        <f>SUM(AA16:AD16)</f>
        <v/>
      </c>
    </row>
    <row r="17">
      <c r="B17" s="2" t="inlineStr">
        <is>
          <t>Total</t>
        </is>
      </c>
      <c r="C17">
        <f>C15+C16</f>
        <v/>
      </c>
      <c r="D17">
        <f>D15+D16</f>
        <v/>
      </c>
      <c r="E17">
        <f>E15+E16</f>
        <v/>
      </c>
      <c r="F17">
        <f>F15+F16</f>
        <v/>
      </c>
      <c r="G17">
        <f>G15+G16</f>
        <v/>
      </c>
      <c r="H17">
        <f>H15+H16</f>
        <v/>
      </c>
      <c r="I17">
        <f>I15+I16</f>
        <v/>
      </c>
      <c r="J17">
        <f>J15+J16</f>
        <v/>
      </c>
      <c r="K17">
        <f>K15+K16</f>
        <v/>
      </c>
      <c r="L17">
        <f>L15+L16</f>
        <v/>
      </c>
      <c r="M17">
        <f>M15+M16</f>
        <v/>
      </c>
      <c r="N17">
        <f>N15+N16</f>
        <v/>
      </c>
      <c r="O17">
        <f>O15+O16</f>
        <v/>
      </c>
      <c r="P17">
        <f>P15+P16</f>
        <v/>
      </c>
      <c r="Q17">
        <f>Q15+Q16</f>
        <v/>
      </c>
      <c r="R17">
        <f>R15+R16</f>
        <v/>
      </c>
      <c r="S17">
        <f>S15+S16</f>
        <v/>
      </c>
      <c r="T17">
        <f>T15+T16</f>
        <v/>
      </c>
      <c r="U17">
        <f>U15+U16</f>
        <v/>
      </c>
      <c r="V17">
        <f>V15+V16</f>
        <v/>
      </c>
      <c r="W17">
        <f>W15+W16</f>
        <v/>
      </c>
      <c r="X17">
        <f>X15+X16</f>
        <v/>
      </c>
      <c r="Y17">
        <f>Y15+Y16</f>
        <v/>
      </c>
      <c r="Z17">
        <f>Z15+Z16</f>
        <v/>
      </c>
      <c r="AA17">
        <f>AA15+AA16</f>
        <v/>
      </c>
      <c r="AB17">
        <f>AB15+AB16</f>
        <v/>
      </c>
      <c r="AC17">
        <f>AC15+AC16</f>
        <v/>
      </c>
      <c r="AD17">
        <f>AD15+AD16</f>
        <v/>
      </c>
      <c r="AE17">
        <f>AE15+AE16</f>
        <v/>
      </c>
      <c r="AF17">
        <f>AF15+AF16</f>
        <v/>
      </c>
      <c r="AI17">
        <f>AI15+AI16</f>
        <v/>
      </c>
      <c r="AJ17">
        <f>AJ15+AJ16</f>
        <v/>
      </c>
      <c r="AK17">
        <f>AK15+AK16</f>
        <v/>
      </c>
      <c r="AL17">
        <f>AL15+AL16</f>
        <v/>
      </c>
      <c r="AM17">
        <f>AM15+AM16</f>
        <v/>
      </c>
      <c r="AN17">
        <f>AN15+AN16</f>
        <v/>
      </c>
      <c r="AO17">
        <f>AO15+AO16</f>
        <v/>
      </c>
    </row>
    <row r="19">
      <c r="B19" s="8" t="inlineStr">
        <is>
          <t>Mix</t>
        </is>
      </c>
      <c r="C19" s="21" t="n"/>
    </row>
    <row r="20">
      <c r="B20" s="2" t="inlineStr">
        <is>
          <t xml:space="preserve">Product </t>
        </is>
      </c>
      <c r="C20" s="19">
        <f>C15/C17</f>
        <v/>
      </c>
      <c r="D20" s="19">
        <f>D15/D17</f>
        <v/>
      </c>
      <c r="E20" s="19">
        <f>E15/E17</f>
        <v/>
      </c>
      <c r="F20" s="19">
        <f>F15/F17</f>
        <v/>
      </c>
      <c r="G20" s="19">
        <f>G15/G17</f>
        <v/>
      </c>
      <c r="H20" s="19">
        <f>H15/H17</f>
        <v/>
      </c>
      <c r="I20" s="19">
        <f>I15/I17</f>
        <v/>
      </c>
      <c r="J20" s="19">
        <f>J15/J17</f>
        <v/>
      </c>
      <c r="K20" s="19">
        <f>K15/K17</f>
        <v/>
      </c>
      <c r="L20" s="19">
        <f>L15/L17</f>
        <v/>
      </c>
      <c r="M20" s="19">
        <f>M15/M17</f>
        <v/>
      </c>
      <c r="N20" s="19">
        <f>N15/N17</f>
        <v/>
      </c>
      <c r="O20" s="19">
        <f>O15/O17</f>
        <v/>
      </c>
      <c r="P20" s="19">
        <f>P15/P17</f>
        <v/>
      </c>
      <c r="Q20" s="19">
        <f>Q15/Q17</f>
        <v/>
      </c>
      <c r="R20" s="19">
        <f>R15/R17</f>
        <v/>
      </c>
      <c r="S20" s="19">
        <f>S15/S17</f>
        <v/>
      </c>
      <c r="T20" s="19">
        <f>T15/T17</f>
        <v/>
      </c>
      <c r="U20" s="19">
        <f>U15/U17</f>
        <v/>
      </c>
      <c r="V20" s="19">
        <f>V15/V17</f>
        <v/>
      </c>
      <c r="W20" s="19">
        <f>W15/W17</f>
        <v/>
      </c>
      <c r="X20" s="19">
        <f>X15/X17</f>
        <v/>
      </c>
      <c r="Y20" s="19">
        <f>Y15/Y17</f>
        <v/>
      </c>
      <c r="Z20" s="19">
        <f>Z15/Z17</f>
        <v/>
      </c>
      <c r="AA20" s="19">
        <f>AA15/AA17</f>
        <v/>
      </c>
      <c r="AB20" s="19">
        <f>AB15/AB17</f>
        <v/>
      </c>
      <c r="AC20" s="19">
        <f>AC15/AC17</f>
        <v/>
      </c>
      <c r="AD20" s="19">
        <f>AD15/AD17</f>
        <v/>
      </c>
      <c r="AE20" s="19">
        <f>AE15/AE17</f>
        <v/>
      </c>
      <c r="AF20" s="19">
        <f>AF15/AF17</f>
        <v/>
      </c>
      <c r="AG20" s="19" t="n"/>
      <c r="AI20" s="19">
        <f>AI15/AI17</f>
        <v/>
      </c>
      <c r="AJ20" s="19">
        <f>AJ15/AJ17</f>
        <v/>
      </c>
      <c r="AK20" s="19">
        <f>AK15/AK17</f>
        <v/>
      </c>
      <c r="AL20" s="19">
        <f>AL15/AL17</f>
        <v/>
      </c>
      <c r="AM20" s="19">
        <f>AM15/AM17</f>
        <v/>
      </c>
      <c r="AN20" s="19">
        <f>AN15/AN17</f>
        <v/>
      </c>
      <c r="AO20" s="19">
        <f>AO15/AO17</f>
        <v/>
      </c>
      <c r="AP20" s="19" t="n"/>
    </row>
    <row r="21" customFormat="1" s="11">
      <c r="B21" s="10" t="inlineStr">
        <is>
          <t>Services</t>
        </is>
      </c>
      <c r="C21" s="20">
        <f>C16/C17</f>
        <v/>
      </c>
      <c r="D21" s="20">
        <f>D16/D17</f>
        <v/>
      </c>
      <c r="E21" s="20">
        <f>E16/E17</f>
        <v/>
      </c>
      <c r="F21" s="20">
        <f>F16/F17</f>
        <v/>
      </c>
      <c r="G21" s="20">
        <f>G16/G17</f>
        <v/>
      </c>
      <c r="H21" s="20">
        <f>H16/H17</f>
        <v/>
      </c>
      <c r="I21" s="20">
        <f>I16/I17</f>
        <v/>
      </c>
      <c r="J21" s="20">
        <f>J16/J17</f>
        <v/>
      </c>
      <c r="K21" s="20">
        <f>K16/K17</f>
        <v/>
      </c>
      <c r="L21" s="20">
        <f>L16/L17</f>
        <v/>
      </c>
      <c r="M21" s="20">
        <f>M16/M17</f>
        <v/>
      </c>
      <c r="N21" s="20">
        <f>N16/N17</f>
        <v/>
      </c>
      <c r="O21" s="20">
        <f>O16/O17</f>
        <v/>
      </c>
      <c r="P21" s="20">
        <f>P16/P17</f>
        <v/>
      </c>
      <c r="Q21" s="20">
        <f>Q16/Q17</f>
        <v/>
      </c>
      <c r="R21" s="20">
        <f>R16/R17</f>
        <v/>
      </c>
      <c r="S21" s="20">
        <f>S16/S17</f>
        <v/>
      </c>
      <c r="T21" s="20">
        <f>T16/T17</f>
        <v/>
      </c>
      <c r="U21" s="20">
        <f>U16/U17</f>
        <v/>
      </c>
      <c r="V21" s="20">
        <f>V16/V17</f>
        <v/>
      </c>
      <c r="W21" s="20">
        <f>W16/W17</f>
        <v/>
      </c>
      <c r="X21" s="20">
        <f>X16/X17</f>
        <v/>
      </c>
      <c r="Y21" s="20">
        <f>Y16/Y17</f>
        <v/>
      </c>
      <c r="Z21" s="20">
        <f>Z16/Z17</f>
        <v/>
      </c>
      <c r="AA21" s="20">
        <f>AA16/AA17</f>
        <v/>
      </c>
      <c r="AB21" s="20">
        <f>AB16/AB17</f>
        <v/>
      </c>
      <c r="AC21" s="20">
        <f>AC16/AC17</f>
        <v/>
      </c>
      <c r="AD21" s="20">
        <f>AD16/AD17</f>
        <v/>
      </c>
      <c r="AE21" s="20">
        <f>AE16/AE17</f>
        <v/>
      </c>
      <c r="AF21" s="20">
        <f>AF16/AF17</f>
        <v/>
      </c>
      <c r="AG21" s="20" t="n"/>
      <c r="AI21" s="20">
        <f>AI16/AI17</f>
        <v/>
      </c>
      <c r="AJ21" s="20">
        <f>AJ16/AJ17</f>
        <v/>
      </c>
      <c r="AK21" s="20">
        <f>AK16/AK17</f>
        <v/>
      </c>
      <c r="AL21" s="20">
        <f>AL16/AL17</f>
        <v/>
      </c>
      <c r="AM21" s="20">
        <f>AM16/AM17</f>
        <v/>
      </c>
      <c r="AN21" s="20">
        <f>AN16/AN17</f>
        <v/>
      </c>
      <c r="AO21" s="20">
        <f>AO16/AO17</f>
        <v/>
      </c>
      <c r="AP21" s="20" t="n"/>
    </row>
    <row r="22">
      <c r="B22" s="2" t="inlineStr">
        <is>
          <t>Total</t>
        </is>
      </c>
      <c r="C22" s="19">
        <f>C20+C21</f>
        <v/>
      </c>
      <c r="D22" s="19">
        <f>D20+D21</f>
        <v/>
      </c>
      <c r="E22" s="19">
        <f>E20+E21</f>
        <v/>
      </c>
      <c r="F22" s="19">
        <f>F20+F21</f>
        <v/>
      </c>
      <c r="G22" s="19">
        <f>G20+G21</f>
        <v/>
      </c>
      <c r="H22" s="19">
        <f>H20+H21</f>
        <v/>
      </c>
      <c r="I22" s="19">
        <f>I20+I21</f>
        <v/>
      </c>
      <c r="J22" s="19">
        <f>J20+J21</f>
        <v/>
      </c>
      <c r="K22" s="19">
        <f>K20+K21</f>
        <v/>
      </c>
      <c r="L22" s="19">
        <f>L20+L21</f>
        <v/>
      </c>
      <c r="M22" s="19">
        <f>M20+M21</f>
        <v/>
      </c>
      <c r="N22" s="19">
        <f>N20+N21</f>
        <v/>
      </c>
      <c r="O22" s="19">
        <f>O20+O21</f>
        <v/>
      </c>
      <c r="P22" s="19">
        <f>P20+P21</f>
        <v/>
      </c>
      <c r="Q22" s="19">
        <f>Q20+Q21</f>
        <v/>
      </c>
      <c r="R22" s="19">
        <f>R20+R21</f>
        <v/>
      </c>
      <c r="S22" s="19">
        <f>S20+S21</f>
        <v/>
      </c>
      <c r="T22" s="19">
        <f>T20+T21</f>
        <v/>
      </c>
      <c r="U22" s="19">
        <f>U20+U21</f>
        <v/>
      </c>
      <c r="V22" s="19">
        <f>V20+V21</f>
        <v/>
      </c>
      <c r="W22" s="19">
        <f>W20+W21</f>
        <v/>
      </c>
      <c r="X22" s="19">
        <f>X20+X21</f>
        <v/>
      </c>
      <c r="Y22" s="19">
        <f>Y20+Y21</f>
        <v/>
      </c>
      <c r="Z22" s="19">
        <f>Z20+Z21</f>
        <v/>
      </c>
      <c r="AA22" s="19">
        <f>AA20+AA21</f>
        <v/>
      </c>
      <c r="AB22" s="19">
        <f>AB20+AB21</f>
        <v/>
      </c>
      <c r="AC22" s="19">
        <f>AC20+AC21</f>
        <v/>
      </c>
      <c r="AD22" s="19">
        <f>AD20+AD21</f>
        <v/>
      </c>
      <c r="AE22" s="19">
        <f>AE20+AE21</f>
        <v/>
      </c>
      <c r="AF22" s="19">
        <f>AF20+AF21</f>
        <v/>
      </c>
      <c r="AG22" s="19" t="n"/>
      <c r="AI22" s="19">
        <f>SUM(AI20+AI21)</f>
        <v/>
      </c>
      <c r="AJ22" s="19">
        <f>SUM(AJ20+AJ21)</f>
        <v/>
      </c>
      <c r="AK22" s="19">
        <f>SUM(AK20+AK21)</f>
        <v/>
      </c>
      <c r="AL22" s="19">
        <f>SUM(AL20+AL21)</f>
        <v/>
      </c>
      <c r="AM22" s="19">
        <f>SUM(AM20+AM21)</f>
        <v/>
      </c>
      <c r="AN22" s="19">
        <f>SUM(AN20+AN21)</f>
        <v/>
      </c>
      <c r="AO22" s="19">
        <f>SUM(AO20+AO21)</f>
        <v/>
      </c>
    </row>
    <row r="23"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</row>
    <row r="24">
      <c r="B24" s="26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</row>
    <row r="25">
      <c r="AG25" t="inlineStr">
        <is>
          <t xml:space="preserve"> </t>
        </is>
      </c>
    </row>
    <row r="26" customFormat="1" s="31">
      <c r="B26" s="25" t="inlineStr">
        <is>
          <t>Income Statement *in</t>
        </is>
      </c>
      <c r="C26" s="32" t="n"/>
    </row>
    <row r="27" customFormat="1" s="14">
      <c r="B27" s="2" t="inlineStr">
        <is>
          <t>Revenue - Product, Service and Other</t>
        </is>
      </c>
      <c r="C27" s="14">
        <f>C7</f>
        <v/>
      </c>
      <c r="D27" s="14">
        <f>D7</f>
        <v/>
      </c>
      <c r="E27" s="14">
        <f>E7</f>
        <v/>
      </c>
      <c r="F27" s="14">
        <f>F7</f>
        <v/>
      </c>
      <c r="G27" s="14">
        <f>G7</f>
        <v/>
      </c>
      <c r="H27" s="14">
        <f>H7</f>
        <v/>
      </c>
      <c r="I27" s="14">
        <f>I7</f>
        <v/>
      </c>
      <c r="J27" s="14">
        <f>J7</f>
        <v/>
      </c>
      <c r="K27" s="14">
        <f>K7</f>
        <v/>
      </c>
      <c r="L27" s="14">
        <f>L7</f>
        <v/>
      </c>
      <c r="M27" s="14">
        <f>M7</f>
        <v/>
      </c>
      <c r="N27" s="14">
        <f>N7</f>
        <v/>
      </c>
      <c r="O27" s="14">
        <f>O7</f>
        <v/>
      </c>
      <c r="P27" s="14">
        <f>P7</f>
        <v/>
      </c>
      <c r="Q27" s="14">
        <f>Q7</f>
        <v/>
      </c>
      <c r="R27" s="14">
        <f>R7</f>
        <v/>
      </c>
      <c r="S27" s="14">
        <f>S7</f>
        <v/>
      </c>
      <c r="T27" s="14">
        <f>T7</f>
        <v/>
      </c>
      <c r="U27" s="14">
        <f>U7</f>
        <v/>
      </c>
      <c r="V27" s="14">
        <f>V7</f>
        <v/>
      </c>
      <c r="W27" s="14">
        <f>W7</f>
        <v/>
      </c>
      <c r="X27" s="14">
        <f>X7</f>
        <v/>
      </c>
      <c r="Y27" s="14">
        <f>Y7</f>
        <v/>
      </c>
      <c r="Z27" s="14">
        <f>Z7</f>
        <v/>
      </c>
      <c r="AA27" s="14">
        <f>AA7</f>
        <v/>
      </c>
      <c r="AB27" s="14">
        <f>AB7</f>
        <v/>
      </c>
      <c r="AC27" s="14">
        <f>AC7</f>
        <v/>
      </c>
      <c r="AD27" s="14">
        <f>AD7</f>
        <v/>
      </c>
      <c r="AE27" s="14">
        <f>AE7</f>
        <v/>
      </c>
      <c r="AF27" s="14">
        <f>AF7</f>
        <v/>
      </c>
      <c r="AI27">
        <f>SUM(C27:F27)</f>
        <v/>
      </c>
      <c r="AJ27" s="14">
        <f>SUM(G27:J27)</f>
        <v/>
      </c>
      <c r="AK27" s="14">
        <f>SUM(K27:N27)</f>
        <v/>
      </c>
      <c r="AL27" s="14">
        <f>SUM(O27:R27)</f>
        <v/>
      </c>
      <c r="AM27" s="14">
        <f>SUM(S27:V27)</f>
        <v/>
      </c>
      <c r="AN27" s="14">
        <f>SUM(W27:Z27)</f>
        <v/>
      </c>
      <c r="AO27" s="14">
        <f>SUM(AA27:AD27)</f>
        <v/>
      </c>
    </row>
    <row r="28" customFormat="1" s="15">
      <c r="A28" s="11" t="n"/>
      <c r="B28" s="10" t="inlineStr">
        <is>
          <t>Cost of Revenue - Product, Service and other</t>
        </is>
      </c>
      <c r="C28" s="15">
        <f>C17</f>
        <v/>
      </c>
      <c r="D28" s="15">
        <f>D17</f>
        <v/>
      </c>
      <c r="E28" s="15">
        <f>E17</f>
        <v/>
      </c>
      <c r="F28" s="15">
        <f>F17</f>
        <v/>
      </c>
      <c r="G28" s="15">
        <f>G17</f>
        <v/>
      </c>
      <c r="H28" s="15">
        <f>H17</f>
        <v/>
      </c>
      <c r="I28" s="15">
        <f>I17</f>
        <v/>
      </c>
      <c r="J28" s="15">
        <f>J17</f>
        <v/>
      </c>
      <c r="K28" s="15">
        <f>K17</f>
        <v/>
      </c>
      <c r="L28" s="15">
        <f>L17</f>
        <v/>
      </c>
      <c r="M28" s="15">
        <f>M17</f>
        <v/>
      </c>
      <c r="N28" s="15">
        <f>N17</f>
        <v/>
      </c>
      <c r="O28" s="15">
        <f>O17</f>
        <v/>
      </c>
      <c r="P28" s="15">
        <f>P17</f>
        <v/>
      </c>
      <c r="Q28" s="15">
        <f>Q17</f>
        <v/>
      </c>
      <c r="R28" s="15">
        <f>R17</f>
        <v/>
      </c>
      <c r="S28" s="15">
        <f>S17</f>
        <v/>
      </c>
      <c r="T28" s="15">
        <f>T17</f>
        <v/>
      </c>
      <c r="U28" s="15">
        <f>U17</f>
        <v/>
      </c>
      <c r="V28" s="15">
        <f>V17</f>
        <v/>
      </c>
      <c r="W28" s="15">
        <f>W17</f>
        <v/>
      </c>
      <c r="X28" s="15">
        <f>X17</f>
        <v/>
      </c>
      <c r="Y28" s="15">
        <f>Y17</f>
        <v/>
      </c>
      <c r="Z28" s="15">
        <f>Z17</f>
        <v/>
      </c>
      <c r="AA28" s="15">
        <f>AA17</f>
        <v/>
      </c>
      <c r="AB28" s="15">
        <f>AB17</f>
        <v/>
      </c>
      <c r="AC28" s="15">
        <f>AC17</f>
        <v/>
      </c>
      <c r="AD28" s="15">
        <f>AD17</f>
        <v/>
      </c>
      <c r="AE28" s="15">
        <f>AE17</f>
        <v/>
      </c>
      <c r="AF28" s="15">
        <f>AF17</f>
        <v/>
      </c>
      <c r="AI28" s="11">
        <f>SUM(C28:F28)</f>
        <v/>
      </c>
      <c r="AJ28" s="15">
        <f>SUM(G28:J28)</f>
        <v/>
      </c>
      <c r="AK28" s="15">
        <f>SUM(K28:N28)</f>
        <v/>
      </c>
      <c r="AL28" s="15">
        <f>SUM(O28:R28)</f>
        <v/>
      </c>
      <c r="AM28" s="15">
        <f>SUM(S28:V28)</f>
        <v/>
      </c>
      <c r="AN28" s="15">
        <f>SUM(W28:Z28)</f>
        <v/>
      </c>
      <c r="AO28" s="15">
        <f>SUM(AA28:AD28)</f>
        <v/>
      </c>
    </row>
    <row r="29" customFormat="1" s="16">
      <c r="A29" s="13" t="n"/>
      <c r="B29" s="12" t="inlineStr">
        <is>
          <t>Gross Profit</t>
        </is>
      </c>
      <c r="C29" s="16">
        <f>C27-C28</f>
        <v/>
      </c>
      <c r="D29" s="16">
        <f>D27-D28</f>
        <v/>
      </c>
      <c r="E29" s="16">
        <f>E27-E28</f>
        <v/>
      </c>
      <c r="F29" s="16">
        <f>F27-F28</f>
        <v/>
      </c>
      <c r="G29" s="16" t="n">
        <v>14084</v>
      </c>
      <c r="H29" s="16">
        <f>H27-H28</f>
        <v/>
      </c>
      <c r="I29" s="16">
        <f>I27-I28</f>
        <v/>
      </c>
      <c r="J29" s="16">
        <f>J27-J28</f>
        <v/>
      </c>
      <c r="K29" s="16">
        <f>K27-K28</f>
        <v/>
      </c>
      <c r="L29" s="16">
        <f>L27-L28</f>
        <v/>
      </c>
      <c r="M29" s="16">
        <f>M27-M28</f>
        <v/>
      </c>
      <c r="N29" s="16">
        <f>N27-N28</f>
        <v/>
      </c>
      <c r="O29" s="16">
        <f>O27-O28</f>
        <v/>
      </c>
      <c r="P29" s="16">
        <f>P27-P28</f>
        <v/>
      </c>
      <c r="Q29" s="16">
        <f>Q27-Q28</f>
        <v/>
      </c>
      <c r="R29" s="16">
        <f>R27-R28</f>
        <v/>
      </c>
      <c r="S29" s="16">
        <f>S27-S28</f>
        <v/>
      </c>
      <c r="T29" s="16">
        <f>T27-T28</f>
        <v/>
      </c>
      <c r="U29" s="16">
        <f>U27-U28</f>
        <v/>
      </c>
      <c r="V29" s="16">
        <f>V27-V28</f>
        <v/>
      </c>
      <c r="W29" s="16">
        <f>W27-W28</f>
        <v/>
      </c>
      <c r="X29" s="16">
        <f>X27-X28</f>
        <v/>
      </c>
      <c r="Y29" s="16">
        <f>Y27-Y28</f>
        <v/>
      </c>
      <c r="Z29" s="16">
        <f>Z27-Z28</f>
        <v/>
      </c>
      <c r="AA29" s="16">
        <f>AA27-AA28</f>
        <v/>
      </c>
      <c r="AB29" s="16">
        <f>AB27-AB28</f>
        <v/>
      </c>
      <c r="AC29" s="16">
        <f>AC27-AC28</f>
        <v/>
      </c>
      <c r="AD29" s="16">
        <f>AD27-AD28</f>
        <v/>
      </c>
      <c r="AE29" s="16">
        <f>AE27-AE28</f>
        <v/>
      </c>
      <c r="AF29" s="16">
        <f>AF27-AF28</f>
        <v/>
      </c>
      <c r="AI29" s="16">
        <f>AI27-AI28</f>
        <v/>
      </c>
      <c r="AJ29" s="16">
        <f>AJ27-AJ28</f>
        <v/>
      </c>
      <c r="AK29" s="16">
        <f>AK27-AK28</f>
        <v/>
      </c>
      <c r="AL29" s="16">
        <f>AL27-AL28</f>
        <v/>
      </c>
      <c r="AM29" s="16">
        <f>AM27-AM28</f>
        <v/>
      </c>
      <c r="AN29" s="16">
        <f>AN27-AN28</f>
        <v/>
      </c>
      <c r="AO29" s="16">
        <f>AO27-AO28</f>
        <v/>
      </c>
    </row>
    <row r="30" customFormat="1" s="14">
      <c r="B30" s="2" t="inlineStr">
        <is>
          <t>R&amp;D</t>
        </is>
      </c>
      <c r="C30" t="n">
        <v>2962</v>
      </c>
      <c r="D30" s="14" t="n">
        <v>2900</v>
      </c>
      <c r="E30" s="14" t="n">
        <v>2980</v>
      </c>
      <c r="F30" s="14">
        <f>11988-C30-D30-E30</f>
        <v/>
      </c>
      <c r="G30" s="14" t="n">
        <v>3106</v>
      </c>
      <c r="H30" s="14" t="n">
        <v>3062</v>
      </c>
      <c r="I30" s="14" t="n">
        <v>3355</v>
      </c>
      <c r="J30" s="14">
        <f>13037-G30-H30-I30</f>
        <v/>
      </c>
      <c r="K30" s="14" t="n">
        <v>3574</v>
      </c>
      <c r="L30" s="14" t="n">
        <v>3504</v>
      </c>
      <c r="M30" s="14" t="n">
        <v>3715</v>
      </c>
      <c r="N30" s="14">
        <f>14726-K30-L30-M30</f>
        <v/>
      </c>
      <c r="O30" s="14" t="n">
        <v>3977</v>
      </c>
      <c r="P30" s="14" t="n">
        <v>4070</v>
      </c>
      <c r="Q30" s="14" t="n">
        <v>4316</v>
      </c>
      <c r="R30" s="14">
        <f>16876-O30-P30-Q30</f>
        <v/>
      </c>
      <c r="S30" s="14" t="n">
        <v>4565</v>
      </c>
      <c r="T30" s="14" t="n">
        <v>4603</v>
      </c>
      <c r="U30" s="14" t="n">
        <v>4887</v>
      </c>
      <c r="V30" s="14">
        <f>19269-S30-T30-U30</f>
        <v/>
      </c>
      <c r="W30" s="14" t="n">
        <v>4926</v>
      </c>
      <c r="X30" s="14" t="n">
        <v>4899</v>
      </c>
      <c r="Y30" s="14" t="n">
        <v>5204</v>
      </c>
      <c r="Z30" s="14">
        <f>20716-Y30-X30-W30</f>
        <v/>
      </c>
      <c r="AA30" s="14" t="n">
        <v>5599</v>
      </c>
      <c r="AB30" s="14" t="n">
        <v>5758</v>
      </c>
      <c r="AC30" s="14" t="n">
        <v>6306</v>
      </c>
      <c r="AD30" s="14">
        <f>24512-AC30-AB30-AA30</f>
        <v/>
      </c>
      <c r="AE30" s="14" t="n">
        <v>6628</v>
      </c>
      <c r="AF30" s="14" t="n">
        <v>6844</v>
      </c>
      <c r="AI30">
        <f>SUM(C30:F30)</f>
        <v/>
      </c>
      <c r="AJ30" s="14">
        <f>SUM(G30:J30)</f>
        <v/>
      </c>
      <c r="AK30" s="14">
        <f>SUM(K30:N30)</f>
        <v/>
      </c>
      <c r="AL30" s="14">
        <f>SUM(O30:R30)</f>
        <v/>
      </c>
      <c r="AM30" s="14">
        <f>SUM(S30:V30)</f>
        <v/>
      </c>
      <c r="AN30" s="14">
        <f>SUM(W30:Z30)</f>
        <v/>
      </c>
      <c r="AO30" s="14">
        <f>SUM(AA30:AD30)</f>
        <v/>
      </c>
    </row>
    <row r="31" customFormat="1" s="14">
      <c r="B31" s="2" t="inlineStr">
        <is>
          <t>Sales and marketing</t>
        </is>
      </c>
      <c r="C31" t="n">
        <v>3333</v>
      </c>
      <c r="D31" s="14" t="n">
        <v>3960</v>
      </c>
      <c r="E31" s="14" t="n">
        <v>3406</v>
      </c>
      <c r="F31" s="14">
        <f>14697-E31-D31-C31</f>
        <v/>
      </c>
      <c r="G31" s="14" t="n">
        <v>3218</v>
      </c>
      <c r="H31" s="14" t="n">
        <v>4071</v>
      </c>
      <c r="I31" s="14" t="n">
        <v>3879</v>
      </c>
      <c r="J31" s="14">
        <f>15461-I31-H31-G31</f>
        <v/>
      </c>
      <c r="K31" s="14" t="n">
        <v>3812</v>
      </c>
      <c r="L31" s="14" t="n">
        <v>4562</v>
      </c>
      <c r="M31" s="14" t="n">
        <v>4335</v>
      </c>
      <c r="N31" s="14">
        <f>17469-M31-L31-K31</f>
        <v/>
      </c>
      <c r="O31" s="14" t="n">
        <v>4098</v>
      </c>
      <c r="P31" s="14" t="n">
        <v>4588</v>
      </c>
      <c r="Q31" s="14" t="n">
        <v>4565</v>
      </c>
      <c r="R31" s="14">
        <f>18213-Q31-P31-O31</f>
        <v/>
      </c>
      <c r="S31" s="14" t="n">
        <v>4337</v>
      </c>
      <c r="T31" s="14" t="n">
        <v>4933</v>
      </c>
      <c r="U31" s="14" t="n">
        <v>4911</v>
      </c>
      <c r="V31" s="14">
        <f>19598-U31-T31-S31</f>
        <v/>
      </c>
      <c r="W31" s="14" t="n">
        <v>4231</v>
      </c>
      <c r="X31" s="14" t="n">
        <v>4947</v>
      </c>
      <c r="Y31" s="14" t="n">
        <v>5082</v>
      </c>
      <c r="Z31" s="14">
        <f>20117-Y31-X31-W31</f>
        <v/>
      </c>
      <c r="AA31" s="14" t="n">
        <v>4547</v>
      </c>
      <c r="AB31" s="14" t="n">
        <v>5379</v>
      </c>
      <c r="AC31" s="14" t="n">
        <v>5595</v>
      </c>
      <c r="AD31" s="14">
        <f>21825-AC31-AB31-AA31</f>
        <v/>
      </c>
      <c r="AE31" s="14" t="n">
        <v>5126</v>
      </c>
      <c r="AF31" s="14" t="n">
        <v>5679</v>
      </c>
      <c r="AI31">
        <f>SUM(C31:F31)</f>
        <v/>
      </c>
      <c r="AJ31" s="14">
        <f>SUM(G31:J31)</f>
        <v/>
      </c>
      <c r="AK31" s="14">
        <f>SUM(K31:N31)</f>
        <v/>
      </c>
      <c r="AL31" s="14">
        <f>SUM(O31:R31)</f>
        <v/>
      </c>
      <c r="AM31" s="14">
        <f>SUM(S31:V31)</f>
        <v/>
      </c>
      <c r="AN31" s="14">
        <f>SUM(W31:Z31)</f>
        <v/>
      </c>
      <c r="AO31" s="14">
        <f>SUM(AA31:AD31)</f>
        <v/>
      </c>
    </row>
    <row r="32" customFormat="1" s="15">
      <c r="A32" s="11" t="n"/>
      <c r="B32" s="10" t="inlineStr">
        <is>
          <t>General and Administrative</t>
        </is>
      </c>
      <c r="C32" s="11" t="n">
        <v>1084</v>
      </c>
      <c r="D32" s="15" t="n">
        <v>1038</v>
      </c>
      <c r="E32" s="15" t="n">
        <v>1140</v>
      </c>
      <c r="F32" s="15">
        <f>4563-E32-D32-C32</f>
        <v/>
      </c>
      <c r="G32" s="15" t="n">
        <v>1045</v>
      </c>
      <c r="H32" s="15" t="n">
        <v>879</v>
      </c>
      <c r="I32" s="15" t="n">
        <v>1202</v>
      </c>
      <c r="J32" s="15">
        <f>4481-I32-H32-G32</f>
        <v/>
      </c>
      <c r="K32" s="15" t="n">
        <v>1166</v>
      </c>
      <c r="L32" s="15" t="n">
        <v>1109</v>
      </c>
      <c r="M32" s="15" t="n">
        <v>1208</v>
      </c>
      <c r="N32" s="15">
        <f>4754-K32-L32-M32</f>
        <v/>
      </c>
      <c r="O32" s="15" t="n">
        <v>1149</v>
      </c>
      <c r="P32" s="15" t="n">
        <v>1132</v>
      </c>
      <c r="Q32" s="15" t="n">
        <v>1179</v>
      </c>
      <c r="R32" s="15">
        <f>4885-Q32-O32-P32</f>
        <v/>
      </c>
      <c r="S32" s="15" t="n">
        <v>1061</v>
      </c>
      <c r="T32" s="15" t="n">
        <v>1121</v>
      </c>
      <c r="U32" s="15" t="n">
        <v>1273</v>
      </c>
      <c r="V32" s="15">
        <f>5111-U32-T32-S32</f>
        <v/>
      </c>
      <c r="W32" s="15" t="n">
        <v>1119</v>
      </c>
      <c r="X32" s="15" t="n">
        <v>1139</v>
      </c>
      <c r="Y32" s="15" t="n">
        <v>1327</v>
      </c>
      <c r="Z32" s="15">
        <f>5107-Y32-X32-W32</f>
        <v/>
      </c>
      <c r="AA32" s="15" t="n">
        <v>1287</v>
      </c>
      <c r="AB32" s="15" t="n">
        <v>1384</v>
      </c>
      <c r="AC32" s="15" t="n">
        <v>1480</v>
      </c>
      <c r="AD32" s="15">
        <f>5900-AA32-AB32-AC32</f>
        <v/>
      </c>
      <c r="AE32" s="15" t="n">
        <v>1398</v>
      </c>
      <c r="AF32" s="15" t="n">
        <v>2337</v>
      </c>
      <c r="AI32" s="11">
        <f>SUM(C32:F32)</f>
        <v/>
      </c>
      <c r="AJ32" s="15">
        <f>SUM(G32:J32)</f>
        <v/>
      </c>
      <c r="AK32" s="15">
        <f>SUM(K32:N32)</f>
        <v/>
      </c>
      <c r="AL32" s="15">
        <f>SUM(O32:R32)</f>
        <v/>
      </c>
      <c r="AM32" s="15">
        <f>SUM(S32:V32)</f>
        <v/>
      </c>
      <c r="AN32" s="15">
        <f>SUM(W32:Z32)</f>
        <v/>
      </c>
      <c r="AO32" s="15">
        <f>SUM(AA32:AD32)</f>
        <v/>
      </c>
    </row>
    <row r="33" customFormat="1" s="16">
      <c r="A33" s="13" t="n"/>
      <c r="B33" s="12" t="inlineStr">
        <is>
          <t>Operating income</t>
        </is>
      </c>
      <c r="C33" s="16">
        <f>C29-C30-C31-C32</f>
        <v/>
      </c>
      <c r="D33" s="16">
        <f>D29-D30-D31-D32</f>
        <v/>
      </c>
      <c r="E33" s="16">
        <f>E29-E30-E31-E32</f>
        <v/>
      </c>
      <c r="F33" s="16">
        <f>F29-F30-F31-F32</f>
        <v/>
      </c>
      <c r="G33" s="16">
        <f>G29-G30-G31-G32</f>
        <v/>
      </c>
      <c r="H33" s="16">
        <f>H29-H30-H31-H32</f>
        <v/>
      </c>
      <c r="I33" s="16">
        <f>I29-I30-I31-I32</f>
        <v/>
      </c>
      <c r="J33" s="16">
        <f>J29-J30-J31-J32</f>
        <v/>
      </c>
      <c r="K33" s="16">
        <f>K29-K30-K31-K32</f>
        <v/>
      </c>
      <c r="L33" s="16">
        <f>L29-L30-L31-L32</f>
        <v/>
      </c>
      <c r="M33" s="16">
        <f>M29-M30-M31-M32</f>
        <v/>
      </c>
      <c r="N33" s="16">
        <f>N29-N30-N31-N32</f>
        <v/>
      </c>
      <c r="O33" s="16">
        <f>O29-O30-O31-O32</f>
        <v/>
      </c>
      <c r="P33" s="16">
        <f>P29-P30-P31-P32</f>
        <v/>
      </c>
      <c r="Q33" s="16">
        <f>Q29-Q30-Q31-Q32</f>
        <v/>
      </c>
      <c r="R33" s="16">
        <f>R29-R30-R31-R32</f>
        <v/>
      </c>
      <c r="S33" s="16">
        <f>S29-S30-S31-S32</f>
        <v/>
      </c>
      <c r="T33" s="16">
        <f>T29-T30-T31-T32</f>
        <v/>
      </c>
      <c r="U33" s="16">
        <f>U29-U30-U31-U32</f>
        <v/>
      </c>
      <c r="V33" s="16">
        <f>V29-V30-V31-V32</f>
        <v/>
      </c>
      <c r="W33" s="16">
        <f>W29-W30-W31-W32</f>
        <v/>
      </c>
      <c r="X33" s="16">
        <f>X29-X30-X31-X32</f>
        <v/>
      </c>
      <c r="Y33" s="16">
        <f>Y29-Y30-Y31-Y32</f>
        <v/>
      </c>
      <c r="Z33" s="16">
        <f>Z29-Z30-Z31-Z32</f>
        <v/>
      </c>
      <c r="AA33" s="16">
        <f>AA29-AA30-AA31-AA32</f>
        <v/>
      </c>
      <c r="AB33" s="16">
        <f>AB29-AB30-AB31-AB32</f>
        <v/>
      </c>
      <c r="AC33" s="16">
        <f>AC29-AC30-AC31-AC32</f>
        <v/>
      </c>
      <c r="AD33" s="16">
        <f>AD29-AD30-AD31-AD32</f>
        <v/>
      </c>
      <c r="AE33" s="16">
        <f>AE29-AE30-AE31-AE32</f>
        <v/>
      </c>
      <c r="AF33" s="16">
        <f>AF29-AF30-AF31-AF32</f>
        <v/>
      </c>
      <c r="AI33" s="16">
        <f>AI29-AI30-AI31-AI32</f>
        <v/>
      </c>
      <c r="AJ33" s="16">
        <f>AJ29-AJ30-AJ31-AJ32</f>
        <v/>
      </c>
      <c r="AK33" s="16">
        <f>AK29-AK30-AK31-AK32</f>
        <v/>
      </c>
      <c r="AL33" s="16">
        <f>AL29-AL30-AL31-AL32</f>
        <v/>
      </c>
      <c r="AM33" s="16">
        <f>AM29-AM30-AM31-AM32</f>
        <v/>
      </c>
      <c r="AN33" s="16">
        <f>AN29-AN30-AN31-AN32</f>
        <v/>
      </c>
      <c r="AO33" s="16">
        <f>AO29-AO30-AO31-AO32</f>
        <v/>
      </c>
    </row>
    <row r="34" customFormat="1" s="15">
      <c r="A34" s="11" t="n"/>
      <c r="B34" s="10" t="inlineStr">
        <is>
          <t>Other income (expense), net</t>
        </is>
      </c>
      <c r="C34" s="11" t="n">
        <v>-280</v>
      </c>
      <c r="D34" s="15" t="n">
        <v>-171</v>
      </c>
      <c r="E34" s="15" t="n">
        <v>-247</v>
      </c>
      <c r="F34" s="15">
        <f>+-431-E34-D34-C34</f>
        <v/>
      </c>
      <c r="G34" s="15" t="n">
        <v>112</v>
      </c>
      <c r="H34" s="15" t="n">
        <v>186</v>
      </c>
      <c r="I34" s="15" t="n">
        <v>322</v>
      </c>
      <c r="J34" s="15">
        <f>876-I34-H34-G34</f>
        <v/>
      </c>
      <c r="K34" s="15" t="n">
        <v>276</v>
      </c>
      <c r="L34" s="15" t="n">
        <v>490</v>
      </c>
      <c r="M34" s="15" t="n">
        <v>349</v>
      </c>
      <c r="N34" s="15">
        <f>1416-K34-L34-M34</f>
        <v/>
      </c>
      <c r="O34" s="15" t="n">
        <v>266</v>
      </c>
      <c r="P34" s="15" t="n">
        <v>127</v>
      </c>
      <c r="Q34" s="15" t="n">
        <v>145</v>
      </c>
      <c r="R34" s="15">
        <f>729-Q34-P34-O34</f>
        <v/>
      </c>
      <c r="S34" s="15" t="n">
        <v>0</v>
      </c>
      <c r="T34" s="15" t="n">
        <v>194</v>
      </c>
      <c r="U34" s="15" t="n">
        <v>-132</v>
      </c>
      <c r="V34" s="15">
        <f>77-U34-T34-S34</f>
        <v/>
      </c>
      <c r="W34" s="15" t="n">
        <v>248</v>
      </c>
      <c r="X34" s="15" t="n">
        <v>440</v>
      </c>
      <c r="Y34" s="15" t="n">
        <v>188</v>
      </c>
      <c r="Z34" s="15">
        <f>1186-Y34-X34-W34</f>
        <v/>
      </c>
      <c r="AA34" s="15" t="n">
        <v>286</v>
      </c>
      <c r="AB34" s="15" t="n">
        <v>268</v>
      </c>
      <c r="AC34" s="15" t="n">
        <v>-174</v>
      </c>
      <c r="AD34" s="15">
        <f>333-AA34-AB34-AC34</f>
        <v/>
      </c>
      <c r="AE34" s="15" t="n">
        <v>54</v>
      </c>
      <c r="AF34" s="15" t="n">
        <v>-60</v>
      </c>
      <c r="AI34" s="11">
        <f>SUM(C34:F34)</f>
        <v/>
      </c>
      <c r="AJ34" s="15">
        <f>SUM(G34:J34)</f>
        <v/>
      </c>
      <c r="AK34" s="15">
        <f>SUM(K34:N34)</f>
        <v/>
      </c>
      <c r="AL34" s="15">
        <f>SUM(O34:R34)</f>
        <v/>
      </c>
      <c r="AM34" s="15">
        <f>SUM(S34:V34)</f>
        <v/>
      </c>
      <c r="AN34" s="15">
        <f>SUM(W34:Z34)</f>
        <v/>
      </c>
      <c r="AO34" s="15">
        <f>SUM(AA34:AD34)</f>
        <v/>
      </c>
    </row>
    <row r="35" customFormat="1" s="14">
      <c r="B35" s="2" t="inlineStr">
        <is>
          <t>Income before income taxes</t>
        </is>
      </c>
      <c r="C35" s="14">
        <f>C33+C34</f>
        <v/>
      </c>
      <c r="D35" s="14">
        <f>D33+D34</f>
        <v/>
      </c>
      <c r="E35" s="14">
        <f>E33+E34</f>
        <v/>
      </c>
      <c r="F35" s="14">
        <f>F33+F34</f>
        <v/>
      </c>
      <c r="G35" s="14">
        <f>G33+G34</f>
        <v/>
      </c>
      <c r="H35" s="14">
        <f>H33+H34</f>
        <v/>
      </c>
      <c r="I35" s="14">
        <f>I33+I34</f>
        <v/>
      </c>
      <c r="J35" s="14">
        <f>J33+J34</f>
        <v/>
      </c>
      <c r="K35" s="14">
        <f>K33+K34</f>
        <v/>
      </c>
      <c r="L35" s="14">
        <f>L33+L34</f>
        <v/>
      </c>
      <c r="M35" s="14">
        <f>M33+M34</f>
        <v/>
      </c>
      <c r="N35" s="14">
        <f>N33+N34</f>
        <v/>
      </c>
      <c r="O35" s="14">
        <f>O33+O34</f>
        <v/>
      </c>
      <c r="P35" s="14">
        <f>P33+P34</f>
        <v/>
      </c>
      <c r="Q35" s="14">
        <f>Q33+Q34</f>
        <v/>
      </c>
      <c r="R35" s="14">
        <f>R33+R34</f>
        <v/>
      </c>
      <c r="S35" s="14">
        <f>S33+S34</f>
        <v/>
      </c>
      <c r="T35" s="14">
        <f>T33+T34</f>
        <v/>
      </c>
      <c r="U35" s="14">
        <f>U33+U34</f>
        <v/>
      </c>
      <c r="V35" s="14">
        <f>V33+V34</f>
        <v/>
      </c>
      <c r="W35" s="14">
        <f>W33+W34</f>
        <v/>
      </c>
      <c r="X35" s="14">
        <f>X33+X34</f>
        <v/>
      </c>
      <c r="Y35" s="14">
        <f>Y33+Y34</f>
        <v/>
      </c>
      <c r="Z35" s="14">
        <f>Z33+Z34</f>
        <v/>
      </c>
      <c r="AA35" s="14">
        <f>AA33+AA34</f>
        <v/>
      </c>
      <c r="AB35" s="14">
        <f>AB33+AB34</f>
        <v/>
      </c>
      <c r="AC35" s="14">
        <f>AC33+AC34</f>
        <v/>
      </c>
      <c r="AD35" s="14">
        <f>AD33+AD34</f>
        <v/>
      </c>
      <c r="AE35" s="14">
        <f>AE33+AE34</f>
        <v/>
      </c>
      <c r="AF35" s="14">
        <f>AF33+AF34</f>
        <v/>
      </c>
      <c r="AI35">
        <f>SUM(C35:F35)</f>
        <v/>
      </c>
      <c r="AJ35" s="14">
        <f>SUM(G35:J35)</f>
        <v/>
      </c>
      <c r="AK35" s="14">
        <f>SUM(K35:N35)</f>
        <v/>
      </c>
      <c r="AL35" s="14">
        <f>SUM(O35:R35)</f>
        <v/>
      </c>
      <c r="AM35" s="14">
        <f>SUM(S35:V35)</f>
        <v/>
      </c>
      <c r="AN35" s="14">
        <f>SUM(W35:Z35)</f>
        <v/>
      </c>
      <c r="AO35" s="14">
        <f>SUM(AA35:AD35)</f>
        <v/>
      </c>
    </row>
    <row r="36" customFormat="1" s="15">
      <c r="A36" s="11" t="n"/>
      <c r="B36" s="10" t="inlineStr">
        <is>
          <t>Provision for income taxes</t>
        </is>
      </c>
      <c r="C36" s="11" t="n">
        <v>611</v>
      </c>
      <c r="D36" s="15" t="n">
        <v>857</v>
      </c>
      <c r="E36" s="15" t="n">
        <v>1280</v>
      </c>
      <c r="F36" s="15">
        <f>2953-E36-D36-C36</f>
        <v/>
      </c>
      <c r="G36" s="15" t="n">
        <v>1160</v>
      </c>
      <c r="H36" s="15" t="n">
        <v>1163</v>
      </c>
      <c r="I36" s="15" t="n">
        <v>1115</v>
      </c>
      <c r="J36" s="15">
        <f>4412-I36-H36-G36</f>
        <v/>
      </c>
      <c r="K36" s="15" t="n">
        <v>1408</v>
      </c>
      <c r="L36" s="15" t="n">
        <v>15471</v>
      </c>
      <c r="M36" s="15" t="n">
        <v>1217</v>
      </c>
      <c r="N36" s="15">
        <f>19903-M36-L36-K36</f>
        <v/>
      </c>
      <c r="O36" s="15" t="n">
        <v>1397</v>
      </c>
      <c r="P36" s="15" t="n">
        <v>1965</v>
      </c>
      <c r="Q36" s="15" t="n">
        <v>1677</v>
      </c>
      <c r="R36" s="15">
        <f>4448-Q36-P36-O36</f>
        <v/>
      </c>
      <c r="S36" s="15" t="n">
        <v>2008</v>
      </c>
      <c r="T36" s="15" t="n">
        <v>2436</v>
      </c>
      <c r="U36" s="15" t="n">
        <v>2091</v>
      </c>
      <c r="V36" s="15">
        <f>8755-U36-T36-S36</f>
        <v/>
      </c>
      <c r="W36" s="15" t="n">
        <v>2231</v>
      </c>
      <c r="X36" s="15" t="n">
        <v>2874</v>
      </c>
      <c r="Y36" s="15" t="n">
        <v>1779</v>
      </c>
      <c r="Z36" s="15">
        <f>9831-Y36-X36-W36</f>
        <v/>
      </c>
      <c r="AA36" s="15" t="n">
        <v>19</v>
      </c>
      <c r="AB36" s="15" t="n">
        <v>3750</v>
      </c>
      <c r="AC36" s="15" t="n">
        <v>3462</v>
      </c>
      <c r="AD36" s="15">
        <f>10978-AC36-AB36-AA36</f>
        <v/>
      </c>
      <c r="AE36" s="15" t="n">
        <v>4016</v>
      </c>
      <c r="AF36" s="15" t="n">
        <v>3914</v>
      </c>
      <c r="AI36" s="11">
        <f>SUM(C36:F36)</f>
        <v/>
      </c>
      <c r="AJ36" s="15">
        <f>SUM(G36:J36)</f>
        <v/>
      </c>
      <c r="AK36" s="15">
        <f>SUM(K36:N36)</f>
        <v/>
      </c>
      <c r="AL36" s="15">
        <f>SUM(O36:R36)</f>
        <v/>
      </c>
      <c r="AM36" s="15">
        <f>SUM(S36:V36)</f>
        <v/>
      </c>
      <c r="AN36" s="15">
        <f>SUM(W36:Z36)</f>
        <v/>
      </c>
      <c r="AO36" s="15">
        <f>SUM(AA36:AD36)</f>
        <v/>
      </c>
    </row>
    <row r="37" customFormat="1" s="16">
      <c r="A37" s="13" t="n"/>
      <c r="B37" s="12" t="inlineStr">
        <is>
          <t>Net income</t>
        </is>
      </c>
      <c r="C37" s="16">
        <f>C35-C36</f>
        <v/>
      </c>
      <c r="D37" s="16">
        <f>D35-D36</f>
        <v/>
      </c>
      <c r="E37" s="16">
        <f>E35-E36</f>
        <v/>
      </c>
      <c r="F37" s="16">
        <f>F35-F36</f>
        <v/>
      </c>
      <c r="G37" s="16">
        <f>G35-G36</f>
        <v/>
      </c>
      <c r="H37" s="16">
        <f>H35-H36</f>
        <v/>
      </c>
      <c r="I37" s="16">
        <f>I35-I36</f>
        <v/>
      </c>
      <c r="J37" s="16">
        <f>J35-J36</f>
        <v/>
      </c>
      <c r="K37" s="16">
        <f>K35-K36</f>
        <v/>
      </c>
      <c r="L37" s="16">
        <f>L35-L36</f>
        <v/>
      </c>
      <c r="M37" s="16">
        <f>M35-M36</f>
        <v/>
      </c>
      <c r="N37" s="16">
        <f>N35-N36</f>
        <v/>
      </c>
      <c r="O37" s="16">
        <f>O35-O36</f>
        <v/>
      </c>
      <c r="P37" s="16">
        <f>P35-P36</f>
        <v/>
      </c>
      <c r="Q37" s="16">
        <f>Q35-Q36</f>
        <v/>
      </c>
      <c r="R37" s="16">
        <f>R35-R36</f>
        <v/>
      </c>
      <c r="S37" s="16">
        <f>S35-S36</f>
        <v/>
      </c>
      <c r="T37" s="16">
        <f>T35-T36</f>
        <v/>
      </c>
      <c r="U37" s="16">
        <f>U35-U36</f>
        <v/>
      </c>
      <c r="V37" s="16">
        <f>V35-V36</f>
        <v/>
      </c>
      <c r="W37" s="16">
        <f>W35-W36</f>
        <v/>
      </c>
      <c r="X37" s="16">
        <f>X35-X36</f>
        <v/>
      </c>
      <c r="Y37" s="16">
        <f>Y35-Y36</f>
        <v/>
      </c>
      <c r="Z37" s="16">
        <f>Z35-Z36</f>
        <v/>
      </c>
      <c r="AA37" s="16">
        <f>AA35-AA36</f>
        <v/>
      </c>
      <c r="AB37" s="16">
        <f>AB35-AB36</f>
        <v/>
      </c>
      <c r="AC37" s="16">
        <f>AC35-AC36</f>
        <v/>
      </c>
      <c r="AD37" s="16">
        <f>AD35-AD36</f>
        <v/>
      </c>
      <c r="AE37" s="16">
        <f>AE35-AE36</f>
        <v/>
      </c>
      <c r="AF37" s="16">
        <f>AF35-AF36</f>
        <v/>
      </c>
      <c r="AI37" s="16">
        <f>AI35-AI36</f>
        <v/>
      </c>
      <c r="AJ37" s="16">
        <f>AJ35-AJ36</f>
        <v/>
      </c>
      <c r="AK37" s="16">
        <f>AK35-AK36</f>
        <v/>
      </c>
      <c r="AL37" s="16">
        <f>AL35-AL36</f>
        <v/>
      </c>
      <c r="AM37" s="16">
        <f>AM35-AM36</f>
        <v/>
      </c>
      <c r="AN37" s="16">
        <f>AN35-AN36</f>
        <v/>
      </c>
      <c r="AO37" s="16">
        <f>AO35-AO36</f>
        <v/>
      </c>
    </row>
    <row r="39" customFormat="1" s="17">
      <c r="B39" s="18" t="inlineStr">
        <is>
          <t>EPS</t>
        </is>
      </c>
      <c r="C39" s="17">
        <f>C37/C40</f>
        <v/>
      </c>
      <c r="D39" s="17">
        <f>D37/D40</f>
        <v/>
      </c>
      <c r="E39" s="17">
        <f>E37/E40</f>
        <v/>
      </c>
      <c r="F39" s="17">
        <f>F37/F40</f>
        <v/>
      </c>
      <c r="G39" s="17">
        <f>G37/G40</f>
        <v/>
      </c>
      <c r="H39" s="17">
        <f>H37/H40</f>
        <v/>
      </c>
      <c r="I39" s="17">
        <f>I37/I40</f>
        <v/>
      </c>
      <c r="J39" s="17">
        <f>J37/J40</f>
        <v/>
      </c>
      <c r="K39" s="17">
        <f>K37/K40</f>
        <v/>
      </c>
      <c r="L39" s="17">
        <f>L37/L40</f>
        <v/>
      </c>
      <c r="M39" s="17">
        <f>M37/M40</f>
        <v/>
      </c>
      <c r="N39" s="17">
        <f>N37/N40</f>
        <v/>
      </c>
      <c r="O39" s="17">
        <f>O37/O40</f>
        <v/>
      </c>
      <c r="P39" s="17">
        <f>P37/P40</f>
        <v/>
      </c>
      <c r="Q39" s="17">
        <f>Q37/Q40</f>
        <v/>
      </c>
      <c r="R39" s="17">
        <f>R37/R40</f>
        <v/>
      </c>
      <c r="S39" s="17">
        <f>S37/S40</f>
        <v/>
      </c>
      <c r="T39" s="17">
        <f>T37/T40</f>
        <v/>
      </c>
      <c r="U39" s="17">
        <f>U37/U40</f>
        <v/>
      </c>
      <c r="V39" s="17">
        <f>V37/V40</f>
        <v/>
      </c>
      <c r="W39" s="17">
        <f>W37/W40</f>
        <v/>
      </c>
      <c r="X39" s="17">
        <f>X37/X40</f>
        <v/>
      </c>
      <c r="Y39" s="17">
        <f>Y37/Y40</f>
        <v/>
      </c>
      <c r="Z39" s="17">
        <f>Z37/Z40</f>
        <v/>
      </c>
      <c r="AA39" s="17">
        <f>AA37/AA40</f>
        <v/>
      </c>
      <c r="AB39" s="17">
        <f>AB37/AB40</f>
        <v/>
      </c>
      <c r="AC39" s="17">
        <f>AC37/AC40</f>
        <v/>
      </c>
      <c r="AD39" s="17">
        <f>AD37/AD40</f>
        <v/>
      </c>
      <c r="AE39" s="17">
        <f>AE37/AE40</f>
        <v/>
      </c>
      <c r="AF39" s="17">
        <f>AF37/AF40</f>
        <v/>
      </c>
    </row>
    <row r="40">
      <c r="B40" s="2" t="inlineStr">
        <is>
          <t>Shares outstanding</t>
        </is>
      </c>
      <c r="C40" t="n">
        <v>7996</v>
      </c>
      <c r="D40" t="n">
        <v>7909</v>
      </c>
      <c r="E40" t="n">
        <v>7895</v>
      </c>
      <c r="F40" t="n">
        <v>7792</v>
      </c>
      <c r="G40" t="n">
        <v>7789</v>
      </c>
      <c r="H40" t="n">
        <v>7755</v>
      </c>
      <c r="I40" t="n">
        <v>7725</v>
      </c>
      <c r="J40" t="n">
        <v>7702</v>
      </c>
      <c r="K40" t="n">
        <v>7708</v>
      </c>
      <c r="L40" t="n">
        <v>7710</v>
      </c>
      <c r="N40" t="n">
        <v>7668</v>
      </c>
      <c r="O40" t="n">
        <v>7673</v>
      </c>
      <c r="P40" t="n">
        <v>7692</v>
      </c>
      <c r="R40" t="n">
        <v>7635</v>
      </c>
      <c r="S40" t="n">
        <v>7634</v>
      </c>
      <c r="T40" t="n">
        <v>7621</v>
      </c>
      <c r="U40" t="n">
        <v>7602</v>
      </c>
      <c r="V40" t="n">
        <v>7567</v>
      </c>
      <c r="W40" t="n">
        <v>7566</v>
      </c>
      <c r="X40" t="n">
        <v>7555</v>
      </c>
      <c r="Y40" t="n">
        <v>7539</v>
      </c>
      <c r="Z40" t="n">
        <v>7514</v>
      </c>
      <c r="AA40" t="n">
        <v>7513</v>
      </c>
      <c r="AB40" t="n">
        <v>7505</v>
      </c>
      <c r="AC40" t="n">
        <v>7493</v>
      </c>
      <c r="AD40" t="n">
        <v>7457</v>
      </c>
      <c r="AE40" t="n">
        <v>7457</v>
      </c>
      <c r="AF40" t="n">
        <v>7451</v>
      </c>
    </row>
    <row r="41">
      <c r="K41" t="inlineStr">
        <is>
          <t xml:space="preserve"> </t>
        </is>
      </c>
    </row>
    <row r="42" customFormat="1" s="33">
      <c r="B42" s="34" t="inlineStr">
        <is>
          <t>Margins</t>
        </is>
      </c>
    </row>
    <row r="43" customFormat="1" s="35">
      <c r="B43" s="36" t="inlineStr">
        <is>
          <t>Gross Profit Margin</t>
        </is>
      </c>
      <c r="C43" s="35">
        <f>C29/C27</f>
        <v/>
      </c>
      <c r="D43" s="35">
        <f>D29/D27</f>
        <v/>
      </c>
      <c r="E43" s="35">
        <f>E29/E27</f>
        <v/>
      </c>
      <c r="F43" s="35">
        <f>F29/F27</f>
        <v/>
      </c>
      <c r="G43" s="35">
        <f>G29/G27</f>
        <v/>
      </c>
      <c r="H43" s="35">
        <f>H29/H27</f>
        <v/>
      </c>
      <c r="I43" s="35">
        <f>I29/I27</f>
        <v/>
      </c>
      <c r="J43" s="35">
        <f>J29/J27</f>
        <v/>
      </c>
      <c r="K43" s="35">
        <f>K29/K27</f>
        <v/>
      </c>
      <c r="L43" s="35">
        <f>L29/L27</f>
        <v/>
      </c>
      <c r="M43" s="35">
        <f>M29/M27</f>
        <v/>
      </c>
      <c r="N43" s="35">
        <f>N29/N27</f>
        <v/>
      </c>
      <c r="O43" s="35">
        <f>O29/O27</f>
        <v/>
      </c>
      <c r="P43" s="35">
        <f>P29/P27</f>
        <v/>
      </c>
      <c r="Q43" s="35">
        <f>Q29/Q27</f>
        <v/>
      </c>
      <c r="R43" s="35">
        <f>R29/R27</f>
        <v/>
      </c>
      <c r="S43" s="35">
        <f>S29/S27</f>
        <v/>
      </c>
      <c r="T43" s="35">
        <f>T29/T27</f>
        <v/>
      </c>
      <c r="U43" s="35">
        <f>U29/U27</f>
        <v/>
      </c>
      <c r="V43" s="35">
        <f>V29/V27</f>
        <v/>
      </c>
      <c r="W43" s="35">
        <f>W29/W27</f>
        <v/>
      </c>
      <c r="X43" s="35">
        <f>X29/X27</f>
        <v/>
      </c>
      <c r="Y43" s="35">
        <f>Y29/Y27</f>
        <v/>
      </c>
      <c r="Z43" s="35">
        <f>Z29/Z27</f>
        <v/>
      </c>
      <c r="AA43" s="35">
        <f>AA29/AA27</f>
        <v/>
      </c>
      <c r="AB43" s="35">
        <f>AB29/AB27</f>
        <v/>
      </c>
      <c r="AC43" s="35">
        <f>AC29/AC27</f>
        <v/>
      </c>
      <c r="AD43" s="35">
        <f>AD29/AD27</f>
        <v/>
      </c>
      <c r="AE43" s="35">
        <f>AE29/AE27</f>
        <v/>
      </c>
      <c r="AF43" s="35">
        <f>AF29/AF27</f>
        <v/>
      </c>
      <c r="AI43" s="35">
        <f>AI29/AI27</f>
        <v/>
      </c>
    </row>
    <row r="44" customFormat="1" s="35">
      <c r="B44" s="36" t="inlineStr">
        <is>
          <t>Operating Margin</t>
        </is>
      </c>
      <c r="C44" s="35">
        <f>C33/C27</f>
        <v/>
      </c>
      <c r="D44" s="35">
        <f>D33/D27</f>
        <v/>
      </c>
      <c r="E44" s="35">
        <f>E33/E27</f>
        <v/>
      </c>
      <c r="F44" s="35">
        <f>F33/F27</f>
        <v/>
      </c>
      <c r="G44" s="35">
        <f>G33/G27</f>
        <v/>
      </c>
      <c r="H44" s="35">
        <f>H33/H27</f>
        <v/>
      </c>
      <c r="I44" s="35">
        <f>I33/I27</f>
        <v/>
      </c>
      <c r="J44" s="35">
        <f>J33/J27</f>
        <v/>
      </c>
      <c r="K44" s="35">
        <f>K33/K27</f>
        <v/>
      </c>
      <c r="L44" s="35">
        <f>L33/L27</f>
        <v/>
      </c>
      <c r="M44" s="35">
        <f>M33/M27</f>
        <v/>
      </c>
      <c r="N44" s="35">
        <f>N33/N27</f>
        <v/>
      </c>
      <c r="O44" s="35">
        <f>O33/O27</f>
        <v/>
      </c>
      <c r="P44" s="35">
        <f>P33/P27</f>
        <v/>
      </c>
      <c r="Q44" s="35">
        <f>Q33/Q27</f>
        <v/>
      </c>
      <c r="R44" s="35">
        <f>R33/R27</f>
        <v/>
      </c>
      <c r="S44" s="35">
        <f>S33/S27</f>
        <v/>
      </c>
      <c r="T44" s="35">
        <f>T33/T27</f>
        <v/>
      </c>
      <c r="U44" s="35">
        <f>U33/U27</f>
        <v/>
      </c>
      <c r="V44" s="35">
        <f>V33/V27</f>
        <v/>
      </c>
      <c r="W44" s="35">
        <f>W33/W27</f>
        <v/>
      </c>
      <c r="X44" s="35">
        <f>X33/X27</f>
        <v/>
      </c>
      <c r="Y44" s="35">
        <f>Y33/Y27</f>
        <v/>
      </c>
      <c r="Z44" s="35">
        <f>Z33/Z27</f>
        <v/>
      </c>
      <c r="AA44" s="35">
        <f>AA33/AA27</f>
        <v/>
      </c>
      <c r="AB44" s="35">
        <f>AB33/AB27</f>
        <v/>
      </c>
      <c r="AC44" s="35">
        <f>AC33/AC27</f>
        <v/>
      </c>
      <c r="AD44" s="35">
        <f>AD33/AD27</f>
        <v/>
      </c>
      <c r="AE44" s="35">
        <f>AE33/AE27</f>
        <v/>
      </c>
      <c r="AF44" s="35">
        <f>AF33/AF27</f>
        <v/>
      </c>
      <c r="AI44" s="35">
        <f>AI33/AI27</f>
        <v/>
      </c>
    </row>
    <row r="45" customFormat="1" s="35">
      <c r="B45" s="36" t="inlineStr">
        <is>
          <t>Net Margin</t>
        </is>
      </c>
      <c r="C45" s="35">
        <f>C37/C27</f>
        <v/>
      </c>
      <c r="D45" s="35">
        <f>D37/D27</f>
        <v/>
      </c>
      <c r="E45" s="35">
        <f>E37/E27</f>
        <v/>
      </c>
      <c r="F45" s="35">
        <f>F37/F27</f>
        <v/>
      </c>
      <c r="G45" s="35">
        <f>G37/G27</f>
        <v/>
      </c>
      <c r="H45" s="35">
        <f>H37/H27</f>
        <v/>
      </c>
      <c r="I45" s="35">
        <f>I37/I27</f>
        <v/>
      </c>
      <c r="J45" s="35">
        <f>J37/J27</f>
        <v/>
      </c>
      <c r="K45" s="35">
        <f>K37/K27</f>
        <v/>
      </c>
      <c r="L45" s="35">
        <f>L37/L27</f>
        <v/>
      </c>
      <c r="M45" s="35">
        <f>M37/M27</f>
        <v/>
      </c>
      <c r="N45" s="35">
        <f>N37/N27</f>
        <v/>
      </c>
      <c r="O45" s="35">
        <f>O37/O27</f>
        <v/>
      </c>
      <c r="P45" s="35">
        <f>P37/P27</f>
        <v/>
      </c>
      <c r="Q45" s="35">
        <f>Q37/Q27</f>
        <v/>
      </c>
      <c r="R45" s="35">
        <f>R37/R27</f>
        <v/>
      </c>
      <c r="S45" s="35">
        <f>S37/S27</f>
        <v/>
      </c>
      <c r="T45" s="35">
        <f>T37/T27</f>
        <v/>
      </c>
      <c r="U45" s="35">
        <f>U37/U27</f>
        <v/>
      </c>
      <c r="V45" s="35">
        <f>V37/V27</f>
        <v/>
      </c>
      <c r="W45" s="35">
        <f>W37/W27</f>
        <v/>
      </c>
      <c r="X45" s="35">
        <f>X37/X27</f>
        <v/>
      </c>
      <c r="Y45" s="35">
        <f>Y37/Y27</f>
        <v/>
      </c>
      <c r="Z45" s="35">
        <f>Z37/Z27</f>
        <v/>
      </c>
      <c r="AA45" s="35">
        <f>AA37/AA27</f>
        <v/>
      </c>
      <c r="AB45" s="35">
        <f>AB37/AB27</f>
        <v/>
      </c>
      <c r="AC45" s="35">
        <f>AC37/AC27</f>
        <v/>
      </c>
      <c r="AD45" s="35">
        <f>AD37/AD27</f>
        <v/>
      </c>
      <c r="AE45" s="35">
        <f>AE37/AE27</f>
        <v/>
      </c>
      <c r="AF45" s="35">
        <f>AF37/AF27</f>
        <v/>
      </c>
      <c r="AI45" s="35">
        <f>AI37/AI27</f>
        <v/>
      </c>
    </row>
    <row r="46" customFormat="1" s="33">
      <c r="B46" s="34" t="inlineStr">
        <is>
          <t>Operating Expenses/Gross Profit</t>
        </is>
      </c>
    </row>
    <row r="47">
      <c r="B47" s="2" t="inlineStr">
        <is>
          <t>R&amp;D/Revenue</t>
        </is>
      </c>
      <c r="AE47" t="inlineStr">
        <is>
          <t xml:space="preserve">  </t>
        </is>
      </c>
      <c r="AG47" s="14">
        <f>+AF78</f>
        <v/>
      </c>
    </row>
    <row r="48">
      <c r="B48" s="2" t="inlineStr">
        <is>
          <t>S&amp;M/Revenue</t>
        </is>
      </c>
    </row>
    <row r="49">
      <c r="B49" s="2" t="inlineStr">
        <is>
          <t>G&amp;A/Revenue</t>
        </is>
      </c>
    </row>
    <row r="50" customFormat="1" s="33">
      <c r="B50" s="34" t="inlineStr">
        <is>
          <t>Year over year</t>
        </is>
      </c>
    </row>
    <row r="51" customFormat="1" s="35">
      <c r="B51" s="36" t="inlineStr">
        <is>
          <t>Revenue y/y</t>
        </is>
      </c>
      <c r="G51" s="35">
        <f>G27/C27-1</f>
        <v/>
      </c>
      <c r="H51" s="35">
        <f>H27/D27-1</f>
        <v/>
      </c>
      <c r="I51" s="35">
        <f>I27/E27-1</f>
        <v/>
      </c>
      <c r="J51" s="35">
        <f>J27/F27-1</f>
        <v/>
      </c>
      <c r="K51" s="35">
        <f>K27/G27-1</f>
        <v/>
      </c>
      <c r="L51" s="35">
        <f>L27/H27-1</f>
        <v/>
      </c>
      <c r="M51" s="35">
        <f>M27/I27-1</f>
        <v/>
      </c>
      <c r="N51" s="35">
        <f>N27/J27-1</f>
        <v/>
      </c>
      <c r="O51" s="35">
        <f>O27/K27-1</f>
        <v/>
      </c>
      <c r="P51" s="35">
        <f>P27/L27-1</f>
        <v/>
      </c>
      <c r="Q51" s="35">
        <f>Q27/M27-1</f>
        <v/>
      </c>
      <c r="R51" s="35">
        <f>R27/N27-1</f>
        <v/>
      </c>
      <c r="S51" s="35">
        <f>S27/O27-1</f>
        <v/>
      </c>
      <c r="T51" s="35">
        <f>T27/P27-1</f>
        <v/>
      </c>
      <c r="U51" s="35">
        <f>U27/Q27-1</f>
        <v/>
      </c>
      <c r="V51" s="35">
        <f>V27/R27-1</f>
        <v/>
      </c>
      <c r="W51" s="35">
        <f>W27/S27-1</f>
        <v/>
      </c>
      <c r="X51" s="35">
        <f>X27/T27-1</f>
        <v/>
      </c>
      <c r="Y51" s="35">
        <f>Y27/U27-1</f>
        <v/>
      </c>
      <c r="Z51" s="35">
        <f>Z27/V27-1</f>
        <v/>
      </c>
      <c r="AA51" s="35">
        <f>AA27/W27-1</f>
        <v/>
      </c>
      <c r="AB51" s="35">
        <f>AB27/X27-1</f>
        <v/>
      </c>
      <c r="AC51" s="35">
        <f>AC27/Y27-1</f>
        <v/>
      </c>
      <c r="AD51" s="35">
        <f>AD27/Z27-1</f>
        <v/>
      </c>
      <c r="AE51" s="35">
        <f>AE27/AA27-1</f>
        <v/>
      </c>
      <c r="AF51" s="35">
        <f>AF27/AB27-1</f>
        <v/>
      </c>
      <c r="AJ51" s="35">
        <f>AJ27/AI27-1</f>
        <v/>
      </c>
      <c r="AK51" s="35">
        <f>AK27/AJ27-1</f>
        <v/>
      </c>
      <c r="AL51" s="35">
        <f>AL27/AK27-1</f>
        <v/>
      </c>
      <c r="AM51" s="35">
        <f>AM27/AL27-1</f>
        <v/>
      </c>
      <c r="AN51" s="35">
        <f>AN27/AM27-1</f>
        <v/>
      </c>
      <c r="AO51" s="35">
        <f>AO27/AN27-1</f>
        <v/>
      </c>
    </row>
    <row r="53" customFormat="1" s="31">
      <c r="B53" s="25" t="inlineStr">
        <is>
          <t>Balance Sheet</t>
        </is>
      </c>
      <c r="C53" s="32" t="n"/>
    </row>
    <row r="54" customFormat="1" s="14">
      <c r="B54" s="2" t="inlineStr">
        <is>
          <t xml:space="preserve">Cash and Cash equivalents </t>
        </is>
      </c>
      <c r="C54" t="n">
        <v>5431</v>
      </c>
      <c r="D54" s="14" t="n">
        <v>7185</v>
      </c>
      <c r="E54" s="14" t="n">
        <v>7170</v>
      </c>
      <c r="F54" s="14" t="n">
        <v>6510</v>
      </c>
      <c r="G54" s="14" t="n">
        <v>13928</v>
      </c>
      <c r="H54" s="14" t="n">
        <v>8468</v>
      </c>
      <c r="I54" s="14" t="n">
        <v>6713</v>
      </c>
      <c r="J54" s="14" t="n">
        <v>7663</v>
      </c>
      <c r="K54" s="14" t="n">
        <v>6884</v>
      </c>
      <c r="L54" s="14" t="n">
        <v>12859</v>
      </c>
      <c r="M54" s="14" t="n">
        <v>9221</v>
      </c>
      <c r="N54" s="14" t="n">
        <v>11946</v>
      </c>
      <c r="O54" s="14" t="n">
        <v>15137</v>
      </c>
      <c r="P54" s="14" t="n">
        <v>6638</v>
      </c>
      <c r="Q54" s="14" t="n">
        <v>11212</v>
      </c>
      <c r="R54" s="14" t="n">
        <v>11356</v>
      </c>
      <c r="S54" s="14" t="n">
        <v>13117</v>
      </c>
      <c r="T54" s="14" t="n">
        <v>8864</v>
      </c>
      <c r="U54" s="14" t="n">
        <v>11710</v>
      </c>
      <c r="V54" s="14" t="n">
        <v>13576</v>
      </c>
      <c r="W54" s="14" t="n">
        <v>17205</v>
      </c>
      <c r="X54" s="14" t="n">
        <v>14432</v>
      </c>
      <c r="Y54" s="14" t="n">
        <v>13702</v>
      </c>
      <c r="Z54" s="14" t="n">
        <v>14224</v>
      </c>
      <c r="AA54" s="14" t="n">
        <v>19165</v>
      </c>
      <c r="AB54" s="14" t="n">
        <v>20604</v>
      </c>
      <c r="AC54" s="14" t="n">
        <v>12498</v>
      </c>
      <c r="AD54" s="14" t="n">
        <v>13931</v>
      </c>
      <c r="AE54" s="14" t="n">
        <v>22884</v>
      </c>
      <c r="AF54" s="14" t="n">
        <v>15646</v>
      </c>
      <c r="AI54" s="14">
        <f>F54</f>
        <v/>
      </c>
      <c r="AJ54" s="14">
        <f>J54</f>
        <v/>
      </c>
      <c r="AK54" s="14">
        <f>N54</f>
        <v/>
      </c>
      <c r="AL54" s="14">
        <f>R54</f>
        <v/>
      </c>
      <c r="AM54" s="14">
        <f>V54</f>
        <v/>
      </c>
      <c r="AN54" s="14">
        <f>Z54</f>
        <v/>
      </c>
      <c r="AO54" s="14">
        <f>AD54</f>
        <v/>
      </c>
    </row>
    <row r="55" customFormat="1" s="14">
      <c r="B55" s="2" t="inlineStr">
        <is>
          <t>Short-term investments</t>
        </is>
      </c>
      <c r="C55" t="n">
        <v>93924</v>
      </c>
      <c r="D55" s="14" t="n">
        <v>95455</v>
      </c>
      <c r="E55" s="14" t="n">
        <v>98382</v>
      </c>
      <c r="F55" s="14" t="n">
        <v>106730</v>
      </c>
      <c r="G55" s="14" t="n">
        <v>123004</v>
      </c>
      <c r="H55" s="14" t="n">
        <v>114313</v>
      </c>
      <c r="I55" s="14" t="n">
        <v>119305</v>
      </c>
      <c r="J55" s="14" t="n">
        <v>125318</v>
      </c>
      <c r="K55" s="14" t="n">
        <v>131587</v>
      </c>
      <c r="L55" s="14" t="n">
        <v>129921</v>
      </c>
      <c r="M55" s="14" t="n">
        <v>123049</v>
      </c>
      <c r="N55" s="14" t="n">
        <v>121822</v>
      </c>
      <c r="O55" s="14" t="n">
        <v>120743</v>
      </c>
      <c r="P55" s="14" t="n">
        <v>121024</v>
      </c>
      <c r="Q55" s="14" t="n">
        <v>120406</v>
      </c>
      <c r="R55" s="14" t="n">
        <v>122463</v>
      </c>
      <c r="S55" s="14" t="n">
        <v>123519</v>
      </c>
      <c r="T55" s="14" t="n">
        <v>125389</v>
      </c>
      <c r="U55" s="14" t="n">
        <v>125916</v>
      </c>
      <c r="V55" s="14" t="n">
        <v>122951</v>
      </c>
      <c r="W55" s="14" t="n">
        <v>120772</v>
      </c>
      <c r="X55" s="14" t="n">
        <v>117536</v>
      </c>
      <c r="Y55" s="14" t="n">
        <v>111705</v>
      </c>
      <c r="Z55" s="14" t="n">
        <v>116110</v>
      </c>
      <c r="AA55" s="14" t="n">
        <v>111450</v>
      </c>
      <c r="AB55" s="14" t="n">
        <v>104765</v>
      </c>
      <c r="AC55" s="14" t="n">
        <v>92195</v>
      </c>
      <c r="AD55" s="14" t="n">
        <v>90826</v>
      </c>
      <c r="AE55" s="14" t="n">
        <v>84378</v>
      </c>
      <c r="AF55" s="14" t="n">
        <v>83862</v>
      </c>
      <c r="AI55" s="14">
        <f>F55</f>
        <v/>
      </c>
      <c r="AJ55" s="14">
        <f>J55</f>
        <v/>
      </c>
      <c r="AK55" s="14">
        <f>N55</f>
        <v/>
      </c>
      <c r="AL55" s="14">
        <f>R55</f>
        <v/>
      </c>
      <c r="AM55" s="14">
        <f>V55</f>
        <v/>
      </c>
      <c r="AN55" s="14">
        <f>Z55</f>
        <v/>
      </c>
      <c r="AO55" s="14">
        <f>AD55</f>
        <v/>
      </c>
    </row>
    <row r="56" customFormat="1" s="14">
      <c r="B56" s="2" t="inlineStr">
        <is>
          <t>Accounts recievable</t>
        </is>
      </c>
      <c r="C56" t="n">
        <v>11444</v>
      </c>
      <c r="D56" s="14" t="n">
        <v>14507</v>
      </c>
      <c r="E56" s="14" t="n">
        <v>12247</v>
      </c>
      <c r="F56" s="14" t="n">
        <v>18277</v>
      </c>
      <c r="G56" s="14" t="n">
        <v>11129</v>
      </c>
      <c r="H56" s="14" t="n">
        <v>14343</v>
      </c>
      <c r="I56" s="14" t="n">
        <v>12882</v>
      </c>
      <c r="J56" s="14" t="n">
        <v>22431</v>
      </c>
      <c r="K56" s="14" t="n">
        <v>14561</v>
      </c>
      <c r="L56" s="14" t="n">
        <v>18428</v>
      </c>
      <c r="M56" s="14" t="n">
        <v>17208</v>
      </c>
      <c r="N56" s="14" t="n">
        <v>26481</v>
      </c>
      <c r="O56" s="14" t="n">
        <v>17390</v>
      </c>
      <c r="P56" s="14" t="n">
        <v>19680</v>
      </c>
      <c r="Q56" s="14" t="n">
        <v>19269</v>
      </c>
      <c r="R56" s="14" t="n">
        <v>29524</v>
      </c>
      <c r="S56" s="14" t="n">
        <v>19087</v>
      </c>
      <c r="T56" s="14" t="n">
        <v>23525</v>
      </c>
      <c r="U56" s="14" t="n">
        <v>22699</v>
      </c>
      <c r="V56" s="14" t="n">
        <v>32011</v>
      </c>
      <c r="W56" s="14" t="n">
        <v>22851</v>
      </c>
      <c r="X56" s="14" t="n">
        <v>27312</v>
      </c>
      <c r="Y56" s="14" t="n">
        <v>26322</v>
      </c>
      <c r="Z56" s="14" t="n">
        <v>38043</v>
      </c>
      <c r="AA56" s="14" t="n">
        <v>27349</v>
      </c>
      <c r="AB56" s="14" t="n">
        <v>33520</v>
      </c>
      <c r="AC56" s="14" t="n">
        <v>32613</v>
      </c>
      <c r="AD56" s="14" t="n">
        <v>44261</v>
      </c>
      <c r="AE56" s="14" t="n">
        <v>31279</v>
      </c>
      <c r="AF56" s="14" t="n">
        <v>35833</v>
      </c>
      <c r="AI56" s="14">
        <f>F56</f>
        <v/>
      </c>
      <c r="AJ56" s="14">
        <f>J56</f>
        <v/>
      </c>
      <c r="AK56" s="14">
        <f>N56</f>
        <v/>
      </c>
      <c r="AL56" s="14">
        <f>R56</f>
        <v/>
      </c>
      <c r="AM56" s="14">
        <f>V56</f>
        <v/>
      </c>
      <c r="AN56" s="14">
        <f>Z56</f>
        <v/>
      </c>
      <c r="AO56" s="14">
        <f>AD56</f>
        <v/>
      </c>
    </row>
    <row r="57" customFormat="1" s="14">
      <c r="B57" s="2" t="inlineStr">
        <is>
          <t>Inventories</t>
        </is>
      </c>
      <c r="C57" t="n">
        <v>3816</v>
      </c>
      <c r="D57" s="14" t="n">
        <v>2702</v>
      </c>
      <c r="E57" s="14" t="n">
        <v>2450</v>
      </c>
      <c r="F57" s="14" t="n">
        <v>2251</v>
      </c>
      <c r="G57" s="14" t="n">
        <v>3122</v>
      </c>
      <c r="H57" s="14" t="n">
        <v>1961</v>
      </c>
      <c r="I57" s="14" t="n">
        <v>1979</v>
      </c>
      <c r="J57" s="14" t="n">
        <v>2181</v>
      </c>
      <c r="K57" s="14" t="n">
        <v>3211</v>
      </c>
      <c r="L57" s="14" t="n">
        <v>2003</v>
      </c>
      <c r="M57" s="14" t="n">
        <v>2084</v>
      </c>
      <c r="N57" s="14" t="n">
        <v>2662</v>
      </c>
      <c r="O57" s="14" t="n">
        <v>3614</v>
      </c>
      <c r="P57" s="14" t="n">
        <v>1961</v>
      </c>
      <c r="Q57" s="14" t="n">
        <v>1951</v>
      </c>
      <c r="R57" s="14" t="n">
        <v>2063</v>
      </c>
      <c r="S57" s="14" t="n">
        <v>2622</v>
      </c>
      <c r="T57" s="14" t="n">
        <v>1823</v>
      </c>
      <c r="U57" s="14" t="n">
        <v>1644</v>
      </c>
      <c r="V57" s="14" t="n">
        <v>1895</v>
      </c>
      <c r="W57" s="14" t="n">
        <v>2705</v>
      </c>
      <c r="X57" s="14" t="n">
        <v>1924</v>
      </c>
      <c r="Y57" s="14" t="n">
        <v>2245</v>
      </c>
      <c r="Z57" s="14" t="n">
        <v>2636</v>
      </c>
      <c r="AA57" s="14" t="n">
        <v>3411</v>
      </c>
      <c r="AB57" s="14" t="n">
        <v>3019</v>
      </c>
      <c r="AC57" s="14" t="n">
        <v>3296</v>
      </c>
      <c r="AD57" s="14" t="n">
        <v>3742</v>
      </c>
      <c r="AE57" s="14" t="n">
        <v>4268</v>
      </c>
      <c r="AF57" s="14" t="n">
        <v>2980</v>
      </c>
      <c r="AI57" s="14">
        <f>F57</f>
        <v/>
      </c>
      <c r="AJ57" s="14">
        <f>J57</f>
        <v/>
      </c>
      <c r="AK57" s="14">
        <f>N57</f>
        <v/>
      </c>
      <c r="AL57" s="14">
        <f>R57</f>
        <v/>
      </c>
      <c r="AM57" s="14">
        <f>V57</f>
        <v/>
      </c>
      <c r="AN57" s="14">
        <f>Z57</f>
        <v/>
      </c>
      <c r="AO57" s="14">
        <f>AD57</f>
        <v/>
      </c>
    </row>
    <row r="58" customFormat="1" s="14">
      <c r="B58" s="2" t="inlineStr">
        <is>
          <t>Deferred income taxes</t>
        </is>
      </c>
      <c r="C58" t="n">
        <v>1447</v>
      </c>
      <c r="D58" s="14" t="n">
        <v>1618</v>
      </c>
      <c r="E58" s="14" t="n">
        <v>1574</v>
      </c>
      <c r="F58" s="14" t="n">
        <v>0</v>
      </c>
      <c r="G58" s="14" t="n">
        <v>0</v>
      </c>
      <c r="H58" s="14" t="n">
        <v>0</v>
      </c>
      <c r="I58" s="14" t="n">
        <v>0</v>
      </c>
      <c r="J58" s="14" t="n">
        <v>0</v>
      </c>
      <c r="K58" s="14" t="n">
        <v>0</v>
      </c>
      <c r="L58" s="14" t="n">
        <v>0</v>
      </c>
      <c r="M58" s="14" t="n">
        <v>0</v>
      </c>
      <c r="N58" s="14" t="n">
        <v>0</v>
      </c>
      <c r="O58" s="14" t="n">
        <v>0</v>
      </c>
      <c r="P58" s="14" t="n">
        <v>0</v>
      </c>
      <c r="Q58" s="14" t="n">
        <v>0</v>
      </c>
      <c r="R58" s="14" t="n">
        <v>0</v>
      </c>
      <c r="S58" s="14" t="n">
        <v>0</v>
      </c>
      <c r="T58" s="14" t="n">
        <v>0</v>
      </c>
      <c r="U58" s="14" t="n">
        <v>0</v>
      </c>
      <c r="V58" s="14" t="n">
        <v>0</v>
      </c>
      <c r="W58" s="14" t="n">
        <v>0</v>
      </c>
      <c r="X58" s="14" t="n">
        <v>0</v>
      </c>
      <c r="Y58" s="14" t="n">
        <v>0</v>
      </c>
      <c r="Z58" s="14" t="n">
        <v>0</v>
      </c>
      <c r="AA58" s="14" t="n">
        <v>0</v>
      </c>
      <c r="AB58" s="14" t="n">
        <v>0</v>
      </c>
      <c r="AC58" s="14" t="n">
        <v>0</v>
      </c>
      <c r="AD58" s="14" t="n">
        <v>0</v>
      </c>
      <c r="AE58" s="14" t="n">
        <v>0</v>
      </c>
      <c r="AF58" s="14" t="n">
        <v>0</v>
      </c>
      <c r="AI58" s="14">
        <f>F58</f>
        <v/>
      </c>
      <c r="AJ58" s="14">
        <f>J58</f>
        <v/>
      </c>
      <c r="AK58" s="14">
        <f>N58</f>
        <v/>
      </c>
      <c r="AL58" s="14">
        <f>R58</f>
        <v/>
      </c>
      <c r="AM58" s="14">
        <f>V58</f>
        <v/>
      </c>
      <c r="AN58" s="14">
        <f>Z58</f>
        <v/>
      </c>
      <c r="AO58" s="14">
        <f>AD58</f>
        <v/>
      </c>
    </row>
    <row r="59" customFormat="1" s="15">
      <c r="A59" s="11" t="n"/>
      <c r="B59" s="10" t="inlineStr">
        <is>
          <t>other</t>
        </is>
      </c>
      <c r="C59" s="11" t="n">
        <v>5594</v>
      </c>
      <c r="D59" s="15" t="n">
        <v>6345</v>
      </c>
      <c r="E59" s="15" t="n">
        <v>6598</v>
      </c>
      <c r="F59" s="15" t="n">
        <v>5892</v>
      </c>
      <c r="G59" s="15" t="n">
        <v>6726</v>
      </c>
      <c r="H59" s="15" t="n">
        <v>5864</v>
      </c>
      <c r="I59" s="15" t="n">
        <v>5434</v>
      </c>
      <c r="J59" s="15" t="n">
        <v>5103</v>
      </c>
      <c r="K59" s="15" t="n">
        <v>4788</v>
      </c>
      <c r="L59" s="15" t="n">
        <v>4422</v>
      </c>
      <c r="M59" s="15" t="n">
        <v>5097</v>
      </c>
      <c r="N59" s="15" t="n">
        <v>6751</v>
      </c>
      <c r="O59" s="15" t="n">
        <v>7311</v>
      </c>
      <c r="P59" s="15" t="n">
        <v>7571</v>
      </c>
      <c r="Q59" s="15" t="n">
        <v>7049</v>
      </c>
      <c r="R59" s="15" t="n">
        <v>10146</v>
      </c>
      <c r="S59" s="15" t="n">
        <v>7551</v>
      </c>
      <c r="T59" s="15" t="n">
        <v>7473</v>
      </c>
      <c r="U59" s="15" t="n">
        <v>8536</v>
      </c>
      <c r="V59" s="15" t="n">
        <v>11482</v>
      </c>
      <c r="W59" s="15" t="n">
        <v>13544</v>
      </c>
      <c r="X59" s="15" t="n">
        <v>12769</v>
      </c>
      <c r="Y59" s="15" t="n">
        <v>11640</v>
      </c>
      <c r="Z59" s="15" t="n">
        <v>13393</v>
      </c>
      <c r="AA59" s="15" t="n">
        <v>12951</v>
      </c>
      <c r="AB59" s="15" t="n">
        <v>12280</v>
      </c>
      <c r="AC59" s="15" t="n">
        <v>13320</v>
      </c>
      <c r="AD59" s="15" t="n">
        <v>16924</v>
      </c>
      <c r="AE59" s="15" t="n">
        <v>18003</v>
      </c>
      <c r="AF59" s="15" t="n">
        <v>19502</v>
      </c>
      <c r="AI59" s="15">
        <f>F59</f>
        <v/>
      </c>
      <c r="AJ59" s="15">
        <f>J59</f>
        <v/>
      </c>
      <c r="AK59" s="15">
        <f>N59</f>
        <v/>
      </c>
      <c r="AL59" s="15">
        <f>R59</f>
        <v/>
      </c>
      <c r="AM59" s="15">
        <f>V59</f>
        <v/>
      </c>
      <c r="AN59" s="15">
        <f>Z59</f>
        <v/>
      </c>
      <c r="AO59" s="15">
        <f>AD59</f>
        <v/>
      </c>
    </row>
    <row r="60" customFormat="1" s="16">
      <c r="A60" s="13" t="n"/>
      <c r="B60" s="12" t="inlineStr">
        <is>
          <t>Total current assets</t>
        </is>
      </c>
      <c r="C60" s="16">
        <f>SUM(C54:C59)</f>
        <v/>
      </c>
      <c r="D60" s="16">
        <f>SUM(D54:D59)</f>
        <v/>
      </c>
      <c r="E60" s="16">
        <f>SUM(E54:E59)</f>
        <v/>
      </c>
      <c r="F60" s="16">
        <f>SUM(F54:F59)</f>
        <v/>
      </c>
      <c r="G60" s="16">
        <f>SUM(G54:G59)</f>
        <v/>
      </c>
      <c r="H60" s="16">
        <f>SUM(H54:H59)</f>
        <v/>
      </c>
      <c r="I60" s="16">
        <f>SUM(I54:I59)</f>
        <v/>
      </c>
      <c r="J60" s="16">
        <f>SUM(J54:J59)</f>
        <v/>
      </c>
      <c r="K60" s="16">
        <f>SUM(K54:K59)</f>
        <v/>
      </c>
      <c r="L60" s="16">
        <f>SUM(L54:L59)</f>
        <v/>
      </c>
      <c r="M60" s="16">
        <f>SUM(M54:M59)</f>
        <v/>
      </c>
      <c r="N60" s="16">
        <f>SUM(N54:N59)</f>
        <v/>
      </c>
      <c r="O60" s="16">
        <f>SUM(O54:O59)</f>
        <v/>
      </c>
      <c r="P60" s="16">
        <f>SUM(P54:P59)</f>
        <v/>
      </c>
      <c r="Q60" s="16">
        <f>SUM(Q54:Q59)</f>
        <v/>
      </c>
      <c r="R60" s="16">
        <f>SUM(R54:R59)</f>
        <v/>
      </c>
      <c r="S60" s="16">
        <f>SUM(S54:S59)</f>
        <v/>
      </c>
      <c r="T60" s="16">
        <f>SUM(T54:T59)</f>
        <v/>
      </c>
      <c r="U60" s="16">
        <f>SUM(U54:U59)</f>
        <v/>
      </c>
      <c r="V60" s="16">
        <f>SUM(V54:V59)</f>
        <v/>
      </c>
      <c r="W60" s="16">
        <f>SUM(W54:W59)</f>
        <v/>
      </c>
      <c r="X60" s="16">
        <f>SUM(X54:X59)</f>
        <v/>
      </c>
      <c r="Y60" s="16">
        <f>SUM(Y54:Y59)</f>
        <v/>
      </c>
      <c r="Z60" s="16">
        <f>SUM(Z54:Z59)</f>
        <v/>
      </c>
      <c r="AA60" s="16">
        <f>SUM(AA54:AA59)</f>
        <v/>
      </c>
      <c r="AB60" s="16">
        <f>SUM(AB54:AB59)</f>
        <v/>
      </c>
      <c r="AC60" s="16">
        <f>SUM(AC54:AC59)</f>
        <v/>
      </c>
      <c r="AD60" s="16">
        <f>SUM(AD54:AD59)</f>
        <v/>
      </c>
      <c r="AE60" s="16">
        <f>SUM(AE54:AE59)</f>
        <v/>
      </c>
      <c r="AF60" s="16">
        <f>SUM(AF54:AF59)</f>
        <v/>
      </c>
      <c r="AI60" s="14">
        <f>F60</f>
        <v/>
      </c>
      <c r="AJ60" s="14">
        <f>J60</f>
        <v/>
      </c>
      <c r="AK60" s="14">
        <f>N60</f>
        <v/>
      </c>
      <c r="AL60" s="14">
        <f>R60</f>
        <v/>
      </c>
      <c r="AM60" s="14">
        <f>V60</f>
        <v/>
      </c>
      <c r="AN60" s="14">
        <f>Z60</f>
        <v/>
      </c>
      <c r="AO60" s="14">
        <f>AD60</f>
        <v/>
      </c>
    </row>
    <row r="61" customFormat="1" s="14">
      <c r="B61" s="2" t="inlineStr">
        <is>
          <t>PP&amp;E</t>
        </is>
      </c>
      <c r="C61" t="n">
        <v>15046</v>
      </c>
      <c r="D61" s="14" t="n">
        <v>15789</v>
      </c>
      <c r="E61" s="14" t="n">
        <v>16831</v>
      </c>
      <c r="F61" s="14" t="n">
        <v>18356</v>
      </c>
      <c r="G61" s="14" t="n">
        <v>19224</v>
      </c>
      <c r="H61" s="14" t="n">
        <v>21379</v>
      </c>
      <c r="I61" s="14" t="n">
        <v>21962</v>
      </c>
      <c r="J61" s="14" t="n">
        <v>23734</v>
      </c>
      <c r="K61" s="14" t="n">
        <v>24809</v>
      </c>
      <c r="L61" s="14" t="n">
        <v>26304</v>
      </c>
      <c r="M61" s="14" t="n">
        <v>27929</v>
      </c>
      <c r="N61" s="14" t="n">
        <v>29460</v>
      </c>
      <c r="O61" s="14" t="n">
        <v>31430</v>
      </c>
      <c r="P61" s="14" t="n">
        <v>32717</v>
      </c>
      <c r="Q61" s="14" t="n">
        <v>33648</v>
      </c>
      <c r="R61" s="14" t="n">
        <v>36477</v>
      </c>
      <c r="S61" s="14" t="n">
        <v>38409</v>
      </c>
      <c r="T61" s="14" t="n">
        <v>40522</v>
      </c>
      <c r="U61" s="14" t="n">
        <v>41221</v>
      </c>
      <c r="V61" s="14" t="n">
        <v>44151</v>
      </c>
      <c r="W61" s="14" t="n">
        <v>47927</v>
      </c>
      <c r="X61" s="14" t="n">
        <v>51737</v>
      </c>
      <c r="Y61" s="14" t="n">
        <v>54945</v>
      </c>
      <c r="Z61" s="14" t="n">
        <v>59715</v>
      </c>
      <c r="AA61" s="14" t="n">
        <v>63772</v>
      </c>
      <c r="AB61" s="14" t="n">
        <v>67214</v>
      </c>
      <c r="AC61" s="14" t="n">
        <v>70298</v>
      </c>
      <c r="AD61" s="14" t="n">
        <v>74398</v>
      </c>
      <c r="AE61" s="14" t="n">
        <v>77037</v>
      </c>
      <c r="AF61" s="14" t="n">
        <v>82755</v>
      </c>
      <c r="AI61" s="14">
        <f>F61</f>
        <v/>
      </c>
      <c r="AJ61" s="14">
        <f>J61</f>
        <v/>
      </c>
      <c r="AK61" s="14">
        <f>N61</f>
        <v/>
      </c>
      <c r="AL61" s="14">
        <f>R61</f>
        <v/>
      </c>
      <c r="AM61" s="14">
        <f>V61</f>
        <v/>
      </c>
      <c r="AN61" s="14">
        <f>Z61</f>
        <v/>
      </c>
      <c r="AO61" s="14">
        <f>AD61</f>
        <v/>
      </c>
    </row>
    <row r="62" customFormat="1" s="14">
      <c r="B62" s="2" t="inlineStr">
        <is>
          <t>Operating lease right-of-use assets</t>
        </is>
      </c>
      <c r="C62" t="n">
        <v>0</v>
      </c>
      <c r="D62" s="14" t="n">
        <v>0</v>
      </c>
      <c r="E62" s="14" t="n">
        <v>0</v>
      </c>
      <c r="F62" s="14" t="n">
        <v>0</v>
      </c>
      <c r="G62" s="14" t="n">
        <v>0</v>
      </c>
      <c r="H62" s="14" t="n">
        <v>0</v>
      </c>
      <c r="I62" s="14" t="n">
        <v>0</v>
      </c>
      <c r="J62" s="14" t="n">
        <v>6555</v>
      </c>
      <c r="K62" s="14" t="n">
        <v>6844</v>
      </c>
      <c r="L62" s="14" t="n">
        <v>6749</v>
      </c>
      <c r="M62" s="14" t="n">
        <v>6859</v>
      </c>
      <c r="N62" s="14" t="n">
        <v>6686</v>
      </c>
      <c r="O62" s="14" t="n">
        <v>6734</v>
      </c>
      <c r="P62" s="14" t="n">
        <v>6806</v>
      </c>
      <c r="Q62" s="14" t="n">
        <v>7121</v>
      </c>
      <c r="R62" s="14" t="n">
        <v>7379</v>
      </c>
      <c r="S62" s="14" t="n">
        <v>7890</v>
      </c>
      <c r="T62" s="14" t="n">
        <v>8439</v>
      </c>
      <c r="U62" s="14" t="n">
        <v>8448</v>
      </c>
      <c r="V62" s="14" t="n">
        <v>8753</v>
      </c>
      <c r="W62" s="14" t="n">
        <v>9047</v>
      </c>
      <c r="X62" s="14" t="n">
        <v>10298</v>
      </c>
      <c r="Y62" s="14" t="n">
        <v>10673</v>
      </c>
      <c r="Z62" s="14" t="n">
        <v>11088</v>
      </c>
      <c r="AA62" s="14" t="n">
        <v>11575</v>
      </c>
      <c r="AB62" s="14" t="n">
        <v>12354</v>
      </c>
      <c r="AC62" s="14" t="n">
        <v>12916</v>
      </c>
      <c r="AD62" s="14" t="n">
        <v>13148</v>
      </c>
      <c r="AE62" s="14" t="n">
        <v>13347</v>
      </c>
      <c r="AF62" s="14" t="n">
        <v>13624</v>
      </c>
      <c r="AI62" s="14">
        <f>F62</f>
        <v/>
      </c>
      <c r="AJ62" s="14">
        <f>J62</f>
        <v/>
      </c>
      <c r="AK62" s="14">
        <f>N62</f>
        <v/>
      </c>
      <c r="AL62" s="14">
        <f>R62</f>
        <v/>
      </c>
      <c r="AM62" s="14">
        <f>V62</f>
        <v/>
      </c>
      <c r="AN62" s="14">
        <f>Z62</f>
        <v/>
      </c>
      <c r="AO62" s="14">
        <f>AD62</f>
        <v/>
      </c>
    </row>
    <row r="63" customFormat="1" s="14">
      <c r="B63" s="2" t="inlineStr">
        <is>
          <t>Equity and other investments</t>
        </is>
      </c>
      <c r="C63" t="n">
        <v>11438</v>
      </c>
      <c r="D63" s="14" t="n">
        <v>11514</v>
      </c>
      <c r="E63" s="14" t="n">
        <v>11315</v>
      </c>
      <c r="F63" s="14" t="n">
        <v>10431</v>
      </c>
      <c r="G63" s="14" t="n">
        <v>10486</v>
      </c>
      <c r="H63" s="14" t="n">
        <v>8912</v>
      </c>
      <c r="I63" s="14" t="n">
        <v>7381</v>
      </c>
      <c r="J63" s="14" t="n">
        <v>6023</v>
      </c>
      <c r="K63" s="14" t="n">
        <v>5343</v>
      </c>
      <c r="L63" s="14" t="n">
        <v>3961</v>
      </c>
      <c r="M63" s="14" t="n">
        <v>2818</v>
      </c>
      <c r="N63" s="14" t="n">
        <v>1862</v>
      </c>
      <c r="O63" s="14" t="n">
        <v>2034</v>
      </c>
      <c r="P63" s="14" t="n">
        <v>2274</v>
      </c>
      <c r="Q63" s="14" t="n">
        <v>2403</v>
      </c>
      <c r="R63" s="14" t="n">
        <v>2649</v>
      </c>
      <c r="S63" s="14" t="n">
        <v>2684</v>
      </c>
      <c r="T63" s="14" t="n">
        <v>2755</v>
      </c>
      <c r="U63" s="14" t="n">
        <v>2660</v>
      </c>
      <c r="V63" s="14" t="n">
        <v>2965</v>
      </c>
      <c r="W63" s="14" t="n">
        <v>3103</v>
      </c>
      <c r="X63" s="14" t="n">
        <v>3794</v>
      </c>
      <c r="Y63" s="14" t="n">
        <v>5395</v>
      </c>
      <c r="Z63" s="14" t="n">
        <v>5984</v>
      </c>
      <c r="AA63" s="14" t="n">
        <v>6393</v>
      </c>
      <c r="AB63" s="14" t="n">
        <v>6994</v>
      </c>
      <c r="AC63" s="14" t="n">
        <v>6907</v>
      </c>
      <c r="AD63" s="14" t="n">
        <v>6891</v>
      </c>
      <c r="AE63" s="14" t="n">
        <v>6839</v>
      </c>
      <c r="AF63" s="14" t="n">
        <v>7097</v>
      </c>
      <c r="AH63" s="14">
        <f>15354+39626</f>
        <v/>
      </c>
      <c r="AI63" s="14">
        <f>F63</f>
        <v/>
      </c>
      <c r="AJ63" s="14">
        <f>J63</f>
        <v/>
      </c>
      <c r="AK63" s="14">
        <f>N63</f>
        <v/>
      </c>
      <c r="AL63" s="14">
        <f>R63</f>
        <v/>
      </c>
      <c r="AM63" s="14">
        <f>V63</f>
        <v/>
      </c>
      <c r="AN63" s="14">
        <f>Z63</f>
        <v/>
      </c>
      <c r="AO63" s="14">
        <f>AD63</f>
        <v/>
      </c>
    </row>
    <row r="64" customFormat="1" s="14">
      <c r="B64" s="2" t="inlineStr">
        <is>
          <t>Goodiwll</t>
        </is>
      </c>
      <c r="C64" t="n">
        <v>17142</v>
      </c>
      <c r="D64" s="14" t="n">
        <v>17436</v>
      </c>
      <c r="E64" s="14" t="n">
        <v>17948</v>
      </c>
      <c r="F64" s="14" t="n">
        <v>17872</v>
      </c>
      <c r="G64" s="14" t="n">
        <v>17907</v>
      </c>
      <c r="H64" s="14" t="n">
        <v>34524</v>
      </c>
      <c r="I64" s="14" t="n">
        <v>34668</v>
      </c>
      <c r="J64" s="14" t="n">
        <v>35122</v>
      </c>
      <c r="K64" s="14" t="n">
        <v>35389</v>
      </c>
      <c r="L64" s="14" t="n">
        <v>35355</v>
      </c>
      <c r="M64" s="14" t="n">
        <v>35582</v>
      </c>
      <c r="N64" s="14" t="n">
        <v>35683</v>
      </c>
      <c r="O64" s="14" t="n">
        <v>35855</v>
      </c>
      <c r="P64" s="14" t="n">
        <v>41577</v>
      </c>
      <c r="Q64" s="14" t="n">
        <v>41861</v>
      </c>
      <c r="R64" s="14" t="n">
        <v>42026</v>
      </c>
      <c r="S64" s="14" t="n">
        <v>42113</v>
      </c>
      <c r="T64" s="14" t="n">
        <v>42248</v>
      </c>
      <c r="U64" s="14" t="n">
        <v>42064</v>
      </c>
      <c r="V64" s="14" t="n">
        <v>43351</v>
      </c>
      <c r="W64" s="14" t="n">
        <v>43890</v>
      </c>
      <c r="X64" s="14" t="n">
        <v>44219</v>
      </c>
      <c r="Y64" s="14" t="n">
        <v>49698</v>
      </c>
      <c r="Z64" s="14" t="n">
        <v>49711</v>
      </c>
      <c r="AA64" s="14" t="n">
        <v>50455</v>
      </c>
      <c r="AB64" s="14" t="n">
        <v>50921</v>
      </c>
      <c r="AC64" s="14" t="n">
        <v>67371</v>
      </c>
      <c r="AD64" s="14" t="n">
        <v>67524</v>
      </c>
      <c r="AE64" s="14" t="n">
        <v>67459</v>
      </c>
      <c r="AF64" s="14" t="n">
        <v>67905</v>
      </c>
      <c r="AI64" s="14">
        <f>F64</f>
        <v/>
      </c>
      <c r="AJ64" s="14">
        <f>J64</f>
        <v/>
      </c>
      <c r="AK64" s="14">
        <f>N64</f>
        <v/>
      </c>
      <c r="AL64" s="14">
        <f>R64</f>
        <v/>
      </c>
      <c r="AM64" s="14">
        <f>V64</f>
        <v/>
      </c>
      <c r="AN64" s="14">
        <f>Z64</f>
        <v/>
      </c>
      <c r="AO64" s="14">
        <f>AD64</f>
        <v/>
      </c>
    </row>
    <row r="65" customFormat="1" s="14">
      <c r="B65" s="2" t="inlineStr">
        <is>
          <t>Intangible assets</t>
        </is>
      </c>
      <c r="C65" t="n">
        <v>4745</v>
      </c>
      <c r="D65" s="14" t="n">
        <v>4619</v>
      </c>
      <c r="E65" s="14" t="n">
        <v>4459</v>
      </c>
      <c r="F65" s="14" t="n">
        <v>3733</v>
      </c>
      <c r="G65" s="14" t="n">
        <v>3522</v>
      </c>
      <c r="H65" s="14" t="n">
        <v>11001</v>
      </c>
      <c r="I65" s="14" t="n">
        <v>10547</v>
      </c>
      <c r="J65" s="14" t="n">
        <v>10106</v>
      </c>
      <c r="K65" s="14" t="n">
        <v>9598</v>
      </c>
      <c r="L65" s="14" t="n">
        <v>9034</v>
      </c>
      <c r="M65" s="14" t="n">
        <v>8544</v>
      </c>
      <c r="N65" s="14" t="n">
        <v>8053</v>
      </c>
      <c r="O65" s="14" t="n">
        <v>7579</v>
      </c>
      <c r="P65" s="14" t="n">
        <v>8482</v>
      </c>
      <c r="Q65" s="14" t="n">
        <v>8103</v>
      </c>
      <c r="R65" s="14" t="n">
        <v>7750</v>
      </c>
      <c r="S65" s="14" t="n">
        <v>7508</v>
      </c>
      <c r="T65" s="14" t="n">
        <v>7126</v>
      </c>
      <c r="U65" s="14" t="n">
        <v>6855</v>
      </c>
      <c r="V65" s="14" t="n">
        <v>7038</v>
      </c>
      <c r="W65" s="14" t="n">
        <v>6923</v>
      </c>
      <c r="X65" s="14" t="n">
        <v>6555</v>
      </c>
      <c r="Y65" s="14" t="n">
        <v>8127</v>
      </c>
      <c r="Z65" s="14" t="n">
        <v>7800</v>
      </c>
      <c r="AA65" s="14" t="n">
        <v>7794</v>
      </c>
      <c r="AB65" s="14" t="n">
        <v>7462</v>
      </c>
      <c r="AC65" s="14" t="n">
        <v>11348</v>
      </c>
      <c r="AD65" s="14" t="n">
        <v>11298</v>
      </c>
      <c r="AE65" s="14" t="n">
        <v>10808</v>
      </c>
      <c r="AF65" s="14" t="n">
        <v>10354</v>
      </c>
      <c r="AI65" s="14">
        <f>F65</f>
        <v/>
      </c>
      <c r="AJ65" s="14">
        <f>J65</f>
        <v/>
      </c>
      <c r="AK65" s="14">
        <f>N65</f>
        <v/>
      </c>
      <c r="AL65" s="14">
        <f>R65</f>
        <v/>
      </c>
      <c r="AM65" s="14">
        <f>V65</f>
        <v/>
      </c>
      <c r="AN65" s="14">
        <f>Z65</f>
        <v/>
      </c>
      <c r="AO65" s="14">
        <f>AD65</f>
        <v/>
      </c>
    </row>
    <row r="66" customFormat="1" s="15">
      <c r="A66" s="11" t="n"/>
      <c r="B66" s="10" t="inlineStr">
        <is>
          <t>Other long-term assets</t>
        </is>
      </c>
      <c r="C66" s="11" t="n">
        <v>2869</v>
      </c>
      <c r="D66" s="15" t="n">
        <v>2928</v>
      </c>
      <c r="E66" s="15" t="n">
        <v>2895</v>
      </c>
      <c r="F66" s="15" t="n">
        <v>3416</v>
      </c>
      <c r="G66" s="14" t="n">
        <v>3476</v>
      </c>
      <c r="H66" s="15" t="n">
        <v>3845</v>
      </c>
      <c r="I66" s="15" t="n">
        <v>4146</v>
      </c>
      <c r="J66" s="15" t="n">
        <v>6076</v>
      </c>
      <c r="K66" s="15" t="n">
        <v>6083</v>
      </c>
      <c r="L66" s="15" t="n">
        <v>6967</v>
      </c>
      <c r="M66" s="15" t="n">
        <v>7106</v>
      </c>
      <c r="N66" s="15" t="n">
        <v>7442</v>
      </c>
      <c r="O66" s="15" t="n">
        <v>9792</v>
      </c>
      <c r="P66" s="15" t="n">
        <v>10129</v>
      </c>
      <c r="Q66" s="15" t="n">
        <v>10258</v>
      </c>
      <c r="R66" s="15" t="n">
        <v>14723</v>
      </c>
      <c r="S66" s="15" t="n">
        <v>14455</v>
      </c>
      <c r="T66" s="15" t="n">
        <v>14630</v>
      </c>
      <c r="U66" s="15" t="n">
        <v>13696</v>
      </c>
      <c r="V66" s="15" t="n">
        <v>13138</v>
      </c>
      <c r="W66" s="15" t="n">
        <v>13034</v>
      </c>
      <c r="X66" s="15" t="n">
        <v>13561</v>
      </c>
      <c r="Y66" s="15" t="n">
        <v>14427</v>
      </c>
      <c r="Z66" s="15" t="n">
        <v>15075</v>
      </c>
      <c r="AA66" s="15" t="n">
        <v>21103</v>
      </c>
      <c r="AB66" s="15" t="n">
        <v>21256</v>
      </c>
      <c r="AC66" s="15" t="n">
        <v>21845</v>
      </c>
      <c r="AD66" s="15" t="n">
        <v>21897</v>
      </c>
      <c r="AE66" s="15" t="n">
        <v>23482</v>
      </c>
      <c r="AF66" s="15" t="n">
        <v>24994</v>
      </c>
      <c r="AI66" s="15">
        <f>F66</f>
        <v/>
      </c>
      <c r="AJ66" s="15">
        <f>J66</f>
        <v/>
      </c>
      <c r="AK66" s="15">
        <f>N66</f>
        <v/>
      </c>
      <c r="AL66" s="15">
        <f>R66</f>
        <v/>
      </c>
      <c r="AM66" s="15">
        <f>V66</f>
        <v/>
      </c>
      <c r="AN66" s="15">
        <f>Z66</f>
        <v/>
      </c>
      <c r="AO66" s="15">
        <f>AD66</f>
        <v/>
      </c>
    </row>
    <row r="67" customFormat="1" s="16">
      <c r="A67" s="13" t="n"/>
      <c r="B67" s="12" t="inlineStr">
        <is>
          <t>Total Assets</t>
        </is>
      </c>
      <c r="C67" s="16">
        <f>SUM(C60:C66)</f>
        <v/>
      </c>
      <c r="D67" s="16">
        <f>SUM(D60:D66)</f>
        <v/>
      </c>
      <c r="E67" s="16">
        <f>SUM(E60:E66)</f>
        <v/>
      </c>
      <c r="F67" s="16">
        <f>SUM(F60:F66)</f>
        <v/>
      </c>
      <c r="G67" s="16">
        <f>SUM(G60:G66)</f>
        <v/>
      </c>
      <c r="H67" s="16">
        <f>SUM(H60:H66)</f>
        <v/>
      </c>
      <c r="I67" s="16">
        <f>SUM(I60:I66)</f>
        <v/>
      </c>
      <c r="J67" s="16">
        <f>SUM(J60:J66)</f>
        <v/>
      </c>
      <c r="K67" s="16">
        <f>SUM(K60:K66)</f>
        <v/>
      </c>
      <c r="L67" s="16">
        <f>SUM(L60:L66)</f>
        <v/>
      </c>
      <c r="M67" s="16">
        <f>SUM(M60:M66)</f>
        <v/>
      </c>
      <c r="N67" s="16">
        <f>SUM(N60:N66)</f>
        <v/>
      </c>
      <c r="O67" s="16">
        <f>SUM(O60:O66)</f>
        <v/>
      </c>
      <c r="P67" s="16">
        <f>SUM(P60:P66)</f>
        <v/>
      </c>
      <c r="Q67" s="16">
        <f>SUM(Q60:Q66)</f>
        <v/>
      </c>
      <c r="R67" s="16">
        <f>SUM(R60:R66)</f>
        <v/>
      </c>
      <c r="S67" s="16">
        <f>SUM(S60:S66)</f>
        <v/>
      </c>
      <c r="T67" s="16">
        <f>SUM(T60:T66)</f>
        <v/>
      </c>
      <c r="U67" s="16">
        <f>SUM(U60:U66)</f>
        <v/>
      </c>
      <c r="V67" s="16">
        <f>SUM(V60:V66)</f>
        <v/>
      </c>
      <c r="W67" s="16">
        <f>SUM(W60:W66)</f>
        <v/>
      </c>
      <c r="X67" s="16">
        <f>SUM(X60:X66)</f>
        <v/>
      </c>
      <c r="Y67" s="16">
        <f>SUM(Y60:Y66)</f>
        <v/>
      </c>
      <c r="Z67" s="16">
        <f>SUM(Z60:Z66)</f>
        <v/>
      </c>
      <c r="AA67" s="16">
        <f>SUM(AA60:AA66)</f>
        <v/>
      </c>
      <c r="AB67" s="16">
        <f>SUM(AB60:AB66)</f>
        <v/>
      </c>
      <c r="AC67" s="16">
        <f>SUM(AC60:AC66)</f>
        <v/>
      </c>
      <c r="AD67" s="16">
        <f>SUM(AD60:AD66)</f>
        <v/>
      </c>
      <c r="AE67" s="16">
        <f>SUM(AE60:AE66)</f>
        <v/>
      </c>
      <c r="AF67" s="16">
        <f>SUM(AF60:AF66)</f>
        <v/>
      </c>
      <c r="AI67" s="14">
        <f>F67</f>
        <v/>
      </c>
      <c r="AJ67" s="14">
        <f>J67</f>
        <v/>
      </c>
      <c r="AK67" s="14">
        <f>N67</f>
        <v/>
      </c>
      <c r="AL67" s="14">
        <f>R67</f>
        <v/>
      </c>
      <c r="AM67" s="14">
        <f>V67</f>
        <v/>
      </c>
      <c r="AN67" s="14">
        <f>Z67</f>
        <v/>
      </c>
      <c r="AO67" s="14">
        <f>AD67</f>
        <v/>
      </c>
    </row>
    <row r="68" customFormat="1" s="14">
      <c r="B68" s="2" t="inlineStr">
        <is>
          <t>Accounts payable</t>
        </is>
      </c>
      <c r="C68" t="n">
        <v>6630</v>
      </c>
      <c r="D68" s="14" t="n">
        <v>6936</v>
      </c>
      <c r="E68" s="14" t="n">
        <v>6759</v>
      </c>
      <c r="F68" s="14" t="n">
        <v>6898</v>
      </c>
      <c r="G68" s="14" t="n">
        <v>6296</v>
      </c>
      <c r="H68" s="14" t="n">
        <v>6580</v>
      </c>
      <c r="I68" s="14" t="n">
        <v>6217</v>
      </c>
      <c r="J68" s="14" t="n">
        <v>7390</v>
      </c>
      <c r="K68" s="14" t="n">
        <v>6866</v>
      </c>
      <c r="L68" s="14" t="n">
        <v>7850</v>
      </c>
      <c r="M68" s="14" t="n">
        <v>7623</v>
      </c>
      <c r="N68" s="14" t="n">
        <v>8617</v>
      </c>
      <c r="O68" s="14" t="n">
        <v>8511</v>
      </c>
      <c r="P68" s="14" t="n">
        <v>7563</v>
      </c>
      <c r="Q68" s="14" t="n">
        <v>7544</v>
      </c>
      <c r="R68" s="14" t="n">
        <v>9382</v>
      </c>
      <c r="S68" s="14" t="n">
        <v>8574</v>
      </c>
      <c r="T68" s="14" t="n">
        <v>8811</v>
      </c>
      <c r="U68" s="14" t="n">
        <v>9246</v>
      </c>
      <c r="V68" s="14" t="n">
        <v>12530</v>
      </c>
      <c r="W68" s="14" t="n">
        <v>12509</v>
      </c>
      <c r="X68" s="14" t="n">
        <v>12770</v>
      </c>
      <c r="Y68" s="14" t="n">
        <v>13412</v>
      </c>
      <c r="Z68" s="14" t="n">
        <v>15163</v>
      </c>
      <c r="AA68" s="14" t="n">
        <v>14832</v>
      </c>
      <c r="AB68" s="14" t="n">
        <v>15314</v>
      </c>
      <c r="AC68" s="14" t="n">
        <v>16085</v>
      </c>
      <c r="AD68" s="14" t="n">
        <v>19000</v>
      </c>
      <c r="AE68" s="14" t="n">
        <v>16609</v>
      </c>
      <c r="AF68" s="14" t="n">
        <v>15354</v>
      </c>
      <c r="AI68" s="14">
        <f>F68</f>
        <v/>
      </c>
      <c r="AJ68" s="14">
        <f>J68</f>
        <v/>
      </c>
      <c r="AK68" s="14">
        <f>N68</f>
        <v/>
      </c>
      <c r="AL68" s="14">
        <f>R68</f>
        <v/>
      </c>
      <c r="AM68" s="14">
        <f>V68</f>
        <v/>
      </c>
      <c r="AN68" s="14">
        <f>Z68</f>
        <v/>
      </c>
      <c r="AO68" s="14">
        <f>AD68</f>
        <v/>
      </c>
    </row>
    <row r="69" customFormat="1" s="14">
      <c r="B69" s="2" t="inlineStr">
        <is>
          <t>Short-term debt</t>
        </is>
      </c>
      <c r="C69" t="n">
        <v>9998</v>
      </c>
      <c r="D69" s="14" t="n">
        <v>3000</v>
      </c>
      <c r="E69" s="14" t="n">
        <v>5498</v>
      </c>
      <c r="F69" s="14" t="n">
        <v>12904</v>
      </c>
      <c r="G69" s="14" t="n">
        <v>14536</v>
      </c>
      <c r="H69" s="14" t="n">
        <v>25065</v>
      </c>
      <c r="I69" s="14" t="n">
        <v>7187</v>
      </c>
      <c r="J69" s="14" t="n">
        <v>9072</v>
      </c>
      <c r="K69" s="14" t="n">
        <v>8170</v>
      </c>
      <c r="L69" s="14" t="n">
        <v>12466</v>
      </c>
      <c r="M69" s="14" t="n">
        <v>230</v>
      </c>
      <c r="N69" s="14" t="n">
        <v>0</v>
      </c>
      <c r="O69" s="14" t="n">
        <v>0</v>
      </c>
      <c r="P69" s="14" t="n">
        <v>0</v>
      </c>
      <c r="Q69" s="14" t="n">
        <v>0</v>
      </c>
      <c r="R69" s="14" t="n">
        <v>0</v>
      </c>
      <c r="S69" s="14" t="n">
        <v>0</v>
      </c>
      <c r="T69" s="14" t="n">
        <v>0</v>
      </c>
      <c r="U69" s="14" t="n">
        <v>0</v>
      </c>
      <c r="V69" s="14" t="n">
        <v>0</v>
      </c>
      <c r="W69" s="14" t="n">
        <v>0</v>
      </c>
      <c r="X69" s="14" t="n">
        <v>0</v>
      </c>
      <c r="Z69" s="14" t="n">
        <v>0</v>
      </c>
      <c r="AA69" s="14" t="n">
        <v>0</v>
      </c>
      <c r="AB69" s="14" t="n">
        <v>0</v>
      </c>
      <c r="AC69" s="14" t="n">
        <v>0</v>
      </c>
      <c r="AD69" s="14" t="n">
        <v>0</v>
      </c>
      <c r="AE69" s="14" t="n">
        <v>0</v>
      </c>
      <c r="AF69" s="14" t="n">
        <v>0</v>
      </c>
      <c r="AI69" s="14">
        <f>F69</f>
        <v/>
      </c>
      <c r="AJ69" s="14">
        <f>J69</f>
        <v/>
      </c>
      <c r="AK69" s="14">
        <f>N69</f>
        <v/>
      </c>
      <c r="AL69" s="14">
        <f>R69</f>
        <v/>
      </c>
      <c r="AM69" s="14">
        <f>V69</f>
        <v/>
      </c>
      <c r="AN69" s="14">
        <f>Z69</f>
        <v/>
      </c>
      <c r="AO69" s="14">
        <f>AD69</f>
        <v/>
      </c>
    </row>
    <row r="70" customFormat="1" s="14">
      <c r="B70" s="2" t="inlineStr">
        <is>
          <t>Current portion of long-term debt</t>
        </is>
      </c>
      <c r="C70" t="n">
        <v>750</v>
      </c>
      <c r="D70" s="14" t="n">
        <v>750</v>
      </c>
      <c r="E70" s="14" t="n">
        <v>0</v>
      </c>
      <c r="F70" s="14" t="n">
        <v>0</v>
      </c>
      <c r="G70" s="14" t="n">
        <v>0</v>
      </c>
      <c r="H70" s="14" t="n">
        <v>599</v>
      </c>
      <c r="I70" s="14" t="n">
        <v>599</v>
      </c>
      <c r="J70" s="14" t="n">
        <v>1049</v>
      </c>
      <c r="K70" s="14" t="n">
        <v>1050</v>
      </c>
      <c r="L70" s="14" t="n">
        <v>3446</v>
      </c>
      <c r="M70" s="14" t="n">
        <v>3447</v>
      </c>
      <c r="N70" s="14" t="n">
        <v>3998</v>
      </c>
      <c r="O70" s="14" t="n">
        <v>6497</v>
      </c>
      <c r="P70" s="14" t="n">
        <v>3516</v>
      </c>
      <c r="Q70" s="14" t="n">
        <v>6515</v>
      </c>
      <c r="R70" s="14" t="n">
        <v>5516</v>
      </c>
      <c r="S70" s="14" t="n">
        <v>3017</v>
      </c>
      <c r="T70" s="14" t="n">
        <v>6247</v>
      </c>
      <c r="U70" s="14" t="n">
        <v>3748</v>
      </c>
      <c r="V70" s="14" t="n">
        <v>3749</v>
      </c>
      <c r="W70" s="14" t="n">
        <v>6497</v>
      </c>
      <c r="X70" s="14" t="n">
        <v>5387</v>
      </c>
      <c r="Y70" s="14" t="n">
        <v>8051</v>
      </c>
      <c r="Z70" s="14" t="n">
        <v>8072</v>
      </c>
      <c r="AA70" s="14" t="n">
        <v>3249</v>
      </c>
      <c r="AB70" s="14" t="n">
        <v>4998</v>
      </c>
      <c r="AC70" s="14" t="n">
        <v>1749</v>
      </c>
      <c r="AD70" s="14" t="n">
        <v>2749</v>
      </c>
      <c r="AE70" s="14" t="n">
        <v>3248</v>
      </c>
      <c r="AF70" s="14" t="n">
        <v>3997</v>
      </c>
      <c r="AI70" s="14">
        <f>F70</f>
        <v/>
      </c>
      <c r="AJ70" s="14">
        <f>J70</f>
        <v/>
      </c>
      <c r="AK70" s="14">
        <f>N70</f>
        <v/>
      </c>
      <c r="AL70" s="14">
        <f>R70</f>
        <v/>
      </c>
      <c r="AM70" s="14">
        <f>V70</f>
        <v/>
      </c>
      <c r="AN70" s="14">
        <f>Z70</f>
        <v/>
      </c>
      <c r="AO70" s="14">
        <f>AD70</f>
        <v/>
      </c>
    </row>
    <row r="71" customFormat="1" s="14">
      <c r="B71" s="2" t="inlineStr">
        <is>
          <t>Accrued compensation</t>
        </is>
      </c>
      <c r="C71" t="n">
        <v>3450</v>
      </c>
      <c r="D71" s="14" t="n">
        <v>3649</v>
      </c>
      <c r="E71" s="14" t="n">
        <v>4276</v>
      </c>
      <c r="F71" s="14" t="n">
        <v>5264</v>
      </c>
      <c r="G71" s="14" t="n">
        <v>3621</v>
      </c>
      <c r="H71" s="14" t="n">
        <v>3982</v>
      </c>
      <c r="I71" s="14" t="n">
        <v>4604</v>
      </c>
      <c r="J71" s="14" t="n">
        <v>5819</v>
      </c>
      <c r="K71" s="14" t="n">
        <v>4108</v>
      </c>
      <c r="L71" s="14" t="n">
        <v>4427</v>
      </c>
      <c r="M71" s="14" t="n">
        <v>5149</v>
      </c>
      <c r="N71" s="14" t="n">
        <v>6103</v>
      </c>
      <c r="O71" s="14" t="n">
        <v>4271</v>
      </c>
      <c r="P71" s="14" t="n">
        <v>4624</v>
      </c>
      <c r="Q71" s="14" t="n">
        <v>5764</v>
      </c>
      <c r="R71" s="14" t="n">
        <v>6830</v>
      </c>
      <c r="S71" s="14" t="n">
        <v>4676</v>
      </c>
      <c r="T71" s="14" t="n">
        <v>5421</v>
      </c>
      <c r="U71" s="14" t="n">
        <v>6254</v>
      </c>
      <c r="V71" s="14" t="n">
        <v>7874</v>
      </c>
      <c r="W71" s="14" t="n">
        <v>5714</v>
      </c>
      <c r="X71" s="14" t="n">
        <v>6838</v>
      </c>
      <c r="Y71" s="14" t="n">
        <v>8032</v>
      </c>
      <c r="Z71" s="14" t="n">
        <v>10057</v>
      </c>
      <c r="AA71" s="14" t="n">
        <v>6894</v>
      </c>
      <c r="AB71" s="14" t="n">
        <v>7782</v>
      </c>
      <c r="AC71" s="14" t="n">
        <v>9067</v>
      </c>
      <c r="AD71" s="14" t="n">
        <v>10661</v>
      </c>
      <c r="AE71" s="14" t="n">
        <v>7405</v>
      </c>
      <c r="AF71" s="14" t="n">
        <v>9030</v>
      </c>
      <c r="AI71" s="14">
        <f>F71</f>
        <v/>
      </c>
      <c r="AJ71" s="14">
        <f>J71</f>
        <v/>
      </c>
      <c r="AK71" s="14">
        <f>N71</f>
        <v/>
      </c>
      <c r="AL71" s="14">
        <f>R71</f>
        <v/>
      </c>
      <c r="AM71" s="14">
        <f>V71</f>
        <v/>
      </c>
      <c r="AN71" s="14">
        <f>Z71</f>
        <v/>
      </c>
      <c r="AO71" s="14">
        <f>AD71</f>
        <v/>
      </c>
    </row>
    <row r="72" customFormat="1" s="14">
      <c r="B72" s="2" t="inlineStr">
        <is>
          <t>Income taxes</t>
        </is>
      </c>
      <c r="C72" t="n">
        <v>607</v>
      </c>
      <c r="D72" s="14" t="n">
        <v>493</v>
      </c>
      <c r="E72" s="14" t="n">
        <v>685</v>
      </c>
      <c r="F72" s="14" t="n">
        <v>580</v>
      </c>
      <c r="G72" s="14" t="n">
        <v>720</v>
      </c>
      <c r="H72" s="14" t="n">
        <v>508</v>
      </c>
      <c r="I72" s="14" t="n">
        <v>654</v>
      </c>
      <c r="J72" s="14" t="n">
        <v>718</v>
      </c>
      <c r="K72" s="14" t="n">
        <v>920</v>
      </c>
      <c r="L72" s="14" t="n">
        <v>788</v>
      </c>
      <c r="M72" s="14" t="n">
        <v>814</v>
      </c>
      <c r="N72" s="14" t="n">
        <v>2121</v>
      </c>
      <c r="O72" s="14" t="n">
        <v>2341</v>
      </c>
      <c r="P72" s="14" t="n">
        <v>2033</v>
      </c>
      <c r="Q72" s="14" t="n">
        <v>1950</v>
      </c>
      <c r="R72" s="14" t="n">
        <v>5665</v>
      </c>
      <c r="S72" s="14" t="n">
        <v>3440</v>
      </c>
      <c r="T72" s="14" t="n">
        <v>2687</v>
      </c>
      <c r="U72" s="14" t="n">
        <v>3296</v>
      </c>
      <c r="V72" s="14" t="n">
        <v>2130</v>
      </c>
      <c r="W72" s="14" t="n">
        <v>2384</v>
      </c>
      <c r="X72" s="14" t="n">
        <v>1562</v>
      </c>
      <c r="Y72" s="14" t="n">
        <v>2165</v>
      </c>
      <c r="Z72" s="14" t="n">
        <v>2174</v>
      </c>
      <c r="AA72" s="14" t="n">
        <v>6272</v>
      </c>
      <c r="AB72" s="14" t="n">
        <v>3731</v>
      </c>
      <c r="AC72" s="14" t="n">
        <v>4646</v>
      </c>
      <c r="AD72" s="14" t="n">
        <v>4067</v>
      </c>
      <c r="AE72" s="14" t="n">
        <v>6729</v>
      </c>
      <c r="AF72" s="14" t="n">
        <v>3553</v>
      </c>
      <c r="AI72" s="14">
        <f>F72</f>
        <v/>
      </c>
      <c r="AJ72" s="14">
        <f>J72</f>
        <v/>
      </c>
      <c r="AK72" s="14">
        <f>N72</f>
        <v/>
      </c>
      <c r="AL72" s="14">
        <f>R72</f>
        <v/>
      </c>
      <c r="AM72" s="14">
        <f>V72</f>
        <v/>
      </c>
      <c r="AN72" s="14">
        <f>Z72</f>
        <v/>
      </c>
      <c r="AO72" s="14">
        <f>AD72</f>
        <v/>
      </c>
    </row>
    <row r="73" customFormat="1" s="14">
      <c r="B73" s="2" t="inlineStr">
        <is>
          <t>Unearned revenue</t>
        </is>
      </c>
      <c r="C73" t="n">
        <v>21603</v>
      </c>
      <c r="D73" s="14" t="n">
        <v>20929</v>
      </c>
      <c r="E73" s="14" t="n">
        <v>20876</v>
      </c>
      <c r="F73" s="14" t="n">
        <v>27468</v>
      </c>
      <c r="G73" s="14" t="n">
        <v>26304</v>
      </c>
      <c r="H73" s="14" t="n">
        <v>26085</v>
      </c>
      <c r="I73" s="14" t="n">
        <v>26518</v>
      </c>
      <c r="J73" s="14" t="n">
        <v>24013</v>
      </c>
      <c r="K73" s="14" t="n">
        <v>22778</v>
      </c>
      <c r="L73" s="14" t="n">
        <v>21309</v>
      </c>
      <c r="M73" s="14" t="n">
        <v>21370</v>
      </c>
      <c r="N73" s="14" t="n">
        <v>28905</v>
      </c>
      <c r="O73" s="14" t="n">
        <v>26704</v>
      </c>
      <c r="P73" s="14" t="n">
        <v>24285</v>
      </c>
      <c r="Q73" s="14" t="n">
        <v>24251</v>
      </c>
      <c r="R73" s="14" t="n">
        <v>32676</v>
      </c>
      <c r="S73" s="14" t="n">
        <v>29904</v>
      </c>
      <c r="T73" s="14" t="n">
        <v>27343</v>
      </c>
      <c r="U73" s="14" t="n">
        <v>27012</v>
      </c>
      <c r="V73" s="14" t="n">
        <v>36000</v>
      </c>
      <c r="W73" s="14" t="n">
        <v>33476</v>
      </c>
      <c r="X73" s="14" t="n">
        <v>30402</v>
      </c>
      <c r="Y73" s="14" t="n">
        <v>30083</v>
      </c>
      <c r="Z73" s="14" t="n">
        <v>41525</v>
      </c>
      <c r="AA73" s="14" t="n">
        <v>38465</v>
      </c>
      <c r="AB73" s="14" t="n">
        <v>34001</v>
      </c>
      <c r="AC73" s="14" t="n">
        <v>34027</v>
      </c>
      <c r="AD73" s="14" t="n">
        <v>45538</v>
      </c>
      <c r="AE73" s="14" t="n">
        <v>41340</v>
      </c>
      <c r="AF73" s="14" t="n">
        <v>36982</v>
      </c>
      <c r="AI73" s="14">
        <f>F73</f>
        <v/>
      </c>
      <c r="AJ73" s="14">
        <f>J73</f>
        <v/>
      </c>
      <c r="AK73" s="14">
        <f>N73</f>
        <v/>
      </c>
      <c r="AL73" s="14">
        <f>R73</f>
        <v/>
      </c>
      <c r="AM73" s="14">
        <f>V73</f>
        <v/>
      </c>
      <c r="AN73" s="14">
        <f>Z73</f>
        <v/>
      </c>
      <c r="AO73" s="14">
        <f>AD73</f>
        <v/>
      </c>
    </row>
    <row r="74" customFormat="1" s="14">
      <c r="B74" s="2" t="inlineStr">
        <is>
          <t>Securities lending payable</t>
        </is>
      </c>
      <c r="C74" t="n">
        <v>154</v>
      </c>
      <c r="D74" s="14" t="n">
        <v>439</v>
      </c>
      <c r="E74" s="14" t="n">
        <v>373</v>
      </c>
      <c r="F74" s="14" t="n">
        <v>294</v>
      </c>
      <c r="G74" s="14" t="n">
        <v>210</v>
      </c>
      <c r="H74" s="14" t="n">
        <v>1280</v>
      </c>
      <c r="I74" s="14" t="n">
        <v>201</v>
      </c>
      <c r="J74" s="14" t="n">
        <v>97</v>
      </c>
      <c r="K74" s="14" t="n">
        <v>203</v>
      </c>
      <c r="L74" s="14" t="n">
        <v>26</v>
      </c>
      <c r="M74" s="14" t="n">
        <v>0</v>
      </c>
      <c r="N74" s="14" t="n">
        <v>0</v>
      </c>
      <c r="O74" s="14" t="n">
        <v>0</v>
      </c>
      <c r="P74" s="14" t="n">
        <v>0</v>
      </c>
      <c r="Q74" s="14" t="n">
        <v>0</v>
      </c>
      <c r="R74" s="14" t="n">
        <v>0</v>
      </c>
      <c r="S74" s="14" t="n">
        <v>0</v>
      </c>
      <c r="T74" s="14" t="n">
        <v>0</v>
      </c>
      <c r="U74" s="14" t="n">
        <v>0</v>
      </c>
      <c r="V74" s="14" t="n">
        <v>0</v>
      </c>
      <c r="W74" s="14" t="n">
        <v>0</v>
      </c>
      <c r="X74" s="14" t="n">
        <v>0</v>
      </c>
      <c r="Y74" s="14" t="n">
        <v>0</v>
      </c>
      <c r="Z74" s="14" t="n">
        <v>0</v>
      </c>
      <c r="AA74" s="14" t="n">
        <v>0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I74" s="14">
        <f>F74</f>
        <v/>
      </c>
      <c r="AJ74" s="14">
        <f>J74</f>
        <v/>
      </c>
      <c r="AK74" s="14">
        <f>N74</f>
        <v/>
      </c>
      <c r="AL74" s="14">
        <f>R74</f>
        <v/>
      </c>
      <c r="AM74" s="14">
        <f>V74</f>
        <v/>
      </c>
      <c r="AN74" s="14">
        <f>Z74</f>
        <v/>
      </c>
      <c r="AO74" s="14">
        <f>AD74</f>
        <v/>
      </c>
    </row>
    <row r="75" customFormat="1" s="15">
      <c r="A75" s="11" t="n"/>
      <c r="B75" s="10" t="inlineStr">
        <is>
          <t>Other</t>
        </is>
      </c>
      <c r="C75" s="11" t="n">
        <v>6207</v>
      </c>
      <c r="D75" s="15" t="n">
        <v>6447</v>
      </c>
      <c r="E75" s="15" t="n">
        <v>5887</v>
      </c>
      <c r="F75" s="15" t="n">
        <v>5949</v>
      </c>
      <c r="G75" s="15" t="n">
        <v>7123</v>
      </c>
      <c r="H75" s="15" t="n">
        <v>6688</v>
      </c>
      <c r="I75" s="15" t="n">
        <v>6025</v>
      </c>
      <c r="J75" s="15" t="n">
        <v>7587</v>
      </c>
      <c r="K75" s="15" t="n">
        <v>7520</v>
      </c>
      <c r="L75" s="15" t="n">
        <v>7787</v>
      </c>
      <c r="M75" s="15" t="n">
        <v>7500</v>
      </c>
      <c r="N75" s="15" t="n">
        <v>8744</v>
      </c>
      <c r="O75" s="15" t="n">
        <v>7953</v>
      </c>
      <c r="P75" s="15" t="n">
        <v>8297</v>
      </c>
      <c r="Q75" s="15" t="n">
        <v>7837</v>
      </c>
      <c r="R75" s="15" t="n">
        <v>9351</v>
      </c>
      <c r="S75" s="15" t="n">
        <v>8507</v>
      </c>
      <c r="T75" s="15" t="n">
        <v>9131</v>
      </c>
      <c r="U75" s="15" t="n">
        <v>9151</v>
      </c>
      <c r="V75" s="15" t="n">
        <v>10027</v>
      </c>
      <c r="W75" s="15" t="n">
        <v>9476</v>
      </c>
      <c r="X75" s="15" t="n">
        <v>10527</v>
      </c>
      <c r="Y75" s="15" t="n">
        <v>10450</v>
      </c>
      <c r="Z75" s="15" t="n">
        <v>11666</v>
      </c>
      <c r="AA75" s="15" t="n">
        <v>10816</v>
      </c>
      <c r="AB75" s="15" t="n">
        <v>11684</v>
      </c>
      <c r="AC75" s="15" t="n">
        <v>11865</v>
      </c>
      <c r="AD75" s="15" t="n">
        <v>13067</v>
      </c>
      <c r="AE75" s="15" t="n">
        <v>12058</v>
      </c>
      <c r="AF75" s="15" t="n">
        <v>12802</v>
      </c>
      <c r="AI75" s="15">
        <f>F75</f>
        <v/>
      </c>
      <c r="AJ75" s="15">
        <f>J75</f>
        <v/>
      </c>
      <c r="AK75" s="15">
        <f>N75</f>
        <v/>
      </c>
      <c r="AL75" s="15">
        <f>R75</f>
        <v/>
      </c>
      <c r="AM75" s="15">
        <f>V75</f>
        <v/>
      </c>
      <c r="AN75" s="15">
        <f>Z75</f>
        <v/>
      </c>
      <c r="AO75" s="15">
        <f>AD75</f>
        <v/>
      </c>
    </row>
    <row r="76" customFormat="1" s="16">
      <c r="A76" s="13" t="n"/>
      <c r="B76" s="12" t="inlineStr">
        <is>
          <t>Total Current Liabilities</t>
        </is>
      </c>
      <c r="C76" s="16">
        <f>SUM(C68:C75)</f>
        <v/>
      </c>
      <c r="D76" s="16">
        <f>SUM(D68:D75)</f>
        <v/>
      </c>
      <c r="E76" s="16">
        <f>SUM(E68:E75)</f>
        <v/>
      </c>
      <c r="F76" s="16">
        <f>SUM(F68:F75)</f>
        <v/>
      </c>
      <c r="G76" s="16">
        <f>SUM(G68:G75)</f>
        <v/>
      </c>
      <c r="H76" s="16">
        <f>SUM(H68:H75)</f>
        <v/>
      </c>
      <c r="I76" s="16">
        <f>SUM(I68:I75)</f>
        <v/>
      </c>
      <c r="J76" s="16">
        <f>SUM(J68:J75)</f>
        <v/>
      </c>
      <c r="K76" s="16">
        <f>SUM(K68:K75)</f>
        <v/>
      </c>
      <c r="L76" s="16">
        <f>SUM(L68:L75)</f>
        <v/>
      </c>
      <c r="M76" s="16">
        <f>SUM(M68:M75)</f>
        <v/>
      </c>
      <c r="N76" s="16">
        <f>SUM(N68:N75)</f>
        <v/>
      </c>
      <c r="O76" s="16">
        <f>SUM(O68:O75)</f>
        <v/>
      </c>
      <c r="P76" s="16">
        <f>SUM(P68:P75)</f>
        <v/>
      </c>
      <c r="Q76" s="16">
        <f>SUM(Q68:Q75)</f>
        <v/>
      </c>
      <c r="R76" s="16">
        <f>SUM(R68:R75)</f>
        <v/>
      </c>
      <c r="S76" s="16">
        <f>SUM(S68:S75)</f>
        <v/>
      </c>
      <c r="T76" s="16">
        <f>SUM(T68:T75)</f>
        <v/>
      </c>
      <c r="U76" s="16">
        <f>SUM(U68:U75)</f>
        <v/>
      </c>
      <c r="V76" s="16">
        <f>SUM(V68:V75)</f>
        <v/>
      </c>
      <c r="W76" s="16">
        <f>SUM(W68:W75)</f>
        <v/>
      </c>
      <c r="X76" s="16">
        <f>SUM(X68:X75)</f>
        <v/>
      </c>
      <c r="Y76" s="16">
        <f>SUM(Y68:Y75)</f>
        <v/>
      </c>
      <c r="Z76" s="16">
        <f>SUM(Z68:Z75)</f>
        <v/>
      </c>
      <c r="AA76" s="16">
        <f>SUM(AA68:AA75)</f>
        <v/>
      </c>
      <c r="AB76" s="16">
        <f>SUM(AB68:AB75)</f>
        <v/>
      </c>
      <c r="AC76" s="16">
        <f>SUM(AC68:AC75)</f>
        <v/>
      </c>
      <c r="AD76" s="16">
        <f>SUM(AD68:AD75)</f>
        <v/>
      </c>
      <c r="AE76" s="16">
        <f>SUM(AE68:AE75)</f>
        <v/>
      </c>
      <c r="AF76" s="16">
        <f>SUM(AF68:AF75)</f>
        <v/>
      </c>
      <c r="AI76" s="16">
        <f>F76</f>
        <v/>
      </c>
      <c r="AJ76" s="16">
        <f>J76</f>
        <v/>
      </c>
      <c r="AK76" s="16">
        <f>N76</f>
        <v/>
      </c>
      <c r="AL76" s="16">
        <f>R76</f>
        <v/>
      </c>
      <c r="AM76" s="16">
        <f>V76</f>
        <v/>
      </c>
      <c r="AN76" s="16">
        <f>Z76</f>
        <v/>
      </c>
      <c r="AO76" s="16">
        <f>AD76</f>
        <v/>
      </c>
    </row>
    <row r="77" customFormat="1" s="14">
      <c r="B77" s="2" t="inlineStr">
        <is>
          <t>Long-term debt</t>
        </is>
      </c>
      <c r="C77" t="n">
        <v>27819</v>
      </c>
      <c r="D77" s="14" t="n">
        <v>40679</v>
      </c>
      <c r="E77" s="14" t="n">
        <v>40896</v>
      </c>
      <c r="F77" s="14" t="n">
        <v>40557</v>
      </c>
      <c r="G77" s="14" t="n">
        <v>60154</v>
      </c>
      <c r="H77" s="14" t="n">
        <v>59306</v>
      </c>
      <c r="I77" s="14" t="n">
        <v>76222</v>
      </c>
      <c r="J77" s="14" t="n">
        <v>76073</v>
      </c>
      <c r="K77" s="14" t="n">
        <v>76255</v>
      </c>
      <c r="L77" s="14" t="n">
        <v>73348</v>
      </c>
      <c r="M77" s="14" t="n">
        <v>73480</v>
      </c>
      <c r="N77" s="14" t="n">
        <v>72242</v>
      </c>
      <c r="O77" s="14" t="n">
        <v>69733</v>
      </c>
      <c r="P77" s="14" t="n">
        <v>69653</v>
      </c>
      <c r="Q77" s="14" t="n">
        <v>66585</v>
      </c>
      <c r="R77" s="14" t="n">
        <v>66662</v>
      </c>
      <c r="S77" s="14" t="n">
        <v>66478</v>
      </c>
      <c r="T77" s="14" t="n">
        <v>63361</v>
      </c>
      <c r="U77" s="14" t="n">
        <v>62862</v>
      </c>
      <c r="V77" s="14" t="n">
        <v>59578</v>
      </c>
      <c r="W77" s="14" t="n">
        <v>57055</v>
      </c>
      <c r="X77" s="14" t="n">
        <v>55136</v>
      </c>
      <c r="Y77" s="14" t="n">
        <v>50007</v>
      </c>
      <c r="Z77" s="14" t="n">
        <v>50074</v>
      </c>
      <c r="AA77" s="14" t="n">
        <v>50039</v>
      </c>
      <c r="AB77" s="14" t="n">
        <v>48260</v>
      </c>
      <c r="AC77" s="14" t="n">
        <v>48177</v>
      </c>
      <c r="AD77" s="14" t="n">
        <v>47032</v>
      </c>
      <c r="AE77" s="14" t="n">
        <v>45374</v>
      </c>
      <c r="AF77" s="14" t="n">
        <v>44119</v>
      </c>
      <c r="AI77" s="14">
        <f>F77</f>
        <v/>
      </c>
      <c r="AJ77" s="14">
        <f>J77</f>
        <v/>
      </c>
      <c r="AK77" s="14">
        <f>N77</f>
        <v/>
      </c>
      <c r="AL77" s="14">
        <f>R77</f>
        <v/>
      </c>
      <c r="AM77" s="14">
        <f>V77</f>
        <v/>
      </c>
      <c r="AN77" s="14">
        <f>Z77</f>
        <v/>
      </c>
      <c r="AO77" s="14">
        <f>AD77</f>
        <v/>
      </c>
    </row>
    <row r="78" customFormat="1" s="14">
      <c r="B78" s="2" t="inlineStr">
        <is>
          <t>Long-term income taxes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s="14" t="n">
        <v>0</v>
      </c>
      <c r="L78" s="14" t="n">
        <v>30050</v>
      </c>
      <c r="M78" s="14" t="n">
        <v>30669</v>
      </c>
      <c r="N78" s="14" t="n">
        <v>30265</v>
      </c>
      <c r="O78" s="14" t="n">
        <v>28936</v>
      </c>
      <c r="P78" s="14" t="n">
        <v>29161</v>
      </c>
      <c r="Q78" s="14" t="n">
        <v>29514</v>
      </c>
      <c r="R78" s="14" t="n">
        <v>29612</v>
      </c>
      <c r="S78" s="14" t="n">
        <v>28457</v>
      </c>
      <c r="T78" s="14" t="n">
        <v>28754</v>
      </c>
      <c r="U78" s="14" t="n">
        <v>28888</v>
      </c>
      <c r="V78" s="14" t="n">
        <v>29432</v>
      </c>
      <c r="W78" s="14" t="n">
        <v>28204</v>
      </c>
      <c r="X78" s="14" t="n">
        <v>26701</v>
      </c>
      <c r="Y78" s="14" t="n">
        <v>27157</v>
      </c>
      <c r="Z78" s="14" t="n">
        <v>27190</v>
      </c>
      <c r="AA78" s="14" t="n">
        <v>25715</v>
      </c>
      <c r="AB78" s="14" t="n">
        <v>26121</v>
      </c>
      <c r="AC78" s="14" t="n">
        <v>26483</v>
      </c>
      <c r="AD78" s="14" t="n">
        <v>26069</v>
      </c>
      <c r="AE78" s="14" t="n">
        <v>23712</v>
      </c>
      <c r="AF78" s="14" t="n">
        <v>24169</v>
      </c>
      <c r="AI78" s="14">
        <f>F78</f>
        <v/>
      </c>
      <c r="AJ78" s="14">
        <f>J78</f>
        <v/>
      </c>
      <c r="AK78" s="14">
        <f>N78</f>
        <v/>
      </c>
      <c r="AL78" s="14">
        <f>R78</f>
        <v/>
      </c>
      <c r="AM78" s="14">
        <f>V78</f>
        <v/>
      </c>
      <c r="AN78" s="14">
        <f>Z78</f>
        <v/>
      </c>
      <c r="AO78" s="14">
        <f>AD78</f>
        <v/>
      </c>
    </row>
    <row r="79" customFormat="1" s="14">
      <c r="B79" s="2" t="inlineStr">
        <is>
          <t>Long-term unearned revenue</t>
        </is>
      </c>
      <c r="C79" t="n">
        <v>2784</v>
      </c>
      <c r="D79" s="14" t="n">
        <v>4102</v>
      </c>
      <c r="E79" s="14" t="n">
        <v>5017</v>
      </c>
      <c r="F79" s="14" t="n">
        <v>6441</v>
      </c>
      <c r="G79" s="14" t="n">
        <v>7284</v>
      </c>
      <c r="H79" s="14" t="n">
        <v>8595</v>
      </c>
      <c r="I79" s="14" t="n">
        <v>9215</v>
      </c>
      <c r="J79" s="14" t="n">
        <v>2643</v>
      </c>
      <c r="K79" s="14" t="n">
        <v>2126</v>
      </c>
      <c r="L79" s="14" t="n">
        <v>2500</v>
      </c>
      <c r="M79" s="14" t="n">
        <v>2585</v>
      </c>
      <c r="N79" s="14" t="n">
        <v>3815</v>
      </c>
      <c r="O79" s="14" t="n">
        <v>3538</v>
      </c>
      <c r="P79" s="14" t="n">
        <v>3799</v>
      </c>
      <c r="Q79" s="14" t="n">
        <v>3884</v>
      </c>
      <c r="R79" s="14" t="n">
        <v>4530</v>
      </c>
      <c r="S79" s="14" t="n">
        <v>4122</v>
      </c>
      <c r="T79" s="14" t="n">
        <v>3878</v>
      </c>
      <c r="U79" s="14" t="n">
        <v>3385</v>
      </c>
      <c r="V79" s="14" t="n">
        <v>3180</v>
      </c>
      <c r="W79" s="14" t="n">
        <v>2829</v>
      </c>
      <c r="X79" s="14" t="n">
        <v>2985</v>
      </c>
      <c r="Y79" s="14" t="n">
        <v>2631</v>
      </c>
      <c r="Z79" s="14" t="n">
        <v>2616</v>
      </c>
      <c r="AA79" s="14" t="n">
        <v>2550</v>
      </c>
      <c r="AB79" s="14" t="n">
        <v>2768</v>
      </c>
      <c r="AC79" s="14" t="n">
        <v>2769</v>
      </c>
      <c r="AD79" s="14" t="n">
        <v>2870</v>
      </c>
      <c r="AE79" s="14" t="n">
        <v>2549</v>
      </c>
      <c r="AF79" s="14" t="n">
        <v>2644</v>
      </c>
      <c r="AI79" s="14">
        <f>F79</f>
        <v/>
      </c>
      <c r="AJ79" s="14">
        <f>J79</f>
        <v/>
      </c>
      <c r="AK79" s="14">
        <f>N79</f>
        <v/>
      </c>
      <c r="AL79" s="14">
        <f>R79</f>
        <v/>
      </c>
      <c r="AM79" s="14">
        <f>V79</f>
        <v/>
      </c>
      <c r="AN79" s="14">
        <f>Z79</f>
        <v/>
      </c>
      <c r="AO79" s="14">
        <f>AD79</f>
        <v/>
      </c>
    </row>
    <row r="80" customFormat="1" s="14">
      <c r="B80" s="2" t="inlineStr">
        <is>
          <t>Deferred income taxes</t>
        </is>
      </c>
      <c r="C80" t="n">
        <v>2169</v>
      </c>
      <c r="D80" s="14" t="n">
        <v>2194</v>
      </c>
      <c r="E80" s="14" t="n">
        <v>2674</v>
      </c>
      <c r="F80" s="14" t="n">
        <v>1476</v>
      </c>
      <c r="G80" s="14" t="n">
        <v>1564</v>
      </c>
      <c r="H80" s="14" t="n">
        <v>1133</v>
      </c>
      <c r="I80" s="14" t="n">
        <v>465</v>
      </c>
      <c r="J80" s="14" t="n">
        <v>5734</v>
      </c>
      <c r="K80" s="14" t="n">
        <v>5513</v>
      </c>
      <c r="L80" s="14" t="n">
        <v>3186</v>
      </c>
      <c r="M80" s="14" t="n">
        <v>2417</v>
      </c>
      <c r="N80" s="14" t="n">
        <v>541</v>
      </c>
      <c r="O80" s="14" t="n">
        <v>1977</v>
      </c>
      <c r="P80" s="14" t="n">
        <v>2062</v>
      </c>
      <c r="Q80" s="14" t="n">
        <v>1838</v>
      </c>
      <c r="R80" s="14" t="n">
        <v>233</v>
      </c>
      <c r="S80" s="14" t="n">
        <v>234</v>
      </c>
      <c r="T80" s="14" t="n">
        <v>222</v>
      </c>
      <c r="U80" s="14" t="n">
        <v>185</v>
      </c>
      <c r="V80" s="14" t="n">
        <v>204</v>
      </c>
      <c r="W80" s="14" t="n">
        <v>187</v>
      </c>
      <c r="X80" s="14" t="n">
        <v>174</v>
      </c>
      <c r="Y80" s="14" t="n">
        <v>173</v>
      </c>
      <c r="Z80" s="14" t="n">
        <v>198</v>
      </c>
      <c r="AA80" s="14" t="n">
        <v>212</v>
      </c>
      <c r="AB80" s="14" t="n">
        <v>199</v>
      </c>
      <c r="AC80" s="14" t="n">
        <v>304</v>
      </c>
      <c r="AD80" s="14" t="n">
        <v>230</v>
      </c>
      <c r="AE80" s="14" t="n">
        <v>223</v>
      </c>
      <c r="AF80" s="14" t="n">
        <v>289</v>
      </c>
      <c r="AI80" s="14">
        <f>F80</f>
        <v/>
      </c>
      <c r="AJ80" s="14">
        <f>J80</f>
        <v/>
      </c>
      <c r="AK80" s="14">
        <f>N80</f>
        <v/>
      </c>
      <c r="AL80" s="14">
        <f>R80</f>
        <v/>
      </c>
      <c r="AM80" s="14">
        <f>V80</f>
        <v/>
      </c>
      <c r="AN80" s="14">
        <f>Z80</f>
        <v/>
      </c>
      <c r="AO80" s="14">
        <f>AD80</f>
        <v/>
      </c>
    </row>
    <row r="81" customFormat="1" s="14">
      <c r="B81" s="2" t="inlineStr">
        <is>
          <t>Operating lease liabilities</t>
        </is>
      </c>
      <c r="C81" t="n">
        <v>0</v>
      </c>
      <c r="D81" s="14" t="n">
        <v>0</v>
      </c>
      <c r="E81" s="14" t="n">
        <v>0</v>
      </c>
      <c r="F81" s="14" t="n">
        <v>0</v>
      </c>
      <c r="G81" s="14" t="n">
        <v>0</v>
      </c>
      <c r="H81" s="14" t="n">
        <v>0</v>
      </c>
      <c r="I81" s="14" t="n">
        <v>0</v>
      </c>
      <c r="J81" s="14" t="n">
        <v>5372</v>
      </c>
      <c r="K81" s="14" t="n">
        <v>5768</v>
      </c>
      <c r="L81" s="14" t="n">
        <v>5640</v>
      </c>
      <c r="M81" s="14" t="n">
        <v>5751</v>
      </c>
      <c r="N81" s="14" t="n">
        <v>5568</v>
      </c>
      <c r="O81" s="14" t="n">
        <v>5652</v>
      </c>
      <c r="P81" s="14" t="n">
        <v>5683</v>
      </c>
      <c r="Q81" s="14" t="n">
        <v>5972</v>
      </c>
      <c r="R81" s="14" t="n">
        <v>6188</v>
      </c>
      <c r="S81" s="14" t="n">
        <v>6659</v>
      </c>
      <c r="T81" s="14" t="n">
        <v>7172</v>
      </c>
      <c r="U81" s="14" t="n">
        <v>7248</v>
      </c>
      <c r="V81" s="14" t="n">
        <v>7671</v>
      </c>
      <c r="W81" s="14" t="n">
        <v>7753</v>
      </c>
      <c r="X81" s="14" t="n">
        <v>8875</v>
      </c>
      <c r="Y81" s="14" t="n">
        <v>9272</v>
      </c>
      <c r="Z81" s="14" t="n">
        <v>9629</v>
      </c>
      <c r="AA81" s="14" t="n">
        <v>10050</v>
      </c>
      <c r="AB81" s="14" t="n">
        <v>10774</v>
      </c>
      <c r="AC81" s="14" t="n">
        <v>11357</v>
      </c>
      <c r="AD81" s="14" t="n">
        <v>11489</v>
      </c>
      <c r="AE81" s="14" t="n">
        <v>11660</v>
      </c>
      <c r="AF81" s="14" t="n">
        <v>11998</v>
      </c>
      <c r="AI81" s="14">
        <f>F81</f>
        <v/>
      </c>
      <c r="AJ81" s="14">
        <f>J81</f>
        <v/>
      </c>
      <c r="AK81" s="14">
        <f>N81</f>
        <v/>
      </c>
      <c r="AL81" s="14">
        <f>R81</f>
        <v/>
      </c>
      <c r="AM81" s="14">
        <f>V81</f>
        <v/>
      </c>
      <c r="AN81" s="14">
        <f>Z81</f>
        <v/>
      </c>
      <c r="AO81" s="14">
        <f>AD81</f>
        <v/>
      </c>
    </row>
    <row r="82" customFormat="1" s="15">
      <c r="A82" s="11" t="n"/>
      <c r="B82" s="10" t="inlineStr">
        <is>
          <t>Other long-term liabilities</t>
        </is>
      </c>
      <c r="C82" s="11" t="n">
        <v>13280</v>
      </c>
      <c r="D82" s="15" t="n">
        <v>13700</v>
      </c>
      <c r="E82" s="15" t="n">
        <v>14122</v>
      </c>
      <c r="F82" s="15" t="n">
        <v>13640</v>
      </c>
      <c r="G82" s="15" t="n">
        <v>14340</v>
      </c>
      <c r="H82" s="15" t="n">
        <v>15980</v>
      </c>
      <c r="I82" s="15" t="n">
        <v>17381</v>
      </c>
      <c r="J82" s="15" t="n">
        <v>17034</v>
      </c>
      <c r="K82" s="15" t="n">
        <v>18173</v>
      </c>
      <c r="L82" s="15" t="n">
        <v>4820</v>
      </c>
      <c r="M82" s="15" t="n">
        <v>5223</v>
      </c>
      <c r="N82" s="15" t="n">
        <v>5211</v>
      </c>
      <c r="O82" s="15" t="n">
        <v>5539</v>
      </c>
      <c r="P82" s="15" t="n">
        <v>6055</v>
      </c>
      <c r="Q82" s="15" t="n">
        <v>6763</v>
      </c>
      <c r="R82" s="15" t="n">
        <v>7581</v>
      </c>
      <c r="S82" s="15" t="n">
        <v>8826</v>
      </c>
      <c r="T82" s="15" t="n">
        <v>9658</v>
      </c>
      <c r="U82" s="15" t="n">
        <v>9673</v>
      </c>
      <c r="V82" s="15" t="n">
        <v>10632</v>
      </c>
      <c r="W82" s="15" t="n">
        <v>11525</v>
      </c>
      <c r="X82" s="15" t="n">
        <v>12544</v>
      </c>
      <c r="Y82" s="15" t="n">
        <v>12941</v>
      </c>
      <c r="Z82" s="15" t="n">
        <v>13427</v>
      </c>
      <c r="AA82" s="15" t="n">
        <v>14346</v>
      </c>
      <c r="AB82" s="15" t="n">
        <v>14747</v>
      </c>
      <c r="AC82" s="15" t="n">
        <v>15154</v>
      </c>
      <c r="AD82" s="15" t="n">
        <v>15526</v>
      </c>
      <c r="AE82" s="15" t="n">
        <v>15311</v>
      </c>
      <c r="AF82" s="15" t="n">
        <v>16479</v>
      </c>
      <c r="AI82" s="15">
        <f>F82</f>
        <v/>
      </c>
      <c r="AJ82" s="15">
        <f>J82</f>
        <v/>
      </c>
      <c r="AK82" s="15">
        <f>N82</f>
        <v/>
      </c>
      <c r="AL82" s="15">
        <f>R82</f>
        <v/>
      </c>
      <c r="AM82" s="15">
        <f>V82</f>
        <v/>
      </c>
      <c r="AN82" s="15">
        <f>Z82</f>
        <v/>
      </c>
      <c r="AO82" s="15">
        <f>AD82</f>
        <v/>
      </c>
    </row>
    <row r="83" customFormat="1" s="16">
      <c r="A83" s="13" t="n"/>
      <c r="B83" s="12" t="inlineStr">
        <is>
          <t>Total Liabilities</t>
        </is>
      </c>
      <c r="C83" s="16">
        <f>C76+SUM(C77:C82)</f>
        <v/>
      </c>
      <c r="D83" s="16">
        <f>D76+SUM(D77:D82)</f>
        <v/>
      </c>
      <c r="E83" s="16">
        <f>E76+SUM(E77:E82)</f>
        <v/>
      </c>
      <c r="F83" s="16">
        <f>F76+SUM(F77:F82)</f>
        <v/>
      </c>
      <c r="G83" s="16">
        <f>G76+SUM(G77:G82)</f>
        <v/>
      </c>
      <c r="H83" s="16">
        <f>H76+SUM(H77:H82)</f>
        <v/>
      </c>
      <c r="I83" s="16">
        <f>I76+SUM(I77:I82)</f>
        <v/>
      </c>
      <c r="J83" s="16">
        <f>J76+SUM(J77:J82)</f>
        <v/>
      </c>
      <c r="K83" s="16">
        <f>K76+SUM(K77:K82)</f>
        <v/>
      </c>
      <c r="L83" s="16">
        <f>L76+SUM(L77:L82)</f>
        <v/>
      </c>
      <c r="M83" s="16">
        <f>M76+SUM(M77:M82)</f>
        <v/>
      </c>
      <c r="N83" s="16">
        <f>N76+SUM(N77:N82)</f>
        <v/>
      </c>
      <c r="O83" s="16">
        <f>O76+SUM(O77:O82)</f>
        <v/>
      </c>
      <c r="P83" s="16">
        <f>P76+SUM(P77:P82)</f>
        <v/>
      </c>
      <c r="Q83" s="16">
        <f>Q76+SUM(Q77:Q82)</f>
        <v/>
      </c>
      <c r="R83" s="16">
        <f>R76+SUM(R77:R82)</f>
        <v/>
      </c>
      <c r="S83" s="16">
        <f>S76+SUM(S77:S82)</f>
        <v/>
      </c>
      <c r="T83" s="16">
        <f>T76+SUM(T77:T82)</f>
        <v/>
      </c>
      <c r="U83" s="16">
        <f>U76+SUM(U77:U82)</f>
        <v/>
      </c>
      <c r="V83" s="16">
        <f>V76+SUM(V77:V82)</f>
        <v/>
      </c>
      <c r="W83" s="16">
        <f>W76+SUM(W77:W82)</f>
        <v/>
      </c>
      <c r="X83" s="16">
        <f>X76+SUM(X77:X82)</f>
        <v/>
      </c>
      <c r="Y83" s="16">
        <f>Y76+SUM(Y77:Y82)</f>
        <v/>
      </c>
      <c r="Z83" s="16">
        <f>Z76+SUM(Z77:Z82)</f>
        <v/>
      </c>
      <c r="AA83" s="16">
        <f>AA76+SUM(AA77:AA82)</f>
        <v/>
      </c>
      <c r="AB83" s="16">
        <f>AB76+SUM(AB77:AB82)</f>
        <v/>
      </c>
      <c r="AC83" s="16">
        <f>AC76+SUM(AC77:AC82)</f>
        <v/>
      </c>
      <c r="AD83" s="16">
        <f>AD76+SUM(AD77:AD82)</f>
        <v/>
      </c>
      <c r="AE83" s="16">
        <f>AE76+SUM(AE77:AE82)</f>
        <v/>
      </c>
      <c r="AF83" s="16">
        <f>AF76+SUM(AF77:AF82)</f>
        <v/>
      </c>
      <c r="AI83" s="14">
        <f>F83</f>
        <v/>
      </c>
      <c r="AJ83" s="14">
        <f>J83</f>
        <v/>
      </c>
      <c r="AK83" s="14">
        <f>N83</f>
        <v/>
      </c>
      <c r="AL83" s="14">
        <f>R83</f>
        <v/>
      </c>
      <c r="AM83" s="14">
        <f>V83</f>
        <v/>
      </c>
      <c r="AN83" s="14">
        <f>Z83</f>
        <v/>
      </c>
      <c r="AO83" s="14">
        <f>AD83</f>
        <v/>
      </c>
    </row>
    <row r="84">
      <c r="B84" s="2" t="inlineStr">
        <is>
          <t>Common stock paid in capital</t>
        </is>
      </c>
      <c r="C84" t="n">
        <v>68093</v>
      </c>
      <c r="D84" s="14" t="n">
        <v>68279</v>
      </c>
      <c r="E84" s="14" t="n">
        <v>68012</v>
      </c>
      <c r="F84" s="14" t="n">
        <v>68178</v>
      </c>
      <c r="G84" s="14" t="n">
        <v>67747</v>
      </c>
      <c r="H84" s="14" t="n">
        <v>68177</v>
      </c>
      <c r="I84" s="14" t="n">
        <v>68554</v>
      </c>
      <c r="J84" s="14" t="n">
        <v>69315</v>
      </c>
      <c r="K84" s="14" t="n">
        <v>69419</v>
      </c>
      <c r="L84" s="14" t="n">
        <v>70192</v>
      </c>
      <c r="M84" s="14" t="n">
        <v>70418</v>
      </c>
      <c r="N84" s="14" t="n">
        <v>71223</v>
      </c>
      <c r="O84" s="14" t="n">
        <v>71303</v>
      </c>
      <c r="P84" s="14" t="n">
        <v>77556</v>
      </c>
      <c r="Q84" s="14" t="n">
        <v>77791</v>
      </c>
      <c r="R84" s="14" t="n">
        <v>78520</v>
      </c>
      <c r="S84" s="14" t="n">
        <v>78882</v>
      </c>
      <c r="T84" s="14" t="n">
        <v>79625</v>
      </c>
      <c r="U84" s="14" t="n">
        <v>79813</v>
      </c>
      <c r="V84" s="14" t="n">
        <v>80552</v>
      </c>
      <c r="W84" s="14" t="n">
        <v>81089</v>
      </c>
      <c r="X84" s="14" t="n">
        <v>81896</v>
      </c>
      <c r="Y84" s="14" t="n">
        <v>82308</v>
      </c>
      <c r="Z84" s="14" t="n">
        <v>83111</v>
      </c>
      <c r="AA84" s="14" t="n">
        <v>83751</v>
      </c>
      <c r="AB84" s="14" t="n">
        <v>84528</v>
      </c>
      <c r="AC84" s="14" t="n">
        <v>85767</v>
      </c>
      <c r="AD84" s="14" t="n">
        <v>86939</v>
      </c>
      <c r="AE84" s="14" t="n">
        <v>88535</v>
      </c>
      <c r="AF84" s="14" t="n">
        <v>90225</v>
      </c>
      <c r="AI84" s="14">
        <f>F84</f>
        <v/>
      </c>
      <c r="AJ84" s="14">
        <f>J84</f>
        <v/>
      </c>
      <c r="AK84" s="14">
        <f>N84</f>
        <v/>
      </c>
      <c r="AL84" s="14">
        <f>R84</f>
        <v/>
      </c>
      <c r="AM84" s="14">
        <f>V84</f>
        <v/>
      </c>
      <c r="AN84" s="14">
        <f>Z84</f>
        <v/>
      </c>
      <c r="AO84" s="14">
        <f>AD84</f>
        <v/>
      </c>
    </row>
    <row r="85">
      <c r="B85" s="2" t="inlineStr">
        <is>
          <t>Retained earnings</t>
        </is>
      </c>
      <c r="C85" t="n">
        <v>7614</v>
      </c>
      <c r="D85" s="14" t="n">
        <v>6728</v>
      </c>
      <c r="E85" s="14" t="n">
        <v>4954</v>
      </c>
      <c r="F85" s="14" t="n">
        <v>2282</v>
      </c>
      <c r="G85" s="14" t="n">
        <v>944</v>
      </c>
      <c r="H85" s="14" t="n">
        <v>120</v>
      </c>
      <c r="I85" s="14" t="n">
        <v>531</v>
      </c>
      <c r="J85" s="14" t="n">
        <v>17769</v>
      </c>
      <c r="K85" s="14" t="n">
        <v>19702</v>
      </c>
      <c r="L85" s="14" t="n">
        <v>8567</v>
      </c>
      <c r="M85" s="14" t="n">
        <v>9974</v>
      </c>
      <c r="N85" s="14" t="n">
        <v>13682</v>
      </c>
      <c r="O85" s="14" t="n">
        <v>17279</v>
      </c>
      <c r="P85" s="14" t="n">
        <v>16585</v>
      </c>
      <c r="Q85" s="14" t="n">
        <v>18338</v>
      </c>
      <c r="R85" s="14" t="n">
        <v>24150</v>
      </c>
      <c r="S85" s="14" t="n">
        <v>27240</v>
      </c>
      <c r="T85" s="14" t="n">
        <v>30739</v>
      </c>
      <c r="U85" s="14" t="n">
        <v>32012</v>
      </c>
      <c r="V85" s="14" t="n">
        <v>34566</v>
      </c>
      <c r="W85" s="14" t="n">
        <v>39193</v>
      </c>
      <c r="X85" s="14" t="n">
        <v>44973</v>
      </c>
      <c r="Y85" s="14" t="n">
        <v>50735</v>
      </c>
      <c r="Z85" s="14" t="n">
        <v>57055</v>
      </c>
      <c r="AA85" s="14" t="n">
        <v>66944</v>
      </c>
      <c r="AB85" s="14" t="n">
        <v>75045</v>
      </c>
      <c r="AC85" s="14" t="n">
        <v>79633</v>
      </c>
      <c r="AD85" s="14" t="n">
        <v>84281</v>
      </c>
      <c r="AE85" s="14" t="n">
        <v>92374</v>
      </c>
      <c r="AF85" s="14" t="n">
        <v>99368</v>
      </c>
      <c r="AI85" s="14">
        <f>F85</f>
        <v/>
      </c>
      <c r="AJ85" s="14">
        <f>J85</f>
        <v/>
      </c>
      <c r="AK85" s="14">
        <f>N85</f>
        <v/>
      </c>
      <c r="AL85" s="14">
        <f>R85</f>
        <v/>
      </c>
      <c r="AM85" s="14">
        <f>V85</f>
        <v/>
      </c>
      <c r="AN85" s="14">
        <f>Z85</f>
        <v/>
      </c>
      <c r="AO85" s="14">
        <f>AD85</f>
        <v/>
      </c>
    </row>
    <row r="86" customFormat="1" s="11">
      <c r="B86" s="10" t="inlineStr">
        <is>
          <t>Accumulated other comprehensive income</t>
        </is>
      </c>
      <c r="C86" s="11" t="n">
        <v>1738</v>
      </c>
      <c r="D86" s="15" t="n">
        <v>1773</v>
      </c>
      <c r="E86" s="11" t="n">
        <v>1840</v>
      </c>
      <c r="F86" s="11" t="n">
        <v>1537</v>
      </c>
      <c r="G86" s="11" t="n">
        <v>1681</v>
      </c>
      <c r="H86" s="11" t="n">
        <v>512</v>
      </c>
      <c r="I86" s="11" t="n">
        <v>644</v>
      </c>
      <c r="J86" s="11" t="n">
        <v>627</v>
      </c>
      <c r="K86" s="11" t="n">
        <v>526</v>
      </c>
      <c r="L86" s="11" t="n">
        <v>-399</v>
      </c>
      <c r="M86" s="11" t="n">
        <v>-1153</v>
      </c>
      <c r="N86" s="11" t="n">
        <v>-2187</v>
      </c>
      <c r="O86" s="11" t="n">
        <v>-2615</v>
      </c>
      <c r="P86" s="11" t="n">
        <v>-2013</v>
      </c>
      <c r="Q86" s="11" t="n">
        <v>-1265</v>
      </c>
      <c r="R86" s="11" t="n">
        <v>-340</v>
      </c>
      <c r="S86" s="11" t="n">
        <v>-61</v>
      </c>
      <c r="T86" s="11" t="n">
        <v>-255</v>
      </c>
      <c r="U86" s="11" t="n">
        <v>2676</v>
      </c>
      <c r="V86" s="11" t="n">
        <v>3186</v>
      </c>
      <c r="W86" s="11" t="n">
        <v>3110</v>
      </c>
      <c r="X86" s="11" t="n">
        <v>3367</v>
      </c>
      <c r="Y86" s="11" t="n">
        <v>1462</v>
      </c>
      <c r="Z86" s="11" t="n">
        <v>1822</v>
      </c>
      <c r="AA86" s="11" t="n">
        <v>1283</v>
      </c>
      <c r="AB86" s="11" t="n">
        <v>437</v>
      </c>
      <c r="AC86" s="11" t="n">
        <v>-2476</v>
      </c>
      <c r="AD86" s="11" t="n">
        <v>-4678</v>
      </c>
      <c r="AE86" s="11" t="n">
        <v>-7343</v>
      </c>
      <c r="AF86" s="11" t="n">
        <v>-6457</v>
      </c>
      <c r="AI86" s="15">
        <f>F86</f>
        <v/>
      </c>
      <c r="AJ86" s="15">
        <f>J86</f>
        <v/>
      </c>
      <c r="AK86" s="15">
        <f>N86</f>
        <v/>
      </c>
      <c r="AL86" s="15">
        <f>R86</f>
        <v/>
      </c>
      <c r="AM86" s="15">
        <f>V86</f>
        <v/>
      </c>
      <c r="AN86" s="15">
        <f>Z86</f>
        <v/>
      </c>
      <c r="AO86" s="15">
        <f>AD86</f>
        <v/>
      </c>
    </row>
    <row r="87" customFormat="1" s="13">
      <c r="B87" s="12" t="inlineStr">
        <is>
          <t>Total Stockholders equity</t>
        </is>
      </c>
      <c r="C87" s="16">
        <f>SUM(C84:C86)</f>
        <v/>
      </c>
      <c r="D87" s="16">
        <f>SUM(D84:D86)</f>
        <v/>
      </c>
      <c r="E87" s="16">
        <f>SUM(E84:E86)</f>
        <v/>
      </c>
      <c r="F87" s="16">
        <f>SUM(F84:F86)</f>
        <v/>
      </c>
      <c r="G87" s="16">
        <f>SUM(G84:G86)</f>
        <v/>
      </c>
      <c r="H87" s="16">
        <f>SUM(H84:H86)</f>
        <v/>
      </c>
      <c r="I87" s="16">
        <f>SUM(I84:I86)</f>
        <v/>
      </c>
      <c r="J87" s="16">
        <f>SUM(J84:J86)</f>
        <v/>
      </c>
      <c r="K87" s="16">
        <f>SUM(K84:K86)</f>
        <v/>
      </c>
      <c r="L87" s="16">
        <f>SUM(L84:L86)</f>
        <v/>
      </c>
      <c r="M87" s="16">
        <f>SUM(M84:M86)</f>
        <v/>
      </c>
      <c r="N87" s="16">
        <f>SUM(N84:N86)</f>
        <v/>
      </c>
      <c r="O87" s="16">
        <f>SUM(O84:O86)</f>
        <v/>
      </c>
      <c r="P87" s="16">
        <f>SUM(P84:P86)</f>
        <v/>
      </c>
      <c r="Q87" s="16">
        <f>SUM(Q84:Q86)</f>
        <v/>
      </c>
      <c r="R87" s="16">
        <f>SUM(R84:R86)</f>
        <v/>
      </c>
      <c r="S87" s="16">
        <f>SUM(S84:S86)</f>
        <v/>
      </c>
      <c r="T87" s="16">
        <f>SUM(T84:T86)</f>
        <v/>
      </c>
      <c r="U87" s="16">
        <f>SUM(U84:U86)</f>
        <v/>
      </c>
      <c r="V87" s="16">
        <f>SUM(V84:V86)</f>
        <v/>
      </c>
      <c r="W87" s="16">
        <f>SUM(W84:W86)</f>
        <v/>
      </c>
      <c r="X87" s="16">
        <f>SUM(X84:X86)</f>
        <v/>
      </c>
      <c r="Y87" s="16">
        <f>SUM(Y84:Y86)</f>
        <v/>
      </c>
      <c r="Z87" s="16">
        <f>SUM(Z84:Z86)</f>
        <v/>
      </c>
      <c r="AA87" s="16">
        <f>SUM(AA84:AA86)</f>
        <v/>
      </c>
      <c r="AB87" s="16">
        <f>SUM(AB84:AB86)</f>
        <v/>
      </c>
      <c r="AC87" s="16">
        <f>SUM(AC84:AC86)</f>
        <v/>
      </c>
      <c r="AD87" s="16">
        <f>SUM(AD84:AD86)</f>
        <v/>
      </c>
      <c r="AE87" s="16">
        <f>SUM(AE84:AE86)</f>
        <v/>
      </c>
      <c r="AF87" s="16">
        <f>SUM(AF84:AF86)</f>
        <v/>
      </c>
      <c r="AI87" s="14">
        <f>F87</f>
        <v/>
      </c>
      <c r="AJ87" s="14">
        <f>J87</f>
        <v/>
      </c>
      <c r="AK87" s="14">
        <f>N87</f>
        <v/>
      </c>
      <c r="AL87" s="14">
        <f>R87</f>
        <v/>
      </c>
      <c r="AM87" s="14">
        <f>V87</f>
        <v/>
      </c>
      <c r="AN87" s="14">
        <f>Z87</f>
        <v/>
      </c>
      <c r="AO87" s="14">
        <f>AD87</f>
        <v/>
      </c>
    </row>
    <row r="88" customFormat="1" s="13">
      <c r="B88" s="12" t="inlineStr">
        <is>
          <t>Total liabilities and stockholders' equity</t>
        </is>
      </c>
      <c r="C88" s="16">
        <f>C83+C87</f>
        <v/>
      </c>
      <c r="D88" s="16">
        <f>D83+D87</f>
        <v/>
      </c>
      <c r="E88" s="16">
        <f>E83+E87</f>
        <v/>
      </c>
      <c r="F88" s="16">
        <f>F83+F87</f>
        <v/>
      </c>
      <c r="G88" s="16">
        <f>G83+G87</f>
        <v/>
      </c>
      <c r="H88" s="16">
        <f>H83+H87</f>
        <v/>
      </c>
      <c r="I88" s="16">
        <f>I83+I87</f>
        <v/>
      </c>
      <c r="J88" s="16">
        <f>J83+J87</f>
        <v/>
      </c>
      <c r="K88" s="16">
        <f>K83+K87</f>
        <v/>
      </c>
      <c r="L88" s="16">
        <f>L83+L87</f>
        <v/>
      </c>
      <c r="M88" s="16">
        <f>M83+M87</f>
        <v/>
      </c>
      <c r="N88" s="16">
        <f>N83+N87</f>
        <v/>
      </c>
      <c r="O88" s="16">
        <f>O83+O87</f>
        <v/>
      </c>
      <c r="P88" s="16">
        <f>P83+P87</f>
        <v/>
      </c>
      <c r="Q88" s="16">
        <f>Q83+Q87</f>
        <v/>
      </c>
      <c r="R88" s="16">
        <f>R83+R87</f>
        <v/>
      </c>
      <c r="S88" s="16">
        <f>S83+S87</f>
        <v/>
      </c>
      <c r="T88" s="16">
        <f>T83+T87</f>
        <v/>
      </c>
      <c r="U88" s="16">
        <f>U83+U87</f>
        <v/>
      </c>
      <c r="V88" s="16">
        <f>V83+V87</f>
        <v/>
      </c>
      <c r="W88" s="16">
        <f>W83+W87</f>
        <v/>
      </c>
      <c r="X88" s="16">
        <f>X83+X87</f>
        <v/>
      </c>
      <c r="Y88" s="16">
        <f>Y83+Y87</f>
        <v/>
      </c>
      <c r="Z88" s="16">
        <f>Z83+Z87</f>
        <v/>
      </c>
      <c r="AA88" s="16">
        <f>AA83+AA87</f>
        <v/>
      </c>
      <c r="AB88" s="16">
        <f>AB83+AB87</f>
        <v/>
      </c>
      <c r="AC88" s="16">
        <f>AC83+AC87</f>
        <v/>
      </c>
      <c r="AD88" s="16">
        <f>AD83+AD87</f>
        <v/>
      </c>
      <c r="AE88" s="16">
        <f>AE83+AE87</f>
        <v/>
      </c>
      <c r="AF88" s="16">
        <f>AF83+AF87</f>
        <v/>
      </c>
      <c r="AI88" s="14">
        <f>F88</f>
        <v/>
      </c>
      <c r="AJ88" s="14">
        <f>J88</f>
        <v/>
      </c>
      <c r="AK88" s="14">
        <f>N88</f>
        <v/>
      </c>
      <c r="AL88" s="14">
        <f>R88</f>
        <v/>
      </c>
      <c r="AM88" s="14">
        <f>V88</f>
        <v/>
      </c>
      <c r="AN88" s="14">
        <f>Z88</f>
        <v/>
      </c>
      <c r="AO88" s="14">
        <f>AD88</f>
        <v/>
      </c>
    </row>
    <row r="89">
      <c r="AO89" s="14" t="n"/>
    </row>
    <row r="90">
      <c r="B90" s="12" t="n"/>
    </row>
    <row r="92" customFormat="1" s="3">
      <c r="B92" s="25" t="inlineStr">
        <is>
          <t>Cash Flow Statement</t>
        </is>
      </c>
    </row>
    <row r="93">
      <c r="B93" s="2" t="inlineStr">
        <is>
          <t>Operating Cash Flow</t>
        </is>
      </c>
      <c r="AA93" t="n">
        <v>24540</v>
      </c>
      <c r="AE93" t="n">
        <v>23198</v>
      </c>
      <c r="AF93" t="n">
        <v>11173</v>
      </c>
    </row>
    <row r="94" customFormat="1" s="11">
      <c r="B94" s="10" t="inlineStr">
        <is>
          <t>CapEx</t>
        </is>
      </c>
      <c r="AA94" s="11" t="n">
        <v>-5810</v>
      </c>
      <c r="AE94" s="11" t="n">
        <v>-6283</v>
      </c>
      <c r="AF94" s="11" t="n">
        <v>-6274</v>
      </c>
    </row>
    <row r="95">
      <c r="B95" s="2" t="inlineStr">
        <is>
          <t>FCF</t>
        </is>
      </c>
      <c r="AA95">
        <f>SUM(AA93:AA94)</f>
        <v/>
      </c>
      <c r="AB95">
        <f>SUM(AB93:AB94)</f>
        <v/>
      </c>
      <c r="AC95">
        <f>SUM(AC93:AC94)</f>
        <v/>
      </c>
      <c r="AD95">
        <f>SUM(AD93:AD94)</f>
        <v/>
      </c>
      <c r="AE95">
        <f>SUM(AE93:AE94)</f>
        <v/>
      </c>
      <c r="AF95">
        <f>SUM(AF93:AF94)</f>
        <v/>
      </c>
    </row>
  </sheetData>
  <pageMargins left="0.7" right="0.7" top="0.75" bottom="0.75" header="0.3" footer="0.3"/>
  <pageSetup orientation="portrait"/>
  <drawing xmlns:r="http://schemas.openxmlformats.org/officeDocument/2006/relationships" r:id="rId1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28" sqref="A28"/>
    </sheetView>
  </sheetViews>
  <sheetFormatPr baseColWidth="8" defaultRowHeight="14.5"/>
  <cols>
    <col width="19" customWidth="1" min="1" max="1"/>
  </cols>
  <sheetData>
    <row r="1"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22" t="inlineStr">
        <is>
          <t>TTM</t>
        </is>
      </c>
    </row>
    <row r="2">
      <c r="A2" s="1" t="inlineStr">
        <is>
          <t>Revenue per share</t>
        </is>
      </c>
      <c r="B2" t="inlineStr">
        <is>
          <t>5.25</t>
        </is>
      </c>
      <c r="C2" t="inlineStr">
        <is>
          <t>6.48</t>
        </is>
      </c>
      <c r="D2" t="inlineStr">
        <is>
          <t>6.53</t>
        </is>
      </c>
      <c r="E2" t="inlineStr">
        <is>
          <t>7.09</t>
        </is>
      </c>
      <c r="F2" t="inlineStr">
        <is>
          <t>8.24</t>
        </is>
      </c>
      <c r="G2" t="inlineStr">
        <is>
          <t>8.78</t>
        </is>
      </c>
      <c r="H2" t="inlineStr">
        <is>
          <t>9.30</t>
        </is>
      </c>
      <c r="I2" t="inlineStr">
        <is>
          <t>10.46</t>
        </is>
      </c>
      <c r="J2" t="inlineStr">
        <is>
          <t>11.44</t>
        </is>
      </c>
      <c r="K2" t="inlineStr">
        <is>
          <t>10.77</t>
        </is>
      </c>
      <c r="L2" t="inlineStr">
        <is>
          <t>11.61</t>
        </is>
      </c>
      <c r="M2" t="inlineStr">
        <is>
          <t>14.33</t>
        </is>
      </c>
      <c r="N2" t="inlineStr">
        <is>
          <t>16.40</t>
        </is>
      </c>
      <c r="O2" t="inlineStr">
        <is>
          <t>18.79</t>
        </is>
      </c>
      <c r="P2" t="inlineStr">
        <is>
          <t>22.27</t>
        </is>
      </c>
      <c r="Q2" t="inlineStr">
        <is>
          <t>26.45</t>
        </is>
      </c>
      <c r="R2" t="inlineStr">
        <is>
          <t>27.14</t>
        </is>
      </c>
    </row>
    <row r="3">
      <c r="A3" s="1" t="inlineStr">
        <is>
          <t>Earnings per share</t>
        </is>
      </c>
      <c r="B3" t="inlineStr">
        <is>
          <t>1.44</t>
        </is>
      </c>
      <c r="C3" t="inlineStr">
        <is>
          <t>1.90</t>
        </is>
      </c>
      <c r="D3" t="inlineStr">
        <is>
          <t>1.63</t>
        </is>
      </c>
      <c r="E3" t="inlineStr">
        <is>
          <t>2.13</t>
        </is>
      </c>
      <c r="F3" t="inlineStr">
        <is>
          <t>2.73</t>
        </is>
      </c>
      <c r="G3" t="inlineStr">
        <is>
          <t>2.02</t>
        </is>
      </c>
      <c r="H3" t="inlineStr">
        <is>
          <t>2.61</t>
        </is>
      </c>
      <c r="I3" t="inlineStr">
        <is>
          <t>2.66</t>
        </is>
      </c>
      <c r="J3" t="inlineStr">
        <is>
          <t>1.49</t>
        </is>
      </c>
      <c r="K3" t="inlineStr">
        <is>
          <t>2.12</t>
        </is>
      </c>
      <c r="L3" t="inlineStr">
        <is>
          <t>2.74</t>
        </is>
      </c>
      <c r="M3" t="inlineStr">
        <is>
          <t>2.15</t>
        </is>
      </c>
      <c r="N3" t="inlineStr">
        <is>
          <t>5.11</t>
        </is>
      </c>
      <c r="O3" t="inlineStr">
        <is>
          <t>5.82</t>
        </is>
      </c>
      <c r="P3" t="inlineStr">
        <is>
          <t>8.12</t>
        </is>
      </c>
      <c r="Q3" t="inlineStr">
        <is>
          <t>9.70</t>
        </is>
      </c>
      <c r="R3" t="inlineStr">
        <is>
          <t>9.32</t>
        </is>
      </c>
    </row>
    <row r="4">
      <c r="A4" s="1" t="inlineStr">
        <is>
          <t>FCF per share</t>
        </is>
      </c>
      <c r="B4" t="inlineStr">
        <is>
          <t>1.59</t>
        </is>
      </c>
      <c r="C4" t="inlineStr">
        <is>
          <t>1.98</t>
        </is>
      </c>
      <c r="D4" t="inlineStr">
        <is>
          <t>1.78</t>
        </is>
      </c>
      <c r="E4" t="inlineStr">
        <is>
          <t>2.51</t>
        </is>
      </c>
      <c r="F4" t="inlineStr">
        <is>
          <t>2.90</t>
        </is>
      </c>
      <c r="G4" t="inlineStr">
        <is>
          <t>3.49</t>
        </is>
      </c>
      <c r="H4" t="inlineStr">
        <is>
          <t>2.93</t>
        </is>
      </c>
      <c r="I4" t="inlineStr">
        <is>
          <t>3.22</t>
        </is>
      </c>
      <c r="J4" t="inlineStr">
        <is>
          <t>2.83</t>
        </is>
      </c>
      <c r="K4" t="inlineStr">
        <is>
          <t>3.15</t>
        </is>
      </c>
      <c r="L4" t="inlineStr">
        <is>
          <t>4.05</t>
        </is>
      </c>
      <c r="M4" t="inlineStr">
        <is>
          <t>4.19</t>
        </is>
      </c>
      <c r="N4" t="inlineStr">
        <is>
          <t>4.99</t>
        </is>
      </c>
      <c r="O4" t="inlineStr">
        <is>
          <t>5.94</t>
        </is>
      </c>
      <c r="P4" t="inlineStr">
        <is>
          <t>7.44</t>
        </is>
      </c>
      <c r="Q4" t="inlineStr">
        <is>
          <t>8.69</t>
        </is>
      </c>
      <c r="R4" t="inlineStr">
        <is>
          <t>8.46</t>
        </is>
      </c>
    </row>
    <row r="5">
      <c r="A5" s="1" t="inlineStr">
        <is>
          <t>Dividends per share</t>
        </is>
      </c>
      <c r="B5" t="inlineStr">
        <is>
          <t>0.39</t>
        </is>
      </c>
      <c r="C5" t="inlineStr">
        <is>
          <t>0.43</t>
        </is>
      </c>
      <c r="D5" t="inlineStr">
        <is>
          <t>0.50</t>
        </is>
      </c>
      <c r="E5" t="inlineStr">
        <is>
          <t>0.52</t>
        </is>
      </c>
      <c r="F5" t="inlineStr">
        <is>
          <t>0.61</t>
        </is>
      </c>
      <c r="G5" t="inlineStr">
        <is>
          <t>0.76</t>
        </is>
      </c>
      <c r="H5" t="inlineStr">
        <is>
          <t>0.89</t>
        </is>
      </c>
      <c r="I5" t="inlineStr">
        <is>
          <t>1.07</t>
        </is>
      </c>
      <c r="J5" t="inlineStr">
        <is>
          <t>1.21</t>
        </is>
      </c>
      <c r="K5" t="inlineStr">
        <is>
          <t>1.39</t>
        </is>
      </c>
      <c r="L5" t="inlineStr">
        <is>
          <t>1.53</t>
        </is>
      </c>
      <c r="M5" t="inlineStr">
        <is>
          <t>1.65</t>
        </is>
      </c>
      <c r="N5" t="inlineStr">
        <is>
          <t>1.80</t>
        </is>
      </c>
      <c r="O5" t="inlineStr">
        <is>
          <t>1.99</t>
        </is>
      </c>
      <c r="P5" t="inlineStr">
        <is>
          <t>2.19</t>
        </is>
      </c>
      <c r="Q5" t="inlineStr">
        <is>
          <t>2.42</t>
        </is>
      </c>
      <c r="R5" t="inlineStr">
        <is>
          <t>2.48</t>
        </is>
      </c>
    </row>
    <row r="6">
      <c r="A6" s="1" t="inlineStr">
        <is>
          <t>CAPEX per share</t>
        </is>
      </c>
      <c r="B6" t="inlineStr">
        <is>
          <t>0.23</t>
        </is>
      </c>
      <c r="C6" t="inlineStr">
        <is>
          <t>0.34</t>
        </is>
      </c>
      <c r="D6" t="inlineStr">
        <is>
          <t>0.35</t>
        </is>
      </c>
      <c r="E6" t="inlineStr">
        <is>
          <t>0.22</t>
        </is>
      </c>
      <c r="F6" t="inlineStr">
        <is>
          <t>0.28</t>
        </is>
      </c>
      <c r="G6" t="inlineStr">
        <is>
          <t>0.27</t>
        </is>
      </c>
      <c r="H6" t="inlineStr">
        <is>
          <t>0.51</t>
        </is>
      </c>
      <c r="I6" t="inlineStr">
        <is>
          <t>0.66</t>
        </is>
      </c>
      <c r="J6" t="inlineStr">
        <is>
          <t>0.73</t>
        </is>
      </c>
      <c r="K6" t="inlineStr">
        <is>
          <t>1.05</t>
        </is>
      </c>
      <c r="L6" t="inlineStr">
        <is>
          <t>1.05</t>
        </is>
      </c>
      <c r="M6" t="inlineStr">
        <is>
          <t>1.51</t>
        </is>
      </c>
      <c r="N6" t="inlineStr">
        <is>
          <t>1.81</t>
        </is>
      </c>
      <c r="O6" t="inlineStr">
        <is>
          <t>2.03</t>
        </is>
      </c>
      <c r="P6" t="inlineStr">
        <is>
          <t>2.73</t>
        </is>
      </c>
      <c r="Q6" t="inlineStr">
        <is>
          <t>3.19</t>
        </is>
      </c>
      <c r="R6" t="inlineStr">
        <is>
          <t>3.26</t>
        </is>
      </c>
    </row>
    <row r="7">
      <c r="A7" s="1" t="inlineStr">
        <is>
          <t>Book Value per sh.</t>
        </is>
      </c>
      <c r="B7" t="inlineStr">
        <is>
          <t>3.19</t>
        </is>
      </c>
      <c r="C7" t="inlineStr">
        <is>
          <t>3.89</t>
        </is>
      </c>
      <c r="D7" t="inlineStr">
        <is>
          <t>4.42</t>
        </is>
      </c>
      <c r="E7" t="inlineStr">
        <is>
          <t>5.24</t>
        </is>
      </c>
      <c r="F7" t="inlineStr">
        <is>
          <t>6.72</t>
        </is>
      </c>
      <c r="G7" t="inlineStr">
        <is>
          <t>7.90</t>
        </is>
      </c>
      <c r="H7" t="inlineStr">
        <is>
          <t>9.43</t>
        </is>
      </c>
      <c r="I7" t="inlineStr">
        <is>
          <t>10.82</t>
        </is>
      </c>
      <c r="J7" t="inlineStr">
        <is>
          <t>9.79</t>
        </is>
      </c>
      <c r="K7" t="inlineStr">
        <is>
          <t>9.08</t>
        </is>
      </c>
      <c r="L7" t="inlineStr">
        <is>
          <t>9.35</t>
        </is>
      </c>
      <c r="M7" t="inlineStr">
        <is>
          <t>10.74</t>
        </is>
      </c>
      <c r="N7" t="inlineStr">
        <is>
          <t>13.34</t>
        </is>
      </c>
      <c r="O7" t="inlineStr">
        <is>
          <t>15.55</t>
        </is>
      </c>
      <c r="P7" t="inlineStr">
        <is>
          <t>18.81</t>
        </is>
      </c>
      <c r="Q7" t="inlineStr">
        <is>
          <t>22.22</t>
        </is>
      </c>
      <c r="R7" t="inlineStr">
        <is>
          <t>22.15</t>
        </is>
      </c>
    </row>
    <row r="8">
      <c r="A8" s="1" t="inlineStr">
        <is>
          <t>Comm.Shares outs.</t>
        </is>
      </c>
      <c r="B8" t="inlineStr">
        <is>
          <t>9,742</t>
        </is>
      </c>
      <c r="C8" t="inlineStr">
        <is>
          <t>9,328</t>
        </is>
      </c>
      <c r="D8" t="inlineStr">
        <is>
          <t>8,945</t>
        </is>
      </c>
      <c r="E8" t="inlineStr">
        <is>
          <t>8,813</t>
        </is>
      </c>
      <c r="F8" t="inlineStr">
        <is>
          <t>8,490</t>
        </is>
      </c>
      <c r="G8" t="inlineStr">
        <is>
          <t>8,396</t>
        </is>
      </c>
      <c r="H8" t="inlineStr">
        <is>
          <t>8,375</t>
        </is>
      </c>
      <c r="I8" t="inlineStr">
        <is>
          <t>8,299</t>
        </is>
      </c>
      <c r="J8" t="inlineStr">
        <is>
          <t>8,177</t>
        </is>
      </c>
      <c r="K8" t="inlineStr">
        <is>
          <t>7,925</t>
        </is>
      </c>
      <c r="L8" t="inlineStr">
        <is>
          <t>7,746</t>
        </is>
      </c>
      <c r="M8" t="inlineStr">
        <is>
          <t>7,700</t>
        </is>
      </c>
      <c r="N8" t="inlineStr">
        <is>
          <t>7,673</t>
        </is>
      </c>
      <c r="O8" t="inlineStr">
        <is>
          <t>7,610</t>
        </is>
      </c>
      <c r="P8" t="inlineStr">
        <is>
          <t>7,547</t>
        </is>
      </c>
      <c r="Q8" t="inlineStr">
        <is>
          <t>7,496</t>
        </is>
      </c>
      <c r="R8" t="inlineStr">
        <is>
          <t>7,482</t>
        </is>
      </c>
    </row>
    <row r="9">
      <c r="A9" s="1" t="inlineStr">
        <is>
          <t>Avg. annual P/E ratio</t>
        </is>
      </c>
      <c r="B9" t="inlineStr">
        <is>
          <t>21.3</t>
        </is>
      </c>
      <c r="C9" t="inlineStr">
        <is>
          <t>14.2</t>
        </is>
      </c>
      <c r="D9" t="inlineStr">
        <is>
          <t>14.1</t>
        </is>
      </c>
      <c r="E9" t="inlineStr">
        <is>
          <t>12.7</t>
        </is>
      </c>
      <c r="F9" t="inlineStr">
        <is>
          <t>9.6</t>
        </is>
      </c>
      <c r="G9" t="inlineStr">
        <is>
          <t>14.7</t>
        </is>
      </c>
      <c r="H9" t="inlineStr">
        <is>
          <t>12.4</t>
        </is>
      </c>
      <c r="I9" t="inlineStr">
        <is>
          <t>15.9</t>
        </is>
      </c>
      <c r="J9" t="inlineStr">
        <is>
          <t>31.2</t>
        </is>
      </c>
      <c r="K9" t="inlineStr">
        <is>
          <t>25.9</t>
        </is>
      </c>
      <c r="L9" t="inlineStr">
        <is>
          <t>26.4</t>
        </is>
      </c>
      <c r="M9" t="inlineStr">
        <is>
          <t>46.6</t>
        </is>
      </c>
      <c r="N9" t="inlineStr">
        <is>
          <t>25.4</t>
        </is>
      </c>
      <c r="O9" t="inlineStr">
        <is>
          <t>33.1</t>
        </is>
      </c>
      <c r="P9" t="inlineStr">
        <is>
          <t>33.8</t>
        </is>
      </c>
      <c r="Q9" t="inlineStr">
        <is>
          <t>28.2</t>
        </is>
      </c>
      <c r="R9" t="inlineStr">
        <is>
          <t>23.5</t>
        </is>
      </c>
    </row>
    <row r="10">
      <c r="A10" s="1" t="inlineStr">
        <is>
          <t>P/E to S&amp;P500</t>
        </is>
      </c>
      <c r="B10" t="inlineStr">
        <is>
          <t>1.2</t>
        </is>
      </c>
      <c r="C10" t="inlineStr">
        <is>
          <t>0.7</t>
        </is>
      </c>
      <c r="D10" t="inlineStr">
        <is>
          <t>0.2</t>
        </is>
      </c>
      <c r="E10" t="inlineStr">
        <is>
          <t>0.6</t>
        </is>
      </c>
      <c r="F10" t="inlineStr">
        <is>
          <t>0.6</t>
        </is>
      </c>
      <c r="G10" t="inlineStr">
        <is>
          <t>1.0</t>
        </is>
      </c>
      <c r="H10" t="inlineStr">
        <is>
          <t>0.7</t>
        </is>
      </c>
      <c r="I10" t="inlineStr">
        <is>
          <t>0.9</t>
        </is>
      </c>
      <c r="J10" t="inlineStr">
        <is>
          <t>1.6</t>
        </is>
      </c>
      <c r="K10" t="inlineStr">
        <is>
          <t>1.2</t>
        </is>
      </c>
      <c r="L10" t="inlineStr">
        <is>
          <t>1.1</t>
        </is>
      </c>
      <c r="M10" t="inlineStr">
        <is>
          <t>1.9</t>
        </is>
      </c>
      <c r="N10" t="inlineStr">
        <is>
          <t>1.0</t>
        </is>
      </c>
      <c r="O10" t="inlineStr">
        <is>
          <t>0.9</t>
        </is>
      </c>
      <c r="P10" t="inlineStr">
        <is>
          <t>1.1</t>
        </is>
      </c>
      <c r="Q10" t="inlineStr">
        <is>
          <t>1.6</t>
        </is>
      </c>
      <c r="R10" t="inlineStr">
        <is>
          <t>1.3</t>
        </is>
      </c>
    </row>
    <row r="11">
      <c r="A11" s="1" t="inlineStr">
        <is>
          <t>Avg. annual div. yield</t>
        </is>
      </c>
      <c r="B11" t="inlineStr">
        <is>
          <t>1.3%</t>
        </is>
      </c>
      <c r="C11" t="inlineStr">
        <is>
          <t>1.6%</t>
        </is>
      </c>
      <c r="D11" t="inlineStr">
        <is>
          <t>2.2%</t>
        </is>
      </c>
      <c r="E11" t="inlineStr">
        <is>
          <t>1.9%</t>
        </is>
      </c>
      <c r="F11" t="inlineStr">
        <is>
          <t>2.3%</t>
        </is>
      </c>
      <c r="G11" t="inlineStr">
        <is>
          <t>2.6%</t>
        </is>
      </c>
      <c r="H11" t="inlineStr">
        <is>
          <t>2.7%</t>
        </is>
      </c>
      <c r="I11" t="inlineStr">
        <is>
          <t>2.5%</t>
        </is>
      </c>
      <c r="J11" t="inlineStr">
        <is>
          <t>2.6%</t>
        </is>
      </c>
      <c r="K11" t="inlineStr">
        <is>
          <t>2.5%</t>
        </is>
      </c>
      <c r="L11" t="inlineStr">
        <is>
          <t>2.1%</t>
        </is>
      </c>
      <c r="M11" t="inlineStr">
        <is>
          <t>1.6%</t>
        </is>
      </c>
      <c r="N11" t="inlineStr">
        <is>
          <t>1.4%</t>
        </is>
      </c>
      <c r="O11" t="inlineStr">
        <is>
          <t>1.0%</t>
        </is>
      </c>
      <c r="P11" t="inlineStr">
        <is>
          <t>0.8%</t>
        </is>
      </c>
      <c r="Q11" t="inlineStr">
        <is>
          <t>0.9%</t>
        </is>
      </c>
      <c r="R11" t="inlineStr">
        <is>
          <t>0.9%</t>
        </is>
      </c>
    </row>
    <row r="12">
      <c r="A12" s="1" t="inlineStr">
        <is>
          <t>Revenue (m)</t>
        </is>
      </c>
      <c r="B12" t="inlineStr">
        <is>
          <t>51,122</t>
        </is>
      </c>
      <c r="C12" t="inlineStr">
        <is>
          <t>60,420</t>
        </is>
      </c>
      <c r="D12" t="inlineStr">
        <is>
          <t>58,437</t>
        </is>
      </c>
      <c r="E12" t="inlineStr">
        <is>
          <t>62,484</t>
        </is>
      </c>
      <c r="F12" t="inlineStr">
        <is>
          <t>69,943</t>
        </is>
      </c>
      <c r="G12" t="inlineStr">
        <is>
          <t>73,723</t>
        </is>
      </c>
      <c r="H12" t="inlineStr">
        <is>
          <t>77,849</t>
        </is>
      </c>
      <c r="I12" t="inlineStr">
        <is>
          <t>86,833</t>
        </is>
      </c>
      <c r="J12" t="inlineStr">
        <is>
          <t>93,580</t>
        </is>
      </c>
      <c r="K12" t="inlineStr">
        <is>
          <t>85,320</t>
        </is>
      </c>
      <c r="L12" t="inlineStr">
        <is>
          <t>89,950</t>
        </is>
      </c>
      <c r="M12" t="inlineStr">
        <is>
          <t>110,360</t>
        </is>
      </c>
      <c r="N12" t="inlineStr">
        <is>
          <t>125,843</t>
        </is>
      </c>
      <c r="O12" t="inlineStr">
        <is>
          <t>143,015</t>
        </is>
      </c>
      <c r="P12" t="inlineStr">
        <is>
          <t>168,088</t>
        </is>
      </c>
      <c r="Q12" t="inlineStr">
        <is>
          <t>198,270</t>
        </is>
      </c>
      <c r="R12" t="inlineStr">
        <is>
          <t>203,075</t>
        </is>
      </c>
    </row>
    <row r="13">
      <c r="A13" s="1" t="inlineStr">
        <is>
          <t>Operating margin</t>
        </is>
      </c>
      <c r="B13" t="inlineStr">
        <is>
          <t>36.2%</t>
        </is>
      </c>
      <c r="C13" t="inlineStr">
        <is>
          <t>37.2%</t>
        </is>
      </c>
      <c r="D13" t="inlineStr">
        <is>
          <t>34.8%</t>
        </is>
      </c>
      <c r="E13" t="inlineStr">
        <is>
          <t>38.6%</t>
        </is>
      </c>
      <c r="F13" t="inlineStr">
        <is>
          <t>38.8%</t>
        </is>
      </c>
      <c r="G13" t="inlineStr">
        <is>
          <t>29.5%</t>
        </is>
      </c>
      <c r="H13" t="inlineStr">
        <is>
          <t>34.4%</t>
        </is>
      </c>
      <c r="I13" t="inlineStr">
        <is>
          <t>32.0%</t>
        </is>
      </c>
      <c r="J13" t="inlineStr">
        <is>
          <t>19.4%</t>
        </is>
      </c>
      <c r="K13" t="inlineStr">
        <is>
          <t>23.7%</t>
        </is>
      </c>
      <c r="L13" t="inlineStr">
        <is>
          <t>24.8%</t>
        </is>
      </c>
      <c r="M13" t="inlineStr">
        <is>
          <t>31.8%</t>
        </is>
      </c>
      <c r="N13" t="inlineStr">
        <is>
          <t>34.1%</t>
        </is>
      </c>
      <c r="O13" t="inlineStr">
        <is>
          <t>37.0%</t>
        </is>
      </c>
      <c r="P13" t="inlineStr">
        <is>
          <t>41.6%</t>
        </is>
      </c>
      <c r="Q13" t="inlineStr">
        <is>
          <t>42.1%</t>
        </is>
      </c>
      <c r="R13" t="inlineStr">
        <is>
          <t>41.7%</t>
        </is>
      </c>
    </row>
    <row r="14">
      <c r="A14" s="1" t="inlineStr">
        <is>
          <t>Depreciation (m)</t>
        </is>
      </c>
      <c r="B14" t="inlineStr">
        <is>
          <t>1,440</t>
        </is>
      </c>
      <c r="C14" t="inlineStr">
        <is>
          <t>2,056</t>
        </is>
      </c>
      <c r="D14" t="inlineStr">
        <is>
          <t>2,562</t>
        </is>
      </c>
      <c r="E14" t="inlineStr">
        <is>
          <t>2,673</t>
        </is>
      </c>
      <c r="F14" t="inlineStr">
        <is>
          <t>2,766</t>
        </is>
      </c>
      <c r="G14" t="inlineStr">
        <is>
          <t>2,967</t>
        </is>
      </c>
      <c r="H14" t="inlineStr">
        <is>
          <t>3,755</t>
        </is>
      </c>
      <c r="I14" t="inlineStr">
        <is>
          <t>5,212</t>
        </is>
      </c>
      <c r="J14" t="inlineStr">
        <is>
          <t>5,957</t>
        </is>
      </c>
      <c r="K14" t="inlineStr">
        <is>
          <t>6,622</t>
        </is>
      </c>
      <c r="L14" t="inlineStr">
        <is>
          <t>8,778</t>
        </is>
      </c>
      <c r="M14" t="inlineStr">
        <is>
          <t>10,261</t>
        </is>
      </c>
      <c r="N14" t="inlineStr">
        <is>
          <t>11,682</t>
        </is>
      </c>
      <c r="O14" t="inlineStr">
        <is>
          <t>12,796</t>
        </is>
      </c>
      <c r="P14" t="inlineStr">
        <is>
          <t>11,686</t>
        </is>
      </c>
      <c r="Q14" t="inlineStr">
        <is>
          <t>14,460</t>
        </is>
      </c>
      <c r="R14" t="inlineStr">
        <is>
          <t>14,038</t>
        </is>
      </c>
    </row>
    <row r="15">
      <c r="A15" s="1" t="inlineStr">
        <is>
          <t>Net profit (m)</t>
        </is>
      </c>
      <c r="B15" t="inlineStr">
        <is>
          <t>14,065</t>
        </is>
      </c>
      <c r="C15" t="inlineStr">
        <is>
          <t>17,681</t>
        </is>
      </c>
      <c r="D15" t="inlineStr">
        <is>
          <t>14,569</t>
        </is>
      </c>
      <c r="E15" t="inlineStr">
        <is>
          <t>18,760</t>
        </is>
      </c>
      <c r="F15" t="inlineStr">
        <is>
          <t>23,150</t>
        </is>
      </c>
      <c r="G15" t="inlineStr">
        <is>
          <t>16,978</t>
        </is>
      </c>
      <c r="H15" t="inlineStr">
        <is>
          <t>21,863</t>
        </is>
      </c>
      <c r="I15" t="inlineStr">
        <is>
          <t>22,074</t>
        </is>
      </c>
      <c r="J15" t="inlineStr">
        <is>
          <t>12,193</t>
        </is>
      </c>
      <c r="K15" t="inlineStr">
        <is>
          <t>16,798</t>
        </is>
      </c>
      <c r="L15" t="inlineStr">
        <is>
          <t>21,204</t>
        </is>
      </c>
      <c r="M15" t="inlineStr">
        <is>
          <t>16,571</t>
        </is>
      </c>
      <c r="N15" t="inlineStr">
        <is>
          <t>39,240</t>
        </is>
      </c>
      <c r="O15" t="inlineStr">
        <is>
          <t>44,281</t>
        </is>
      </c>
      <c r="P15" t="inlineStr">
        <is>
          <t>61,271</t>
        </is>
      </c>
      <c r="Q15" t="inlineStr">
        <is>
          <t>72,738</t>
        </is>
      </c>
      <c r="R15" t="inlineStr">
        <is>
          <t>69,789</t>
        </is>
      </c>
    </row>
    <row r="16">
      <c r="A16" s="1" t="inlineStr">
        <is>
          <t>Income tax rate</t>
        </is>
      </c>
      <c r="B16" t="inlineStr">
        <is>
          <t>30.0%</t>
        </is>
      </c>
      <c r="C16" t="inlineStr">
        <is>
          <t>25.8%</t>
        </is>
      </c>
      <c r="D16" t="inlineStr">
        <is>
          <t>26.5%</t>
        </is>
      </c>
      <c r="E16" t="inlineStr">
        <is>
          <t>25.0%</t>
        </is>
      </c>
      <c r="F16" t="inlineStr">
        <is>
          <t>17.5%</t>
        </is>
      </c>
      <c r="G16" t="inlineStr">
        <is>
          <t>23.8%</t>
        </is>
      </c>
      <c r="H16" t="inlineStr">
        <is>
          <t>19.2%</t>
        </is>
      </c>
      <c r="I16" t="inlineStr">
        <is>
          <t>20.7%</t>
        </is>
      </c>
      <c r="J16" t="inlineStr">
        <is>
          <t>34.1%</t>
        </is>
      </c>
      <c r="K16" t="inlineStr">
        <is>
          <t>15.0%</t>
        </is>
      </c>
      <c r="L16" t="inlineStr">
        <is>
          <t>8.4%</t>
        </is>
      </c>
      <c r="M16" t="inlineStr">
        <is>
          <t>54.6%</t>
        </is>
      </c>
      <c r="N16" t="inlineStr">
        <is>
          <t>10.2%</t>
        </is>
      </c>
      <c r="O16" t="inlineStr">
        <is>
          <t>16.5%</t>
        </is>
      </c>
      <c r="P16" t="inlineStr">
        <is>
          <t>13.8%</t>
        </is>
      </c>
      <c r="Q16" t="inlineStr">
        <is>
          <t>13.1%</t>
        </is>
      </c>
      <c r="R16" t="inlineStr">
        <is>
          <t>17.7%</t>
        </is>
      </c>
    </row>
    <row r="17">
      <c r="A17" s="1" t="inlineStr">
        <is>
          <t>Net profit margin</t>
        </is>
      </c>
      <c r="B17" t="inlineStr">
        <is>
          <t>27.5%</t>
        </is>
      </c>
      <c r="C17" t="inlineStr">
        <is>
          <t>29.3%</t>
        </is>
      </c>
      <c r="D17" t="inlineStr">
        <is>
          <t>24.9%</t>
        </is>
      </c>
      <c r="E17" t="inlineStr">
        <is>
          <t>30.0%</t>
        </is>
      </c>
      <c r="F17" t="inlineStr">
        <is>
          <t>33.1%</t>
        </is>
      </c>
      <c r="G17" t="inlineStr">
        <is>
          <t>23.0%</t>
        </is>
      </c>
      <c r="H17" t="inlineStr">
        <is>
          <t>28.1%</t>
        </is>
      </c>
      <c r="I17" t="inlineStr">
        <is>
          <t>25.4%</t>
        </is>
      </c>
      <c r="J17" t="inlineStr">
        <is>
          <t>13.0%</t>
        </is>
      </c>
      <c r="K17" t="inlineStr">
        <is>
          <t>19.7%</t>
        </is>
      </c>
      <c r="L17" t="inlineStr">
        <is>
          <t>23.6%</t>
        </is>
      </c>
      <c r="M17" t="inlineStr">
        <is>
          <t>15.0%</t>
        </is>
      </c>
      <c r="N17" t="inlineStr">
        <is>
          <t>31.2%</t>
        </is>
      </c>
      <c r="O17" t="inlineStr">
        <is>
          <t>31.0%</t>
        </is>
      </c>
      <c r="P17" t="inlineStr">
        <is>
          <t>36.5%</t>
        </is>
      </c>
      <c r="Q17" t="inlineStr">
        <is>
          <t>36.7%</t>
        </is>
      </c>
      <c r="R17" t="inlineStr">
        <is>
          <t>34.4%</t>
        </is>
      </c>
    </row>
    <row r="18">
      <c r="A18" s="1" t="inlineStr">
        <is>
          <t>Working capital (m)</t>
        </is>
      </c>
      <c r="B18" t="inlineStr">
        <is>
          <t>16,414</t>
        </is>
      </c>
      <c r="C18" t="inlineStr">
        <is>
          <t>13,356</t>
        </is>
      </c>
      <c r="D18" t="inlineStr">
        <is>
          <t>22,246</t>
        </is>
      </c>
      <c r="E18" t="inlineStr">
        <is>
          <t>29,529</t>
        </is>
      </c>
      <c r="F18" t="inlineStr">
        <is>
          <t>46,144</t>
        </is>
      </c>
      <c r="G18" t="inlineStr">
        <is>
          <t>52,396</t>
        </is>
      </c>
      <c r="H18" t="inlineStr">
        <is>
          <t>64,049</t>
        </is>
      </c>
      <c r="I18" t="inlineStr">
        <is>
          <t>68,621</t>
        </is>
      </c>
      <c r="J18" t="inlineStr">
        <is>
          <t>74,854</t>
        </is>
      </c>
      <c r="K18" t="inlineStr">
        <is>
          <t>80,303</t>
        </is>
      </c>
      <c r="L18" t="inlineStr">
        <is>
          <t>95,324</t>
        </is>
      </c>
      <c r="M18" t="inlineStr">
        <is>
          <t>111,174</t>
        </is>
      </c>
      <c r="N18" t="inlineStr">
        <is>
          <t>106,132</t>
        </is>
      </c>
      <c r="O18" t="inlineStr">
        <is>
          <t>109,605</t>
        </is>
      </c>
      <c r="P18" t="inlineStr">
        <is>
          <t>95,749</t>
        </is>
      </c>
      <c r="Q18" t="inlineStr">
        <is>
          <t>74,602</t>
        </is>
      </c>
      <c r="R18" t="inlineStr">
        <is>
          <t>73,423</t>
        </is>
      </c>
    </row>
    <row r="19">
      <c r="A19" s="1" t="inlineStr">
        <is>
          <t>Long-term debt (m)</t>
        </is>
      </c>
      <c r="B19" t="inlineStr">
        <is>
          <t>- -</t>
        </is>
      </c>
      <c r="C19" t="inlineStr">
        <is>
          <t>- -</t>
        </is>
      </c>
      <c r="D19" t="inlineStr">
        <is>
          <t>3,746</t>
        </is>
      </c>
      <c r="E19" t="inlineStr">
        <is>
          <t>4,939</t>
        </is>
      </c>
      <c r="F19" t="inlineStr">
        <is>
          <t>11,921</t>
        </is>
      </c>
      <c r="G19" t="inlineStr">
        <is>
          <t>10,713</t>
        </is>
      </c>
      <c r="H19" t="inlineStr">
        <is>
          <t>12,601</t>
        </is>
      </c>
      <c r="I19" t="inlineStr">
        <is>
          <t>20,645</t>
        </is>
      </c>
      <c r="J19" t="inlineStr">
        <is>
          <t>27,808</t>
        </is>
      </c>
      <c r="K19" t="inlineStr">
        <is>
          <t>40,783</t>
        </is>
      </c>
      <c r="L19" t="inlineStr">
        <is>
          <t>76,073</t>
        </is>
      </c>
      <c r="M19" t="inlineStr">
        <is>
          <t>77,810</t>
        </is>
      </c>
      <c r="N19" t="inlineStr">
        <is>
          <t>72,850</t>
        </is>
      </c>
      <c r="O19" t="inlineStr">
        <is>
          <t>67,249</t>
        </is>
      </c>
      <c r="P19" t="inlineStr">
        <is>
          <t>59,703</t>
        </is>
      </c>
      <c r="Q19" t="inlineStr">
        <is>
          <t>58,521</t>
        </is>
      </c>
      <c r="R19" t="inlineStr">
        <is>
          <t>57,034</t>
        </is>
      </c>
    </row>
    <row r="20">
      <c r="A20" s="1" t="inlineStr">
        <is>
          <t>Equity (m)</t>
        </is>
      </c>
      <c r="B20" t="inlineStr">
        <is>
          <t>31,097</t>
        </is>
      </c>
      <c r="C20" t="inlineStr">
        <is>
          <t>36,286</t>
        </is>
      </c>
      <c r="D20" t="inlineStr">
        <is>
          <t>39,558</t>
        </is>
      </c>
      <c r="E20" t="inlineStr">
        <is>
          <t>46,175</t>
        </is>
      </c>
      <c r="F20" t="inlineStr">
        <is>
          <t>57,083</t>
        </is>
      </c>
      <c r="G20" t="inlineStr">
        <is>
          <t>66,363</t>
        </is>
      </c>
      <c r="H20" t="inlineStr">
        <is>
          <t>78,944</t>
        </is>
      </c>
      <c r="I20" t="inlineStr">
        <is>
          <t>89,784</t>
        </is>
      </c>
      <c r="J20" t="inlineStr">
        <is>
          <t>80,083</t>
        </is>
      </c>
      <c r="K20" t="inlineStr">
        <is>
          <t>71,997</t>
        </is>
      </c>
      <c r="L20" t="inlineStr">
        <is>
          <t>72,394</t>
        </is>
      </c>
      <c r="M20" t="inlineStr">
        <is>
          <t>82,718</t>
        </is>
      </c>
      <c r="N20" t="inlineStr">
        <is>
          <t>102,330</t>
        </is>
      </c>
      <c r="O20" t="inlineStr">
        <is>
          <t>118,304</t>
        </is>
      </c>
      <c r="P20" t="inlineStr">
        <is>
          <t>141,988</t>
        </is>
      </c>
      <c r="Q20" t="inlineStr">
        <is>
          <t>166,542</t>
        </is>
      </c>
      <c r="R20" t="inlineStr">
        <is>
          <t>173,566</t>
        </is>
      </c>
    </row>
    <row r="21">
      <c r="A21" s="1" t="inlineStr">
        <is>
          <t>ROIC</t>
        </is>
      </c>
      <c r="B21" t="inlineStr">
        <is>
          <t>35.7%</t>
        </is>
      </c>
      <c r="C21" t="inlineStr">
        <is>
          <t>41.2%</t>
        </is>
      </c>
      <c r="D21" t="inlineStr">
        <is>
          <t>28.6%</t>
        </is>
      </c>
      <c r="E21" t="inlineStr">
        <is>
          <t>31.5%</t>
        </is>
      </c>
      <c r="F21" t="inlineStr">
        <is>
          <t>29.3%</t>
        </is>
      </c>
      <c r="G21" t="inlineStr">
        <is>
          <t>19.5%</t>
        </is>
      </c>
      <c r="H21" t="inlineStr">
        <is>
          <t>21.1%</t>
        </is>
      </c>
      <c r="I21" t="inlineStr">
        <is>
          <t>17.8%</t>
        </is>
      </c>
      <c r="J21" t="inlineStr">
        <is>
          <t>10.1%</t>
        </is>
      </c>
      <c r="K21" t="inlineStr">
        <is>
          <t>13.3%</t>
        </is>
      </c>
      <c r="L21" t="inlineStr">
        <is>
          <t>13.2%</t>
        </is>
      </c>
      <c r="M21" t="inlineStr">
        <is>
          <t>8.9%</t>
        </is>
      </c>
      <c r="N21" t="inlineStr">
        <is>
          <t>19.2%</t>
        </is>
      </c>
      <c r="O21" t="inlineStr">
        <is>
          <t>20.3%</t>
        </is>
      </c>
      <c r="P21" t="inlineStr">
        <is>
          <t>25.8%</t>
        </is>
      </c>
      <c r="Q21" t="inlineStr">
        <is>
          <t>27.6%</t>
        </is>
      </c>
      <c r="R21" t="inlineStr">
        <is>
          <t>26.1%</t>
        </is>
      </c>
    </row>
    <row r="22">
      <c r="A22" s="1" t="inlineStr">
        <is>
          <t>Return on capital</t>
        </is>
      </c>
      <c r="B22" t="inlineStr">
        <is>
          <t>31.8%</t>
        </is>
      </c>
      <c r="C22" t="inlineStr">
        <is>
          <t>32.7%</t>
        </is>
      </c>
      <c r="D22" t="inlineStr">
        <is>
          <t>25.4%</t>
        </is>
      </c>
      <c r="E22" t="inlineStr">
        <is>
          <t>29.2%</t>
        </is>
      </c>
      <c r="F22" t="inlineStr">
        <is>
          <t>26.1%</t>
        </is>
      </c>
      <c r="G22" t="inlineStr">
        <is>
          <t>18.7%</t>
        </is>
      </c>
      <c r="H22" t="inlineStr">
        <is>
          <t>19.3%</t>
        </is>
      </c>
      <c r="I22" t="inlineStr">
        <is>
          <t>16.5%</t>
        </is>
      </c>
      <c r="J22" t="inlineStr">
        <is>
          <t>10.9%</t>
        </is>
      </c>
      <c r="K22" t="inlineStr">
        <is>
          <t>10.8%</t>
        </is>
      </c>
      <c r="L22" t="inlineStr">
        <is>
          <t>10.5%</t>
        </is>
      </c>
      <c r="M22" t="inlineStr">
        <is>
          <t>15.1%</t>
        </is>
      </c>
      <c r="N22" t="inlineStr">
        <is>
          <t>16.2%</t>
        </is>
      </c>
      <c r="O22" t="inlineStr">
        <is>
          <t>18.5%</t>
        </is>
      </c>
      <c r="P22" t="inlineStr">
        <is>
          <t>22.0%</t>
        </is>
      </c>
      <c r="Q22" t="inlineStr">
        <is>
          <t>23.5%</t>
        </is>
      </c>
      <c r="R22" t="inlineStr">
        <is>
          <t>24.0%</t>
        </is>
      </c>
    </row>
    <row r="23">
      <c r="A23" s="1" t="inlineStr">
        <is>
          <t>Return on equity</t>
        </is>
      </c>
      <c r="B23" t="inlineStr">
        <is>
          <t>45.2%</t>
        </is>
      </c>
      <c r="C23" t="inlineStr">
        <is>
          <t>48.7%</t>
        </is>
      </c>
      <c r="D23" t="inlineStr">
        <is>
          <t>36.8%</t>
        </is>
      </c>
      <c r="E23" t="inlineStr">
        <is>
          <t>40.6%</t>
        </is>
      </c>
      <c r="F23" t="inlineStr">
        <is>
          <t>40.6%</t>
        </is>
      </c>
      <c r="G23" t="inlineStr">
        <is>
          <t>25.6%</t>
        </is>
      </c>
      <c r="H23" t="inlineStr">
        <is>
          <t>27.7%</t>
        </is>
      </c>
      <c r="I23" t="inlineStr">
        <is>
          <t>24.6%</t>
        </is>
      </c>
      <c r="J23" t="inlineStr">
        <is>
          <t>15.2%</t>
        </is>
      </c>
      <c r="K23" t="inlineStr">
        <is>
          <t>23.3%</t>
        </is>
      </c>
      <c r="L23" t="inlineStr">
        <is>
          <t>29.3%</t>
        </is>
      </c>
      <c r="M23" t="inlineStr">
        <is>
          <t>20.0%</t>
        </is>
      </c>
      <c r="N23" t="inlineStr">
        <is>
          <t>38.3%</t>
        </is>
      </c>
      <c r="O23" t="inlineStr">
        <is>
          <t>37.4%</t>
        </is>
      </c>
      <c r="P23" t="inlineStr">
        <is>
          <t>43.2%</t>
        </is>
      </c>
      <c r="Q23" t="inlineStr">
        <is>
          <t>43.7%</t>
        </is>
      </c>
      <c r="R23" t="inlineStr">
        <is>
          <t>40.2%</t>
        </is>
      </c>
    </row>
    <row r="24">
      <c r="A24" s="1" t="inlineStr">
        <is>
          <t>Plowback ratio</t>
        </is>
      </c>
      <c r="B24" t="inlineStr">
        <is>
          <t>72.9%</t>
        </is>
      </c>
      <c r="C24" t="inlineStr">
        <is>
          <t>77.3%</t>
        </is>
      </c>
      <c r="D24" t="inlineStr">
        <is>
          <t>69.3%</t>
        </is>
      </c>
      <c r="E24" t="inlineStr">
        <is>
          <t>75.6%</t>
        </is>
      </c>
      <c r="F24" t="inlineStr">
        <is>
          <t>77.6%</t>
        </is>
      </c>
      <c r="G24" t="inlineStr">
        <is>
          <t>62.4%</t>
        </is>
      </c>
      <c r="H24" t="inlineStr">
        <is>
          <t>65.9%</t>
        </is>
      </c>
      <c r="I24" t="inlineStr">
        <is>
          <t>59.8%</t>
        </is>
      </c>
      <c r="J24" t="inlineStr">
        <is>
          <t>19.0%</t>
        </is>
      </c>
      <c r="K24" t="inlineStr">
        <is>
          <t>34.5%</t>
        </is>
      </c>
      <c r="L24" t="inlineStr">
        <is>
          <t>44.1%</t>
        </is>
      </c>
      <c r="M24" t="inlineStr">
        <is>
          <t>23.4%</t>
        </is>
      </c>
      <c r="N24" t="inlineStr">
        <is>
          <t>64.8%</t>
        </is>
      </c>
      <c r="O24" t="inlineStr">
        <is>
          <t>65.8%</t>
        </is>
      </c>
      <c r="P24" t="inlineStr">
        <is>
          <t>73.0%</t>
        </is>
      </c>
      <c r="Q24" t="inlineStr">
        <is>
          <t>75.1%</t>
        </is>
      </c>
      <c r="R24" t="inlineStr">
        <is>
          <t>73.4%</t>
        </is>
      </c>
    </row>
    <row r="25">
      <c r="A25" s="1" t="inlineStr">
        <is>
          <t>Div.&amp;Repurch./FCF</t>
        </is>
      </c>
      <c r="B25" t="inlineStr">
        <is>
          <t>158.4%</t>
        </is>
      </c>
      <c r="C25" t="inlineStr">
        <is>
          <t>70.8%</t>
        </is>
      </c>
      <c r="D25" t="inlineStr">
        <is>
          <t>83.2%</t>
        </is>
      </c>
      <c r="E25" t="inlineStr">
        <is>
          <t>61.3%</t>
        </is>
      </c>
      <c r="F25" t="inlineStr">
        <is>
          <t>58.1%</t>
        </is>
      </c>
      <c r="G25" t="inlineStr">
        <is>
          <t>32.4%</t>
        </is>
      </c>
      <c r="H25" t="inlineStr">
        <is>
          <t>48.4%</t>
        </is>
      </c>
      <c r="I25" t="inlineStr">
        <is>
          <t>58.3%</t>
        </is>
      </c>
      <c r="J25" t="inlineStr">
        <is>
          <t>102.4%</t>
        </is>
      </c>
      <c r="K25" t="inlineStr">
        <is>
          <t>105.3%</t>
        </is>
      </c>
      <c r="L25" t="inlineStr">
        <is>
          <t>72.9%</t>
        </is>
      </c>
      <c r="M25" t="inlineStr">
        <is>
          <t>69.5%</t>
        </is>
      </c>
      <c r="N25" t="inlineStr">
        <is>
          <t>84.2%</t>
        </is>
      </c>
      <c r="O25" t="inlineStr">
        <is>
          <t>81.3%</t>
        </is>
      </c>
      <c r="P25" t="inlineStr">
        <is>
          <t>75.2%</t>
        </is>
      </c>
      <c r="Q25" t="inlineStr">
        <is>
          <t>75.2%</t>
        </is>
      </c>
      <c r="R25" t="inlineStr">
        <is>
          <t>74.7%</t>
        </is>
      </c>
    </row>
    <row r="27">
      <c r="A27" s="23" t="inlineStr">
        <is>
          <t>Market Price</t>
        </is>
      </c>
      <c r="B27">
        <f>B3*B9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M37" sqref="M37"/>
    </sheetView>
  </sheetViews>
  <sheetFormatPr baseColWidth="8" defaultRowHeight="14.5"/>
  <sheetData>
    <row r="1">
      <c r="B1" s="1" t="inlineStr">
        <is>
          <t>1986</t>
        </is>
      </c>
      <c r="C1" s="1" t="inlineStr">
        <is>
          <t>1987</t>
        </is>
      </c>
      <c r="D1" s="1" t="inlineStr">
        <is>
          <t>1988</t>
        </is>
      </c>
      <c r="E1" s="1" t="inlineStr">
        <is>
          <t>1989</t>
        </is>
      </c>
      <c r="F1" s="1" t="inlineStr">
        <is>
          <t>1990</t>
        </is>
      </c>
      <c r="G1" s="1" t="inlineStr">
        <is>
          <t>1991</t>
        </is>
      </c>
      <c r="H1" s="1" t="inlineStr">
        <is>
          <t>1992</t>
        </is>
      </c>
      <c r="I1" s="1" t="inlineStr">
        <is>
          <t>1993</t>
        </is>
      </c>
      <c r="J1" s="1" t="inlineStr">
        <is>
          <t>1994</t>
        </is>
      </c>
      <c r="K1" s="1" t="inlineStr">
        <is>
          <t>1995</t>
        </is>
      </c>
      <c r="L1" s="1" t="inlineStr">
        <is>
          <t>1996</t>
        </is>
      </c>
      <c r="M1" s="1" t="inlineStr">
        <is>
          <t>1997</t>
        </is>
      </c>
      <c r="N1" s="1" t="inlineStr">
        <is>
          <t>1998</t>
        </is>
      </c>
      <c r="O1" s="1" t="inlineStr">
        <is>
          <t>1999</t>
        </is>
      </c>
      <c r="P1" s="1" t="inlineStr">
        <is>
          <t>2000</t>
        </is>
      </c>
      <c r="Q1" s="1" t="inlineStr">
        <is>
          <t>2001</t>
        </is>
      </c>
      <c r="R1" s="1" t="inlineStr">
        <is>
          <t>2002</t>
        </is>
      </c>
      <c r="S1" s="1" t="inlineStr">
        <is>
          <t>2003</t>
        </is>
      </c>
      <c r="T1" s="1" t="inlineStr">
        <is>
          <t>2004</t>
        </is>
      </c>
      <c r="U1" s="1" t="inlineStr">
        <is>
          <t>2005</t>
        </is>
      </c>
      <c r="V1" s="1" t="inlineStr">
        <is>
          <t>2006</t>
        </is>
      </c>
      <c r="W1" s="1" t="inlineStr">
        <is>
          <t>2007</t>
        </is>
      </c>
      <c r="X1" s="1" t="inlineStr">
        <is>
          <t>2008</t>
        </is>
      </c>
      <c r="Y1" s="1" t="inlineStr">
        <is>
          <t>2009</t>
        </is>
      </c>
      <c r="Z1" s="1" t="inlineStr">
        <is>
          <t>2010</t>
        </is>
      </c>
      <c r="AA1" s="1" t="inlineStr">
        <is>
          <t>2011</t>
        </is>
      </c>
      <c r="AB1" s="1" t="inlineStr">
        <is>
          <t>2012</t>
        </is>
      </c>
      <c r="AC1" s="1" t="inlineStr">
        <is>
          <t>2013</t>
        </is>
      </c>
      <c r="AD1" s="1" t="inlineStr">
        <is>
          <t>2014</t>
        </is>
      </c>
      <c r="AE1" s="1" t="inlineStr">
        <is>
          <t>2015</t>
        </is>
      </c>
      <c r="AF1" s="1" t="inlineStr">
        <is>
          <t>2016</t>
        </is>
      </c>
      <c r="AG1" s="1" t="inlineStr">
        <is>
          <t>2017</t>
        </is>
      </c>
      <c r="AH1" s="1" t="inlineStr">
        <is>
          <t>2018</t>
        </is>
      </c>
      <c r="AI1" s="1" t="inlineStr">
        <is>
          <t>2019</t>
        </is>
      </c>
      <c r="AJ1" s="1" t="inlineStr">
        <is>
          <t>2020</t>
        </is>
      </c>
      <c r="AK1" s="1" t="inlineStr">
        <is>
          <t>2021</t>
        </is>
      </c>
      <c r="AL1" s="1" t="inlineStr">
        <is>
          <t>2022</t>
        </is>
      </c>
    </row>
    <row r="2">
      <c r="A2" s="1" t="inlineStr">
        <is>
          <t>Revenue</t>
        </is>
      </c>
      <c r="B2" t="inlineStr">
        <is>
          <t>198</t>
        </is>
      </c>
      <c r="C2" t="inlineStr">
        <is>
          <t>346</t>
        </is>
      </c>
      <c r="D2" t="inlineStr">
        <is>
          <t>591</t>
        </is>
      </c>
      <c r="E2" t="inlineStr">
        <is>
          <t>804</t>
        </is>
      </c>
      <c r="F2" t="inlineStr">
        <is>
          <t>1,183</t>
        </is>
      </c>
      <c r="G2" t="inlineStr">
        <is>
          <t>1,843</t>
        </is>
      </c>
      <c r="H2" t="inlineStr">
        <is>
          <t>2,759</t>
        </is>
      </c>
      <c r="I2" t="inlineStr">
        <is>
          <t>3,753</t>
        </is>
      </c>
      <c r="J2" t="inlineStr">
        <is>
          <t>4,649</t>
        </is>
      </c>
      <c r="K2" t="inlineStr">
        <is>
          <t>5,937</t>
        </is>
      </c>
      <c r="L2" t="inlineStr">
        <is>
          <t>8,671</t>
        </is>
      </c>
      <c r="M2" t="inlineStr">
        <is>
          <t>11,358</t>
        </is>
      </c>
      <c r="N2" t="inlineStr">
        <is>
          <t>14,484</t>
        </is>
      </c>
      <c r="O2" t="inlineStr">
        <is>
          <t>19,747</t>
        </is>
      </c>
      <c r="P2" t="inlineStr">
        <is>
          <t>22,956</t>
        </is>
      </c>
      <c r="Q2" t="inlineStr">
        <is>
          <t>25,296</t>
        </is>
      </c>
      <c r="R2" t="inlineStr">
        <is>
          <t>28,365</t>
        </is>
      </c>
      <c r="S2" t="inlineStr">
        <is>
          <t>32,187</t>
        </is>
      </c>
      <c r="T2" t="inlineStr">
        <is>
          <t>36,835</t>
        </is>
      </c>
      <c r="U2" t="inlineStr">
        <is>
          <t>39,788</t>
        </is>
      </c>
      <c r="V2" t="inlineStr">
        <is>
          <t>44,282</t>
        </is>
      </c>
      <c r="W2" t="inlineStr">
        <is>
          <t>51,122</t>
        </is>
      </c>
      <c r="X2" t="inlineStr">
        <is>
          <t>60,420</t>
        </is>
      </c>
      <c r="Y2" t="inlineStr">
        <is>
          <t>58,437</t>
        </is>
      </c>
      <c r="Z2" t="inlineStr">
        <is>
          <t>62,484</t>
        </is>
      </c>
      <c r="AA2" t="inlineStr">
        <is>
          <t>69,943</t>
        </is>
      </c>
      <c r="AB2" t="inlineStr">
        <is>
          <t>73,723</t>
        </is>
      </c>
      <c r="AC2" t="inlineStr">
        <is>
          <t>77,849</t>
        </is>
      </c>
      <c r="AD2" t="inlineStr">
        <is>
          <t>86,833</t>
        </is>
      </c>
      <c r="AE2" t="inlineStr">
        <is>
          <t>93,580</t>
        </is>
      </c>
      <c r="AF2" t="inlineStr">
        <is>
          <t>85,320</t>
        </is>
      </c>
      <c r="AG2" t="inlineStr">
        <is>
          <t>89,950</t>
        </is>
      </c>
      <c r="AH2" t="inlineStr">
        <is>
          <t>110,360</t>
        </is>
      </c>
      <c r="AI2" t="inlineStr">
        <is>
          <t>125,843</t>
        </is>
      </c>
      <c r="AJ2" t="inlineStr">
        <is>
          <t>143,015</t>
        </is>
      </c>
      <c r="AK2" t="inlineStr">
        <is>
          <t>168,088</t>
        </is>
      </c>
      <c r="AL2" t="inlineStr">
        <is>
          <t>198,270</t>
        </is>
      </c>
    </row>
    <row r="3">
      <c r="A3" s="1" t="inlineStr">
        <is>
          <t>COGS</t>
        </is>
      </c>
      <c r="B3" t="inlineStr">
        <is>
          <t>35</t>
        </is>
      </c>
      <c r="C3" t="inlineStr">
        <is>
          <t>66</t>
        </is>
      </c>
      <c r="D3" t="inlineStr">
        <is>
          <t>132</t>
        </is>
      </c>
      <c r="E3" t="inlineStr">
        <is>
          <t>180</t>
        </is>
      </c>
      <c r="F3" t="inlineStr">
        <is>
          <t>206</t>
        </is>
      </c>
      <c r="G3" t="inlineStr">
        <is>
          <t>287</t>
        </is>
      </c>
      <c r="H3" t="inlineStr">
        <is>
          <t>354</t>
        </is>
      </c>
      <c r="I3" t="inlineStr">
        <is>
          <t>482</t>
        </is>
      </c>
      <c r="J3" t="inlineStr">
        <is>
          <t>526</t>
        </is>
      </c>
      <c r="K3" t="inlineStr">
        <is>
          <t>608</t>
        </is>
      </c>
      <c r="L3" t="inlineStr">
        <is>
          <t>708</t>
        </is>
      </c>
      <c r="M3" t="inlineStr">
        <is>
          <t>528</t>
        </is>
      </c>
      <c r="N3" t="inlineStr">
        <is>
          <t>173</t>
        </is>
      </c>
      <c r="O3" t="inlineStr">
        <is>
          <t>1,804</t>
        </is>
      </c>
      <c r="P3" t="inlineStr">
        <is>
          <t>2,254</t>
        </is>
      </c>
      <c r="Q3" t="inlineStr">
        <is>
          <t>3,455</t>
        </is>
      </c>
      <c r="R3" t="inlineStr">
        <is>
          <t>5,191</t>
        </is>
      </c>
      <c r="S3" t="inlineStr">
        <is>
          <t>5,686</t>
        </is>
      </c>
      <c r="T3" t="inlineStr">
        <is>
          <t>6,716</t>
        </is>
      </c>
      <c r="U3" t="inlineStr">
        <is>
          <t>6,200</t>
        </is>
      </c>
      <c r="V3" t="inlineStr">
        <is>
          <t>7,650</t>
        </is>
      </c>
      <c r="W3" t="inlineStr">
        <is>
          <t>10,693</t>
        </is>
      </c>
      <c r="X3" t="inlineStr">
        <is>
          <t>11,598</t>
        </is>
      </c>
      <c r="Y3" t="inlineStr">
        <is>
          <t>12,155</t>
        </is>
      </c>
      <c r="Z3" t="inlineStr">
        <is>
          <t>12,395</t>
        </is>
      </c>
      <c r="AA3" t="inlineStr">
        <is>
          <t>15,577</t>
        </is>
      </c>
      <c r="AB3" t="inlineStr">
        <is>
          <t>17,530</t>
        </is>
      </c>
      <c r="AC3" t="inlineStr">
        <is>
          <t>20,249</t>
        </is>
      </c>
      <c r="AD3" t="inlineStr">
        <is>
          <t>26,934</t>
        </is>
      </c>
      <c r="AE3" t="inlineStr">
        <is>
          <t>33,038</t>
        </is>
      </c>
      <c r="AF3" t="inlineStr">
        <is>
          <t>32,780</t>
        </is>
      </c>
      <c r="AG3" t="inlineStr">
        <is>
          <t>34,261</t>
        </is>
      </c>
      <c r="AH3" t="inlineStr">
        <is>
          <t>38,353</t>
        </is>
      </c>
      <c r="AI3" t="inlineStr">
        <is>
          <t>42,910</t>
        </is>
      </c>
      <c r="AJ3" t="inlineStr">
        <is>
          <t>46,078</t>
        </is>
      </c>
      <c r="AK3" t="inlineStr">
        <is>
          <t>52,232</t>
        </is>
      </c>
      <c r="AL3" t="inlineStr">
        <is>
          <t>62,650</t>
        </is>
      </c>
    </row>
    <row r="4">
      <c r="A4" s="1" t="inlineStr">
        <is>
          <t>Gross Profit</t>
        </is>
      </c>
      <c r="B4" t="inlineStr">
        <is>
          <t>162</t>
        </is>
      </c>
      <c r="C4" t="inlineStr">
        <is>
          <t>280</t>
        </is>
      </c>
      <c r="D4" t="inlineStr">
        <is>
          <t>459</t>
        </is>
      </c>
      <c r="E4" t="inlineStr">
        <is>
          <t>624</t>
        </is>
      </c>
      <c r="F4" t="inlineStr">
        <is>
          <t>977</t>
        </is>
      </c>
      <c r="G4" t="inlineStr">
        <is>
          <t>1,557</t>
        </is>
      </c>
      <c r="H4" t="inlineStr">
        <is>
          <t>2,405</t>
        </is>
      </c>
      <c r="I4" t="inlineStr">
        <is>
          <t>3,271</t>
        </is>
      </c>
      <c r="J4" t="inlineStr">
        <is>
          <t>4,123</t>
        </is>
      </c>
      <c r="K4" t="inlineStr">
        <is>
          <t>5,329</t>
        </is>
      </c>
      <c r="L4" t="inlineStr">
        <is>
          <t>7,963</t>
        </is>
      </c>
      <c r="M4" t="inlineStr">
        <is>
          <t>10,830</t>
        </is>
      </c>
      <c r="N4" t="inlineStr">
        <is>
          <t>14,311</t>
        </is>
      </c>
      <c r="O4" t="inlineStr">
        <is>
          <t>17,943</t>
        </is>
      </c>
      <c r="P4" t="inlineStr">
        <is>
          <t>20,702</t>
        </is>
      </c>
      <c r="Q4" t="inlineStr">
        <is>
          <t>21,841</t>
        </is>
      </c>
      <c r="R4" t="inlineStr">
        <is>
          <t>23,174</t>
        </is>
      </c>
      <c r="S4" t="inlineStr">
        <is>
          <t>26,501</t>
        </is>
      </c>
      <c r="T4" t="inlineStr">
        <is>
          <t>30,119</t>
        </is>
      </c>
      <c r="U4" t="inlineStr">
        <is>
          <t>33,588</t>
        </is>
      </c>
      <c r="V4" t="inlineStr">
        <is>
          <t>36,632</t>
        </is>
      </c>
      <c r="W4" t="inlineStr">
        <is>
          <t>40,429</t>
        </is>
      </c>
      <c r="X4" t="inlineStr">
        <is>
          <t>48,822</t>
        </is>
      </c>
      <c r="Y4" t="inlineStr">
        <is>
          <t>46,282</t>
        </is>
      </c>
      <c r="Z4" t="inlineStr">
        <is>
          <t>50,089</t>
        </is>
      </c>
      <c r="AA4" t="inlineStr">
        <is>
          <t>54,366</t>
        </is>
      </c>
      <c r="AB4" t="inlineStr">
        <is>
          <t>56,193</t>
        </is>
      </c>
      <c r="AC4" t="inlineStr">
        <is>
          <t>57,600</t>
        </is>
      </c>
      <c r="AD4" t="inlineStr">
        <is>
          <t>59,899</t>
        </is>
      </c>
      <c r="AE4" t="inlineStr">
        <is>
          <t>60,542</t>
        </is>
      </c>
      <c r="AF4" t="inlineStr">
        <is>
          <t>52,540</t>
        </is>
      </c>
      <c r="AG4" t="inlineStr">
        <is>
          <t>55,689</t>
        </is>
      </c>
      <c r="AH4" t="inlineStr">
        <is>
          <t>72,007</t>
        </is>
      </c>
      <c r="AI4" t="inlineStr">
        <is>
          <t>82,933</t>
        </is>
      </c>
      <c r="AJ4" t="inlineStr">
        <is>
          <t>96,937</t>
        </is>
      </c>
      <c r="AK4" t="inlineStr">
        <is>
          <t>115,856</t>
        </is>
      </c>
      <c r="AL4" t="inlineStr">
        <is>
          <t>135,620</t>
        </is>
      </c>
    </row>
    <row r="5">
      <c r="A5" s="1" t="inlineStr">
        <is>
          <t>Gross Profit Ratio</t>
        </is>
      </c>
      <c r="B5" t="inlineStr">
        <is>
          <t>82.23%</t>
        </is>
      </c>
      <c r="C5" t="inlineStr">
        <is>
          <t>80.83%</t>
        </is>
      </c>
      <c r="D5" t="inlineStr">
        <is>
          <t>77.66%</t>
        </is>
      </c>
      <c r="E5" t="inlineStr">
        <is>
          <t>77.60%</t>
        </is>
      </c>
      <c r="F5" t="inlineStr">
        <is>
          <t>82.56%</t>
        </is>
      </c>
      <c r="G5" t="inlineStr">
        <is>
          <t>84.44%</t>
        </is>
      </c>
      <c r="H5" t="inlineStr">
        <is>
          <t>87.16%</t>
        </is>
      </c>
      <c r="I5" t="inlineStr">
        <is>
          <t>87.16%</t>
        </is>
      </c>
      <c r="J5" t="inlineStr">
        <is>
          <t>88.69%</t>
        </is>
      </c>
      <c r="K5" t="inlineStr">
        <is>
          <t>89.76%</t>
        </is>
      </c>
      <c r="L5" t="inlineStr">
        <is>
          <t>91.83%</t>
        </is>
      </c>
      <c r="M5" t="inlineStr">
        <is>
          <t>95.35%</t>
        </is>
      </c>
      <c r="N5" t="inlineStr">
        <is>
          <t>98.81%</t>
        </is>
      </c>
      <c r="O5" t="inlineStr">
        <is>
          <t>90.86%</t>
        </is>
      </c>
      <c r="P5" t="inlineStr">
        <is>
          <t>90.18%</t>
        </is>
      </c>
      <c r="Q5" t="inlineStr">
        <is>
          <t>86.34%</t>
        </is>
      </c>
      <c r="R5" t="inlineStr">
        <is>
          <t>81.70%</t>
        </is>
      </c>
      <c r="S5" t="inlineStr">
        <is>
          <t>82.33%</t>
        </is>
      </c>
      <c r="T5" t="inlineStr">
        <is>
          <t>81.77%</t>
        </is>
      </c>
      <c r="U5" t="inlineStr">
        <is>
          <t>84.42%</t>
        </is>
      </c>
      <c r="V5" t="inlineStr">
        <is>
          <t>82.72%</t>
        </is>
      </c>
      <c r="W5" t="inlineStr">
        <is>
          <t>79.08%</t>
        </is>
      </c>
      <c r="X5" t="inlineStr">
        <is>
          <t>80.80%</t>
        </is>
      </c>
      <c r="Y5" t="inlineStr">
        <is>
          <t>79.20%</t>
        </is>
      </c>
      <c r="Z5" t="inlineStr">
        <is>
          <t>80.16%</t>
        </is>
      </c>
      <c r="AA5" t="inlineStr">
        <is>
          <t>77.73%</t>
        </is>
      </c>
      <c r="AB5" t="inlineStr">
        <is>
          <t>76.22%</t>
        </is>
      </c>
      <c r="AC5" t="inlineStr">
        <is>
          <t>73.99%</t>
        </is>
      </c>
      <c r="AD5" t="inlineStr">
        <is>
          <t>68.98%</t>
        </is>
      </c>
      <c r="AE5" t="inlineStr">
        <is>
          <t>64.70%</t>
        </is>
      </c>
      <c r="AF5" t="inlineStr">
        <is>
          <t>61.58%</t>
        </is>
      </c>
      <c r="AG5" t="inlineStr">
        <is>
          <t>61.91%</t>
        </is>
      </c>
      <c r="AH5" t="inlineStr">
        <is>
          <t>65.25%</t>
        </is>
      </c>
      <c r="AI5" t="inlineStr">
        <is>
          <t>65.90%</t>
        </is>
      </c>
      <c r="AJ5" t="inlineStr">
        <is>
          <t>67.78%</t>
        </is>
      </c>
      <c r="AK5" t="inlineStr">
        <is>
          <t>68.93%</t>
        </is>
      </c>
      <c r="AL5" t="inlineStr">
        <is>
          <t>68.40%</t>
        </is>
      </c>
    </row>
    <row r="6">
      <c r="A6" s="1" t="inlineStr">
        <is>
          <t>Operating Expenses</t>
        </is>
      </c>
      <c r="B6" t="inlineStr">
        <is>
          <t>102</t>
        </is>
      </c>
      <c r="C6" t="inlineStr">
        <is>
          <t>153</t>
        </is>
      </c>
      <c r="D6" t="inlineStr">
        <is>
          <t>271</t>
        </is>
      </c>
      <c r="E6" t="inlineStr">
        <is>
          <t>381</t>
        </is>
      </c>
      <c r="F6" t="inlineStr">
        <is>
          <t>584</t>
        </is>
      </c>
      <c r="G6" t="inlineStr">
        <is>
          <t>907</t>
        </is>
      </c>
      <c r="H6" t="inlineStr">
        <is>
          <t>1,409</t>
        </is>
      </c>
      <c r="I6" t="inlineStr">
        <is>
          <t>1,945</t>
        </is>
      </c>
      <c r="J6" t="inlineStr">
        <is>
          <t>2,397</t>
        </is>
      </c>
      <c r="K6" t="inlineStr">
        <is>
          <t>3,291</t>
        </is>
      </c>
      <c r="L6" t="inlineStr">
        <is>
          <t>4,885</t>
        </is>
      </c>
      <c r="M6" t="inlineStr">
        <is>
          <t>5,700</t>
        </is>
      </c>
      <c r="N6" t="inlineStr">
        <is>
          <t>7,371</t>
        </is>
      </c>
      <c r="O6" t="inlineStr">
        <is>
          <t>7,900</t>
        </is>
      </c>
      <c r="P6" t="inlineStr">
        <is>
          <t>9,673</t>
        </is>
      </c>
      <c r="Q6" t="inlineStr">
        <is>
          <t>10,121</t>
        </is>
      </c>
      <c r="R6" t="inlineStr">
        <is>
          <t>11,264</t>
        </is>
      </c>
      <c r="S6" t="inlineStr">
        <is>
          <t>13,284</t>
        </is>
      </c>
      <c r="T6" t="inlineStr">
        <is>
          <t>21,085</t>
        </is>
      </c>
      <c r="U6" t="inlineStr">
        <is>
          <t>19,027</t>
        </is>
      </c>
      <c r="V6" t="inlineStr">
        <is>
          <t>20,160</t>
        </is>
      </c>
      <c r="W6" t="inlineStr">
        <is>
          <t>21,905</t>
        </is>
      </c>
      <c r="X6" t="inlineStr">
        <is>
          <t>26,330</t>
        </is>
      </c>
      <c r="Y6" t="inlineStr">
        <is>
          <t>25,919</t>
        </is>
      </c>
      <c r="Z6" t="inlineStr">
        <is>
          <t>25,932</t>
        </is>
      </c>
      <c r="AA6" t="inlineStr">
        <is>
          <t>27,205</t>
        </is>
      </c>
      <c r="AB6" t="inlineStr">
        <is>
          <t>28,237</t>
        </is>
      </c>
      <c r="AC6" t="inlineStr">
        <is>
          <t>30,836</t>
        </is>
      </c>
      <c r="AD6" t="inlineStr">
        <is>
          <t>32,013</t>
        </is>
      </c>
      <c r="AE6" t="inlineStr">
        <is>
          <t>32,370</t>
        </is>
      </c>
      <c r="AF6" t="inlineStr">
        <is>
          <t>31,248</t>
        </is>
      </c>
      <c r="AG6" t="inlineStr">
        <is>
          <t>33,057</t>
        </is>
      </c>
      <c r="AH6" t="inlineStr">
        <is>
          <t>36,949</t>
        </is>
      </c>
      <c r="AI6" t="inlineStr">
        <is>
          <t>39,974</t>
        </is>
      </c>
      <c r="AJ6" t="inlineStr">
        <is>
          <t>43,978</t>
        </is>
      </c>
      <c r="AK6" t="inlineStr">
        <is>
          <t>45,940</t>
        </is>
      </c>
      <c r="AL6" t="inlineStr">
        <is>
          <t>52,237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610</t>
        </is>
      </c>
      <c r="K7" t="inlineStr">
        <is>
          <t>860</t>
        </is>
      </c>
      <c r="L7" t="inlineStr">
        <is>
          <t>1,432</t>
        </is>
      </c>
      <c r="M7" t="inlineStr">
        <is>
          <t>1,925</t>
        </is>
      </c>
      <c r="N7" t="inlineStr">
        <is>
          <t>2,502</t>
        </is>
      </c>
      <c r="O7" t="inlineStr">
        <is>
          <t>2,970</t>
        </is>
      </c>
      <c r="P7" t="inlineStr">
        <is>
          <t>3,775</t>
        </is>
      </c>
      <c r="Q7" t="inlineStr">
        <is>
          <t>4,379</t>
        </is>
      </c>
      <c r="R7" t="inlineStr">
        <is>
          <t>4,307</t>
        </is>
      </c>
      <c r="S7" t="inlineStr">
        <is>
          <t>4,659</t>
        </is>
      </c>
      <c r="T7" t="inlineStr">
        <is>
          <t>7,779</t>
        </is>
      </c>
      <c r="U7" t="inlineStr">
        <is>
          <t>6,184</t>
        </is>
      </c>
      <c r="V7" t="inlineStr">
        <is>
          <t>6,584</t>
        </is>
      </c>
      <c r="W7" t="inlineStr">
        <is>
          <t>7,121</t>
        </is>
      </c>
      <c r="X7" t="inlineStr">
        <is>
          <t>8,164</t>
        </is>
      </c>
      <c r="Y7" t="inlineStr">
        <is>
          <t>9,010</t>
        </is>
      </c>
      <c r="Z7" t="inlineStr">
        <is>
          <t>8,714</t>
        </is>
      </c>
      <c r="AA7" t="inlineStr">
        <is>
          <t>9,043</t>
        </is>
      </c>
      <c r="AB7" t="inlineStr">
        <is>
          <t>9,811</t>
        </is>
      </c>
      <c r="AC7" t="inlineStr">
        <is>
          <t>10,411</t>
        </is>
      </c>
      <c r="AD7" t="inlineStr">
        <is>
          <t>11,381</t>
        </is>
      </c>
      <c r="AE7" t="inlineStr">
        <is>
          <t>12,046</t>
        </is>
      </c>
      <c r="AF7" t="inlineStr">
        <is>
          <t>11,988</t>
        </is>
      </c>
      <c r="AG7" t="inlineStr">
        <is>
          <t>13,037</t>
        </is>
      </c>
      <c r="AH7" t="inlineStr">
        <is>
          <t>14,726</t>
        </is>
      </c>
      <c r="AI7" t="inlineStr">
        <is>
          <t>16,876</t>
        </is>
      </c>
      <c r="AJ7" t="inlineStr">
        <is>
          <t>19,269</t>
        </is>
      </c>
      <c r="AK7" t="inlineStr">
        <is>
          <t>20,716</t>
        </is>
      </c>
      <c r="AL7" t="inlineStr">
        <is>
          <t>24,512</t>
        </is>
      </c>
    </row>
    <row r="8">
      <c r="A8" s="1" t="inlineStr">
        <is>
          <t>Selling, G&amp;A Exp.</t>
        </is>
      </c>
      <c r="B8" t="inlineStr">
        <is>
          <t>96</t>
        </is>
      </c>
      <c r="C8" t="inlineStr">
        <is>
          <t>145</t>
        </is>
      </c>
      <c r="D8" t="inlineStr">
        <is>
          <t>255</t>
        </is>
      </c>
      <c r="E8" t="inlineStr">
        <is>
          <t>357</t>
        </is>
      </c>
      <c r="F8" t="inlineStr">
        <is>
          <t>538</t>
        </is>
      </c>
      <c r="G8" t="inlineStr">
        <is>
          <t>831</t>
        </is>
      </c>
      <c r="H8" t="inlineStr">
        <is>
          <t>1,296</t>
        </is>
      </c>
      <c r="I8" t="inlineStr">
        <is>
          <t>1,794</t>
        </is>
      </c>
      <c r="J8" t="inlineStr">
        <is>
          <t>1,550</t>
        </is>
      </c>
      <c r="K8" t="inlineStr">
        <is>
          <t>2,162</t>
        </is>
      </c>
      <c r="L8" t="inlineStr">
        <is>
          <t>2,973</t>
        </is>
      </c>
      <c r="M8" t="inlineStr">
        <is>
          <t>3,218</t>
        </is>
      </c>
      <c r="N8" t="inlineStr">
        <is>
          <t>3,845</t>
        </is>
      </c>
      <c r="O8" t="inlineStr">
        <is>
          <t>3,920</t>
        </is>
      </c>
      <c r="P8" t="inlineStr">
        <is>
          <t>5,150</t>
        </is>
      </c>
      <c r="Q8" t="inlineStr">
        <is>
          <t>5,742</t>
        </is>
      </c>
      <c r="R8" t="inlineStr">
        <is>
          <t>6,957</t>
        </is>
      </c>
      <c r="S8" t="inlineStr">
        <is>
          <t>8,625</t>
        </is>
      </c>
      <c r="T8" t="inlineStr">
        <is>
          <t>13,306</t>
        </is>
      </c>
      <c r="U8" t="inlineStr">
        <is>
          <t>12,843</t>
        </is>
      </c>
      <c r="V8" t="inlineStr">
        <is>
          <t>13,576</t>
        </is>
      </c>
      <c r="W8" t="inlineStr">
        <is>
          <t>14,784</t>
        </is>
      </c>
      <c r="X8" t="inlineStr">
        <is>
          <t>18,166</t>
        </is>
      </c>
      <c r="Y8" t="inlineStr">
        <is>
          <t>16,909</t>
        </is>
      </c>
      <c r="Z8" t="inlineStr">
        <is>
          <t>17,218</t>
        </is>
      </c>
      <c r="AA8" t="inlineStr">
        <is>
          <t>18,162</t>
        </is>
      </c>
      <c r="AB8" t="inlineStr">
        <is>
          <t>18,426</t>
        </is>
      </c>
      <c r="AC8" t="inlineStr">
        <is>
          <t>20,425</t>
        </is>
      </c>
      <c r="AD8" t="inlineStr">
        <is>
          <t>20,632</t>
        </is>
      </c>
      <c r="AE8" t="inlineStr">
        <is>
          <t>20,324</t>
        </is>
      </c>
      <c r="AF8" t="inlineStr">
        <is>
          <t>19,260</t>
        </is>
      </c>
      <c r="AG8" t="inlineStr">
        <is>
          <t>20,020</t>
        </is>
      </c>
      <c r="AH8" t="inlineStr">
        <is>
          <t>22,223</t>
        </is>
      </c>
      <c r="AI8" t="inlineStr">
        <is>
          <t>23,098</t>
        </is>
      </c>
      <c r="AJ8" t="inlineStr">
        <is>
          <t>24,709</t>
        </is>
      </c>
      <c r="AK8" t="inlineStr">
        <is>
          <t>25,224</t>
        </is>
      </c>
      <c r="AL8" t="inlineStr">
        <is>
          <t>27,725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5,127</t>
        </is>
      </c>
      <c r="Y9" t="inlineStr">
        <is>
          <t>4,030</t>
        </is>
      </c>
      <c r="Z9" t="inlineStr">
        <is>
          <t>4,004</t>
        </is>
      </c>
      <c r="AA9" t="inlineStr">
        <is>
          <t>4,222</t>
        </is>
      </c>
      <c r="AB9" t="inlineStr">
        <is>
          <t>4,569</t>
        </is>
      </c>
      <c r="AC9" t="inlineStr">
        <is>
          <t>5,149</t>
        </is>
      </c>
      <c r="AD9" t="inlineStr">
        <is>
          <t>4,821</t>
        </is>
      </c>
      <c r="AE9" t="inlineStr">
        <is>
          <t>4,611</t>
        </is>
      </c>
      <c r="AF9" t="inlineStr">
        <is>
          <t>4,563</t>
        </is>
      </c>
      <c r="AG9" t="inlineStr">
        <is>
          <t>4,481</t>
        </is>
      </c>
      <c r="AH9" t="inlineStr">
        <is>
          <t>4,754</t>
        </is>
      </c>
      <c r="AI9" t="inlineStr">
        <is>
          <t>4,885</t>
        </is>
      </c>
      <c r="AJ9" t="inlineStr">
        <is>
          <t>5,111</t>
        </is>
      </c>
      <c r="AK9" t="inlineStr">
        <is>
          <t>5,107</t>
        </is>
      </c>
      <c r="AL9" t="inlineStr">
        <is>
          <t>5,900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13,039</t>
        </is>
      </c>
      <c r="Y10" t="inlineStr">
        <is>
          <t>12,879</t>
        </is>
      </c>
      <c r="Z10" t="inlineStr">
        <is>
          <t>13,214</t>
        </is>
      </c>
      <c r="AA10" t="inlineStr">
        <is>
          <t>13,940</t>
        </is>
      </c>
      <c r="AB10" t="inlineStr">
        <is>
          <t>13,857</t>
        </is>
      </c>
      <c r="AC10" t="inlineStr">
        <is>
          <t>15,276</t>
        </is>
      </c>
      <c r="AD10" t="inlineStr">
        <is>
          <t>15,811</t>
        </is>
      </c>
      <c r="AE10" t="inlineStr">
        <is>
          <t>15,713</t>
        </is>
      </c>
      <c r="AF10" t="inlineStr">
        <is>
          <t>14,697</t>
        </is>
      </c>
      <c r="AG10" t="inlineStr">
        <is>
          <t>15,539</t>
        </is>
      </c>
      <c r="AH10" t="inlineStr">
        <is>
          <t>17,469</t>
        </is>
      </c>
      <c r="AI10" t="inlineStr">
        <is>
          <t>18,213</t>
        </is>
      </c>
      <c r="AJ10" t="inlineStr">
        <is>
          <t>19,598</t>
        </is>
      </c>
      <c r="AK10" t="inlineStr">
        <is>
          <t>20,117</t>
        </is>
      </c>
      <c r="AL10" t="inlineStr">
        <is>
          <t>21,825</t>
        </is>
      </c>
    </row>
    <row r="11">
      <c r="A11" s="1" t="inlineStr">
        <is>
          <t>Other Expenses</t>
        </is>
      </c>
      <c r="B11" t="inlineStr">
        <is>
          <t>6</t>
        </is>
      </c>
      <c r="C11" t="inlineStr">
        <is>
          <t>8</t>
        </is>
      </c>
      <c r="D11" t="inlineStr">
        <is>
          <t>16</t>
        </is>
      </c>
      <c r="E11" t="inlineStr">
        <is>
          <t>24</t>
        </is>
      </c>
      <c r="F11" t="inlineStr">
        <is>
          <t>46</t>
        </is>
      </c>
      <c r="G11" t="inlineStr">
        <is>
          <t>76</t>
        </is>
      </c>
      <c r="H11" t="inlineStr">
        <is>
          <t>112</t>
        </is>
      </c>
      <c r="I11" t="inlineStr">
        <is>
          <t>151</t>
        </is>
      </c>
      <c r="J11" t="inlineStr">
        <is>
          <t>237</t>
        </is>
      </c>
      <c r="K11" t="inlineStr">
        <is>
          <t>269</t>
        </is>
      </c>
      <c r="L11" t="inlineStr">
        <is>
          <t>480</t>
        </is>
      </c>
      <c r="M11" t="inlineStr">
        <is>
          <t>557</t>
        </is>
      </c>
      <c r="N11" t="inlineStr">
        <is>
          <t>1,024</t>
        </is>
      </c>
      <c r="O11" t="inlineStr">
        <is>
          <t>1,010</t>
        </is>
      </c>
      <c r="P11" t="inlineStr">
        <is>
          <t>748</t>
        </is>
      </c>
      <c r="Q11" t="inlineStr">
        <is>
          <t>- -</t>
        </is>
      </c>
      <c r="R11" t="inlineStr">
        <is>
          <t>- -</t>
        </is>
      </c>
      <c r="S11" t="inlineStr">
        <is>
          <t>- -</t>
        </is>
      </c>
      <c r="T11" t="inlineStr">
        <is>
          <t>- -</t>
        </is>
      </c>
      <c r="U11" t="inlineStr">
        <is>
          <t>- -</t>
        </is>
      </c>
      <c r="V11" t="inlineStr">
        <is>
          <t>- -</t>
        </is>
      </c>
      <c r="W11" t="inlineStr">
        <is>
          <t>- -</t>
        </is>
      </c>
      <c r="X11" t="inlineStr">
        <is>
          <t>- -</t>
        </is>
      </c>
      <c r="Y11" t="inlineStr">
        <is>
          <t>- -</t>
        </is>
      </c>
      <c r="Z11" t="inlineStr">
        <is>
          <t>- -</t>
        </is>
      </c>
      <c r="AA11" t="inlineStr">
        <is>
          <t>- -</t>
        </is>
      </c>
      <c r="AB11" t="inlineStr">
        <is>
          <t>- -</t>
        </is>
      </c>
      <c r="AC11" t="inlineStr">
        <is>
          <t>- -</t>
        </is>
      </c>
      <c r="AD11" t="inlineStr">
        <is>
          <t>- -</t>
        </is>
      </c>
      <c r="AE11" t="inlineStr">
        <is>
          <t>- -</t>
        </is>
      </c>
      <c r="AF11" t="inlineStr">
        <is>
          <t>- -</t>
        </is>
      </c>
      <c r="AG11" t="inlineStr">
        <is>
          <t>- -</t>
        </is>
      </c>
      <c r="AH11" t="inlineStr">
        <is>
          <t>- -</t>
        </is>
      </c>
      <c r="AI11" t="inlineStr">
        <is>
          <t>- -</t>
        </is>
      </c>
      <c r="AJ11" t="inlineStr">
        <is>
          <t>- -</t>
        </is>
      </c>
      <c r="AK11" t="inlineStr">
        <is>
          <t>- -</t>
        </is>
      </c>
      <c r="AL11" t="inlineStr">
        <is>
          <t>- -</t>
        </is>
      </c>
    </row>
    <row r="12">
      <c r="A12" s="1" t="inlineStr">
        <is>
          <t>COGS and Expenses</t>
        </is>
      </c>
      <c r="B12" t="inlineStr">
        <is>
          <t>137</t>
        </is>
      </c>
      <c r="C12" t="inlineStr">
        <is>
          <t>219</t>
        </is>
      </c>
      <c r="D12" t="inlineStr">
        <is>
          <t>403</t>
        </is>
      </c>
      <c r="E12" t="inlineStr">
        <is>
          <t>561</t>
        </is>
      </c>
      <c r="F12" t="inlineStr">
        <is>
          <t>790</t>
        </is>
      </c>
      <c r="G12" t="inlineStr">
        <is>
          <t>1,194</t>
        </is>
      </c>
      <c r="H12" t="inlineStr">
        <is>
          <t>1,763</t>
        </is>
      </c>
      <c r="I12" t="inlineStr">
        <is>
          <t>2,427</t>
        </is>
      </c>
      <c r="J12" t="inlineStr">
        <is>
          <t>2,923</t>
        </is>
      </c>
      <c r="K12" t="inlineStr">
        <is>
          <t>3,899</t>
        </is>
      </c>
      <c r="L12" t="inlineStr">
        <is>
          <t>5,593</t>
        </is>
      </c>
      <c r="M12" t="inlineStr">
        <is>
          <t>6,228</t>
        </is>
      </c>
      <c r="N12" t="inlineStr">
        <is>
          <t>7,544</t>
        </is>
      </c>
      <c r="O12" t="inlineStr">
        <is>
          <t>9,704</t>
        </is>
      </c>
      <c r="P12" t="inlineStr">
        <is>
          <t>11,927</t>
        </is>
      </c>
      <c r="Q12" t="inlineStr">
        <is>
          <t>13,576</t>
        </is>
      </c>
      <c r="R12" t="inlineStr">
        <is>
          <t>16,455</t>
        </is>
      </c>
      <c r="S12" t="inlineStr">
        <is>
          <t>18,970</t>
        </is>
      </c>
      <c r="T12" t="inlineStr">
        <is>
          <t>27,801</t>
        </is>
      </c>
      <c r="U12" t="inlineStr">
        <is>
          <t>25,227</t>
        </is>
      </c>
      <c r="V12" t="inlineStr">
        <is>
          <t>27,810</t>
        </is>
      </c>
      <c r="W12" t="inlineStr">
        <is>
          <t>32,598</t>
        </is>
      </c>
      <c r="X12" t="inlineStr">
        <is>
          <t>37,928</t>
        </is>
      </c>
      <c r="Y12" t="inlineStr">
        <is>
          <t>38,074</t>
        </is>
      </c>
      <c r="Z12" t="inlineStr">
        <is>
          <t>38,327</t>
        </is>
      </c>
      <c r="AA12" t="inlineStr">
        <is>
          <t>42,782</t>
        </is>
      </c>
      <c r="AB12" t="inlineStr">
        <is>
          <t>45,767</t>
        </is>
      </c>
      <c r="AC12" t="inlineStr">
        <is>
          <t>51,085</t>
        </is>
      </c>
      <c r="AD12" t="inlineStr">
        <is>
          <t>58,947</t>
        </is>
      </c>
      <c r="AE12" t="inlineStr">
        <is>
          <t>65,408</t>
        </is>
      </c>
      <c r="AF12" t="inlineStr">
        <is>
          <t>64,028</t>
        </is>
      </c>
      <c r="AG12" t="inlineStr">
        <is>
          <t>67,318</t>
        </is>
      </c>
      <c r="AH12" t="inlineStr">
        <is>
          <t>75,302</t>
        </is>
      </c>
      <c r="AI12" t="inlineStr">
        <is>
          <t>82,884</t>
        </is>
      </c>
      <c r="AJ12" t="inlineStr">
        <is>
          <t>90,056</t>
        </is>
      </c>
      <c r="AK12" t="inlineStr">
        <is>
          <t>98,172</t>
        </is>
      </c>
      <c r="AL12" t="inlineStr">
        <is>
          <t>114,887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888</t>
        </is>
      </c>
      <c r="Y13" t="inlineStr">
        <is>
          <t>706</t>
        </is>
      </c>
      <c r="Z13" t="inlineStr">
        <is>
          <t>843</t>
        </is>
      </c>
      <c r="AA13" t="inlineStr">
        <is>
          <t>900</t>
        </is>
      </c>
      <c r="AB13" t="inlineStr">
        <is>
          <t>- -</t>
        </is>
      </c>
      <c r="AC13" t="inlineStr">
        <is>
          <t>- -</t>
        </is>
      </c>
      <c r="AD13" t="inlineStr">
        <is>
          <t>- -</t>
        </is>
      </c>
      <c r="AE13" t="inlineStr">
        <is>
          <t>- -</t>
        </is>
      </c>
      <c r="AF13" t="inlineStr">
        <is>
          <t>- -</t>
        </is>
      </c>
      <c r="AG13" t="inlineStr">
        <is>
          <t>- -</t>
        </is>
      </c>
      <c r="AH13" t="inlineStr">
        <is>
          <t>- -</t>
        </is>
      </c>
      <c r="AI13" t="inlineStr">
        <is>
          <t>2,762</t>
        </is>
      </c>
      <c r="AJ13" t="inlineStr">
        <is>
          <t>2,680</t>
        </is>
      </c>
      <c r="AK13" t="inlineStr">
        <is>
          <t>2,131</t>
        </is>
      </c>
      <c r="AL13" t="inlineStr">
        <is>
          <t>2,094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- -</t>
        </is>
      </c>
      <c r="Z14" t="inlineStr">
        <is>
          <t>151</t>
        </is>
      </c>
      <c r="AA14" t="inlineStr">
        <is>
          <t>295</t>
        </is>
      </c>
      <c r="AB14" t="inlineStr">
        <is>
          <t>380</t>
        </is>
      </c>
      <c r="AC14" t="inlineStr">
        <is>
          <t>429</t>
        </is>
      </c>
      <c r="AD14" t="inlineStr">
        <is>
          <t>597</t>
        </is>
      </c>
      <c r="AE14" t="inlineStr">
        <is>
          <t>781</t>
        </is>
      </c>
      <c r="AF14" t="inlineStr">
        <is>
          <t>1,243</t>
        </is>
      </c>
      <c r="AG14" t="inlineStr">
        <is>
          <t>2,222</t>
        </is>
      </c>
      <c r="AH14" t="inlineStr">
        <is>
          <t>2,733</t>
        </is>
      </c>
      <c r="AI14" t="inlineStr">
        <is>
          <t>2,686</t>
        </is>
      </c>
      <c r="AJ14" t="inlineStr">
        <is>
          <t>2,591</t>
        </is>
      </c>
      <c r="AK14" t="inlineStr">
        <is>
          <t>2,346</t>
        </is>
      </c>
      <c r="AL14" t="inlineStr">
        <is>
          <t>2,063</t>
        </is>
      </c>
    </row>
    <row r="15">
      <c r="A15" s="1" t="inlineStr">
        <is>
          <t>Depreciation and Amortization</t>
        </is>
      </c>
      <c r="B15" t="inlineStr">
        <is>
          <t>6</t>
        </is>
      </c>
      <c r="C15" t="inlineStr">
        <is>
          <t>8</t>
        </is>
      </c>
      <c r="D15" t="inlineStr">
        <is>
          <t>16</t>
        </is>
      </c>
      <c r="E15" t="inlineStr">
        <is>
          <t>24</t>
        </is>
      </c>
      <c r="F15" t="inlineStr">
        <is>
          <t>46</t>
        </is>
      </c>
      <c r="G15" t="inlineStr">
        <is>
          <t>76</t>
        </is>
      </c>
      <c r="H15" t="inlineStr">
        <is>
          <t>112</t>
        </is>
      </c>
      <c r="I15" t="inlineStr">
        <is>
          <t>151</t>
        </is>
      </c>
      <c r="J15" t="inlineStr">
        <is>
          <t>237</t>
        </is>
      </c>
      <c r="K15" t="inlineStr">
        <is>
          <t>269</t>
        </is>
      </c>
      <c r="L15" t="inlineStr">
        <is>
          <t>480</t>
        </is>
      </c>
      <c r="M15" t="inlineStr">
        <is>
          <t>557</t>
        </is>
      </c>
      <c r="N15" t="inlineStr">
        <is>
          <t>1,024</t>
        </is>
      </c>
      <c r="O15" t="inlineStr">
        <is>
          <t>1,010</t>
        </is>
      </c>
      <c r="P15" t="inlineStr">
        <is>
          <t>748</t>
        </is>
      </c>
      <c r="Q15" t="inlineStr">
        <is>
          <t>1,536</t>
        </is>
      </c>
      <c r="R15" t="inlineStr">
        <is>
          <t>1,084</t>
        </is>
      </c>
      <c r="S15" t="inlineStr">
        <is>
          <t>1,439</t>
        </is>
      </c>
      <c r="T15" t="inlineStr">
        <is>
          <t>1,186</t>
        </is>
      </c>
      <c r="U15" t="inlineStr">
        <is>
          <t>855</t>
        </is>
      </c>
      <c r="V15" t="inlineStr">
        <is>
          <t>903</t>
        </is>
      </c>
      <c r="W15" t="inlineStr">
        <is>
          <t>1,440</t>
        </is>
      </c>
      <c r="X15" t="inlineStr">
        <is>
          <t>2,056</t>
        </is>
      </c>
      <c r="Y15" t="inlineStr">
        <is>
          <t>2,562</t>
        </is>
      </c>
      <c r="Z15" t="inlineStr">
        <is>
          <t>2,673</t>
        </is>
      </c>
      <c r="AA15" t="inlineStr">
        <is>
          <t>2,766</t>
        </is>
      </c>
      <c r="AB15" t="inlineStr">
        <is>
          <t>2,967</t>
        </is>
      </c>
      <c r="AC15" t="inlineStr">
        <is>
          <t>3,755</t>
        </is>
      </c>
      <c r="AD15" t="inlineStr">
        <is>
          <t>5,212</t>
        </is>
      </c>
      <c r="AE15" t="inlineStr">
        <is>
          <t>5,957</t>
        </is>
      </c>
      <c r="AF15" t="inlineStr">
        <is>
          <t>6,622</t>
        </is>
      </c>
      <c r="AG15" t="inlineStr">
        <is>
          <t>8,778</t>
        </is>
      </c>
      <c r="AH15" t="inlineStr">
        <is>
          <t>10,261</t>
        </is>
      </c>
      <c r="AI15" t="inlineStr">
        <is>
          <t>11,682</t>
        </is>
      </c>
      <c r="AJ15" t="inlineStr">
        <is>
          <t>12,796</t>
        </is>
      </c>
      <c r="AK15" t="inlineStr">
        <is>
          <t>11,686</t>
        </is>
      </c>
      <c r="AL15" t="inlineStr">
        <is>
          <t>14,460</t>
        </is>
      </c>
    </row>
    <row r="16">
      <c r="A16" s="1" t="inlineStr">
        <is>
          <t>EBITDA</t>
        </is>
      </c>
      <c r="B16" t="inlineStr">
        <is>
          <t>72</t>
        </is>
      </c>
      <c r="C16" t="inlineStr">
        <is>
          <t>129</t>
        </is>
      </c>
      <c r="D16" t="inlineStr">
        <is>
          <t>200</t>
        </is>
      </c>
      <c r="E16" t="inlineStr">
        <is>
          <t>275</t>
        </is>
      </c>
      <c r="F16" t="inlineStr">
        <is>
          <t>457</t>
        </is>
      </c>
      <c r="G16" t="inlineStr">
        <is>
          <t>746</t>
        </is>
      </c>
      <c r="H16" t="inlineStr">
        <is>
          <t>1,154</t>
        </is>
      </c>
      <c r="I16" t="inlineStr">
        <is>
          <t>1,552</t>
        </is>
      </c>
      <c r="J16" t="inlineStr">
        <is>
          <t>1,959</t>
        </is>
      </c>
      <c r="K16" t="inlineStr">
        <is>
          <t>2,436</t>
        </is>
      </c>
      <c r="L16" t="inlineStr">
        <is>
          <t>3,859</t>
        </is>
      </c>
      <c r="M16" t="inlineStr">
        <is>
          <t>5,871</t>
        </is>
      </c>
      <c r="N16" t="inlineStr">
        <is>
          <t>8,141</t>
        </is>
      </c>
      <c r="O16" t="inlineStr">
        <is>
          <t>12,901</t>
        </is>
      </c>
      <c r="P16" t="inlineStr">
        <is>
          <t>15,023</t>
        </is>
      </c>
      <c r="Q16" t="inlineStr">
        <is>
          <t>12,686</t>
        </is>
      </c>
      <c r="R16" t="inlineStr">
        <is>
          <t>12,597</t>
        </is>
      </c>
      <c r="S16" t="inlineStr">
        <is>
          <t>16,165</t>
        </is>
      </c>
      <c r="T16" t="inlineStr">
        <is>
          <t>13,382</t>
        </is>
      </c>
      <c r="U16" t="inlineStr">
        <is>
          <t>17,483</t>
        </is>
      </c>
      <c r="V16" t="inlineStr">
        <is>
          <t>19,165</t>
        </is>
      </c>
      <c r="W16" t="inlineStr">
        <is>
          <t>21,541</t>
        </is>
      </c>
      <c r="X16" t="inlineStr">
        <is>
          <t>25,870</t>
        </is>
      </c>
      <c r="Y16" t="inlineStr">
        <is>
          <t>22,383</t>
        </is>
      </c>
      <c r="Z16" t="inlineStr">
        <is>
          <t>27,837</t>
        </is>
      </c>
      <c r="AA16" t="inlineStr">
        <is>
          <t>31,132</t>
        </is>
      </c>
      <c r="AB16" t="inlineStr">
        <is>
          <t>25,614</t>
        </is>
      </c>
      <c r="AC16" t="inlineStr">
        <is>
          <t>31,236</t>
        </is>
      </c>
      <c r="AD16" t="inlineStr">
        <is>
          <t>33,629</t>
        </is>
      </c>
      <c r="AE16" t="inlineStr">
        <is>
          <t>25,245</t>
        </is>
      </c>
      <c r="AF16" t="inlineStr">
        <is>
          <t>27,616</t>
        </is>
      </c>
      <c r="AG16" t="inlineStr">
        <is>
          <t>34,149</t>
        </is>
      </c>
      <c r="AH16" t="inlineStr">
        <is>
          <t>49,468</t>
        </is>
      </c>
      <c r="AI16" t="inlineStr">
        <is>
          <t>58,056</t>
        </is>
      </c>
      <c r="AJ16" t="inlineStr">
        <is>
          <t>68,423</t>
        </is>
      </c>
      <c r="AK16" t="inlineStr">
        <is>
          <t>85,134</t>
        </is>
      </c>
      <c r="AL16" t="inlineStr">
        <is>
          <t>100,239</t>
        </is>
      </c>
    </row>
    <row r="17">
      <c r="A17" s="1" t="inlineStr">
        <is>
          <t>EBITDA ratio</t>
        </is>
      </c>
      <c r="B17" t="inlineStr">
        <is>
          <t>36.35%</t>
        </is>
      </c>
      <c r="C17" t="inlineStr">
        <is>
          <t>37.29%</t>
        </is>
      </c>
      <c r="D17" t="inlineStr">
        <is>
          <t>33.80%</t>
        </is>
      </c>
      <c r="E17" t="inlineStr">
        <is>
          <t>34.23%</t>
        </is>
      </c>
      <c r="F17" t="inlineStr">
        <is>
          <t>38.61%</t>
        </is>
      </c>
      <c r="G17" t="inlineStr">
        <is>
          <t>40.49%</t>
        </is>
      </c>
      <c r="H17" t="inlineStr">
        <is>
          <t>41.82%</t>
        </is>
      </c>
      <c r="I17" t="inlineStr">
        <is>
          <t>41.35%</t>
        </is>
      </c>
      <c r="J17" t="inlineStr">
        <is>
          <t>42.14%</t>
        </is>
      </c>
      <c r="K17" t="inlineStr">
        <is>
          <t>41.03%</t>
        </is>
      </c>
      <c r="L17" t="inlineStr">
        <is>
          <t>44.50%</t>
        </is>
      </c>
      <c r="M17" t="inlineStr">
        <is>
          <t>51.69%</t>
        </is>
      </c>
      <c r="N17" t="inlineStr">
        <is>
          <t>56.21%</t>
        </is>
      </c>
      <c r="O17" t="inlineStr">
        <is>
          <t>65.33%</t>
        </is>
      </c>
      <c r="P17" t="inlineStr">
        <is>
          <t>65.44%</t>
        </is>
      </c>
      <c r="Q17" t="inlineStr">
        <is>
          <t>50.15%</t>
        </is>
      </c>
      <c r="R17" t="inlineStr">
        <is>
          <t>44.41%</t>
        </is>
      </c>
      <c r="S17" t="inlineStr">
        <is>
          <t>50.22%</t>
        </is>
      </c>
      <c r="T17" t="inlineStr">
        <is>
          <t>36.33%</t>
        </is>
      </c>
      <c r="U17" t="inlineStr">
        <is>
          <t>43.94%</t>
        </is>
      </c>
      <c r="V17" t="inlineStr">
        <is>
          <t>43.28%</t>
        </is>
      </c>
      <c r="W17" t="inlineStr">
        <is>
          <t>42.14%</t>
        </is>
      </c>
      <c r="X17" t="inlineStr">
        <is>
          <t>42.82%</t>
        </is>
      </c>
      <c r="Y17" t="inlineStr">
        <is>
          <t>38.30%</t>
        </is>
      </c>
      <c r="Z17" t="inlineStr">
        <is>
          <t>44.55%</t>
        </is>
      </c>
      <c r="AA17" t="inlineStr">
        <is>
          <t>44.51%</t>
        </is>
      </c>
      <c r="AB17" t="inlineStr">
        <is>
          <t>34.74%</t>
        </is>
      </c>
      <c r="AC17" t="inlineStr">
        <is>
          <t>40.12%</t>
        </is>
      </c>
      <c r="AD17" t="inlineStr">
        <is>
          <t>38.73%</t>
        </is>
      </c>
      <c r="AE17" t="inlineStr">
        <is>
          <t>26.98%</t>
        </is>
      </c>
      <c r="AF17" t="inlineStr">
        <is>
          <t>32.37%</t>
        </is>
      </c>
      <c r="AG17" t="inlineStr">
        <is>
          <t>37.96%</t>
        </is>
      </c>
      <c r="AH17" t="inlineStr">
        <is>
          <t>44.82%</t>
        </is>
      </c>
      <c r="AI17" t="inlineStr">
        <is>
          <t>46.13%</t>
        </is>
      </c>
      <c r="AJ17" t="inlineStr">
        <is>
          <t>47.84%</t>
        </is>
      </c>
      <c r="AK17" t="inlineStr">
        <is>
          <t>50.65%</t>
        </is>
      </c>
      <c r="AL17" t="inlineStr">
        <is>
          <t>50.56%</t>
        </is>
      </c>
    </row>
    <row r="18">
      <c r="A18" s="1" t="inlineStr">
        <is>
          <t>Operating Income</t>
        </is>
      </c>
      <c r="B18" t="inlineStr">
        <is>
          <t>61</t>
        </is>
      </c>
      <c r="C18" t="inlineStr">
        <is>
          <t>127</t>
        </is>
      </c>
      <c r="D18" t="inlineStr">
        <is>
          <t>187</t>
        </is>
      </c>
      <c r="E18" t="inlineStr">
        <is>
          <t>242</t>
        </is>
      </c>
      <c r="F18" t="inlineStr">
        <is>
          <t>393</t>
        </is>
      </c>
      <c r="G18" t="inlineStr">
        <is>
          <t>650</t>
        </is>
      </c>
      <c r="H18" t="inlineStr">
        <is>
          <t>996</t>
        </is>
      </c>
      <c r="I18" t="inlineStr">
        <is>
          <t>1,326</t>
        </is>
      </c>
      <c r="J18" t="inlineStr">
        <is>
          <t>1,726</t>
        </is>
      </c>
      <c r="K18" t="inlineStr">
        <is>
          <t>2,038</t>
        </is>
      </c>
      <c r="L18" t="inlineStr">
        <is>
          <t>3,078</t>
        </is>
      </c>
      <c r="M18" t="inlineStr">
        <is>
          <t>5,130</t>
        </is>
      </c>
      <c r="N18" t="inlineStr">
        <is>
          <t>6,940</t>
        </is>
      </c>
      <c r="O18" t="inlineStr">
        <is>
          <t>10,043</t>
        </is>
      </c>
      <c r="P18" t="inlineStr">
        <is>
          <t>11,029</t>
        </is>
      </c>
      <c r="Q18" t="inlineStr">
        <is>
          <t>11,720</t>
        </is>
      </c>
      <c r="R18" t="inlineStr">
        <is>
          <t>11,910</t>
        </is>
      </c>
      <c r="S18" t="inlineStr">
        <is>
          <t>13,217</t>
        </is>
      </c>
      <c r="T18" t="inlineStr">
        <is>
          <t>9,034</t>
        </is>
      </c>
      <c r="U18" t="inlineStr">
        <is>
          <t>14,561</t>
        </is>
      </c>
      <c r="V18" t="inlineStr">
        <is>
          <t>16,472</t>
        </is>
      </c>
      <c r="W18" t="inlineStr">
        <is>
          <t>18,524</t>
        </is>
      </c>
      <c r="X18" t="inlineStr">
        <is>
          <t>22,492</t>
        </is>
      </c>
      <c r="Y18" t="inlineStr">
        <is>
          <t>20,363</t>
        </is>
      </c>
      <c r="Z18" t="inlineStr">
        <is>
          <t>24,098</t>
        </is>
      </c>
      <c r="AA18" t="inlineStr">
        <is>
          <t>27,161</t>
        </is>
      </c>
      <c r="AB18" t="inlineStr">
        <is>
          <t>21,763</t>
        </is>
      </c>
      <c r="AC18" t="inlineStr">
        <is>
          <t>26,764</t>
        </is>
      </c>
      <c r="AD18" t="inlineStr">
        <is>
          <t>27,759</t>
        </is>
      </c>
      <c r="AE18" t="inlineStr">
        <is>
          <t>18,161</t>
        </is>
      </c>
      <c r="AF18" t="inlineStr">
        <is>
          <t>20,182</t>
        </is>
      </c>
      <c r="AG18" t="inlineStr">
        <is>
          <t>22,326</t>
        </is>
      </c>
      <c r="AH18" t="inlineStr">
        <is>
          <t>35,058</t>
        </is>
      </c>
      <c r="AI18" t="inlineStr">
        <is>
          <t>42,959</t>
        </is>
      </c>
      <c r="AJ18" t="inlineStr">
        <is>
          <t>52,959</t>
        </is>
      </c>
      <c r="AK18" t="inlineStr">
        <is>
          <t>69,916</t>
        </is>
      </c>
      <c r="AL18" t="inlineStr">
        <is>
          <t>83,383</t>
        </is>
      </c>
    </row>
    <row r="19">
      <c r="A19" s="1" t="inlineStr">
        <is>
          <t>Operating Income ratio</t>
        </is>
      </c>
      <c r="B19" t="inlineStr">
        <is>
          <t>30.84%</t>
        </is>
      </c>
      <c r="C19" t="inlineStr">
        <is>
          <t>36.69%</t>
        </is>
      </c>
      <c r="D19" t="inlineStr">
        <is>
          <t>31.72%</t>
        </is>
      </c>
      <c r="E19" t="inlineStr">
        <is>
          <t>30.14%</t>
        </is>
      </c>
      <c r="F19" t="inlineStr">
        <is>
          <t>33.23%</t>
        </is>
      </c>
      <c r="G19" t="inlineStr">
        <is>
          <t>35.25%</t>
        </is>
      </c>
      <c r="H19" t="inlineStr">
        <is>
          <t>36.10%</t>
        </is>
      </c>
      <c r="I19" t="inlineStr">
        <is>
          <t>35.33%</t>
        </is>
      </c>
      <c r="J19" t="inlineStr">
        <is>
          <t>37.13%</t>
        </is>
      </c>
      <c r="K19" t="inlineStr">
        <is>
          <t>34.33%</t>
        </is>
      </c>
      <c r="L19" t="inlineStr">
        <is>
          <t>35.50%</t>
        </is>
      </c>
      <c r="M19" t="inlineStr">
        <is>
          <t>45.17%</t>
        </is>
      </c>
      <c r="N19" t="inlineStr">
        <is>
          <t>47.91%</t>
        </is>
      </c>
      <c r="O19" t="inlineStr">
        <is>
          <t>50.86%</t>
        </is>
      </c>
      <c r="P19" t="inlineStr">
        <is>
          <t>48.04%</t>
        </is>
      </c>
      <c r="Q19" t="inlineStr">
        <is>
          <t>46.33%</t>
        </is>
      </c>
      <c r="R19" t="inlineStr">
        <is>
          <t>41.99%</t>
        </is>
      </c>
      <c r="S19" t="inlineStr">
        <is>
          <t>41.06%</t>
        </is>
      </c>
      <c r="T19" t="inlineStr">
        <is>
          <t>24.53%</t>
        </is>
      </c>
      <c r="U19" t="inlineStr">
        <is>
          <t>36.60%</t>
        </is>
      </c>
      <c r="V19" t="inlineStr">
        <is>
          <t>37.20%</t>
        </is>
      </c>
      <c r="W19" t="inlineStr">
        <is>
          <t>36.23%</t>
        </is>
      </c>
      <c r="X19" t="inlineStr">
        <is>
          <t>37.23%</t>
        </is>
      </c>
      <c r="Y19" t="inlineStr">
        <is>
          <t>34.85%</t>
        </is>
      </c>
      <c r="Z19" t="inlineStr">
        <is>
          <t>38.57%</t>
        </is>
      </c>
      <c r="AA19" t="inlineStr">
        <is>
          <t>38.83%</t>
        </is>
      </c>
      <c r="AB19" t="inlineStr">
        <is>
          <t>29.52%</t>
        </is>
      </c>
      <c r="AC19" t="inlineStr">
        <is>
          <t>34.38%</t>
        </is>
      </c>
      <c r="AD19" t="inlineStr">
        <is>
          <t>31.97%</t>
        </is>
      </c>
      <c r="AE19" t="inlineStr">
        <is>
          <t>19.41%</t>
        </is>
      </c>
      <c r="AF19" t="inlineStr">
        <is>
          <t>23.65%</t>
        </is>
      </c>
      <c r="AG19" t="inlineStr">
        <is>
          <t>24.82%</t>
        </is>
      </c>
      <c r="AH19" t="inlineStr">
        <is>
          <t>31.77%</t>
        </is>
      </c>
      <c r="AI19" t="inlineStr">
        <is>
          <t>34.14%</t>
        </is>
      </c>
      <c r="AJ19" t="inlineStr">
        <is>
          <t>37.03%</t>
        </is>
      </c>
      <c r="AK19" t="inlineStr">
        <is>
          <t>41.59%</t>
        </is>
      </c>
      <c r="AL19" t="inlineStr">
        <is>
          <t>42.06%</t>
        </is>
      </c>
    </row>
    <row r="20">
      <c r="A20" s="1" t="inlineStr">
        <is>
          <t>Total Other Income Exp.(Gains)</t>
        </is>
      </c>
      <c r="B20" t="inlineStr">
        <is>
          <t>5</t>
        </is>
      </c>
      <c r="C20" t="inlineStr">
        <is>
          <t>(6)</t>
        </is>
      </c>
      <c r="D20" t="inlineStr">
        <is>
          <t>(4)</t>
        </is>
      </c>
      <c r="E20" t="inlineStr">
        <is>
          <t>9</t>
        </is>
      </c>
      <c r="F20" t="inlineStr">
        <is>
          <t>17</t>
        </is>
      </c>
      <c r="G20" t="inlineStr">
        <is>
          <t>21</t>
        </is>
      </c>
      <c r="H20" t="inlineStr">
        <is>
          <t>45</t>
        </is>
      </c>
      <c r="I20" t="inlineStr">
        <is>
          <t>75</t>
        </is>
      </c>
      <c r="J20" t="inlineStr">
        <is>
          <t>(4)</t>
        </is>
      </c>
      <c r="K20" t="inlineStr">
        <is>
          <t>129</t>
        </is>
      </c>
      <c r="L20" t="inlineStr">
        <is>
          <t>301</t>
        </is>
      </c>
      <c r="M20" t="inlineStr">
        <is>
          <t>184</t>
        </is>
      </c>
      <c r="N20" t="inlineStr">
        <is>
          <t>177</t>
        </is>
      </c>
      <c r="O20" t="inlineStr">
        <is>
          <t>1,848</t>
        </is>
      </c>
      <c r="P20" t="inlineStr">
        <is>
          <t>3,246</t>
        </is>
      </c>
      <c r="Q20" t="inlineStr">
        <is>
          <t>(195)</t>
        </is>
      </c>
      <c r="R20" t="inlineStr">
        <is>
          <t>(397)</t>
        </is>
      </c>
      <c r="S20" t="inlineStr">
        <is>
          <t>1,509</t>
        </is>
      </c>
      <c r="T20" t="inlineStr">
        <is>
          <t>3,162</t>
        </is>
      </c>
      <c r="U20" t="inlineStr">
        <is>
          <t>2,067</t>
        </is>
      </c>
      <c r="V20" t="inlineStr">
        <is>
          <t>1,790</t>
        </is>
      </c>
      <c r="W20" t="inlineStr">
        <is>
          <t>1,577</t>
        </is>
      </c>
      <c r="X20" t="inlineStr">
        <is>
          <t>1,322</t>
        </is>
      </c>
      <c r="Y20" t="inlineStr">
        <is>
          <t>(542)</t>
        </is>
      </c>
      <c r="Z20" t="inlineStr">
        <is>
          <t>915</t>
        </is>
      </c>
      <c r="AA20" t="inlineStr">
        <is>
          <t>910</t>
        </is>
      </c>
      <c r="AB20" t="inlineStr">
        <is>
          <t>504</t>
        </is>
      </c>
      <c r="AC20" t="inlineStr">
        <is>
          <t>288</t>
        </is>
      </c>
      <c r="AD20" t="inlineStr">
        <is>
          <t>61</t>
        </is>
      </c>
      <c r="AE20" t="inlineStr">
        <is>
          <t>346</t>
        </is>
      </c>
      <c r="AF20" t="inlineStr">
        <is>
          <t>(431)</t>
        </is>
      </c>
      <c r="AG20" t="inlineStr">
        <is>
          <t>823</t>
        </is>
      </c>
      <c r="AH20" t="inlineStr">
        <is>
          <t>1,416</t>
        </is>
      </c>
      <c r="AI20" t="inlineStr">
        <is>
          <t>729</t>
        </is>
      </c>
      <c r="AJ20" t="inlineStr">
        <is>
          <t>77</t>
        </is>
      </c>
      <c r="AK20" t="inlineStr">
        <is>
          <t>1,186</t>
        </is>
      </c>
      <c r="AL20" t="inlineStr">
        <is>
          <t>333</t>
        </is>
      </c>
    </row>
    <row r="21">
      <c r="A21" s="1" t="inlineStr">
        <is>
          <t>Income Before Tax</t>
        </is>
      </c>
      <c r="B21" t="inlineStr">
        <is>
          <t>66</t>
        </is>
      </c>
      <c r="C21" t="inlineStr">
        <is>
          <t>121</t>
        </is>
      </c>
      <c r="D21" t="inlineStr">
        <is>
          <t>184</t>
        </is>
      </c>
      <c r="E21" t="inlineStr">
        <is>
          <t>251</t>
        </is>
      </c>
      <c r="F21" t="inlineStr">
        <is>
          <t>411</t>
        </is>
      </c>
      <c r="G21" t="inlineStr">
        <is>
          <t>671</t>
        </is>
      </c>
      <c r="H21" t="inlineStr">
        <is>
          <t>1,041</t>
        </is>
      </c>
      <c r="I21" t="inlineStr">
        <is>
          <t>1,401</t>
        </is>
      </c>
      <c r="J21" t="inlineStr">
        <is>
          <t>1,722</t>
        </is>
      </c>
      <c r="K21" t="inlineStr">
        <is>
          <t>2,167</t>
        </is>
      </c>
      <c r="L21" t="inlineStr">
        <is>
          <t>3,379</t>
        </is>
      </c>
      <c r="M21" t="inlineStr">
        <is>
          <t>5,314</t>
        </is>
      </c>
      <c r="N21" t="inlineStr">
        <is>
          <t>7,117</t>
        </is>
      </c>
      <c r="O21" t="inlineStr">
        <is>
          <t>11,891</t>
        </is>
      </c>
      <c r="P21" t="inlineStr">
        <is>
          <t>14,275</t>
        </is>
      </c>
      <c r="Q21" t="inlineStr">
        <is>
          <t>11,525</t>
        </is>
      </c>
      <c r="R21" t="inlineStr">
        <is>
          <t>11,513</t>
        </is>
      </c>
      <c r="S21" t="inlineStr">
        <is>
          <t>14,726</t>
        </is>
      </c>
      <c r="T21" t="inlineStr">
        <is>
          <t>12,196</t>
        </is>
      </c>
      <c r="U21" t="inlineStr">
        <is>
          <t>16,628</t>
        </is>
      </c>
      <c r="V21" t="inlineStr">
        <is>
          <t>18,262</t>
        </is>
      </c>
      <c r="W21" t="inlineStr">
        <is>
          <t>20,101</t>
        </is>
      </c>
      <c r="X21" t="inlineStr">
        <is>
          <t>23,814</t>
        </is>
      </c>
      <c r="Y21" t="inlineStr">
        <is>
          <t>19,821</t>
        </is>
      </c>
      <c r="Z21" t="inlineStr">
        <is>
          <t>25,013</t>
        </is>
      </c>
      <c r="AA21" t="inlineStr">
        <is>
          <t>28,071</t>
        </is>
      </c>
      <c r="AB21" t="inlineStr">
        <is>
          <t>22,267</t>
        </is>
      </c>
      <c r="AC21" t="inlineStr">
        <is>
          <t>27,052</t>
        </is>
      </c>
      <c r="AD21" t="inlineStr">
        <is>
          <t>27,820</t>
        </is>
      </c>
      <c r="AE21" t="inlineStr">
        <is>
          <t>18,507</t>
        </is>
      </c>
      <c r="AF21" t="inlineStr">
        <is>
          <t>19,751</t>
        </is>
      </c>
      <c r="AG21" t="inlineStr">
        <is>
          <t>23,149</t>
        </is>
      </c>
      <c r="AH21" t="inlineStr">
        <is>
          <t>36,474</t>
        </is>
      </c>
      <c r="AI21" t="inlineStr">
        <is>
          <t>43,688</t>
        </is>
      </c>
      <c r="AJ21" t="inlineStr">
        <is>
          <t>53,036</t>
        </is>
      </c>
      <c r="AK21" t="inlineStr">
        <is>
          <t>71,102</t>
        </is>
      </c>
      <c r="AL21" t="inlineStr">
        <is>
          <t>83,716</t>
        </is>
      </c>
    </row>
    <row r="22">
      <c r="A22" s="1" t="inlineStr">
        <is>
          <t>Income Before Tax ratio</t>
        </is>
      </c>
      <c r="B22" t="inlineStr">
        <is>
          <t>33.42%</t>
        </is>
      </c>
      <c r="C22" t="inlineStr">
        <is>
          <t>35.10%</t>
        </is>
      </c>
      <c r="D22" t="inlineStr">
        <is>
          <t>31.09%</t>
        </is>
      </c>
      <c r="E22" t="inlineStr">
        <is>
          <t>31.21%</t>
        </is>
      </c>
      <c r="F22" t="inlineStr">
        <is>
          <t>34.70%</t>
        </is>
      </c>
      <c r="G22" t="inlineStr">
        <is>
          <t>36.38%</t>
        </is>
      </c>
      <c r="H22" t="inlineStr">
        <is>
          <t>37.75%</t>
        </is>
      </c>
      <c r="I22" t="inlineStr">
        <is>
          <t>37.33%</t>
        </is>
      </c>
      <c r="J22" t="inlineStr">
        <is>
          <t>37.04%</t>
        </is>
      </c>
      <c r="K22" t="inlineStr">
        <is>
          <t>36.50%</t>
        </is>
      </c>
      <c r="L22" t="inlineStr">
        <is>
          <t>38.97%</t>
        </is>
      </c>
      <c r="M22" t="inlineStr">
        <is>
          <t>46.79%</t>
        </is>
      </c>
      <c r="N22" t="inlineStr">
        <is>
          <t>49.14%</t>
        </is>
      </c>
      <c r="O22" t="inlineStr">
        <is>
          <t>60.22%</t>
        </is>
      </c>
      <c r="P22" t="inlineStr">
        <is>
          <t>62.18%</t>
        </is>
      </c>
      <c r="Q22" t="inlineStr">
        <is>
          <t>45.56%</t>
        </is>
      </c>
      <c r="R22" t="inlineStr">
        <is>
          <t>40.59%</t>
        </is>
      </c>
      <c r="S22" t="inlineStr">
        <is>
          <t>45.75%</t>
        </is>
      </c>
      <c r="T22" t="inlineStr">
        <is>
          <t>33.11%</t>
        </is>
      </c>
      <c r="U22" t="inlineStr">
        <is>
          <t>41.79%</t>
        </is>
      </c>
      <c r="V22" t="inlineStr">
        <is>
          <t>41.24%</t>
        </is>
      </c>
      <c r="W22" t="inlineStr">
        <is>
          <t>39.32%</t>
        </is>
      </c>
      <c r="X22" t="inlineStr">
        <is>
          <t>39.41%</t>
        </is>
      </c>
      <c r="Y22" t="inlineStr">
        <is>
          <t>33.92%</t>
        </is>
      </c>
      <c r="Z22" t="inlineStr">
        <is>
          <t>40.03%</t>
        </is>
      </c>
      <c r="AA22" t="inlineStr">
        <is>
          <t>40.13%</t>
        </is>
      </c>
      <c r="AB22" t="inlineStr">
        <is>
          <t>30.20%</t>
        </is>
      </c>
      <c r="AC22" t="inlineStr">
        <is>
          <t>34.75%</t>
        </is>
      </c>
      <c r="AD22" t="inlineStr">
        <is>
          <t>32.04%</t>
        </is>
      </c>
      <c r="AE22" t="inlineStr">
        <is>
          <t>19.78%</t>
        </is>
      </c>
      <c r="AF22" t="inlineStr">
        <is>
          <t>23.15%</t>
        </is>
      </c>
      <c r="AG22" t="inlineStr">
        <is>
          <t>25.74%</t>
        </is>
      </c>
      <c r="AH22" t="inlineStr">
        <is>
          <t>33.05%</t>
        </is>
      </c>
      <c r="AI22" t="inlineStr">
        <is>
          <t>34.72%</t>
        </is>
      </c>
      <c r="AJ22" t="inlineStr">
        <is>
          <t>37.08%</t>
        </is>
      </c>
      <c r="AK22" t="inlineStr">
        <is>
          <t>42.30%</t>
        </is>
      </c>
      <c r="AL22" t="inlineStr">
        <is>
          <t>42.22%</t>
        </is>
      </c>
    </row>
    <row r="23">
      <c r="A23" s="1" t="inlineStr">
        <is>
          <t>Income Tax Expense (Gain)</t>
        </is>
      </c>
      <c r="B23" t="inlineStr">
        <is>
          <t>27</t>
        </is>
      </c>
      <c r="C23" t="inlineStr">
        <is>
          <t>50</t>
        </is>
      </c>
      <c r="D23" t="inlineStr">
        <is>
          <t>60</t>
        </is>
      </c>
      <c r="E23" t="inlineStr">
        <is>
          <t>80</t>
        </is>
      </c>
      <c r="F23" t="inlineStr">
        <is>
          <t>131</t>
        </is>
      </c>
      <c r="G23" t="inlineStr">
        <is>
          <t>208</t>
        </is>
      </c>
      <c r="H23" t="inlineStr">
        <is>
          <t>333</t>
        </is>
      </c>
      <c r="I23" t="inlineStr">
        <is>
          <t>448</t>
        </is>
      </c>
      <c r="J23" t="inlineStr">
        <is>
          <t>576</t>
        </is>
      </c>
      <c r="K23" t="inlineStr">
        <is>
          <t>714</t>
        </is>
      </c>
      <c r="L23" t="inlineStr">
        <is>
          <t>1,184</t>
        </is>
      </c>
      <c r="M23" t="inlineStr">
        <is>
          <t>1,860</t>
        </is>
      </c>
      <c r="N23" t="inlineStr">
        <is>
          <t>2,627</t>
        </is>
      </c>
      <c r="O23" t="inlineStr">
        <is>
          <t>4,106</t>
        </is>
      </c>
      <c r="P23" t="inlineStr">
        <is>
          <t>4,854</t>
        </is>
      </c>
      <c r="Q23" t="inlineStr">
        <is>
          <t>3,804</t>
        </is>
      </c>
      <c r="R23" t="inlineStr">
        <is>
          <t>3,684</t>
        </is>
      </c>
      <c r="S23" t="inlineStr">
        <is>
          <t>4,733</t>
        </is>
      </c>
      <c r="T23" t="inlineStr">
        <is>
          <t>4,028</t>
        </is>
      </c>
      <c r="U23" t="inlineStr">
        <is>
          <t>4,374</t>
        </is>
      </c>
      <c r="V23" t="inlineStr">
        <is>
          <t>5,663</t>
        </is>
      </c>
      <c r="W23" t="inlineStr">
        <is>
          <t>6,036</t>
        </is>
      </c>
      <c r="X23" t="inlineStr">
        <is>
          <t>6,133</t>
        </is>
      </c>
      <c r="Y23" t="inlineStr">
        <is>
          <t>5,252</t>
        </is>
      </c>
      <c r="Z23" t="inlineStr">
        <is>
          <t>6,253</t>
        </is>
      </c>
      <c r="AA23" t="inlineStr">
        <is>
          <t>4,921</t>
        </is>
      </c>
      <c r="AB23" t="inlineStr">
        <is>
          <t>5,289</t>
        </is>
      </c>
      <c r="AC23" t="inlineStr">
        <is>
          <t>5,189</t>
        </is>
      </c>
      <c r="AD23" t="inlineStr">
        <is>
          <t>5,746</t>
        </is>
      </c>
      <c r="AE23" t="inlineStr">
        <is>
          <t>6,314</t>
        </is>
      </c>
      <c r="AF23" t="inlineStr">
        <is>
          <t>2,953</t>
        </is>
      </c>
      <c r="AG23" t="inlineStr">
        <is>
          <t>1,945</t>
        </is>
      </c>
      <c r="AH23" t="inlineStr">
        <is>
          <t>19,903</t>
        </is>
      </c>
      <c r="AI23" t="inlineStr">
        <is>
          <t>4,448</t>
        </is>
      </c>
      <c r="AJ23" t="inlineStr">
        <is>
          <t>8,755</t>
        </is>
      </c>
      <c r="AK23" t="inlineStr">
        <is>
          <t>9,831</t>
        </is>
      </c>
      <c r="AL23" t="inlineStr">
        <is>
          <t>10,978</t>
        </is>
      </c>
    </row>
    <row r="24">
      <c r="A24" s="1" t="inlineStr">
        <is>
          <t>Net Income</t>
        </is>
      </c>
      <c r="B24" t="inlineStr">
        <is>
          <t>39</t>
        </is>
      </c>
      <c r="C24" t="inlineStr">
        <is>
          <t>72</t>
        </is>
      </c>
      <c r="D24" t="inlineStr">
        <is>
          <t>124</t>
        </is>
      </c>
      <c r="E24" t="inlineStr">
        <is>
          <t>171</t>
        </is>
      </c>
      <c r="F24" t="inlineStr">
        <is>
          <t>279</t>
        </is>
      </c>
      <c r="G24" t="inlineStr">
        <is>
          <t>463</t>
        </is>
      </c>
      <c r="H24" t="inlineStr">
        <is>
          <t>708</t>
        </is>
      </c>
      <c r="I24" t="inlineStr">
        <is>
          <t>953</t>
        </is>
      </c>
      <c r="J24" t="inlineStr">
        <is>
          <t>1,146</t>
        </is>
      </c>
      <c r="K24" t="inlineStr">
        <is>
          <t>1,453</t>
        </is>
      </c>
      <c r="L24" t="inlineStr">
        <is>
          <t>2,195</t>
        </is>
      </c>
      <c r="M24" t="inlineStr">
        <is>
          <t>3,454</t>
        </is>
      </c>
      <c r="N24" t="inlineStr">
        <is>
          <t>4,490</t>
        </is>
      </c>
      <c r="O24" t="inlineStr">
        <is>
          <t>7,785</t>
        </is>
      </c>
      <c r="P24" t="inlineStr">
        <is>
          <t>9,421</t>
        </is>
      </c>
      <c r="Q24" t="inlineStr">
        <is>
          <t>7,346</t>
        </is>
      </c>
      <c r="R24" t="inlineStr">
        <is>
          <t>7,829</t>
        </is>
      </c>
      <c r="S24" t="inlineStr">
        <is>
          <t>9,993</t>
        </is>
      </c>
      <c r="T24" t="inlineStr">
        <is>
          <t>8,168</t>
        </is>
      </c>
      <c r="U24" t="inlineStr">
        <is>
          <t>12,254</t>
        </is>
      </c>
      <c r="V24" t="inlineStr">
        <is>
          <t>12,599</t>
        </is>
      </c>
      <c r="W24" t="inlineStr">
        <is>
          <t>14,065</t>
        </is>
      </c>
      <c r="X24" t="inlineStr">
        <is>
          <t>17,681</t>
        </is>
      </c>
      <c r="Y24" t="inlineStr">
        <is>
          <t>14,569</t>
        </is>
      </c>
      <c r="Z24" t="inlineStr">
        <is>
          <t>18,760</t>
        </is>
      </c>
      <c r="AA24" t="inlineStr">
        <is>
          <t>23,150</t>
        </is>
      </c>
      <c r="AB24" t="inlineStr">
        <is>
          <t>16,978</t>
        </is>
      </c>
      <c r="AC24" t="inlineStr">
        <is>
          <t>21,863</t>
        </is>
      </c>
      <c r="AD24" t="inlineStr">
        <is>
          <t>22,074</t>
        </is>
      </c>
      <c r="AE24" t="inlineStr">
        <is>
          <t>12,193</t>
        </is>
      </c>
      <c r="AF24" t="inlineStr">
        <is>
          <t>16,798</t>
        </is>
      </c>
      <c r="AG24" t="inlineStr">
        <is>
          <t>21,204</t>
        </is>
      </c>
      <c r="AH24" t="inlineStr">
        <is>
          <t>16,571</t>
        </is>
      </c>
      <c r="AI24" t="inlineStr">
        <is>
          <t>39,240</t>
        </is>
      </c>
      <c r="AJ24" t="inlineStr">
        <is>
          <t>44,281</t>
        </is>
      </c>
      <c r="AK24" t="inlineStr">
        <is>
          <t>61,271</t>
        </is>
      </c>
      <c r="AL24" t="inlineStr">
        <is>
          <t>72,738</t>
        </is>
      </c>
    </row>
    <row r="25">
      <c r="A25" s="1" t="inlineStr">
        <is>
          <t>Net Income Ratio</t>
        </is>
      </c>
      <c r="B25" t="inlineStr">
        <is>
          <t>19.90%</t>
        </is>
      </c>
      <c r="C25" t="inlineStr">
        <is>
          <t>20.79%</t>
        </is>
      </c>
      <c r="D25" t="inlineStr">
        <is>
          <t>20.97%</t>
        </is>
      </c>
      <c r="E25" t="inlineStr">
        <is>
          <t>21.22%</t>
        </is>
      </c>
      <c r="F25" t="inlineStr">
        <is>
          <t>23.59%</t>
        </is>
      </c>
      <c r="G25" t="inlineStr">
        <is>
          <t>25.10%</t>
        </is>
      </c>
      <c r="H25" t="inlineStr">
        <is>
          <t>25.67%</t>
        </is>
      </c>
      <c r="I25" t="inlineStr">
        <is>
          <t>25.39%</t>
        </is>
      </c>
      <c r="J25" t="inlineStr">
        <is>
          <t>24.65%</t>
        </is>
      </c>
      <c r="K25" t="inlineStr">
        <is>
          <t>24.47%</t>
        </is>
      </c>
      <c r="L25" t="inlineStr">
        <is>
          <t>25.31%</t>
        </is>
      </c>
      <c r="M25" t="inlineStr">
        <is>
          <t>30.41%</t>
        </is>
      </c>
      <c r="N25" t="inlineStr">
        <is>
          <t>31.00%</t>
        </is>
      </c>
      <c r="O25" t="inlineStr">
        <is>
          <t>39.42%</t>
        </is>
      </c>
      <c r="P25" t="inlineStr">
        <is>
          <t>41.04%</t>
        </is>
      </c>
      <c r="Q25" t="inlineStr">
        <is>
          <t>29.04%</t>
        </is>
      </c>
      <c r="R25" t="inlineStr">
        <is>
          <t>27.60%</t>
        </is>
      </c>
      <c r="S25" t="inlineStr">
        <is>
          <t>31.05%</t>
        </is>
      </c>
      <c r="T25" t="inlineStr">
        <is>
          <t>22.17%</t>
        </is>
      </c>
      <c r="U25" t="inlineStr">
        <is>
          <t>30.80%</t>
        </is>
      </c>
      <c r="V25" t="inlineStr">
        <is>
          <t>28.45%</t>
        </is>
      </c>
      <c r="W25" t="inlineStr">
        <is>
          <t>27.51%</t>
        </is>
      </c>
      <c r="X25" t="inlineStr">
        <is>
          <t>29.26%</t>
        </is>
      </c>
      <c r="Y25" t="inlineStr">
        <is>
          <t>24.93%</t>
        </is>
      </c>
      <c r="Z25" t="inlineStr">
        <is>
          <t>30.02%</t>
        </is>
      </c>
      <c r="AA25" t="inlineStr">
        <is>
          <t>33.10%</t>
        </is>
      </c>
      <c r="AB25" t="inlineStr">
        <is>
          <t>23.03%</t>
        </is>
      </c>
      <c r="AC25" t="inlineStr">
        <is>
          <t>28.08%</t>
        </is>
      </c>
      <c r="AD25" t="inlineStr">
        <is>
          <t>25.42%</t>
        </is>
      </c>
      <c r="AE25" t="inlineStr">
        <is>
          <t>13.03%</t>
        </is>
      </c>
      <c r="AF25" t="inlineStr">
        <is>
          <t>19.69%</t>
        </is>
      </c>
      <c r="AG25" t="inlineStr">
        <is>
          <t>23.57%</t>
        </is>
      </c>
      <c r="AH25" t="inlineStr">
        <is>
          <t>15.02%</t>
        </is>
      </c>
      <c r="AI25" t="inlineStr">
        <is>
          <t>31.18%</t>
        </is>
      </c>
      <c r="AJ25" t="inlineStr">
        <is>
          <t>30.96%</t>
        </is>
      </c>
      <c r="AK25" t="inlineStr">
        <is>
          <t>36.45%</t>
        </is>
      </c>
      <c r="AL25" t="inlineStr">
        <is>
          <t>36.69%</t>
        </is>
      </c>
    </row>
    <row r="26">
      <c r="A26" s="1" t="inlineStr">
        <is>
          <t>EPS</t>
        </is>
      </c>
      <c r="B26" t="inlineStr">
        <is>
          <t>0.01</t>
        </is>
      </c>
      <c r="C26" t="inlineStr">
        <is>
          <t>0.01</t>
        </is>
      </c>
      <c r="D26" t="inlineStr">
        <is>
          <t>0.02</t>
        </is>
      </c>
      <c r="E26" t="inlineStr">
        <is>
          <t>0.03</t>
        </is>
      </c>
      <c r="F26" t="inlineStr">
        <is>
          <t>0.04</t>
        </is>
      </c>
      <c r="G26" t="inlineStr">
        <is>
          <t>0.06</t>
        </is>
      </c>
      <c r="H26" t="inlineStr">
        <is>
          <t>0.08</t>
        </is>
      </c>
      <c r="I26" t="inlineStr">
        <is>
          <t>0.10</t>
        </is>
      </c>
      <c r="J26" t="inlineStr">
        <is>
          <t>0.12</t>
        </is>
      </c>
      <c r="K26" t="inlineStr">
        <is>
          <t>0.14</t>
        </is>
      </c>
      <c r="L26" t="inlineStr">
        <is>
          <t>0.21</t>
        </is>
      </c>
      <c r="M26" t="inlineStr">
        <is>
          <t>0.33</t>
        </is>
      </c>
      <c r="N26" t="inlineStr">
        <is>
          <t>0.46</t>
        </is>
      </c>
      <c r="O26" t="inlineStr">
        <is>
          <t>0.77</t>
        </is>
      </c>
      <c r="P26" t="inlineStr">
        <is>
          <t>0.91</t>
        </is>
      </c>
      <c r="Q26" t="inlineStr">
        <is>
          <t>0.69</t>
        </is>
      </c>
      <c r="R26" t="inlineStr">
        <is>
          <t>0.72</t>
        </is>
      </c>
      <c r="S26" t="inlineStr">
        <is>
          <t>0.93</t>
        </is>
      </c>
      <c r="T26" t="inlineStr">
        <is>
          <t>0.76</t>
        </is>
      </c>
      <c r="U26" t="inlineStr">
        <is>
          <t>1.13</t>
        </is>
      </c>
      <c r="V26" t="inlineStr">
        <is>
          <t>1.21</t>
        </is>
      </c>
      <c r="W26" t="inlineStr">
        <is>
          <t>1.44</t>
        </is>
      </c>
      <c r="X26" t="inlineStr">
        <is>
          <t>1.90</t>
        </is>
      </c>
      <c r="Y26" t="inlineStr">
        <is>
          <t>1.63</t>
        </is>
      </c>
      <c r="Z26" t="inlineStr">
        <is>
          <t>2.13</t>
        </is>
      </c>
      <c r="AA26" t="inlineStr">
        <is>
          <t>2.73</t>
        </is>
      </c>
      <c r="AB26" t="inlineStr">
        <is>
          <t>2.02</t>
        </is>
      </c>
      <c r="AC26" t="inlineStr">
        <is>
          <t>2.61</t>
        </is>
      </c>
      <c r="AD26" t="inlineStr">
        <is>
          <t>2.66</t>
        </is>
      </c>
      <c r="AE26" t="inlineStr">
        <is>
          <t>1.49</t>
        </is>
      </c>
      <c r="AF26" t="inlineStr">
        <is>
          <t>2.12</t>
        </is>
      </c>
      <c r="AG26" t="inlineStr">
        <is>
          <t>2.74</t>
        </is>
      </c>
      <c r="AH26" t="inlineStr">
        <is>
          <t>2.15</t>
        </is>
      </c>
      <c r="AI26" t="inlineStr">
        <is>
          <t>5.11</t>
        </is>
      </c>
      <c r="AJ26" t="inlineStr">
        <is>
          <t>5.82</t>
        </is>
      </c>
      <c r="AK26" t="inlineStr">
        <is>
          <t>8.12</t>
        </is>
      </c>
      <c r="AL26" t="inlineStr">
        <is>
          <t>9.70</t>
        </is>
      </c>
    </row>
    <row r="27">
      <c r="A27" s="1" t="inlineStr">
        <is>
          <t>EPS Diluted</t>
        </is>
      </c>
      <c r="B27" t="inlineStr">
        <is>
          <t>0.01</t>
        </is>
      </c>
      <c r="C27" t="inlineStr">
        <is>
          <t>0.01</t>
        </is>
      </c>
      <c r="D27" t="inlineStr">
        <is>
          <t>0.02</t>
        </is>
      </c>
      <c r="E27" t="inlineStr">
        <is>
          <t>0.03</t>
        </is>
      </c>
      <c r="F27" t="inlineStr">
        <is>
          <t>0.04</t>
        </is>
      </c>
      <c r="G27" t="inlineStr">
        <is>
          <t>0.06</t>
        </is>
      </c>
      <c r="H27" t="inlineStr">
        <is>
          <t>0.08</t>
        </is>
      </c>
      <c r="I27" t="inlineStr">
        <is>
          <t>0.10</t>
        </is>
      </c>
      <c r="J27" t="inlineStr">
        <is>
          <t>0.12</t>
        </is>
      </c>
      <c r="K27" t="inlineStr">
        <is>
          <t>0.14</t>
        </is>
      </c>
      <c r="L27" t="inlineStr">
        <is>
          <t>0.21</t>
        </is>
      </c>
      <c r="M27" t="inlineStr">
        <is>
          <t>0.33</t>
        </is>
      </c>
      <c r="N27" t="inlineStr">
        <is>
          <t>0.42</t>
        </is>
      </c>
      <c r="O27" t="inlineStr">
        <is>
          <t>0.71</t>
        </is>
      </c>
      <c r="P27" t="inlineStr">
        <is>
          <t>0.85</t>
        </is>
      </c>
      <c r="Q27" t="inlineStr">
        <is>
          <t>0.66</t>
        </is>
      </c>
      <c r="R27" t="inlineStr">
        <is>
          <t>0.70</t>
        </is>
      </c>
      <c r="S27" t="inlineStr">
        <is>
          <t>0.92</t>
        </is>
      </c>
      <c r="T27" t="inlineStr">
        <is>
          <t>0.75</t>
        </is>
      </c>
      <c r="U27" t="inlineStr">
        <is>
          <t>1.12</t>
        </is>
      </c>
      <c r="V27" t="inlineStr">
        <is>
          <t>1.20</t>
        </is>
      </c>
      <c r="W27" t="inlineStr">
        <is>
          <t>1.42</t>
        </is>
      </c>
      <c r="X27" t="inlineStr">
        <is>
          <t>1.87</t>
        </is>
      </c>
      <c r="Y27" t="inlineStr">
        <is>
          <t>1.62</t>
        </is>
      </c>
      <c r="Z27" t="inlineStr">
        <is>
          <t>2.10</t>
        </is>
      </c>
      <c r="AA27" t="inlineStr">
        <is>
          <t>2.69</t>
        </is>
      </c>
      <c r="AB27" t="inlineStr">
        <is>
          <t>2.00</t>
        </is>
      </c>
      <c r="AC27" t="inlineStr">
        <is>
          <t>2.58</t>
        </is>
      </c>
      <c r="AD27" t="inlineStr">
        <is>
          <t>2.63</t>
        </is>
      </c>
      <c r="AE27" t="inlineStr">
        <is>
          <t>1.48</t>
        </is>
      </c>
      <c r="AF27" t="inlineStr">
        <is>
          <t>2.10</t>
        </is>
      </c>
      <c r="AG27" t="inlineStr">
        <is>
          <t>2.71</t>
        </is>
      </c>
      <c r="AH27" t="inlineStr">
        <is>
          <t>2.13</t>
        </is>
      </c>
      <c r="AI27" t="inlineStr">
        <is>
          <t>5.06</t>
        </is>
      </c>
      <c r="AJ27" t="inlineStr">
        <is>
          <t>5.76</t>
        </is>
      </c>
      <c r="AK27" t="inlineStr">
        <is>
          <t>8.05</t>
        </is>
      </c>
      <c r="AL27" t="inlineStr">
        <is>
          <t>9.65</t>
        </is>
      </c>
    </row>
    <row r="28">
      <c r="A28" s="1" t="inlineStr">
        <is>
          <t>Weighted Avg. Shares Outs.</t>
        </is>
      </c>
      <c r="B28" t="inlineStr">
        <is>
          <t>7,342</t>
        </is>
      </c>
      <c r="C28" t="inlineStr">
        <is>
          <t>7,190</t>
        </is>
      </c>
      <c r="D28" t="inlineStr">
        <is>
          <t>6,195</t>
        </is>
      </c>
      <c r="E28" t="inlineStr">
        <is>
          <t>6,820</t>
        </is>
      </c>
      <c r="F28" t="inlineStr">
        <is>
          <t>7,977</t>
        </is>
      </c>
      <c r="G28" t="inlineStr">
        <is>
          <t>8,413</t>
        </is>
      </c>
      <c r="H28" t="inlineStr">
        <is>
          <t>8,851</t>
        </is>
      </c>
      <c r="I28" t="inlineStr">
        <is>
          <t>9,530</t>
        </is>
      </c>
      <c r="J28" t="inlineStr">
        <is>
          <t>9,760</t>
        </is>
      </c>
      <c r="K28" t="inlineStr">
        <is>
          <t>10,032</t>
        </is>
      </c>
      <c r="L28" t="inlineStr">
        <is>
          <t>10,240</t>
        </is>
      </c>
      <c r="M28" t="inlineStr">
        <is>
          <t>10,496</t>
        </is>
      </c>
      <c r="N28" t="inlineStr">
        <is>
          <t>9,728</t>
        </is>
      </c>
      <c r="O28" t="inlineStr">
        <is>
          <t>10,056</t>
        </is>
      </c>
      <c r="P28" t="inlineStr">
        <is>
          <t>10,378</t>
        </is>
      </c>
      <c r="Q28" t="inlineStr">
        <is>
          <t>10,682</t>
        </is>
      </c>
      <c r="R28" t="inlineStr">
        <is>
          <t>10,812</t>
        </is>
      </c>
      <c r="S28" t="inlineStr">
        <is>
          <t>10,723</t>
        </is>
      </c>
      <c r="T28" t="inlineStr">
        <is>
          <t>10,803</t>
        </is>
      </c>
      <c r="U28" t="inlineStr">
        <is>
          <t>10,839</t>
        </is>
      </c>
      <c r="V28" t="inlineStr">
        <is>
          <t>10,438</t>
        </is>
      </c>
      <c r="W28" t="inlineStr">
        <is>
          <t>9,742</t>
        </is>
      </c>
      <c r="X28" t="inlineStr">
        <is>
          <t>9,328</t>
        </is>
      </c>
      <c r="Y28" t="inlineStr">
        <is>
          <t>8,945</t>
        </is>
      </c>
      <c r="Z28" t="inlineStr">
        <is>
          <t>8,813</t>
        </is>
      </c>
      <c r="AA28" t="inlineStr">
        <is>
          <t>8,490</t>
        </is>
      </c>
      <c r="AB28" t="inlineStr">
        <is>
          <t>8,396</t>
        </is>
      </c>
      <c r="AC28" t="inlineStr">
        <is>
          <t>8,375</t>
        </is>
      </c>
      <c r="AD28" t="inlineStr">
        <is>
          <t>8,299</t>
        </is>
      </c>
      <c r="AE28" t="inlineStr">
        <is>
          <t>8,177</t>
        </is>
      </c>
      <c r="AF28" t="inlineStr">
        <is>
          <t>7,925</t>
        </is>
      </c>
      <c r="AG28" t="inlineStr">
        <is>
          <t>7,746</t>
        </is>
      </c>
      <c r="AH28" t="inlineStr">
        <is>
          <t>7,700</t>
        </is>
      </c>
      <c r="AI28" t="inlineStr">
        <is>
          <t>7,673</t>
        </is>
      </c>
      <c r="AJ28" t="inlineStr">
        <is>
          <t>7,610</t>
        </is>
      </c>
      <c r="AK28" t="inlineStr">
        <is>
          <t>7,547</t>
        </is>
      </c>
      <c r="AL28" t="inlineStr">
        <is>
          <t>7,496</t>
        </is>
      </c>
    </row>
    <row r="29">
      <c r="A29" s="1" t="inlineStr">
        <is>
          <t>Weighted Avg. Shares Outs. Dil.</t>
        </is>
      </c>
      <c r="B29" t="inlineStr">
        <is>
          <t>7,342</t>
        </is>
      </c>
      <c r="C29" t="inlineStr">
        <is>
          <t>7,190</t>
        </is>
      </c>
      <c r="D29" t="inlineStr">
        <is>
          <t>6,195</t>
        </is>
      </c>
      <c r="E29" t="inlineStr">
        <is>
          <t>6,820</t>
        </is>
      </c>
      <c r="F29" t="inlineStr">
        <is>
          <t>7,977</t>
        </is>
      </c>
      <c r="G29" t="inlineStr">
        <is>
          <t>8,413</t>
        </is>
      </c>
      <c r="H29" t="inlineStr">
        <is>
          <t>8,851</t>
        </is>
      </c>
      <c r="I29" t="inlineStr">
        <is>
          <t>9,530</t>
        </is>
      </c>
      <c r="J29" t="inlineStr">
        <is>
          <t>9,760</t>
        </is>
      </c>
      <c r="K29" t="inlineStr">
        <is>
          <t>10,032</t>
        </is>
      </c>
      <c r="L29" t="inlineStr">
        <is>
          <t>10,240</t>
        </is>
      </c>
      <c r="M29" t="inlineStr">
        <is>
          <t>10,496</t>
        </is>
      </c>
      <c r="N29" t="inlineStr">
        <is>
          <t>10,724</t>
        </is>
      </c>
      <c r="O29" t="inlineStr">
        <is>
          <t>10,964</t>
        </is>
      </c>
      <c r="P29" t="inlineStr">
        <is>
          <t>11,072</t>
        </is>
      </c>
      <c r="Q29" t="inlineStr">
        <is>
          <t>11,148</t>
        </is>
      </c>
      <c r="R29" t="inlineStr">
        <is>
          <t>11,106</t>
        </is>
      </c>
      <c r="S29" t="inlineStr">
        <is>
          <t>10,882</t>
        </is>
      </c>
      <c r="T29" t="inlineStr">
        <is>
          <t>10,894</t>
        </is>
      </c>
      <c r="U29" t="inlineStr">
        <is>
          <t>10,906</t>
        </is>
      </c>
      <c r="V29" t="inlineStr">
        <is>
          <t>10,531</t>
        </is>
      </c>
      <c r="W29" t="inlineStr">
        <is>
          <t>9,886</t>
        </is>
      </c>
      <c r="X29" t="inlineStr">
        <is>
          <t>9,470</t>
        </is>
      </c>
      <c r="Y29" t="inlineStr">
        <is>
          <t>8,996</t>
        </is>
      </c>
      <c r="Z29" t="inlineStr">
        <is>
          <t>8,927</t>
        </is>
      </c>
      <c r="AA29" t="inlineStr">
        <is>
          <t>8,593</t>
        </is>
      </c>
      <c r="AB29" t="inlineStr">
        <is>
          <t>8,506</t>
        </is>
      </c>
      <c r="AC29" t="inlineStr">
        <is>
          <t>8,470</t>
        </is>
      </c>
      <c r="AD29" t="inlineStr">
        <is>
          <t>8,399</t>
        </is>
      </c>
      <c r="AE29" t="inlineStr">
        <is>
          <t>8,254</t>
        </is>
      </c>
      <c r="AF29" t="inlineStr">
        <is>
          <t>8,013</t>
        </is>
      </c>
      <c r="AG29" t="inlineStr">
        <is>
          <t>7,832</t>
        </is>
      </c>
      <c r="AH29" t="inlineStr">
        <is>
          <t>7,794</t>
        </is>
      </c>
      <c r="AI29" t="inlineStr">
        <is>
          <t>7,753</t>
        </is>
      </c>
      <c r="AJ29" t="inlineStr">
        <is>
          <t>7,683</t>
        </is>
      </c>
      <c r="AK29" t="inlineStr">
        <is>
          <t>7,608</t>
        </is>
      </c>
      <c r="AL29" t="inlineStr">
        <is>
          <t>7,540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K47" sqref="K47"/>
    </sheetView>
  </sheetViews>
  <sheetFormatPr baseColWidth="8" defaultRowHeight="14.5"/>
  <sheetData>
    <row r="1">
      <c r="B1" s="1" t="inlineStr">
        <is>
          <t>1986</t>
        </is>
      </c>
      <c r="C1" s="1" t="inlineStr">
        <is>
          <t>1987</t>
        </is>
      </c>
      <c r="D1" s="1" t="inlineStr">
        <is>
          <t>1988</t>
        </is>
      </c>
      <c r="E1" s="1" t="inlineStr">
        <is>
          <t>1989</t>
        </is>
      </c>
      <c r="F1" s="1" t="inlineStr">
        <is>
          <t>1990</t>
        </is>
      </c>
      <c r="G1" s="1" t="inlineStr">
        <is>
          <t>1991</t>
        </is>
      </c>
      <c r="H1" s="1" t="inlineStr">
        <is>
          <t>1992</t>
        </is>
      </c>
      <c r="I1" s="1" t="inlineStr">
        <is>
          <t>1993</t>
        </is>
      </c>
      <c r="J1" s="1" t="inlineStr">
        <is>
          <t>1994</t>
        </is>
      </c>
      <c r="K1" s="1" t="inlineStr">
        <is>
          <t>1995</t>
        </is>
      </c>
      <c r="L1" s="1" t="inlineStr">
        <is>
          <t>1996</t>
        </is>
      </c>
      <c r="M1" s="1" t="inlineStr">
        <is>
          <t>1997</t>
        </is>
      </c>
      <c r="N1" s="1" t="inlineStr">
        <is>
          <t>1998</t>
        </is>
      </c>
      <c r="O1" s="1" t="inlineStr">
        <is>
          <t>1999</t>
        </is>
      </c>
      <c r="P1" s="1" t="inlineStr">
        <is>
          <t>2000</t>
        </is>
      </c>
      <c r="Q1" s="1" t="inlineStr">
        <is>
          <t>2001</t>
        </is>
      </c>
      <c r="R1" s="1" t="inlineStr">
        <is>
          <t>2002</t>
        </is>
      </c>
      <c r="S1" s="1" t="inlineStr">
        <is>
          <t>2003</t>
        </is>
      </c>
      <c r="T1" s="1" t="inlineStr">
        <is>
          <t>2004</t>
        </is>
      </c>
      <c r="U1" s="1" t="inlineStr">
        <is>
          <t>2005</t>
        </is>
      </c>
      <c r="V1" s="1" t="inlineStr">
        <is>
          <t>2006</t>
        </is>
      </c>
      <c r="W1" s="1" t="inlineStr">
        <is>
          <t>2007</t>
        </is>
      </c>
      <c r="X1" s="1" t="inlineStr">
        <is>
          <t>2008</t>
        </is>
      </c>
      <c r="Y1" s="1" t="inlineStr">
        <is>
          <t>2009</t>
        </is>
      </c>
      <c r="Z1" s="1" t="inlineStr">
        <is>
          <t>2010</t>
        </is>
      </c>
      <c r="AA1" s="1" t="inlineStr">
        <is>
          <t>2011</t>
        </is>
      </c>
      <c r="AB1" s="1" t="inlineStr">
        <is>
          <t>2012</t>
        </is>
      </c>
      <c r="AC1" s="1" t="inlineStr">
        <is>
          <t>2013</t>
        </is>
      </c>
      <c r="AD1" s="1" t="inlineStr">
        <is>
          <t>2014</t>
        </is>
      </c>
      <c r="AE1" s="1" t="inlineStr">
        <is>
          <t>2015</t>
        </is>
      </c>
      <c r="AF1" s="1" t="inlineStr">
        <is>
          <t>2016</t>
        </is>
      </c>
      <c r="AG1" s="1" t="inlineStr">
        <is>
          <t>2017</t>
        </is>
      </c>
      <c r="AH1" s="1" t="inlineStr">
        <is>
          <t>2018</t>
        </is>
      </c>
      <c r="AI1" s="1" t="inlineStr">
        <is>
          <t>2019</t>
        </is>
      </c>
      <c r="AJ1" s="1" t="inlineStr">
        <is>
          <t>2020</t>
        </is>
      </c>
      <c r="AK1" s="1" t="inlineStr">
        <is>
          <t>2021</t>
        </is>
      </c>
      <c r="AL1" s="1" t="inlineStr">
        <is>
          <t>2022</t>
        </is>
      </c>
    </row>
    <row r="2">
      <c r="A2" s="1" t="inlineStr">
        <is>
          <t>Cash and Cash Equivalents</t>
        </is>
      </c>
      <c r="B2" t="inlineStr">
        <is>
          <t>103</t>
        </is>
      </c>
      <c r="C2" t="inlineStr">
        <is>
          <t>133</t>
        </is>
      </c>
      <c r="D2" t="inlineStr">
        <is>
          <t>183</t>
        </is>
      </c>
      <c r="E2" t="inlineStr">
        <is>
          <t>192</t>
        </is>
      </c>
      <c r="F2" t="inlineStr">
        <is>
          <t>246</t>
        </is>
      </c>
      <c r="G2" t="inlineStr">
        <is>
          <t>417</t>
        </is>
      </c>
      <c r="H2" t="inlineStr">
        <is>
          <t>791</t>
        </is>
      </c>
      <c r="I2" t="inlineStr">
        <is>
          <t>1,013</t>
        </is>
      </c>
      <c r="J2" t="inlineStr">
        <is>
          <t>1,477</t>
        </is>
      </c>
      <c r="K2" t="inlineStr">
        <is>
          <t>1,962</t>
        </is>
      </c>
      <c r="L2" t="inlineStr">
        <is>
          <t>2,601</t>
        </is>
      </c>
      <c r="M2" t="inlineStr">
        <is>
          <t>3,706</t>
        </is>
      </c>
      <c r="N2" t="inlineStr">
        <is>
          <t>3,839</t>
        </is>
      </c>
      <c r="O2" t="inlineStr">
        <is>
          <t>4,975</t>
        </is>
      </c>
      <c r="P2" t="inlineStr">
        <is>
          <t>4,846</t>
        </is>
      </c>
      <c r="Q2" t="inlineStr">
        <is>
          <t>3,922</t>
        </is>
      </c>
      <c r="R2" t="inlineStr">
        <is>
          <t>3,016</t>
        </is>
      </c>
      <c r="S2" t="inlineStr">
        <is>
          <t>6,438</t>
        </is>
      </c>
      <c r="T2" t="inlineStr">
        <is>
          <t>15,982</t>
        </is>
      </c>
      <c r="U2" t="inlineStr">
        <is>
          <t>4,851</t>
        </is>
      </c>
      <c r="V2" t="inlineStr">
        <is>
          <t>6,714</t>
        </is>
      </c>
      <c r="W2" t="inlineStr">
        <is>
          <t>6,111</t>
        </is>
      </c>
      <c r="X2" t="inlineStr">
        <is>
          <t>10,339</t>
        </is>
      </c>
      <c r="Y2" t="inlineStr">
        <is>
          <t>6,076</t>
        </is>
      </c>
      <c r="Z2" t="inlineStr">
        <is>
          <t>5,505</t>
        </is>
      </c>
      <c r="AA2" t="inlineStr">
        <is>
          <t>9,610</t>
        </is>
      </c>
      <c r="AB2" t="inlineStr">
        <is>
          <t>6,938</t>
        </is>
      </c>
      <c r="AC2" t="inlineStr">
        <is>
          <t>3,804</t>
        </is>
      </c>
      <c r="AD2" t="inlineStr">
        <is>
          <t>8,669</t>
        </is>
      </c>
      <c r="AE2" t="inlineStr">
        <is>
          <t>5,595</t>
        </is>
      </c>
      <c r="AF2" t="inlineStr">
        <is>
          <t>6,510</t>
        </is>
      </c>
      <c r="AG2" t="inlineStr">
        <is>
          <t>7,663</t>
        </is>
      </c>
      <c r="AH2" t="inlineStr">
        <is>
          <t>11,946</t>
        </is>
      </c>
      <c r="AI2" t="inlineStr">
        <is>
          <t>11,356</t>
        </is>
      </c>
      <c r="AJ2" t="inlineStr">
        <is>
          <t>13,576</t>
        </is>
      </c>
      <c r="AK2" t="inlineStr">
        <is>
          <t>14,224</t>
        </is>
      </c>
      <c r="AL2" t="inlineStr">
        <is>
          <t>13,931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12,261</t>
        </is>
      </c>
      <c r="P3" t="inlineStr">
        <is>
          <t>18,952</t>
        </is>
      </c>
      <c r="Q3" t="inlineStr">
        <is>
          <t>27,678</t>
        </is>
      </c>
      <c r="R3" t="inlineStr">
        <is>
          <t>35,636</t>
        </is>
      </c>
      <c r="S3" t="inlineStr">
        <is>
          <t>42,610</t>
        </is>
      </c>
      <c r="T3" t="inlineStr">
        <is>
          <t>44,610</t>
        </is>
      </c>
      <c r="U3" t="inlineStr">
        <is>
          <t>32,900</t>
        </is>
      </c>
      <c r="V3" t="inlineStr">
        <is>
          <t>27,447</t>
        </is>
      </c>
      <c r="W3" t="inlineStr">
        <is>
          <t>17,300</t>
        </is>
      </c>
      <c r="X3" t="inlineStr">
        <is>
          <t>13,323</t>
        </is>
      </c>
      <c r="Y3" t="inlineStr">
        <is>
          <t>25,371</t>
        </is>
      </c>
      <c r="Z3" t="inlineStr">
        <is>
          <t>31,283</t>
        </is>
      </c>
      <c r="AA3" t="inlineStr">
        <is>
          <t>43,162</t>
        </is>
      </c>
      <c r="AB3" t="inlineStr">
        <is>
          <t>56,102</t>
        </is>
      </c>
      <c r="AC3" t="inlineStr">
        <is>
          <t>73,218</t>
        </is>
      </c>
      <c r="AD3" t="inlineStr">
        <is>
          <t>77,040</t>
        </is>
      </c>
      <c r="AE3" t="inlineStr">
        <is>
          <t>90,931</t>
        </is>
      </c>
      <c r="AF3" t="inlineStr">
        <is>
          <t>106,730</t>
        </is>
      </c>
      <c r="AG3" t="inlineStr">
        <is>
          <t>125,318</t>
        </is>
      </c>
      <c r="AH3" t="inlineStr">
        <is>
          <t>121,822</t>
        </is>
      </c>
      <c r="AI3" t="inlineStr">
        <is>
          <t>122,463</t>
        </is>
      </c>
      <c r="AJ3" t="inlineStr">
        <is>
          <t>122,951</t>
        </is>
      </c>
      <c r="AK3" t="inlineStr">
        <is>
          <t>116,110</t>
        </is>
      </c>
      <c r="AL3" t="inlineStr">
        <is>
          <t>90,818</t>
        </is>
      </c>
    </row>
    <row r="4">
      <c r="A4" s="1" t="inlineStr">
        <is>
          <t>Cash &amp; Short-Term Investments</t>
        </is>
      </c>
      <c r="B4" t="inlineStr">
        <is>
          <t>103</t>
        </is>
      </c>
      <c r="C4" t="inlineStr">
        <is>
          <t>133</t>
        </is>
      </c>
      <c r="D4" t="inlineStr">
        <is>
          <t>183</t>
        </is>
      </c>
      <c r="E4" t="inlineStr">
        <is>
          <t>192</t>
        </is>
      </c>
      <c r="F4" t="inlineStr">
        <is>
          <t>246</t>
        </is>
      </c>
      <c r="G4" t="inlineStr">
        <is>
          <t>417</t>
        </is>
      </c>
      <c r="H4" t="inlineStr">
        <is>
          <t>791</t>
        </is>
      </c>
      <c r="I4" t="inlineStr">
        <is>
          <t>1,013</t>
        </is>
      </c>
      <c r="J4" t="inlineStr">
        <is>
          <t>1,477</t>
        </is>
      </c>
      <c r="K4" t="inlineStr">
        <is>
          <t>1,962</t>
        </is>
      </c>
      <c r="L4" t="inlineStr">
        <is>
          <t>2,601</t>
        </is>
      </c>
      <c r="M4" t="inlineStr">
        <is>
          <t>3,706</t>
        </is>
      </c>
      <c r="N4" t="inlineStr">
        <is>
          <t>3,839</t>
        </is>
      </c>
      <c r="O4" t="inlineStr">
        <is>
          <t>17,236</t>
        </is>
      </c>
      <c r="P4" t="inlineStr">
        <is>
          <t>23,798</t>
        </is>
      </c>
      <c r="Q4" t="inlineStr">
        <is>
          <t>31,600</t>
        </is>
      </c>
      <c r="R4" t="inlineStr">
        <is>
          <t>38,652</t>
        </is>
      </c>
      <c r="S4" t="inlineStr">
        <is>
          <t>49,048</t>
        </is>
      </c>
      <c r="T4" t="inlineStr">
        <is>
          <t>60,592</t>
        </is>
      </c>
      <c r="U4" t="inlineStr">
        <is>
          <t>37,751</t>
        </is>
      </c>
      <c r="V4" t="inlineStr">
        <is>
          <t>34,161</t>
        </is>
      </c>
      <c r="W4" t="inlineStr">
        <is>
          <t>23,411</t>
        </is>
      </c>
      <c r="X4" t="inlineStr">
        <is>
          <t>23,662</t>
        </is>
      </c>
      <c r="Y4" t="inlineStr">
        <is>
          <t>31,447</t>
        </is>
      </c>
      <c r="Z4" t="inlineStr">
        <is>
          <t>36,788</t>
        </is>
      </c>
      <c r="AA4" t="inlineStr">
        <is>
          <t>52,772</t>
        </is>
      </c>
      <c r="AB4" t="inlineStr">
        <is>
          <t>63,040</t>
        </is>
      </c>
      <c r="AC4" t="inlineStr">
        <is>
          <t>77,022</t>
        </is>
      </c>
      <c r="AD4" t="inlineStr">
        <is>
          <t>85,709</t>
        </is>
      </c>
      <c r="AE4" t="inlineStr">
        <is>
          <t>96,526</t>
        </is>
      </c>
      <c r="AF4" t="inlineStr">
        <is>
          <t>113,240</t>
        </is>
      </c>
      <c r="AG4" t="inlineStr">
        <is>
          <t>132,981</t>
        </is>
      </c>
      <c r="AH4" t="inlineStr">
        <is>
          <t>133,768</t>
        </is>
      </c>
      <c r="AI4" t="inlineStr">
        <is>
          <t>133,819</t>
        </is>
      </c>
      <c r="AJ4" t="inlineStr">
        <is>
          <t>136,527</t>
        </is>
      </c>
      <c r="AK4" t="inlineStr">
        <is>
          <t>130,334</t>
        </is>
      </c>
      <c r="AL4" t="inlineStr">
        <is>
          <t>104,749</t>
        </is>
      </c>
    </row>
    <row r="5">
      <c r="A5" s="1" t="inlineStr">
        <is>
          <t>Net Receivables</t>
        </is>
      </c>
      <c r="B5" t="inlineStr">
        <is>
          <t>35</t>
        </is>
      </c>
      <c r="C5" t="inlineStr">
        <is>
          <t>55</t>
        </is>
      </c>
      <c r="D5" t="inlineStr">
        <is>
          <t>94</t>
        </is>
      </c>
      <c r="E5" t="inlineStr">
        <is>
          <t>111</t>
        </is>
      </c>
      <c r="F5" t="inlineStr">
        <is>
          <t>181</t>
        </is>
      </c>
      <c r="G5" t="inlineStr">
        <is>
          <t>243</t>
        </is>
      </c>
      <c r="H5" t="inlineStr">
        <is>
          <t>824</t>
        </is>
      </c>
      <c r="I5" t="inlineStr">
        <is>
          <t>338</t>
        </is>
      </c>
      <c r="J5" t="inlineStr">
        <is>
          <t>475</t>
        </is>
      </c>
      <c r="K5" t="inlineStr">
        <is>
          <t>581</t>
        </is>
      </c>
      <c r="L5" t="inlineStr">
        <is>
          <t>639</t>
        </is>
      </c>
      <c r="M5" t="inlineStr">
        <is>
          <t>980</t>
        </is>
      </c>
      <c r="N5" t="inlineStr">
        <is>
          <t>1,460</t>
        </is>
      </c>
      <c r="O5" t="inlineStr">
        <is>
          <t>2,245</t>
        </is>
      </c>
      <c r="P5" t="inlineStr">
        <is>
          <t>3,250</t>
        </is>
      </c>
      <c r="Q5" t="inlineStr">
        <is>
          <t>3,671</t>
        </is>
      </c>
      <c r="R5" t="inlineStr">
        <is>
          <t>5,129</t>
        </is>
      </c>
      <c r="S5" t="inlineStr">
        <is>
          <t>5,196</t>
        </is>
      </c>
      <c r="T5" t="inlineStr">
        <is>
          <t>5,890</t>
        </is>
      </c>
      <c r="U5" t="inlineStr">
        <is>
          <t>7,180</t>
        </is>
      </c>
      <c r="V5" t="inlineStr">
        <is>
          <t>9,316</t>
        </is>
      </c>
      <c r="W5" t="inlineStr">
        <is>
          <t>11,338</t>
        </is>
      </c>
      <c r="X5" t="inlineStr">
        <is>
          <t>13,589</t>
        </is>
      </c>
      <c r="Y5" t="inlineStr">
        <is>
          <t>11,192</t>
        </is>
      </c>
      <c r="Z5" t="inlineStr">
        <is>
          <t>13,014</t>
        </is>
      </c>
      <c r="AA5" t="inlineStr">
        <is>
          <t>14,987</t>
        </is>
      </c>
      <c r="AB5" t="inlineStr">
        <is>
          <t>15,780</t>
        </is>
      </c>
      <c r="AC5" t="inlineStr">
        <is>
          <t>17,486</t>
        </is>
      </c>
      <c r="AD5" t="inlineStr">
        <is>
          <t>19,544</t>
        </is>
      </c>
      <c r="AE5" t="inlineStr">
        <is>
          <t>17,908</t>
        </is>
      </c>
      <c r="AF5" t="inlineStr">
        <is>
          <t>18,277</t>
        </is>
      </c>
      <c r="AG5" t="inlineStr">
        <is>
          <t>19,792</t>
        </is>
      </c>
      <c r="AH5" t="inlineStr">
        <is>
          <t>26,481</t>
        </is>
      </c>
      <c r="AI5" t="inlineStr">
        <is>
          <t>29,524</t>
        </is>
      </c>
      <c r="AJ5" t="inlineStr">
        <is>
          <t>32,011</t>
        </is>
      </c>
      <c r="AK5" t="inlineStr">
        <is>
          <t>38,043</t>
        </is>
      </c>
      <c r="AL5" t="inlineStr">
        <is>
          <t>44,261</t>
        </is>
      </c>
    </row>
    <row r="6">
      <c r="A6" s="1" t="inlineStr">
        <is>
          <t>Inventory</t>
        </is>
      </c>
      <c r="B6" t="inlineStr">
        <is>
          <t>8</t>
        </is>
      </c>
      <c r="C6" t="inlineStr">
        <is>
          <t>17</t>
        </is>
      </c>
      <c r="D6" t="inlineStr">
        <is>
          <t>54</t>
        </is>
      </c>
      <c r="E6" t="inlineStr">
        <is>
          <t>38</t>
        </is>
      </c>
      <c r="F6" t="inlineStr">
        <is>
          <t>56</t>
        </is>
      </c>
      <c r="G6" t="inlineStr">
        <is>
          <t>47</t>
        </is>
      </c>
      <c r="H6" t="inlineStr">
        <is>
          <t>86</t>
        </is>
      </c>
      <c r="I6" t="inlineStr">
        <is>
          <t>127</t>
        </is>
      </c>
      <c r="J6" t="inlineStr">
        <is>
          <t>102</t>
        </is>
      </c>
      <c r="K6" t="inlineStr">
        <is>
          <t>88</t>
        </is>
      </c>
      <c r="L6" t="inlineStr">
        <is>
          <t>- -</t>
        </is>
      </c>
      <c r="M6" t="inlineStr">
        <is>
          <t>- -</t>
        </is>
      </c>
      <c r="N6" t="inlineStr">
        <is>
          <t>- -</t>
        </is>
      </c>
      <c r="O6" t="inlineStr">
        <is>
          <t>- -</t>
        </is>
      </c>
      <c r="P6" t="inlineStr">
        <is>
          <t>- -</t>
        </is>
      </c>
      <c r="Q6" t="inlineStr">
        <is>
          <t>- -</t>
        </is>
      </c>
      <c r="R6" t="inlineStr">
        <is>
          <t>673</t>
        </is>
      </c>
      <c r="S6" t="inlineStr">
        <is>
          <t>640</t>
        </is>
      </c>
      <c r="T6" t="inlineStr">
        <is>
          <t>421</t>
        </is>
      </c>
      <c r="U6" t="inlineStr">
        <is>
          <t>491</t>
        </is>
      </c>
      <c r="V6" t="inlineStr">
        <is>
          <t>1,478</t>
        </is>
      </c>
      <c r="W6" t="inlineStr">
        <is>
          <t>1,127</t>
        </is>
      </c>
      <c r="X6" t="inlineStr">
        <is>
          <t>985</t>
        </is>
      </c>
      <c r="Y6" t="inlineStr">
        <is>
          <t>717</t>
        </is>
      </c>
      <c r="Z6" t="inlineStr">
        <is>
          <t>740</t>
        </is>
      </c>
      <c r="AA6" t="inlineStr">
        <is>
          <t>1,372</t>
        </is>
      </c>
      <c r="AB6" t="inlineStr">
        <is>
          <t>1,137</t>
        </is>
      </c>
      <c r="AC6" t="inlineStr">
        <is>
          <t>1,938</t>
        </is>
      </c>
      <c r="AD6" t="inlineStr">
        <is>
          <t>2,660</t>
        </is>
      </c>
      <c r="AE6" t="inlineStr">
        <is>
          <t>2,902</t>
        </is>
      </c>
      <c r="AF6" t="inlineStr">
        <is>
          <t>2,251</t>
        </is>
      </c>
      <c r="AG6" t="inlineStr">
        <is>
          <t>2,181</t>
        </is>
      </c>
      <c r="AH6" t="inlineStr">
        <is>
          <t>2,662</t>
        </is>
      </c>
      <c r="AI6" t="inlineStr">
        <is>
          <t>2,063</t>
        </is>
      </c>
      <c r="AJ6" t="inlineStr">
        <is>
          <t>1,895</t>
        </is>
      </c>
      <c r="AK6" t="inlineStr">
        <is>
          <t>2,636</t>
        </is>
      </c>
      <c r="AL6" t="inlineStr">
        <is>
          <t>3,742</t>
        </is>
      </c>
    </row>
    <row r="7">
      <c r="A7" s="1" t="inlineStr">
        <is>
          <t>Other Current Assets</t>
        </is>
      </c>
      <c r="B7" t="inlineStr">
        <is>
          <t>3</t>
        </is>
      </c>
      <c r="C7" t="inlineStr">
        <is>
          <t>9</t>
        </is>
      </c>
      <c r="D7" t="inlineStr">
        <is>
          <t>15</t>
        </is>
      </c>
      <c r="E7" t="inlineStr">
        <is>
          <t>128</t>
        </is>
      </c>
      <c r="F7" t="inlineStr">
        <is>
          <t>237</t>
        </is>
      </c>
      <c r="G7" t="inlineStr">
        <is>
          <t>321</t>
        </is>
      </c>
      <c r="H7" t="inlineStr">
        <is>
          <t>69</t>
        </is>
      </c>
      <c r="I7" t="inlineStr">
        <is>
          <t>1,372</t>
        </is>
      </c>
      <c r="J7" t="inlineStr">
        <is>
          <t>2,258</t>
        </is>
      </c>
      <c r="K7" t="inlineStr">
        <is>
          <t>2,989</t>
        </is>
      </c>
      <c r="L7" t="inlineStr">
        <is>
          <t>4,599</t>
        </is>
      </c>
      <c r="M7" t="inlineStr">
        <is>
          <t>5,687</t>
        </is>
      </c>
      <c r="N7" t="inlineStr">
        <is>
          <t>10,590</t>
        </is>
      </c>
      <c r="O7" t="inlineStr">
        <is>
          <t>752</t>
        </is>
      </c>
      <c r="P7" t="inlineStr">
        <is>
          <t>3,260</t>
        </is>
      </c>
      <c r="Q7" t="inlineStr">
        <is>
          <t>4,366</t>
        </is>
      </c>
      <c r="R7" t="inlineStr">
        <is>
          <t>4,122</t>
        </is>
      </c>
      <c r="S7" t="inlineStr">
        <is>
          <t>4,089</t>
        </is>
      </c>
      <c r="T7" t="inlineStr">
        <is>
          <t>3,663</t>
        </is>
      </c>
      <c r="U7" t="inlineStr">
        <is>
          <t>3,315</t>
        </is>
      </c>
      <c r="V7" t="inlineStr">
        <is>
          <t>4,055</t>
        </is>
      </c>
      <c r="W7" t="inlineStr">
        <is>
          <t>4,292</t>
        </is>
      </c>
      <c r="X7" t="inlineStr">
        <is>
          <t>5,006</t>
        </is>
      </c>
      <c r="Y7" t="inlineStr">
        <is>
          <t>5,924</t>
        </is>
      </c>
      <c r="Z7" t="inlineStr">
        <is>
          <t>5,134</t>
        </is>
      </c>
      <c r="AA7" t="inlineStr">
        <is>
          <t>5,787</t>
        </is>
      </c>
      <c r="AB7" t="inlineStr">
        <is>
          <t>5,127</t>
        </is>
      </c>
      <c r="AC7" t="inlineStr">
        <is>
          <t>5,020</t>
        </is>
      </c>
      <c r="AD7" t="inlineStr">
        <is>
          <t>6,333</t>
        </is>
      </c>
      <c r="AE7" t="inlineStr">
        <is>
          <t>7,376</t>
        </is>
      </c>
      <c r="AF7" t="inlineStr">
        <is>
          <t>5,892</t>
        </is>
      </c>
      <c r="AG7" t="inlineStr">
        <is>
          <t>4,897</t>
        </is>
      </c>
      <c r="AH7" t="inlineStr">
        <is>
          <t>6,751</t>
        </is>
      </c>
      <c r="AI7" t="inlineStr">
        <is>
          <t>10,146</t>
        </is>
      </c>
      <c r="AJ7" t="inlineStr">
        <is>
          <t>11,482</t>
        </is>
      </c>
      <c r="AK7" t="inlineStr">
        <is>
          <t>13,393</t>
        </is>
      </c>
      <c r="AL7" t="inlineStr">
        <is>
          <t>16,932</t>
        </is>
      </c>
    </row>
    <row r="8">
      <c r="A8" s="1" t="inlineStr">
        <is>
          <t>Total Current Assets</t>
        </is>
      </c>
      <c r="B8" t="inlineStr">
        <is>
          <t>148</t>
        </is>
      </c>
      <c r="C8" t="inlineStr">
        <is>
          <t>213</t>
        </is>
      </c>
      <c r="D8" t="inlineStr">
        <is>
          <t>345</t>
        </is>
      </c>
      <c r="E8" t="inlineStr">
        <is>
          <t>469</t>
        </is>
      </c>
      <c r="F8" t="inlineStr">
        <is>
          <t>720</t>
        </is>
      </c>
      <c r="G8" t="inlineStr">
        <is>
          <t>1,029</t>
        </is>
      </c>
      <c r="H8" t="inlineStr">
        <is>
          <t>1,770</t>
        </is>
      </c>
      <c r="I8" t="inlineStr">
        <is>
          <t>2,850</t>
        </is>
      </c>
      <c r="J8" t="inlineStr">
        <is>
          <t>4,312</t>
        </is>
      </c>
      <c r="K8" t="inlineStr">
        <is>
          <t>5,620</t>
        </is>
      </c>
      <c r="L8" t="inlineStr">
        <is>
          <t>7,839</t>
        </is>
      </c>
      <c r="M8" t="inlineStr">
        <is>
          <t>10,373</t>
        </is>
      </c>
      <c r="N8" t="inlineStr">
        <is>
          <t>15,889</t>
        </is>
      </c>
      <c r="O8" t="inlineStr">
        <is>
          <t>20,233</t>
        </is>
      </c>
      <c r="P8" t="inlineStr">
        <is>
          <t>30,308</t>
        </is>
      </c>
      <c r="Q8" t="inlineStr">
        <is>
          <t>39,637</t>
        </is>
      </c>
      <c r="R8" t="inlineStr">
        <is>
          <t>48,576</t>
        </is>
      </c>
      <c r="S8" t="inlineStr">
        <is>
          <t>58,973</t>
        </is>
      </c>
      <c r="T8" t="inlineStr">
        <is>
          <t>70,566</t>
        </is>
      </c>
      <c r="U8" t="inlineStr">
        <is>
          <t>48,737</t>
        </is>
      </c>
      <c r="V8" t="inlineStr">
        <is>
          <t>49,010</t>
        </is>
      </c>
      <c r="W8" t="inlineStr">
        <is>
          <t>40,168</t>
        </is>
      </c>
      <c r="X8" t="inlineStr">
        <is>
          <t>43,242</t>
        </is>
      </c>
      <c r="Y8" t="inlineStr">
        <is>
          <t>49,280</t>
        </is>
      </c>
      <c r="Z8" t="inlineStr">
        <is>
          <t>55,676</t>
        </is>
      </c>
      <c r="AA8" t="inlineStr">
        <is>
          <t>74,918</t>
        </is>
      </c>
      <c r="AB8" t="inlineStr">
        <is>
          <t>85,084</t>
        </is>
      </c>
      <c r="AC8" t="inlineStr">
        <is>
          <t>101,466</t>
        </is>
      </c>
      <c r="AD8" t="inlineStr">
        <is>
          <t>114,246</t>
        </is>
      </c>
      <c r="AE8" t="inlineStr">
        <is>
          <t>124,712</t>
        </is>
      </c>
      <c r="AF8" t="inlineStr">
        <is>
          <t>139,660</t>
        </is>
      </c>
      <c r="AG8" t="inlineStr">
        <is>
          <t>159,851</t>
        </is>
      </c>
      <c r="AH8" t="inlineStr">
        <is>
          <t>169,662</t>
        </is>
      </c>
      <c r="AI8" t="inlineStr">
        <is>
          <t>175,552</t>
        </is>
      </c>
      <c r="AJ8" t="inlineStr">
        <is>
          <t>181,915</t>
        </is>
      </c>
      <c r="AK8" t="inlineStr">
        <is>
          <t>184,406</t>
        </is>
      </c>
      <c r="AL8" t="inlineStr">
        <is>
          <t>169,684</t>
        </is>
      </c>
    </row>
    <row r="9">
      <c r="A9" s="1" t="inlineStr">
        <is>
          <t>PP&amp;E</t>
        </is>
      </c>
      <c r="B9" t="inlineStr">
        <is>
          <t>20</t>
        </is>
      </c>
      <c r="C9" t="inlineStr">
        <is>
          <t>70</t>
        </is>
      </c>
      <c r="D9" t="inlineStr">
        <is>
          <t>130</t>
        </is>
      </c>
      <c r="E9" t="inlineStr">
        <is>
          <t>199</t>
        </is>
      </c>
      <c r="F9" t="inlineStr">
        <is>
          <t>325</t>
        </is>
      </c>
      <c r="G9" t="inlineStr">
        <is>
          <t>530</t>
        </is>
      </c>
      <c r="H9" t="inlineStr">
        <is>
          <t>767</t>
        </is>
      </c>
      <c r="I9" t="inlineStr">
        <is>
          <t>867</t>
        </is>
      </c>
      <c r="J9" t="inlineStr">
        <is>
          <t>930</t>
        </is>
      </c>
      <c r="K9" t="inlineStr">
        <is>
          <t>1,192</t>
        </is>
      </c>
      <c r="L9" t="inlineStr">
        <is>
          <t>1,326</t>
        </is>
      </c>
      <c r="M9" t="inlineStr">
        <is>
          <t>1,465</t>
        </is>
      </c>
      <c r="N9" t="inlineStr">
        <is>
          <t>1,505</t>
        </is>
      </c>
      <c r="O9" t="inlineStr">
        <is>
          <t>1,611</t>
        </is>
      </c>
      <c r="P9" t="inlineStr">
        <is>
          <t>1,903</t>
        </is>
      </c>
      <c r="Q9" t="inlineStr">
        <is>
          <t>2,309</t>
        </is>
      </c>
      <c r="R9" t="inlineStr">
        <is>
          <t>2,268</t>
        </is>
      </c>
      <c r="S9" t="inlineStr">
        <is>
          <t>2,223</t>
        </is>
      </c>
      <c r="T9" t="inlineStr">
        <is>
          <t>2,326</t>
        </is>
      </c>
      <c r="U9" t="inlineStr">
        <is>
          <t>2,346</t>
        </is>
      </c>
      <c r="V9" t="inlineStr">
        <is>
          <t>3,044</t>
        </is>
      </c>
      <c r="W9" t="inlineStr">
        <is>
          <t>4,350</t>
        </is>
      </c>
      <c r="X9" t="inlineStr">
        <is>
          <t>6,242</t>
        </is>
      </c>
      <c r="Y9" t="inlineStr">
        <is>
          <t>7,535</t>
        </is>
      </c>
      <c r="Z9" t="inlineStr">
        <is>
          <t>7,630</t>
        </is>
      </c>
      <c r="AA9" t="inlineStr">
        <is>
          <t>8,162</t>
        </is>
      </c>
      <c r="AB9" t="inlineStr">
        <is>
          <t>8,269</t>
        </is>
      </c>
      <c r="AC9" t="inlineStr">
        <is>
          <t>9,991</t>
        </is>
      </c>
      <c r="AD9" t="inlineStr">
        <is>
          <t>13,011</t>
        </is>
      </c>
      <c r="AE9" t="inlineStr">
        <is>
          <t>14,731</t>
        </is>
      </c>
      <c r="AF9" t="inlineStr">
        <is>
          <t>18,356</t>
        </is>
      </c>
      <c r="AG9" t="inlineStr">
        <is>
          <t>23,734</t>
        </is>
      </c>
      <c r="AH9" t="inlineStr">
        <is>
          <t>36,146</t>
        </is>
      </c>
      <c r="AI9" t="inlineStr">
        <is>
          <t>43,856</t>
        </is>
      </c>
      <c r="AJ9" t="inlineStr">
        <is>
          <t>52,904</t>
        </is>
      </c>
      <c r="AK9" t="inlineStr">
        <is>
          <t>70,803</t>
        </is>
      </c>
      <c r="AL9" t="inlineStr">
        <is>
          <t>87,546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3,866</t>
        </is>
      </c>
      <c r="W10" t="inlineStr">
        <is>
          <t>4,760</t>
        </is>
      </c>
      <c r="X10" t="inlineStr">
        <is>
          <t>12,108</t>
        </is>
      </c>
      <c r="Y10" t="inlineStr">
        <is>
          <t>12,503</t>
        </is>
      </c>
      <c r="Z10" t="inlineStr">
        <is>
          <t>12,394</t>
        </is>
      </c>
      <c r="AA10" t="inlineStr">
        <is>
          <t>12,581</t>
        </is>
      </c>
      <c r="AB10" t="inlineStr">
        <is>
          <t>13,452</t>
        </is>
      </c>
      <c r="AC10" t="inlineStr">
        <is>
          <t>14,655</t>
        </is>
      </c>
      <c r="AD10" t="inlineStr">
        <is>
          <t>20,127</t>
        </is>
      </c>
      <c r="AE10" t="inlineStr">
        <is>
          <t>16,939</t>
        </is>
      </c>
      <c r="AF10" t="inlineStr">
        <is>
          <t>17,872</t>
        </is>
      </c>
      <c r="AG10" t="inlineStr">
        <is>
          <t>35,122</t>
        </is>
      </c>
      <c r="AH10" t="inlineStr">
        <is>
          <t>35,683</t>
        </is>
      </c>
      <c r="AI10" t="inlineStr">
        <is>
          <t>42,026</t>
        </is>
      </c>
      <c r="AJ10" t="inlineStr">
        <is>
          <t>43,351</t>
        </is>
      </c>
      <c r="AK10" t="inlineStr">
        <is>
          <t>49,711</t>
        </is>
      </c>
      <c r="AL10" t="inlineStr">
        <is>
          <t>67,524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8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1,669</t>
        </is>
      </c>
      <c r="S11" t="inlineStr">
        <is>
          <t>3,512</t>
        </is>
      </c>
      <c r="T11" t="inlineStr">
        <is>
          <t>3,684</t>
        </is>
      </c>
      <c r="U11" t="inlineStr">
        <is>
          <t>3,808</t>
        </is>
      </c>
      <c r="V11" t="inlineStr">
        <is>
          <t>539</t>
        </is>
      </c>
      <c r="W11" t="inlineStr">
        <is>
          <t>878</t>
        </is>
      </c>
      <c r="X11" t="inlineStr">
        <is>
          <t>1,973</t>
        </is>
      </c>
      <c r="Y11" t="inlineStr">
        <is>
          <t>1,759</t>
        </is>
      </c>
      <c r="Z11" t="inlineStr">
        <is>
          <t>1,158</t>
        </is>
      </c>
      <c r="AA11" t="inlineStr">
        <is>
          <t>744</t>
        </is>
      </c>
      <c r="AB11" t="inlineStr">
        <is>
          <t>3,170</t>
        </is>
      </c>
      <c r="AC11" t="inlineStr">
        <is>
          <t>3,083</t>
        </is>
      </c>
      <c r="AD11" t="inlineStr">
        <is>
          <t>6,981</t>
        </is>
      </c>
      <c r="AE11" t="inlineStr">
        <is>
          <t>4,835</t>
        </is>
      </c>
      <c r="AF11" t="inlineStr">
        <is>
          <t>3,733</t>
        </is>
      </c>
      <c r="AG11" t="inlineStr">
        <is>
          <t>10,106</t>
        </is>
      </c>
      <c r="AH11" t="inlineStr">
        <is>
          <t>8,053</t>
        </is>
      </c>
      <c r="AI11" t="inlineStr">
        <is>
          <t>7,750</t>
        </is>
      </c>
      <c r="AJ11" t="inlineStr">
        <is>
          <t>7,038</t>
        </is>
      </c>
      <c r="AK11" t="inlineStr">
        <is>
          <t>7,800</t>
        </is>
      </c>
      <c r="AL11" t="inlineStr">
        <is>
          <t>11,298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8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- -</t>
        </is>
      </c>
      <c r="P12" t="inlineStr">
        <is>
          <t>- -</t>
        </is>
      </c>
      <c r="Q12" t="inlineStr">
        <is>
          <t>- -</t>
        </is>
      </c>
      <c r="R12" t="inlineStr">
        <is>
          <t>1,669</t>
        </is>
      </c>
      <c r="S12" t="inlineStr">
        <is>
          <t>3,512</t>
        </is>
      </c>
      <c r="T12" t="inlineStr">
        <is>
          <t>3,684</t>
        </is>
      </c>
      <c r="U12" t="inlineStr">
        <is>
          <t>3,808</t>
        </is>
      </c>
      <c r="V12" t="inlineStr">
        <is>
          <t>4,405</t>
        </is>
      </c>
      <c r="W12" t="inlineStr">
        <is>
          <t>5,638</t>
        </is>
      </c>
      <c r="X12" t="inlineStr">
        <is>
          <t>14,081</t>
        </is>
      </c>
      <c r="Y12" t="inlineStr">
        <is>
          <t>14,262</t>
        </is>
      </c>
      <c r="Z12" t="inlineStr">
        <is>
          <t>13,552</t>
        </is>
      </c>
      <c r="AA12" t="inlineStr">
        <is>
          <t>13,325</t>
        </is>
      </c>
      <c r="AB12" t="inlineStr">
        <is>
          <t>16,622</t>
        </is>
      </c>
      <c r="AC12" t="inlineStr">
        <is>
          <t>17,738</t>
        </is>
      </c>
      <c r="AD12" t="inlineStr">
        <is>
          <t>27,108</t>
        </is>
      </c>
      <c r="AE12" t="inlineStr">
        <is>
          <t>21,774</t>
        </is>
      </c>
      <c r="AF12" t="inlineStr">
        <is>
          <t>21,605</t>
        </is>
      </c>
      <c r="AG12" t="inlineStr">
        <is>
          <t>45,228</t>
        </is>
      </c>
      <c r="AH12" t="inlineStr">
        <is>
          <t>43,736</t>
        </is>
      </c>
      <c r="AI12" t="inlineStr">
        <is>
          <t>49,776</t>
        </is>
      </c>
      <c r="AJ12" t="inlineStr">
        <is>
          <t>50,389</t>
        </is>
      </c>
      <c r="AK12" t="inlineStr">
        <is>
          <t>57,511</t>
        </is>
      </c>
      <c r="AL12" t="inlineStr">
        <is>
          <t>78,822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6,588</t>
        </is>
      </c>
      <c r="Y13" t="inlineStr">
        <is>
          <t>4,933</t>
        </is>
      </c>
      <c r="Z13" t="inlineStr">
        <is>
          <t>7,754</t>
        </is>
      </c>
      <c r="AA13" t="inlineStr">
        <is>
          <t>10,865</t>
        </is>
      </c>
      <c r="AB13" t="inlineStr">
        <is>
          <t>9,776</t>
        </is>
      </c>
      <c r="AC13" t="inlineStr">
        <is>
          <t>10,844</t>
        </is>
      </c>
      <c r="AD13" t="inlineStr">
        <is>
          <t>14,597</t>
        </is>
      </c>
      <c r="AE13" t="inlineStr">
        <is>
          <t>12,053</t>
        </is>
      </c>
      <c r="AF13" t="inlineStr">
        <is>
          <t>10,431</t>
        </is>
      </c>
      <c r="AG13" t="inlineStr">
        <is>
          <t>6,023</t>
        </is>
      </c>
      <c r="AH13" t="inlineStr">
        <is>
          <t>1,862</t>
        </is>
      </c>
      <c r="AI13" t="inlineStr">
        <is>
          <t>2,649</t>
        </is>
      </c>
      <c r="AJ13" t="inlineStr">
        <is>
          <t>2,965</t>
        </is>
      </c>
      <c r="AK13" t="inlineStr">
        <is>
          <t>5,984</t>
        </is>
      </c>
      <c r="AL13" t="inlineStr">
        <is>
          <t>6,891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1,829</t>
        </is>
      </c>
      <c r="U14" t="inlineStr">
        <is>
          <t>3,621</t>
        </is>
      </c>
      <c r="V14" t="inlineStr">
        <is>
          <t>2,611</t>
        </is>
      </c>
      <c r="W14" t="inlineStr">
        <is>
          <t>1,389</t>
        </is>
      </c>
      <c r="X14" t="inlineStr">
        <is>
          <t>949</t>
        </is>
      </c>
      <c r="Y14" t="inlineStr">
        <is>
          <t>279</t>
        </is>
      </c>
      <c r="Z14" t="inlineStr">
        <is>
          <t>- -</t>
        </is>
      </c>
      <c r="AA14" t="inlineStr">
        <is>
          <t>- -</t>
        </is>
      </c>
      <c r="AB14" t="inlineStr">
        <is>
          <t>- -</t>
        </is>
      </c>
      <c r="AC14" t="inlineStr">
        <is>
          <t>- -</t>
        </is>
      </c>
      <c r="AD14" t="inlineStr">
        <is>
          <t>- -</t>
        </is>
      </c>
      <c r="AE14" t="inlineStr">
        <is>
          <t>- -</t>
        </is>
      </c>
      <c r="AF14" t="inlineStr">
        <is>
          <t>- -</t>
        </is>
      </c>
      <c r="AG14" t="inlineStr">
        <is>
          <t>- -</t>
        </is>
      </c>
      <c r="AH14" t="inlineStr">
        <is>
          <t>- -</t>
        </is>
      </c>
      <c r="AI14" t="inlineStr">
        <is>
          <t>- -</t>
        </is>
      </c>
      <c r="AJ14" t="inlineStr">
        <is>
          <t>- -</t>
        </is>
      </c>
      <c r="AK14" t="inlineStr">
        <is>
          <t>- -</t>
        </is>
      </c>
      <c r="AL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3</t>
        </is>
      </c>
      <c r="C15" t="inlineStr">
        <is>
          <t>5</t>
        </is>
      </c>
      <c r="D15" t="inlineStr">
        <is>
          <t>10</t>
        </is>
      </c>
      <c r="E15" t="inlineStr">
        <is>
          <t>53</t>
        </is>
      </c>
      <c r="F15" t="inlineStr">
        <is>
          <t>60</t>
        </is>
      </c>
      <c r="G15" t="inlineStr">
        <is>
          <t>86</t>
        </is>
      </c>
      <c r="H15" t="inlineStr">
        <is>
          <t>104</t>
        </is>
      </c>
      <c r="I15" t="inlineStr">
        <is>
          <t>88</t>
        </is>
      </c>
      <c r="J15" t="inlineStr">
        <is>
          <t>121</t>
        </is>
      </c>
      <c r="K15" t="inlineStr">
        <is>
          <t>398</t>
        </is>
      </c>
      <c r="L15" t="inlineStr">
        <is>
          <t>928</t>
        </is>
      </c>
      <c r="M15" t="inlineStr">
        <is>
          <t>2,549</t>
        </is>
      </c>
      <c r="N15" t="inlineStr">
        <is>
          <t>4,963</t>
        </is>
      </c>
      <c r="O15" t="inlineStr">
        <is>
          <t>15,312</t>
        </is>
      </c>
      <c r="P15" t="inlineStr">
        <is>
          <t>19,939</t>
        </is>
      </c>
      <c r="Q15" t="inlineStr">
        <is>
          <t>17,311</t>
        </is>
      </c>
      <c r="R15" t="inlineStr">
        <is>
          <t>15,133</t>
        </is>
      </c>
      <c r="S15" t="inlineStr">
        <is>
          <t>14,863</t>
        </is>
      </c>
      <c r="T15" t="inlineStr">
        <is>
          <t>13,984</t>
        </is>
      </c>
      <c r="U15" t="inlineStr">
        <is>
          <t>12,303</t>
        </is>
      </c>
      <c r="V15" t="inlineStr">
        <is>
          <t>10,527</t>
        </is>
      </c>
      <c r="W15" t="inlineStr">
        <is>
          <t>11,626</t>
        </is>
      </c>
      <c r="X15" t="inlineStr">
        <is>
          <t>1,691</t>
        </is>
      </c>
      <c r="Y15" t="inlineStr">
        <is>
          <t>1,599</t>
        </is>
      </c>
      <c r="Z15" t="inlineStr">
        <is>
          <t>1,501</t>
        </is>
      </c>
      <c r="AA15" t="inlineStr">
        <is>
          <t>1,434</t>
        </is>
      </c>
      <c r="AB15" t="inlineStr">
        <is>
          <t>1,520</t>
        </is>
      </c>
      <c r="AC15" t="inlineStr">
        <is>
          <t>2,392</t>
        </is>
      </c>
      <c r="AD15" t="inlineStr">
        <is>
          <t>3,422</t>
        </is>
      </c>
      <c r="AE15" t="inlineStr">
        <is>
          <t>2,953</t>
        </is>
      </c>
      <c r="AF15" t="inlineStr">
        <is>
          <t>3,642</t>
        </is>
      </c>
      <c r="AG15" t="inlineStr">
        <is>
          <t>6,250</t>
        </is>
      </c>
      <c r="AH15" t="inlineStr">
        <is>
          <t>7,442</t>
        </is>
      </c>
      <c r="AI15" t="inlineStr">
        <is>
          <t>14,723</t>
        </is>
      </c>
      <c r="AJ15" t="inlineStr">
        <is>
          <t>13,138</t>
        </is>
      </c>
      <c r="AK15" t="inlineStr">
        <is>
          <t>15,075</t>
        </is>
      </c>
      <c r="AL15" t="inlineStr">
        <is>
          <t>21,897</t>
        </is>
      </c>
    </row>
    <row r="16">
      <c r="A16" s="1" t="inlineStr">
        <is>
          <t>Total Non-Current Assets</t>
        </is>
      </c>
      <c r="B16" t="inlineStr">
        <is>
          <t>23</t>
        </is>
      </c>
      <c r="C16" t="inlineStr">
        <is>
          <t>75</t>
        </is>
      </c>
      <c r="D16" t="inlineStr">
        <is>
          <t>148</t>
        </is>
      </c>
      <c r="E16" t="inlineStr">
        <is>
          <t>252</t>
        </is>
      </c>
      <c r="F16" t="inlineStr">
        <is>
          <t>385</t>
        </is>
      </c>
      <c r="G16" t="inlineStr">
        <is>
          <t>616</t>
        </is>
      </c>
      <c r="H16" t="inlineStr">
        <is>
          <t>870</t>
        </is>
      </c>
      <c r="I16" t="inlineStr">
        <is>
          <t>955</t>
        </is>
      </c>
      <c r="J16" t="inlineStr">
        <is>
          <t>1,051</t>
        </is>
      </c>
      <c r="K16" t="inlineStr">
        <is>
          <t>1,590</t>
        </is>
      </c>
      <c r="L16" t="inlineStr">
        <is>
          <t>2,254</t>
        </is>
      </c>
      <c r="M16" t="inlineStr">
        <is>
          <t>4,014</t>
        </is>
      </c>
      <c r="N16" t="inlineStr">
        <is>
          <t>6,468</t>
        </is>
      </c>
      <c r="O16" t="inlineStr">
        <is>
          <t>16,923</t>
        </is>
      </c>
      <c r="P16" t="inlineStr">
        <is>
          <t>21,842</t>
        </is>
      </c>
      <c r="Q16" t="inlineStr">
        <is>
          <t>19,620</t>
        </is>
      </c>
      <c r="R16" t="inlineStr">
        <is>
          <t>19,070</t>
        </is>
      </c>
      <c r="S16" t="inlineStr">
        <is>
          <t>20,598</t>
        </is>
      </c>
      <c r="T16" t="inlineStr">
        <is>
          <t>21,823</t>
        </is>
      </c>
      <c r="U16" t="inlineStr">
        <is>
          <t>22,078</t>
        </is>
      </c>
      <c r="V16" t="inlineStr">
        <is>
          <t>20,587</t>
        </is>
      </c>
      <c r="W16" t="inlineStr">
        <is>
          <t>23,003</t>
        </is>
      </c>
      <c r="X16" t="inlineStr">
        <is>
          <t>29,551</t>
        </is>
      </c>
      <c r="Y16" t="inlineStr">
        <is>
          <t>28,608</t>
        </is>
      </c>
      <c r="Z16" t="inlineStr">
        <is>
          <t>30,437</t>
        </is>
      </c>
      <c r="AA16" t="inlineStr">
        <is>
          <t>33,786</t>
        </is>
      </c>
      <c r="AB16" t="inlineStr">
        <is>
          <t>36,187</t>
        </is>
      </c>
      <c r="AC16" t="inlineStr">
        <is>
          <t>40,965</t>
        </is>
      </c>
      <c r="AD16" t="inlineStr">
        <is>
          <t>58,138</t>
        </is>
      </c>
      <c r="AE16" t="inlineStr">
        <is>
          <t>51,511</t>
        </is>
      </c>
      <c r="AF16" t="inlineStr">
        <is>
          <t>54,034</t>
        </is>
      </c>
      <c r="AG16" t="inlineStr">
        <is>
          <t>81,235</t>
        </is>
      </c>
      <c r="AH16" t="inlineStr">
        <is>
          <t>89,186</t>
        </is>
      </c>
      <c r="AI16" t="inlineStr">
        <is>
          <t>111,004</t>
        </is>
      </c>
      <c r="AJ16" t="inlineStr">
        <is>
          <t>119,396</t>
        </is>
      </c>
      <c r="AK16" t="inlineStr">
        <is>
          <t>149,373</t>
        </is>
      </c>
      <c r="AL16" t="inlineStr">
        <is>
          <t>195,156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  <c r="AA17" t="inlineStr">
        <is>
          <t>- -</t>
        </is>
      </c>
      <c r="AB17" t="inlineStr">
        <is>
          <t>- -</t>
        </is>
      </c>
      <c r="AC17" t="inlineStr">
        <is>
          <t>- -</t>
        </is>
      </c>
      <c r="AD17" t="inlineStr">
        <is>
          <t>- -</t>
        </is>
      </c>
      <c r="AE17" t="inlineStr">
        <is>
          <t>- -</t>
        </is>
      </c>
      <c r="AF17" t="inlineStr">
        <is>
          <t>- -</t>
        </is>
      </c>
      <c r="AG17" t="inlineStr">
        <is>
          <t>- -</t>
        </is>
      </c>
      <c r="AH17" t="inlineStr">
        <is>
          <t>- -</t>
        </is>
      </c>
      <c r="AI17" t="inlineStr">
        <is>
          <t>- -</t>
        </is>
      </c>
      <c r="AJ17" t="inlineStr">
        <is>
          <t>- -</t>
        </is>
      </c>
      <c r="AK17" t="inlineStr">
        <is>
          <t>- -</t>
        </is>
      </c>
      <c r="AL17" t="inlineStr">
        <is>
          <t>- -</t>
        </is>
      </c>
    </row>
    <row r="18">
      <c r="A18" s="1" t="inlineStr">
        <is>
          <t>Total Assets</t>
        </is>
      </c>
      <c r="B18" t="inlineStr">
        <is>
          <t>171</t>
        </is>
      </c>
      <c r="C18" t="inlineStr">
        <is>
          <t>288</t>
        </is>
      </c>
      <c r="D18" t="inlineStr">
        <is>
          <t>493</t>
        </is>
      </c>
      <c r="E18" t="inlineStr">
        <is>
          <t>721</t>
        </is>
      </c>
      <c r="F18" t="inlineStr">
        <is>
          <t>1,105</t>
        </is>
      </c>
      <c r="G18" t="inlineStr">
        <is>
          <t>1,644</t>
        </is>
      </c>
      <c r="H18" t="inlineStr">
        <is>
          <t>2,640</t>
        </is>
      </c>
      <c r="I18" t="inlineStr">
        <is>
          <t>3,805</t>
        </is>
      </c>
      <c r="J18" t="inlineStr">
        <is>
          <t>5,363</t>
        </is>
      </c>
      <c r="K18" t="inlineStr">
        <is>
          <t>7,210</t>
        </is>
      </c>
      <c r="L18" t="inlineStr">
        <is>
          <t>10,093</t>
        </is>
      </c>
      <c r="M18" t="inlineStr">
        <is>
          <t>14,387</t>
        </is>
      </c>
      <c r="N18" t="inlineStr">
        <is>
          <t>22,357</t>
        </is>
      </c>
      <c r="O18" t="inlineStr">
        <is>
          <t>37,156</t>
        </is>
      </c>
      <c r="P18" t="inlineStr">
        <is>
          <t>52,150</t>
        </is>
      </c>
      <c r="Q18" t="inlineStr">
        <is>
          <t>59,257</t>
        </is>
      </c>
      <c r="R18" t="inlineStr">
        <is>
          <t>67,646</t>
        </is>
      </c>
      <c r="S18" t="inlineStr">
        <is>
          <t>79,571</t>
        </is>
      </c>
      <c r="T18" t="inlineStr">
        <is>
          <t>92,389</t>
        </is>
      </c>
      <c r="U18" t="inlineStr">
        <is>
          <t>70,815</t>
        </is>
      </c>
      <c r="V18" t="inlineStr">
        <is>
          <t>69,597</t>
        </is>
      </c>
      <c r="W18" t="inlineStr">
        <is>
          <t>63,171</t>
        </is>
      </c>
      <c r="X18" t="inlineStr">
        <is>
          <t>72,793</t>
        </is>
      </c>
      <c r="Y18" t="inlineStr">
        <is>
          <t>77,888</t>
        </is>
      </c>
      <c r="Z18" t="inlineStr">
        <is>
          <t>86,113</t>
        </is>
      </c>
      <c r="AA18" t="inlineStr">
        <is>
          <t>108,704</t>
        </is>
      </c>
      <c r="AB18" t="inlineStr">
        <is>
          <t>121,271</t>
        </is>
      </c>
      <c r="AC18" t="inlineStr">
        <is>
          <t>142,431</t>
        </is>
      </c>
      <c r="AD18" t="inlineStr">
        <is>
          <t>172,384</t>
        </is>
      </c>
      <c r="AE18" t="inlineStr">
        <is>
          <t>176,223</t>
        </is>
      </c>
      <c r="AF18" t="inlineStr">
        <is>
          <t>193,694</t>
        </is>
      </c>
      <c r="AG18" t="inlineStr">
        <is>
          <t>241,086</t>
        </is>
      </c>
      <c r="AH18" t="inlineStr">
        <is>
          <t>258,848</t>
        </is>
      </c>
      <c r="AI18" t="inlineStr">
        <is>
          <t>286,556</t>
        </is>
      </c>
      <c r="AJ18" t="inlineStr">
        <is>
          <t>301,311</t>
        </is>
      </c>
      <c r="AK18" t="inlineStr">
        <is>
          <t>333,779</t>
        </is>
      </c>
      <c r="AL18" t="inlineStr">
        <is>
          <t>364,840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42</t>
        </is>
      </c>
      <c r="F19" t="inlineStr">
        <is>
          <t>51</t>
        </is>
      </c>
      <c r="G19" t="inlineStr">
        <is>
          <t>86</t>
        </is>
      </c>
      <c r="H19" t="inlineStr">
        <is>
          <t>188</t>
        </is>
      </c>
      <c r="I19" t="inlineStr">
        <is>
          <t>239</t>
        </is>
      </c>
      <c r="J19" t="inlineStr">
        <is>
          <t>324</t>
        </is>
      </c>
      <c r="K19" t="inlineStr">
        <is>
          <t>563</t>
        </is>
      </c>
      <c r="L19" t="inlineStr">
        <is>
          <t>808</t>
        </is>
      </c>
      <c r="M19" t="inlineStr">
        <is>
          <t>721</t>
        </is>
      </c>
      <c r="N19" t="inlineStr">
        <is>
          <t>759</t>
        </is>
      </c>
      <c r="O19" t="inlineStr">
        <is>
          <t>874</t>
        </is>
      </c>
      <c r="P19" t="inlineStr">
        <is>
          <t>1,083</t>
        </is>
      </c>
      <c r="Q19" t="inlineStr">
        <is>
          <t>1,188</t>
        </is>
      </c>
      <c r="R19" t="inlineStr">
        <is>
          <t>1,208</t>
        </is>
      </c>
      <c r="S19" t="inlineStr">
        <is>
          <t>1,573</t>
        </is>
      </c>
      <c r="T19" t="inlineStr">
        <is>
          <t>1,717</t>
        </is>
      </c>
      <c r="U19" t="inlineStr">
        <is>
          <t>2,086</t>
        </is>
      </c>
      <c r="V19" t="inlineStr">
        <is>
          <t>2,909</t>
        </is>
      </c>
      <c r="W19" t="inlineStr">
        <is>
          <t>3,247</t>
        </is>
      </c>
      <c r="X19" t="inlineStr">
        <is>
          <t>4,034</t>
        </is>
      </c>
      <c r="Y19" t="inlineStr">
        <is>
          <t>3,324</t>
        </is>
      </c>
      <c r="Z19" t="inlineStr">
        <is>
          <t>4,025</t>
        </is>
      </c>
      <c r="AA19" t="inlineStr">
        <is>
          <t>4,197</t>
        </is>
      </c>
      <c r="AB19" t="inlineStr">
        <is>
          <t>4,175</t>
        </is>
      </c>
      <c r="AC19" t="inlineStr">
        <is>
          <t>4,828</t>
        </is>
      </c>
      <c r="AD19" t="inlineStr">
        <is>
          <t>7,432</t>
        </is>
      </c>
      <c r="AE19" t="inlineStr">
        <is>
          <t>6,591</t>
        </is>
      </c>
      <c r="AF19" t="inlineStr">
        <is>
          <t>6,898</t>
        </is>
      </c>
      <c r="AG19" t="inlineStr">
        <is>
          <t>7,390</t>
        </is>
      </c>
      <c r="AH19" t="inlineStr">
        <is>
          <t>8,617</t>
        </is>
      </c>
      <c r="AI19" t="inlineStr">
        <is>
          <t>9,382</t>
        </is>
      </c>
      <c r="AJ19" t="inlineStr">
        <is>
          <t>12,530</t>
        </is>
      </c>
      <c r="AK19" t="inlineStr">
        <is>
          <t>15,163</t>
        </is>
      </c>
      <c r="AL19" t="inlineStr">
        <is>
          <t>19,000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- -</t>
        </is>
      </c>
      <c r="O20" t="inlineStr">
        <is>
          <t>- -</t>
        </is>
      </c>
      <c r="P20" t="inlineStr">
        <is>
          <t>- -</t>
        </is>
      </c>
      <c r="Q20" t="inlineStr">
        <is>
          <t>- -</t>
        </is>
      </c>
      <c r="R20" t="inlineStr">
        <is>
          <t>- -</t>
        </is>
      </c>
      <c r="S20" t="inlineStr">
        <is>
          <t>- -</t>
        </is>
      </c>
      <c r="T20" t="inlineStr">
        <is>
          <t>- -</t>
        </is>
      </c>
      <c r="U20" t="inlineStr">
        <is>
          <t>- -</t>
        </is>
      </c>
      <c r="V20" t="inlineStr">
        <is>
          <t>- -</t>
        </is>
      </c>
      <c r="W20" t="inlineStr">
        <is>
          <t>- -</t>
        </is>
      </c>
      <c r="X20" t="inlineStr">
        <is>
          <t>- -</t>
        </is>
      </c>
      <c r="Y20" t="inlineStr">
        <is>
          <t>2,000</t>
        </is>
      </c>
      <c r="Z20" t="inlineStr">
        <is>
          <t>1,000</t>
        </is>
      </c>
      <c r="AA20" t="inlineStr">
        <is>
          <t>- -</t>
        </is>
      </c>
      <c r="AB20" t="inlineStr">
        <is>
          <t>1,231</t>
        </is>
      </c>
      <c r="AC20" t="inlineStr">
        <is>
          <t>2,999</t>
        </is>
      </c>
      <c r="AD20" t="inlineStr">
        <is>
          <t>2,000</t>
        </is>
      </c>
      <c r="AE20" t="inlineStr">
        <is>
          <t>7,484</t>
        </is>
      </c>
      <c r="AF20" t="inlineStr">
        <is>
          <t>12,904</t>
        </is>
      </c>
      <c r="AG20" t="inlineStr">
        <is>
          <t>10,121</t>
        </is>
      </c>
      <c r="AH20" t="inlineStr">
        <is>
          <t>3,998</t>
        </is>
      </c>
      <c r="AI20" t="inlineStr">
        <is>
          <t>5,516</t>
        </is>
      </c>
      <c r="AJ20" t="inlineStr">
        <is>
          <t>3,749</t>
        </is>
      </c>
      <c r="AK20" t="inlineStr">
        <is>
          <t>8,072</t>
        </is>
      </c>
      <c r="AL20" t="inlineStr">
        <is>
          <t>2,749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3,248</t>
        </is>
      </c>
      <c r="Y21" t="inlineStr">
        <is>
          <t>725</t>
        </is>
      </c>
      <c r="Z21" t="inlineStr">
        <is>
          <t>1,074</t>
        </is>
      </c>
      <c r="AA21" t="inlineStr">
        <is>
          <t>580</t>
        </is>
      </c>
      <c r="AB21" t="inlineStr">
        <is>
          <t>789</t>
        </is>
      </c>
      <c r="AC21" t="inlineStr">
        <is>
          <t>592</t>
        </is>
      </c>
      <c r="AD21" t="inlineStr">
        <is>
          <t>782</t>
        </is>
      </c>
      <c r="AE21" t="inlineStr">
        <is>
          <t>606</t>
        </is>
      </c>
      <c r="AF21" t="inlineStr">
        <is>
          <t>580</t>
        </is>
      </c>
      <c r="AG21" t="inlineStr">
        <is>
          <t>718</t>
        </is>
      </c>
      <c r="AH21" t="inlineStr">
        <is>
          <t>2,121</t>
        </is>
      </c>
      <c r="AI21" t="inlineStr">
        <is>
          <t>5,665</t>
        </is>
      </c>
      <c r="AJ21" t="inlineStr">
        <is>
          <t>2,130</t>
        </is>
      </c>
      <c r="AK21" t="inlineStr">
        <is>
          <t>2,174</t>
        </is>
      </c>
      <c r="AL21" t="inlineStr">
        <is>
          <t>4,067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1,900</t>
        </is>
      </c>
      <c r="Y22" t="inlineStr">
        <is>
          <t>1,281</t>
        </is>
      </c>
      <c r="Z22" t="inlineStr">
        <is>
          <t>1,178</t>
        </is>
      </c>
      <c r="AA22" t="inlineStr">
        <is>
          <t>1,398</t>
        </is>
      </c>
      <c r="AB22" t="inlineStr">
        <is>
          <t>1,406</t>
        </is>
      </c>
      <c r="AC22" t="inlineStr">
        <is>
          <t>1,760</t>
        </is>
      </c>
      <c r="AD22" t="inlineStr">
        <is>
          <t>2,008</t>
        </is>
      </c>
      <c r="AE22" t="inlineStr">
        <is>
          <t>2,095</t>
        </is>
      </c>
      <c r="AF22" t="inlineStr">
        <is>
          <t>6,441</t>
        </is>
      </c>
      <c r="AG22" t="inlineStr">
        <is>
          <t>10,377</t>
        </is>
      </c>
      <c r="AH22" t="inlineStr">
        <is>
          <t>3,815</t>
        </is>
      </c>
      <c r="AI22" t="inlineStr">
        <is>
          <t>4,530</t>
        </is>
      </c>
      <c r="AJ22" t="inlineStr">
        <is>
          <t>3,180</t>
        </is>
      </c>
      <c r="AK22" t="inlineStr">
        <is>
          <t>2,616</t>
        </is>
      </c>
      <c r="AL22" t="inlineStr">
        <is>
          <t>2,870</t>
        </is>
      </c>
    </row>
    <row r="23">
      <c r="A23" s="1" t="inlineStr">
        <is>
          <t>Other Current Liabilities</t>
        </is>
      </c>
      <c r="B23" t="inlineStr">
        <is>
          <t>30</t>
        </is>
      </c>
      <c r="C23" t="inlineStr">
        <is>
          <t>47</t>
        </is>
      </c>
      <c r="D23" t="inlineStr">
        <is>
          <t>118</t>
        </is>
      </c>
      <c r="E23" t="inlineStr">
        <is>
          <t>117</t>
        </is>
      </c>
      <c r="F23" t="inlineStr">
        <is>
          <t>136</t>
        </is>
      </c>
      <c r="G23" t="inlineStr">
        <is>
          <t>208</t>
        </is>
      </c>
      <c r="H23" t="inlineStr">
        <is>
          <t>259</t>
        </is>
      </c>
      <c r="I23" t="inlineStr">
        <is>
          <t>324</t>
        </is>
      </c>
      <c r="J23" t="inlineStr">
        <is>
          <t>589</t>
        </is>
      </c>
      <c r="K23" t="inlineStr">
        <is>
          <t>784</t>
        </is>
      </c>
      <c r="L23" t="inlineStr">
        <is>
          <t>1,617</t>
        </is>
      </c>
      <c r="M23" t="inlineStr">
        <is>
          <t>2,889</t>
        </is>
      </c>
      <c r="N23" t="inlineStr">
        <is>
          <t>4,971</t>
        </is>
      </c>
      <c r="O23" t="inlineStr">
        <is>
          <t>7,844</t>
        </is>
      </c>
      <c r="P23" t="inlineStr">
        <is>
          <t>8,672</t>
        </is>
      </c>
      <c r="Q23" t="inlineStr">
        <is>
          <t>4,330</t>
        </is>
      </c>
      <c r="R23" t="inlineStr">
        <is>
          <t>5,616</t>
        </is>
      </c>
      <c r="S23" t="inlineStr">
        <is>
          <t>5,176</t>
        </is>
      </c>
      <c r="T23" t="inlineStr">
        <is>
          <t>6,738</t>
        </is>
      </c>
      <c r="U23" t="inlineStr">
        <is>
          <t>7,289</t>
        </is>
      </c>
      <c r="V23" t="inlineStr">
        <is>
          <t>10,395</t>
        </is>
      </c>
      <c r="W23" t="inlineStr">
        <is>
          <t>9,728</t>
        </is>
      </c>
      <c r="X23" t="inlineStr">
        <is>
          <t>12,455</t>
        </is>
      </c>
      <c r="Y23" t="inlineStr">
        <is>
          <t>8,707</t>
        </is>
      </c>
      <c r="Z23" t="inlineStr">
        <is>
          <t>7,470</t>
        </is>
      </c>
      <c r="AA23" t="inlineStr">
        <is>
          <t>8,855</t>
        </is>
      </c>
      <c r="AB23" t="inlineStr">
        <is>
          <t>8,629</t>
        </is>
      </c>
      <c r="AC23" t="inlineStr">
        <is>
          <t>8,951</t>
        </is>
      </c>
      <c r="AD23" t="inlineStr">
        <is>
          <t>13,043</t>
        </is>
      </c>
      <c r="AE23" t="inlineStr">
        <is>
          <t>12,560</t>
        </is>
      </c>
      <c r="AF23" t="inlineStr">
        <is>
          <t>12,087</t>
        </is>
      </c>
      <c r="AG23" t="inlineStr">
        <is>
          <t>12,914</t>
        </is>
      </c>
      <c r="AH23" t="inlineStr">
        <is>
          <t>16,968</t>
        </is>
      </c>
      <c r="AI23" t="inlineStr">
        <is>
          <t>21,846</t>
        </is>
      </c>
      <c r="AJ23" t="inlineStr">
        <is>
          <t>20,031</t>
        </is>
      </c>
      <c r="AK23" t="inlineStr">
        <is>
          <t>23,897</t>
        </is>
      </c>
      <c r="AL23" t="inlineStr">
        <is>
          <t>27,795</t>
        </is>
      </c>
    </row>
    <row r="24">
      <c r="A24" s="1" t="inlineStr">
        <is>
          <t>Total Current Liabilities</t>
        </is>
      </c>
      <c r="B24" t="inlineStr">
        <is>
          <t>30</t>
        </is>
      </c>
      <c r="C24" t="inlineStr">
        <is>
          <t>47</t>
        </is>
      </c>
      <c r="D24" t="inlineStr">
        <is>
          <t>118</t>
        </is>
      </c>
      <c r="E24" t="inlineStr">
        <is>
          <t>159</t>
        </is>
      </c>
      <c r="F24" t="inlineStr">
        <is>
          <t>187</t>
        </is>
      </c>
      <c r="G24" t="inlineStr">
        <is>
          <t>293</t>
        </is>
      </c>
      <c r="H24" t="inlineStr">
        <is>
          <t>447</t>
        </is>
      </c>
      <c r="I24" t="inlineStr">
        <is>
          <t>563</t>
        </is>
      </c>
      <c r="J24" t="inlineStr">
        <is>
          <t>913</t>
        </is>
      </c>
      <c r="K24" t="inlineStr">
        <is>
          <t>1,347</t>
        </is>
      </c>
      <c r="L24" t="inlineStr">
        <is>
          <t>2,425</t>
        </is>
      </c>
      <c r="M24" t="inlineStr">
        <is>
          <t>3,610</t>
        </is>
      </c>
      <c r="N24" t="inlineStr">
        <is>
          <t>5,730</t>
        </is>
      </c>
      <c r="O24" t="inlineStr">
        <is>
          <t>8,718</t>
        </is>
      </c>
      <c r="P24" t="inlineStr">
        <is>
          <t>9,755</t>
        </is>
      </c>
      <c r="Q24" t="inlineStr">
        <is>
          <t>11,132</t>
        </is>
      </c>
      <c r="R24" t="inlineStr">
        <is>
          <t>12,744</t>
        </is>
      </c>
      <c r="S24" t="inlineStr">
        <is>
          <t>13,974</t>
        </is>
      </c>
      <c r="T24" t="inlineStr">
        <is>
          <t>14,969</t>
        </is>
      </c>
      <c r="U24" t="inlineStr">
        <is>
          <t>16,877</t>
        </is>
      </c>
      <c r="V24" t="inlineStr">
        <is>
          <t>22,442</t>
        </is>
      </c>
      <c r="W24" t="inlineStr">
        <is>
          <t>23,754</t>
        </is>
      </c>
      <c r="X24" t="inlineStr">
        <is>
          <t>29,886</t>
        </is>
      </c>
      <c r="Y24" t="inlineStr">
        <is>
          <t>27,034</t>
        </is>
      </c>
      <c r="Z24" t="inlineStr">
        <is>
          <t>26,147</t>
        </is>
      </c>
      <c r="AA24" t="inlineStr">
        <is>
          <t>28,774</t>
        </is>
      </c>
      <c r="AB24" t="inlineStr">
        <is>
          <t>32,688</t>
        </is>
      </c>
      <c r="AC24" t="inlineStr">
        <is>
          <t>37,417</t>
        </is>
      </c>
      <c r="AD24" t="inlineStr">
        <is>
          <t>45,625</t>
        </is>
      </c>
      <c r="AE24" t="inlineStr">
        <is>
          <t>49,858</t>
        </is>
      </c>
      <c r="AF24" t="inlineStr">
        <is>
          <t>59,357</t>
        </is>
      </c>
      <c r="AG24" t="inlineStr">
        <is>
          <t>64,527</t>
        </is>
      </c>
      <c r="AH24" t="inlineStr">
        <is>
          <t>58,488</t>
        </is>
      </c>
      <c r="AI24" t="inlineStr">
        <is>
          <t>69,420</t>
        </is>
      </c>
      <c r="AJ24" t="inlineStr">
        <is>
          <t>72,310</t>
        </is>
      </c>
      <c r="AK24" t="inlineStr">
        <is>
          <t>88,657</t>
        </is>
      </c>
      <c r="AL24" t="inlineStr">
        <is>
          <t>95,082</t>
        </is>
      </c>
    </row>
    <row r="25">
      <c r="A25" s="1" t="inlineStr">
        <is>
          <t>Long-Term Debt</t>
        </is>
      </c>
      <c r="B25" t="inlineStr">
        <is>
          <t>2</t>
        </is>
      </c>
      <c r="C25" t="inlineStr">
        <is>
          <t>2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  <c r="S25" t="inlineStr">
        <is>
          <t>- -</t>
        </is>
      </c>
      <c r="T25" t="inlineStr">
        <is>
          <t>- -</t>
        </is>
      </c>
      <c r="U25" t="inlineStr">
        <is>
          <t>- -</t>
        </is>
      </c>
      <c r="V25" t="inlineStr">
        <is>
          <t>- -</t>
        </is>
      </c>
      <c r="W25" t="inlineStr">
        <is>
          <t>- -</t>
        </is>
      </c>
      <c r="X25" t="inlineStr">
        <is>
          <t>- -</t>
        </is>
      </c>
      <c r="Y25" t="inlineStr">
        <is>
          <t>3,746</t>
        </is>
      </c>
      <c r="Z25" t="inlineStr">
        <is>
          <t>4,939</t>
        </is>
      </c>
      <c r="AA25" t="inlineStr">
        <is>
          <t>11,921</t>
        </is>
      </c>
      <c r="AB25" t="inlineStr">
        <is>
          <t>10,713</t>
        </is>
      </c>
      <c r="AC25" t="inlineStr">
        <is>
          <t>12,601</t>
        </is>
      </c>
      <c r="AD25" t="inlineStr">
        <is>
          <t>20,645</t>
        </is>
      </c>
      <c r="AE25" t="inlineStr">
        <is>
          <t>27,808</t>
        </is>
      </c>
      <c r="AF25" t="inlineStr">
        <is>
          <t>40,783</t>
        </is>
      </c>
      <c r="AG25" t="inlineStr">
        <is>
          <t>76,073</t>
        </is>
      </c>
      <c r="AH25" t="inlineStr">
        <is>
          <t>77,810</t>
        </is>
      </c>
      <c r="AI25" t="inlineStr">
        <is>
          <t>72,850</t>
        </is>
      </c>
      <c r="AJ25" t="inlineStr">
        <is>
          <t>67,249</t>
        </is>
      </c>
      <c r="AK25" t="inlineStr">
        <is>
          <t>59,703</t>
        </is>
      </c>
      <c r="AL25" t="inlineStr">
        <is>
          <t>58,521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- -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  <c r="J26" t="inlineStr">
        <is>
          <t>- -</t>
        </is>
      </c>
      <c r="K26" t="inlineStr">
        <is>
          <t>- -</t>
        </is>
      </c>
      <c r="L26" t="inlineStr">
        <is>
          <t>- -</t>
        </is>
      </c>
      <c r="M26" t="inlineStr">
        <is>
          <t>- -</t>
        </is>
      </c>
      <c r="N26" t="inlineStr">
        <is>
          <t>- -</t>
        </is>
      </c>
      <c r="O26" t="inlineStr">
        <is>
          <t>- -</t>
        </is>
      </c>
      <c r="P26" t="inlineStr">
        <is>
          <t>1,027</t>
        </is>
      </c>
      <c r="Q26" t="inlineStr">
        <is>
          <t>836</t>
        </is>
      </c>
      <c r="R26" t="inlineStr">
        <is>
          <t>398</t>
        </is>
      </c>
      <c r="S26" t="inlineStr">
        <is>
          <t>1,731</t>
        </is>
      </c>
      <c r="T26" t="inlineStr">
        <is>
          <t>- -</t>
        </is>
      </c>
      <c r="U26" t="inlineStr">
        <is>
          <t>- -</t>
        </is>
      </c>
      <c r="V26" t="inlineStr">
        <is>
          <t>- -</t>
        </is>
      </c>
      <c r="W26" t="inlineStr">
        <is>
          <t>- -</t>
        </is>
      </c>
      <c r="X26" t="inlineStr">
        <is>
          <t>- -</t>
        </is>
      </c>
      <c r="Y26" t="inlineStr">
        <is>
          <t>- -</t>
        </is>
      </c>
      <c r="Z26" t="inlineStr">
        <is>
          <t>229</t>
        </is>
      </c>
      <c r="AA26" t="inlineStr">
        <is>
          <t>1,456</t>
        </is>
      </c>
      <c r="AB26" t="inlineStr">
        <is>
          <t>1,893</t>
        </is>
      </c>
      <c r="AC26" t="inlineStr">
        <is>
          <t>1,709</t>
        </is>
      </c>
      <c r="AD26" t="inlineStr">
        <is>
          <t>2,728</t>
        </is>
      </c>
      <c r="AE26" t="inlineStr">
        <is>
          <t>2,835</t>
        </is>
      </c>
      <c r="AF26" t="inlineStr">
        <is>
          <t>1,476</t>
        </is>
      </c>
      <c r="AG26" t="inlineStr">
        <is>
          <t>531</t>
        </is>
      </c>
      <c r="AH26" t="inlineStr">
        <is>
          <t>541</t>
        </is>
      </c>
      <c r="AI26" t="inlineStr">
        <is>
          <t>233</t>
        </is>
      </c>
      <c r="AJ26" t="inlineStr">
        <is>
          <t>204</t>
        </is>
      </c>
      <c r="AK26" t="inlineStr">
        <is>
          <t>198</t>
        </is>
      </c>
      <c r="AL26" t="inlineStr">
        <is>
          <t>230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0</t>
        </is>
      </c>
      <c r="D27" t="inlineStr">
        <is>
          <t>(0)</t>
        </is>
      </c>
      <c r="E27" t="inlineStr">
        <is>
          <t>- -</t>
        </is>
      </c>
      <c r="F27" t="inlineStr">
        <is>
          <t>(0)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405</t>
        </is>
      </c>
      <c r="L27" t="inlineStr">
        <is>
          <t>635</t>
        </is>
      </c>
      <c r="M27" t="inlineStr">
        <is>
          <t>- -</t>
        </is>
      </c>
      <c r="N27" t="inlineStr">
        <is>
          <t>- -</t>
        </is>
      </c>
      <c r="O27" t="inlineStr">
        <is>
          <t>1,385</t>
        </is>
      </c>
      <c r="P27" t="inlineStr">
        <is>
          <t>- -</t>
        </is>
      </c>
      <c r="Q27" t="inlineStr">
        <is>
          <t>- -</t>
        </is>
      </c>
      <c r="R27" t="inlineStr">
        <is>
          <t>2,324</t>
        </is>
      </c>
      <c r="S27" t="inlineStr">
        <is>
          <t>2,846</t>
        </is>
      </c>
      <c r="T27" t="inlineStr">
        <is>
          <t>2,595</t>
        </is>
      </c>
      <c r="U27" t="inlineStr">
        <is>
          <t>5,823</t>
        </is>
      </c>
      <c r="V27" t="inlineStr">
        <is>
          <t>7,051</t>
        </is>
      </c>
      <c r="W27" t="inlineStr">
        <is>
          <t>8,320</t>
        </is>
      </c>
      <c r="X27" t="inlineStr">
        <is>
          <t>4,721</t>
        </is>
      </c>
      <c r="Y27" t="inlineStr">
        <is>
          <t>6,269</t>
        </is>
      </c>
      <c r="Z27" t="inlineStr">
        <is>
          <t>7,445</t>
        </is>
      </c>
      <c r="AA27" t="inlineStr">
        <is>
          <t>8,072</t>
        </is>
      </c>
      <c r="AB27" t="inlineStr">
        <is>
          <t>8,208</t>
        </is>
      </c>
      <c r="AC27" t="inlineStr">
        <is>
          <t>10,000</t>
        </is>
      </c>
      <c r="AD27" t="inlineStr">
        <is>
          <t>11,594</t>
        </is>
      </c>
      <c r="AE27" t="inlineStr">
        <is>
          <t>13,544</t>
        </is>
      </c>
      <c r="AF27" t="inlineStr">
        <is>
          <t>13,640</t>
        </is>
      </c>
      <c r="AG27" t="inlineStr">
        <is>
          <t>17,184</t>
        </is>
      </c>
      <c r="AH27" t="inlineStr">
        <is>
          <t>35,476</t>
        </is>
      </c>
      <c r="AI27" t="inlineStr">
        <is>
          <t>37,193</t>
        </is>
      </c>
      <c r="AJ27" t="inlineStr">
        <is>
          <t>40,064</t>
        </is>
      </c>
      <c r="AK27" t="inlineStr">
        <is>
          <t>40,617</t>
        </is>
      </c>
      <c r="AL27" t="inlineStr">
        <is>
          <t>41,595</t>
        </is>
      </c>
    </row>
    <row r="28">
      <c r="A28" s="1" t="inlineStr">
        <is>
          <t>Total Non-Current Liabilities</t>
        </is>
      </c>
      <c r="B28" t="inlineStr">
        <is>
          <t>2</t>
        </is>
      </c>
      <c r="C28" t="inlineStr">
        <is>
          <t>2</t>
        </is>
      </c>
      <c r="D28" t="inlineStr">
        <is>
          <t>(0)</t>
        </is>
      </c>
      <c r="E28" t="inlineStr">
        <is>
          <t>- -</t>
        </is>
      </c>
      <c r="F28" t="inlineStr">
        <is>
          <t>(0)</t>
        </is>
      </c>
      <c r="G28" t="inlineStr">
        <is>
          <t>- -</t>
        </is>
      </c>
      <c r="H28" t="inlineStr">
        <is>
          <t>- -</t>
        </is>
      </c>
      <c r="I28" t="inlineStr">
        <is>
          <t>- -</t>
        </is>
      </c>
      <c r="J28" t="inlineStr">
        <is>
          <t>- -</t>
        </is>
      </c>
      <c r="K28" t="inlineStr">
        <is>
          <t>405</t>
        </is>
      </c>
      <c r="L28" t="inlineStr">
        <is>
          <t>635</t>
        </is>
      </c>
      <c r="M28" t="inlineStr">
        <is>
          <t>- -</t>
        </is>
      </c>
      <c r="N28" t="inlineStr">
        <is>
          <t>- -</t>
        </is>
      </c>
      <c r="O28" t="inlineStr">
        <is>
          <t>1,385</t>
        </is>
      </c>
      <c r="P28" t="inlineStr">
        <is>
          <t>1,027</t>
        </is>
      </c>
      <c r="Q28" t="inlineStr">
        <is>
          <t>836</t>
        </is>
      </c>
      <c r="R28" t="inlineStr">
        <is>
          <t>2,722</t>
        </is>
      </c>
      <c r="S28" t="inlineStr">
        <is>
          <t>4,577</t>
        </is>
      </c>
      <c r="T28" t="inlineStr">
        <is>
          <t>2,595</t>
        </is>
      </c>
      <c r="U28" t="inlineStr">
        <is>
          <t>5,823</t>
        </is>
      </c>
      <c r="V28" t="inlineStr">
        <is>
          <t>7,051</t>
        </is>
      </c>
      <c r="W28" t="inlineStr">
        <is>
          <t>8,320</t>
        </is>
      </c>
      <c r="X28" t="inlineStr">
        <is>
          <t>6,621</t>
        </is>
      </c>
      <c r="Y28" t="inlineStr">
        <is>
          <t>11,296</t>
        </is>
      </c>
      <c r="Z28" t="inlineStr">
        <is>
          <t>13,791</t>
        </is>
      </c>
      <c r="AA28" t="inlineStr">
        <is>
          <t>22,847</t>
        </is>
      </c>
      <c r="AB28" t="inlineStr">
        <is>
          <t>22,220</t>
        </is>
      </c>
      <c r="AC28" t="inlineStr">
        <is>
          <t>26,070</t>
        </is>
      </c>
      <c r="AD28" t="inlineStr">
        <is>
          <t>36,975</t>
        </is>
      </c>
      <c r="AE28" t="inlineStr">
        <is>
          <t>46,282</t>
        </is>
      </c>
      <c r="AF28" t="inlineStr">
        <is>
          <t>62,340</t>
        </is>
      </c>
      <c r="AG28" t="inlineStr">
        <is>
          <t>104,165</t>
        </is>
      </c>
      <c r="AH28" t="inlineStr">
        <is>
          <t>117,642</t>
        </is>
      </c>
      <c r="AI28" t="inlineStr">
        <is>
          <t>114,806</t>
        </is>
      </c>
      <c r="AJ28" t="inlineStr">
        <is>
          <t>110,697</t>
        </is>
      </c>
      <c r="AK28" t="inlineStr">
        <is>
          <t>103,134</t>
        </is>
      </c>
      <c r="AL28" t="inlineStr">
        <is>
          <t>103,216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  <c r="Z29" t="inlineStr">
        <is>
          <t>- -</t>
        </is>
      </c>
      <c r="AA29" t="inlineStr">
        <is>
          <t>- -</t>
        </is>
      </c>
      <c r="AB29" t="inlineStr">
        <is>
          <t>- -</t>
        </is>
      </c>
      <c r="AC29" t="inlineStr">
        <is>
          <t>- -</t>
        </is>
      </c>
      <c r="AD29" t="inlineStr">
        <is>
          <t>- -</t>
        </is>
      </c>
      <c r="AE29" t="inlineStr">
        <is>
          <t>- -</t>
        </is>
      </c>
      <c r="AF29" t="inlineStr">
        <is>
          <t>- -</t>
        </is>
      </c>
      <c r="AG29" t="inlineStr">
        <is>
          <t>- -</t>
        </is>
      </c>
      <c r="AH29" t="inlineStr">
        <is>
          <t>- -</t>
        </is>
      </c>
      <c r="AI29" t="inlineStr">
        <is>
          <t>- -</t>
        </is>
      </c>
      <c r="AJ29" t="inlineStr">
        <is>
          <t>- -</t>
        </is>
      </c>
      <c r="AK29" t="inlineStr">
        <is>
          <t>- -</t>
        </is>
      </c>
      <c r="AL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- -</t>
        </is>
      </c>
      <c r="X30" t="inlineStr">
        <is>
          <t>- -</t>
        </is>
      </c>
      <c r="Y30" t="inlineStr">
        <is>
          <t>- -</t>
        </is>
      </c>
      <c r="Z30" t="inlineStr">
        <is>
          <t>- -</t>
        </is>
      </c>
      <c r="AA30" t="inlineStr">
        <is>
          <t>- -</t>
        </is>
      </c>
      <c r="AB30" t="inlineStr">
        <is>
          <t>- -</t>
        </is>
      </c>
      <c r="AC30" t="inlineStr">
        <is>
          <t>- -</t>
        </is>
      </c>
      <c r="AD30" t="inlineStr">
        <is>
          <t>- -</t>
        </is>
      </c>
      <c r="AE30" t="inlineStr">
        <is>
          <t>- -</t>
        </is>
      </c>
      <c r="AF30" t="inlineStr">
        <is>
          <t>- -</t>
        </is>
      </c>
      <c r="AG30" t="inlineStr">
        <is>
          <t>- -</t>
        </is>
      </c>
      <c r="AH30" t="inlineStr">
        <is>
          <t>5,568</t>
        </is>
      </c>
      <c r="AI30" t="inlineStr">
        <is>
          <t>6,188</t>
        </is>
      </c>
      <c r="AJ30" t="inlineStr">
        <is>
          <t>7,671</t>
        </is>
      </c>
      <c r="AK30" t="inlineStr">
        <is>
          <t>9,629</t>
        </is>
      </c>
      <c r="AL30" t="inlineStr">
        <is>
          <t>11,489</t>
        </is>
      </c>
    </row>
    <row r="31">
      <c r="A31" s="1" t="inlineStr">
        <is>
          <t>Total Liabilities</t>
        </is>
      </c>
      <c r="B31" t="inlineStr">
        <is>
          <t>31</t>
        </is>
      </c>
      <c r="C31" t="inlineStr">
        <is>
          <t>49</t>
        </is>
      </c>
      <c r="D31" t="inlineStr">
        <is>
          <t>118</t>
        </is>
      </c>
      <c r="E31" t="inlineStr">
        <is>
          <t>159</t>
        </is>
      </c>
      <c r="F31" t="inlineStr">
        <is>
          <t>187</t>
        </is>
      </c>
      <c r="G31" t="inlineStr">
        <is>
          <t>293</t>
        </is>
      </c>
      <c r="H31" t="inlineStr">
        <is>
          <t>447</t>
        </is>
      </c>
      <c r="I31" t="inlineStr">
        <is>
          <t>563</t>
        </is>
      </c>
      <c r="J31" t="inlineStr">
        <is>
          <t>913</t>
        </is>
      </c>
      <c r="K31" t="inlineStr">
        <is>
          <t>1,752</t>
        </is>
      </c>
      <c r="L31" t="inlineStr">
        <is>
          <t>3,060</t>
        </is>
      </c>
      <c r="M31" t="inlineStr">
        <is>
          <t>3,610</t>
        </is>
      </c>
      <c r="N31" t="inlineStr">
        <is>
          <t>5,730</t>
        </is>
      </c>
      <c r="O31" t="inlineStr">
        <is>
          <t>8,718</t>
        </is>
      </c>
      <c r="P31" t="inlineStr">
        <is>
          <t>10,782</t>
        </is>
      </c>
      <c r="Q31" t="inlineStr">
        <is>
          <t>11,968</t>
        </is>
      </c>
      <c r="R31" t="inlineStr">
        <is>
          <t>15,466</t>
        </is>
      </c>
      <c r="S31" t="inlineStr">
        <is>
          <t>18,551</t>
        </is>
      </c>
      <c r="T31" t="inlineStr">
        <is>
          <t>17,564</t>
        </is>
      </c>
      <c r="U31" t="inlineStr">
        <is>
          <t>22,700</t>
        </is>
      </c>
      <c r="V31" t="inlineStr">
        <is>
          <t>29,493</t>
        </is>
      </c>
      <c r="W31" t="inlineStr">
        <is>
          <t>32,074</t>
        </is>
      </c>
      <c r="X31" t="inlineStr">
        <is>
          <t>36,507</t>
        </is>
      </c>
      <c r="Y31" t="inlineStr">
        <is>
          <t>38,330</t>
        </is>
      </c>
      <c r="Z31" t="inlineStr">
        <is>
          <t>39,938</t>
        </is>
      </c>
      <c r="AA31" t="inlineStr">
        <is>
          <t>51,621</t>
        </is>
      </c>
      <c r="AB31" t="inlineStr">
        <is>
          <t>54,908</t>
        </is>
      </c>
      <c r="AC31" t="inlineStr">
        <is>
          <t>63,487</t>
        </is>
      </c>
      <c r="AD31" t="inlineStr">
        <is>
          <t>82,600</t>
        </is>
      </c>
      <c r="AE31" t="inlineStr">
        <is>
          <t>96,140</t>
        </is>
      </c>
      <c r="AF31" t="inlineStr">
        <is>
          <t>121,697</t>
        </is>
      </c>
      <c r="AG31" t="inlineStr">
        <is>
          <t>168,692</t>
        </is>
      </c>
      <c r="AH31" t="inlineStr">
        <is>
          <t>176,130</t>
        </is>
      </c>
      <c r="AI31" t="inlineStr">
        <is>
          <t>184,226</t>
        </is>
      </c>
      <c r="AJ31" t="inlineStr">
        <is>
          <t>183,007</t>
        </is>
      </c>
      <c r="AK31" t="inlineStr">
        <is>
          <t>191,791</t>
        </is>
      </c>
      <c r="AL31" t="inlineStr">
        <is>
          <t>198,298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  <c r="Z32" t="inlineStr">
        <is>
          <t>- -</t>
        </is>
      </c>
      <c r="AA32" t="inlineStr">
        <is>
          <t>- -</t>
        </is>
      </c>
      <c r="AB32" t="inlineStr">
        <is>
          <t>- -</t>
        </is>
      </c>
      <c r="AC32" t="inlineStr">
        <is>
          <t>- -</t>
        </is>
      </c>
      <c r="AD32" t="inlineStr">
        <is>
          <t>- -</t>
        </is>
      </c>
      <c r="AE32" t="inlineStr">
        <is>
          <t>- -</t>
        </is>
      </c>
      <c r="AF32" t="inlineStr">
        <is>
          <t>- -</t>
        </is>
      </c>
      <c r="AG32" t="inlineStr">
        <is>
          <t>- -</t>
        </is>
      </c>
      <c r="AH32" t="inlineStr">
        <is>
          <t>- -</t>
        </is>
      </c>
      <c r="AI32" t="inlineStr">
        <is>
          <t>- -</t>
        </is>
      </c>
      <c r="AJ32" t="inlineStr">
        <is>
          <t>- -</t>
        </is>
      </c>
      <c r="AK32" t="inlineStr">
        <is>
          <t>- -</t>
        </is>
      </c>
      <c r="AL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- -</t>
        </is>
      </c>
      <c r="F33" t="inlineStr">
        <is>
          <t>- -</t>
        </is>
      </c>
      <c r="G33" t="inlineStr">
        <is>
          <t>- -</t>
        </is>
      </c>
      <c r="H33" t="inlineStr">
        <is>
          <t>- -</t>
        </is>
      </c>
      <c r="I33" t="inlineStr">
        <is>
          <t>- -</t>
        </is>
      </c>
      <c r="J33" t="inlineStr">
        <is>
          <t>- -</t>
        </is>
      </c>
      <c r="K33" t="inlineStr">
        <is>
          <t>- -</t>
        </is>
      </c>
      <c r="L33" t="inlineStr">
        <is>
          <t>- -</t>
        </is>
      </c>
      <c r="M33" t="inlineStr">
        <is>
          <t>- -</t>
        </is>
      </c>
      <c r="N33" t="inlineStr">
        <is>
          <t>- -</t>
        </is>
      </c>
      <c r="O33" t="inlineStr">
        <is>
          <t>13,844</t>
        </is>
      </c>
      <c r="P33" t="inlineStr">
        <is>
          <t>23,195</t>
        </is>
      </c>
      <c r="Q33" t="inlineStr">
        <is>
          <t>28,390</t>
        </is>
      </c>
      <c r="R33" t="inlineStr">
        <is>
          <t>31,647</t>
        </is>
      </c>
      <c r="S33" t="inlineStr">
        <is>
          <t>35,344</t>
        </is>
      </c>
      <c r="T33" t="inlineStr">
        <is>
          <t>56,396</t>
        </is>
      </c>
      <c r="U33" t="inlineStr">
        <is>
          <t>60,413</t>
        </is>
      </c>
      <c r="V33" t="inlineStr">
        <is>
          <t>59,005</t>
        </is>
      </c>
      <c r="W33" t="inlineStr">
        <is>
          <t>60,557</t>
        </is>
      </c>
      <c r="X33" t="inlineStr">
        <is>
          <t>62,849</t>
        </is>
      </c>
      <c r="Y33" t="inlineStr">
        <is>
          <t>62,382</t>
        </is>
      </c>
      <c r="Z33" t="inlineStr">
        <is>
          <t>62,856</t>
        </is>
      </c>
      <c r="AA33" t="inlineStr">
        <is>
          <t>63,415</t>
        </is>
      </c>
      <c r="AB33" t="inlineStr">
        <is>
          <t>65,797</t>
        </is>
      </c>
      <c r="AC33" t="inlineStr">
        <is>
          <t>67,306</t>
        </is>
      </c>
      <c r="AD33" t="inlineStr">
        <is>
          <t>68,366</t>
        </is>
      </c>
      <c r="AE33" t="inlineStr">
        <is>
          <t>68,465</t>
        </is>
      </c>
      <c r="AF33" t="inlineStr">
        <is>
          <t>68,178</t>
        </is>
      </c>
      <c r="AG33" t="inlineStr">
        <is>
          <t>69,315</t>
        </is>
      </c>
      <c r="AH33" t="inlineStr">
        <is>
          <t>71,223</t>
        </is>
      </c>
      <c r="AI33" t="inlineStr">
        <is>
          <t>78,520</t>
        </is>
      </c>
      <c r="AJ33" t="inlineStr">
        <is>
          <t>80,552</t>
        </is>
      </c>
      <c r="AK33" t="inlineStr">
        <is>
          <t>83,111</t>
        </is>
      </c>
      <c r="AL33" t="inlineStr">
        <is>
          <t>86,939</t>
        </is>
      </c>
    </row>
    <row r="34">
      <c r="A34" s="1" t="inlineStr">
        <is>
          <t>Retained Earnings</t>
        </is>
      </c>
      <c r="B34" t="inlineStr">
        <is>
          <t>89</t>
        </is>
      </c>
      <c r="C34" t="inlineStr">
        <is>
          <t>161</t>
        </is>
      </c>
      <c r="D34" t="inlineStr">
        <is>
          <t>285</t>
        </is>
      </c>
      <c r="E34" t="inlineStr">
        <is>
          <t>456</t>
        </is>
      </c>
      <c r="F34" t="inlineStr">
        <is>
          <t>689</t>
        </is>
      </c>
      <c r="G34" t="inlineStr">
        <is>
          <t>956</t>
        </is>
      </c>
      <c r="H34" t="inlineStr">
        <is>
          <t>1,536</t>
        </is>
      </c>
      <c r="I34" t="inlineStr">
        <is>
          <t>2,156</t>
        </is>
      </c>
      <c r="J34" t="inlineStr">
        <is>
          <t>2,950</t>
        </is>
      </c>
      <c r="K34" t="inlineStr">
        <is>
          <t>3,328</t>
        </is>
      </c>
      <c r="L34" t="inlineStr">
        <is>
          <t>3,984</t>
        </is>
      </c>
      <c r="M34" t="inlineStr">
        <is>
          <t>5,288</t>
        </is>
      </c>
      <c r="N34" t="inlineStr">
        <is>
          <t>7,622</t>
        </is>
      </c>
      <c r="O34" t="inlineStr">
        <is>
          <t>13,614</t>
        </is>
      </c>
      <c r="P34" t="inlineStr">
        <is>
          <t>18,173</t>
        </is>
      </c>
      <c r="Q34" t="inlineStr">
        <is>
          <t>18,899</t>
        </is>
      </c>
      <c r="R34" t="inlineStr">
        <is>
          <t>20,533</t>
        </is>
      </c>
      <c r="S34" t="inlineStr">
        <is>
          <t>25,676</t>
        </is>
      </c>
      <c r="T34" t="inlineStr">
        <is>
          <t>18,429</t>
        </is>
      </c>
      <c r="U34" t="inlineStr">
        <is>
          <t>(13,724)</t>
        </is>
      </c>
      <c r="V34" t="inlineStr">
        <is>
          <t>(20,130)</t>
        </is>
      </c>
      <c r="W34" t="inlineStr">
        <is>
          <t>(31,114)</t>
        </is>
      </c>
      <c r="X34" t="inlineStr">
        <is>
          <t>(27,703)</t>
        </is>
      </c>
      <c r="Y34" t="inlineStr">
        <is>
          <t>(23,793)</t>
        </is>
      </c>
      <c r="Z34" t="inlineStr">
        <is>
          <t>(16,681)</t>
        </is>
      </c>
      <c r="AA34" t="inlineStr">
        <is>
          <t>(8,195)</t>
        </is>
      </c>
      <c r="AB34" t="inlineStr">
        <is>
          <t>566</t>
        </is>
      </c>
      <c r="AC34" t="inlineStr">
        <is>
          <t>9,895</t>
        </is>
      </c>
      <c r="AD34" t="inlineStr">
        <is>
          <t>17,710</t>
        </is>
      </c>
      <c r="AE34" t="inlineStr">
        <is>
          <t>9,096</t>
        </is>
      </c>
      <c r="AF34" t="inlineStr">
        <is>
          <t>2,282</t>
        </is>
      </c>
      <c r="AG34" t="inlineStr">
        <is>
          <t>2,648</t>
        </is>
      </c>
      <c r="AH34" t="inlineStr">
        <is>
          <t>13,682</t>
        </is>
      </c>
      <c r="AI34" t="inlineStr">
        <is>
          <t>24,150</t>
        </is>
      </c>
      <c r="AJ34" t="inlineStr">
        <is>
          <t>34,566</t>
        </is>
      </c>
      <c r="AK34" t="inlineStr">
        <is>
          <t>57,055</t>
        </is>
      </c>
      <c r="AL34" t="inlineStr">
        <is>
          <t>84,281</t>
        </is>
      </c>
    </row>
    <row r="35">
      <c r="A35" s="1" t="inlineStr">
        <is>
          <t>Other Compreh. Income(Loss)</t>
        </is>
      </c>
      <c r="B35" t="inlineStr">
        <is>
          <t>(11)</t>
        </is>
      </c>
      <c r="C35" t="inlineStr">
        <is>
          <t>(19)</t>
        </is>
      </c>
      <c r="D35" t="inlineStr">
        <is>
          <t>(30)</t>
        </is>
      </c>
      <c r="E35" t="inlineStr">
        <is>
          <t>(50)</t>
        </is>
      </c>
      <c r="F35" t="inlineStr">
        <is>
          <t>(74)</t>
        </is>
      </c>
      <c r="G35" t="inlineStr">
        <is>
          <t>(119)</t>
        </is>
      </c>
      <c r="H35" t="inlineStr">
        <is>
          <t>(211)</t>
        </is>
      </c>
      <c r="I35" t="inlineStr">
        <is>
          <t>(314)</t>
        </is>
      </c>
      <c r="J35" t="inlineStr">
        <is>
          <t>(515)</t>
        </is>
      </c>
      <c r="K35" t="inlineStr">
        <is>
          <t>(715)</t>
        </is>
      </c>
      <c r="L35" t="inlineStr">
        <is>
          <t>(1,020)</t>
        </is>
      </c>
      <c r="M35" t="inlineStr">
        <is>
          <t>(1,312)</t>
        </is>
      </c>
      <c r="N35" t="inlineStr">
        <is>
          <t>(1,547)</t>
        </is>
      </c>
      <c r="O35" t="inlineStr">
        <is>
          <t>(1,905)</t>
        </is>
      </c>
      <c r="P35" t="inlineStr">
        <is>
          <t>(2,411)</t>
        </is>
      </c>
      <c r="Q35" t="inlineStr">
        <is>
          <t>(2,966)</t>
        </is>
      </c>
      <c r="R35" t="inlineStr">
        <is>
          <t>(3,623)</t>
        </is>
      </c>
      <c r="S35" t="inlineStr">
        <is>
          <t>(3,855)</t>
        </is>
      </c>
      <c r="T35" t="inlineStr">
        <is>
          <t>(4,163)</t>
        </is>
      </c>
      <c r="U35" t="inlineStr">
        <is>
          <t>1,426</t>
        </is>
      </c>
      <c r="V35" t="inlineStr">
        <is>
          <t>1,229</t>
        </is>
      </c>
      <c r="W35" t="inlineStr">
        <is>
          <t>1,654</t>
        </is>
      </c>
      <c r="X35" t="inlineStr">
        <is>
          <t>1,140</t>
        </is>
      </c>
      <c r="Y35" t="inlineStr">
        <is>
          <t>969</t>
        </is>
      </c>
      <c r="Z35" t="inlineStr">
        <is>
          <t>(8,629)</t>
        </is>
      </c>
      <c r="AA35" t="inlineStr">
        <is>
          <t>1,863</t>
        </is>
      </c>
      <c r="AB35" t="inlineStr">
        <is>
          <t>1,422</t>
        </is>
      </c>
      <c r="AC35" t="inlineStr">
        <is>
          <t>1,743</t>
        </is>
      </c>
      <c r="AD35" t="inlineStr">
        <is>
          <t>3,708</t>
        </is>
      </c>
      <c r="AE35" t="inlineStr">
        <is>
          <t>2,522</t>
        </is>
      </c>
      <c r="AF35" t="inlineStr">
        <is>
          <t>1,537</t>
        </is>
      </c>
      <c r="AG35" t="inlineStr">
        <is>
          <t>431</t>
        </is>
      </c>
      <c r="AH35" t="inlineStr">
        <is>
          <t>(2,187)</t>
        </is>
      </c>
      <c r="AI35" t="inlineStr">
        <is>
          <t>(340)</t>
        </is>
      </c>
      <c r="AJ35" t="inlineStr">
        <is>
          <t>3,186</t>
        </is>
      </c>
      <c r="AK35" t="inlineStr">
        <is>
          <t>1,822</t>
        </is>
      </c>
      <c r="AL35" t="inlineStr">
        <is>
          <t>(4,678)</t>
        </is>
      </c>
    </row>
    <row r="36">
      <c r="A36" s="1" t="inlineStr">
        <is>
          <t>Other Total Stockhold. Equity</t>
        </is>
      </c>
      <c r="B36" t="inlineStr">
        <is>
          <t>61</t>
        </is>
      </c>
      <c r="C36" t="inlineStr">
        <is>
          <t>97</t>
        </is>
      </c>
      <c r="D36" t="inlineStr">
        <is>
          <t>121</t>
        </is>
      </c>
      <c r="E36" t="inlineStr">
        <is>
          <t>156</t>
        </is>
      </c>
      <c r="F36" t="inlineStr">
        <is>
          <t>304</t>
        </is>
      </c>
      <c r="G36" t="inlineStr">
        <is>
          <t>513</t>
        </is>
      </c>
      <c r="H36" t="inlineStr">
        <is>
          <t>868</t>
        </is>
      </c>
      <c r="I36" t="inlineStr">
        <is>
          <t>1,400</t>
        </is>
      </c>
      <c r="J36" t="inlineStr">
        <is>
          <t>2,015</t>
        </is>
      </c>
      <c r="K36" t="inlineStr">
        <is>
          <t>2,720</t>
        </is>
      </c>
      <c r="L36" t="inlineStr">
        <is>
          <t>3,944</t>
        </is>
      </c>
      <c r="M36" t="inlineStr">
        <is>
          <t>6,801</t>
        </is>
      </c>
      <c r="N36" t="inlineStr">
        <is>
          <t>10,552</t>
        </is>
      </c>
      <c r="O36" t="inlineStr">
        <is>
          <t>2,885</t>
        </is>
      </c>
      <c r="P36" t="inlineStr">
        <is>
          <t>2,411</t>
        </is>
      </c>
      <c r="Q36" t="inlineStr">
        <is>
          <t>2,966</t>
        </is>
      </c>
      <c r="R36" t="inlineStr">
        <is>
          <t>3,623</t>
        </is>
      </c>
      <c r="S36" t="inlineStr">
        <is>
          <t>3,855</t>
        </is>
      </c>
      <c r="T36" t="inlineStr">
        <is>
          <t>4,163</t>
        </is>
      </c>
      <c r="U36" t="inlineStr">
        <is>
          <t>- -</t>
        </is>
      </c>
      <c r="V36" t="inlineStr">
        <is>
          <t>- -</t>
        </is>
      </c>
      <c r="W36" t="inlineStr">
        <is>
          <t>- -</t>
        </is>
      </c>
      <c r="X36" t="inlineStr">
        <is>
          <t>- -</t>
        </is>
      </c>
      <c r="Y36" t="inlineStr">
        <is>
          <t>- -</t>
        </is>
      </c>
      <c r="Z36" t="inlineStr">
        <is>
          <t>8,629</t>
        </is>
      </c>
      <c r="AA36" t="inlineStr">
        <is>
          <t>- -</t>
        </is>
      </c>
      <c r="AB36" t="inlineStr">
        <is>
          <t>(1,422)</t>
        </is>
      </c>
      <c r="AC36" t="inlineStr">
        <is>
          <t>- -</t>
        </is>
      </c>
      <c r="AD36" t="inlineStr">
        <is>
          <t>- -</t>
        </is>
      </c>
      <c r="AE36" t="inlineStr">
        <is>
          <t>- -</t>
        </is>
      </c>
      <c r="AF36" t="inlineStr">
        <is>
          <t>- -</t>
        </is>
      </c>
      <c r="AG36" t="inlineStr">
        <is>
          <t>- -</t>
        </is>
      </c>
      <c r="AH36" t="inlineStr">
        <is>
          <t>- -</t>
        </is>
      </c>
      <c r="AI36" t="inlineStr">
        <is>
          <t>- -</t>
        </is>
      </c>
      <c r="AJ36" t="inlineStr">
        <is>
          <t>- -</t>
        </is>
      </c>
      <c r="AK36" t="inlineStr">
        <is>
          <t>- -</t>
        </is>
      </c>
      <c r="AL36" t="inlineStr">
        <is>
          <t>- -</t>
        </is>
      </c>
    </row>
    <row r="37">
      <c r="A37" s="1" t="inlineStr">
        <is>
          <t>Total Stockholders Equity</t>
        </is>
      </c>
      <c r="B37" t="inlineStr">
        <is>
          <t>139</t>
        </is>
      </c>
      <c r="C37" t="inlineStr">
        <is>
          <t>239</t>
        </is>
      </c>
      <c r="D37" t="inlineStr">
        <is>
          <t>376</t>
        </is>
      </c>
      <c r="E37" t="inlineStr">
        <is>
          <t>562</t>
        </is>
      </c>
      <c r="F37" t="inlineStr">
        <is>
          <t>919</t>
        </is>
      </c>
      <c r="G37" t="inlineStr">
        <is>
          <t>1,351</t>
        </is>
      </c>
      <c r="H37" t="inlineStr">
        <is>
          <t>2,193</t>
        </is>
      </c>
      <c r="I37" t="inlineStr">
        <is>
          <t>3,242</t>
        </is>
      </c>
      <c r="J37" t="inlineStr">
        <is>
          <t>4,450</t>
        </is>
      </c>
      <c r="K37" t="inlineStr">
        <is>
          <t>5,333</t>
        </is>
      </c>
      <c r="L37" t="inlineStr">
        <is>
          <t>6,908</t>
        </is>
      </c>
      <c r="M37" t="inlineStr">
        <is>
          <t>10,777</t>
        </is>
      </c>
      <c r="N37" t="inlineStr">
        <is>
          <t>16,627</t>
        </is>
      </c>
      <c r="O37" t="inlineStr">
        <is>
          <t>28,438</t>
        </is>
      </c>
      <c r="P37" t="inlineStr">
        <is>
          <t>41,368</t>
        </is>
      </c>
      <c r="Q37" t="inlineStr">
        <is>
          <t>47,289</t>
        </is>
      </c>
      <c r="R37" t="inlineStr">
        <is>
          <t>52,180</t>
        </is>
      </c>
      <c r="S37" t="inlineStr">
        <is>
          <t>61,020</t>
        </is>
      </c>
      <c r="T37" t="inlineStr">
        <is>
          <t>74,825</t>
        </is>
      </c>
      <c r="U37" t="inlineStr">
        <is>
          <t>48,115</t>
        </is>
      </c>
      <c r="V37" t="inlineStr">
        <is>
          <t>40,104</t>
        </is>
      </c>
      <c r="W37" t="inlineStr">
        <is>
          <t>31,097</t>
        </is>
      </c>
      <c r="X37" t="inlineStr">
        <is>
          <t>36,286</t>
        </is>
      </c>
      <c r="Y37" t="inlineStr">
        <is>
          <t>39,558</t>
        </is>
      </c>
      <c r="Z37" t="inlineStr">
        <is>
          <t>46,175</t>
        </is>
      </c>
      <c r="AA37" t="inlineStr">
        <is>
          <t>57,083</t>
        </is>
      </c>
      <c r="AB37" t="inlineStr">
        <is>
          <t>66,363</t>
        </is>
      </c>
      <c r="AC37" t="inlineStr">
        <is>
          <t>78,944</t>
        </is>
      </c>
      <c r="AD37" t="inlineStr">
        <is>
          <t>89,784</t>
        </is>
      </c>
      <c r="AE37" t="inlineStr">
        <is>
          <t>80,083</t>
        </is>
      </c>
      <c r="AF37" t="inlineStr">
        <is>
          <t>71,997</t>
        </is>
      </c>
      <c r="AG37" t="inlineStr">
        <is>
          <t>72,394</t>
        </is>
      </c>
      <c r="AH37" t="inlineStr">
        <is>
          <t>82,718</t>
        </is>
      </c>
      <c r="AI37" t="inlineStr">
        <is>
          <t>102,330</t>
        </is>
      </c>
      <c r="AJ37" t="inlineStr">
        <is>
          <t>118,304</t>
        </is>
      </c>
      <c r="AK37" t="inlineStr">
        <is>
          <t>141,988</t>
        </is>
      </c>
      <c r="AL37" t="inlineStr">
        <is>
          <t>166,542</t>
        </is>
      </c>
    </row>
    <row r="38">
      <c r="A38" s="1" t="inlineStr">
        <is>
          <t>Total Liab.&amp;Stockhold. Equity</t>
        </is>
      </c>
      <c r="B38" t="inlineStr">
        <is>
          <t>171</t>
        </is>
      </c>
      <c r="C38" t="inlineStr">
        <is>
          <t>288</t>
        </is>
      </c>
      <c r="D38" t="inlineStr">
        <is>
          <t>493</t>
        </is>
      </c>
      <c r="E38" t="inlineStr">
        <is>
          <t>721</t>
        </is>
      </c>
      <c r="F38" t="inlineStr">
        <is>
          <t>1,105</t>
        </is>
      </c>
      <c r="G38" t="inlineStr">
        <is>
          <t>1,644</t>
        </is>
      </c>
      <c r="H38" t="inlineStr">
        <is>
          <t>2,640</t>
        </is>
      </c>
      <c r="I38" t="inlineStr">
        <is>
          <t>3,805</t>
        </is>
      </c>
      <c r="J38" t="inlineStr">
        <is>
          <t>5,363</t>
        </is>
      </c>
      <c r="K38" t="inlineStr">
        <is>
          <t>7,085</t>
        </is>
      </c>
      <c r="L38" t="inlineStr">
        <is>
          <t>9,968</t>
        </is>
      </c>
      <c r="M38" t="inlineStr">
        <is>
          <t>14,387</t>
        </is>
      </c>
      <c r="N38" t="inlineStr">
        <is>
          <t>22,357</t>
        </is>
      </c>
      <c r="O38" t="inlineStr">
        <is>
          <t>37,156</t>
        </is>
      </c>
      <c r="P38" t="inlineStr">
        <is>
          <t>52,150</t>
        </is>
      </c>
      <c r="Q38" t="inlineStr">
        <is>
          <t>59,257</t>
        </is>
      </c>
      <c r="R38" t="inlineStr">
        <is>
          <t>67,646</t>
        </is>
      </c>
      <c r="S38" t="inlineStr">
        <is>
          <t>79,571</t>
        </is>
      </c>
      <c r="T38" t="inlineStr">
        <is>
          <t>92,389</t>
        </is>
      </c>
      <c r="U38" t="inlineStr">
        <is>
          <t>70,815</t>
        </is>
      </c>
      <c r="V38" t="inlineStr">
        <is>
          <t>69,597</t>
        </is>
      </c>
      <c r="W38" t="inlineStr">
        <is>
          <t>63,171</t>
        </is>
      </c>
      <c r="X38" t="inlineStr">
        <is>
          <t>72,793</t>
        </is>
      </c>
      <c r="Y38" t="inlineStr">
        <is>
          <t>77,888</t>
        </is>
      </c>
      <c r="Z38" t="inlineStr">
        <is>
          <t>86,113</t>
        </is>
      </c>
      <c r="AA38" t="inlineStr">
        <is>
          <t>108,704</t>
        </is>
      </c>
      <c r="AB38" t="inlineStr">
        <is>
          <t>121,271</t>
        </is>
      </c>
      <c r="AC38" t="inlineStr">
        <is>
          <t>142,431</t>
        </is>
      </c>
      <c r="AD38" t="inlineStr">
        <is>
          <t>172,384</t>
        </is>
      </c>
      <c r="AE38" t="inlineStr">
        <is>
          <t>176,223</t>
        </is>
      </c>
      <c r="AF38" t="inlineStr">
        <is>
          <t>193,694</t>
        </is>
      </c>
      <c r="AG38" t="inlineStr">
        <is>
          <t>241,086</t>
        </is>
      </c>
      <c r="AH38" t="inlineStr">
        <is>
          <t>258,848</t>
        </is>
      </c>
      <c r="AI38" t="inlineStr">
        <is>
          <t>286,556</t>
        </is>
      </c>
      <c r="AJ38" t="inlineStr">
        <is>
          <t>301,311</t>
        </is>
      </c>
      <c r="AK38" t="inlineStr">
        <is>
          <t>333,779</t>
        </is>
      </c>
      <c r="AL38" t="inlineStr">
        <is>
          <t>364,840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125</t>
        </is>
      </c>
      <c r="L39" t="inlineStr">
        <is>
          <t>125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- -</t>
        </is>
      </c>
      <c r="Q39" t="inlineStr">
        <is>
          <t>- -</t>
        </is>
      </c>
      <c r="R39" t="inlineStr">
        <is>
          <t>- -</t>
        </is>
      </c>
      <c r="S39" t="inlineStr">
        <is>
          <t>- -</t>
        </is>
      </c>
      <c r="T39" t="inlineStr">
        <is>
          <t>- -</t>
        </is>
      </c>
      <c r="U39" t="inlineStr">
        <is>
          <t>- -</t>
        </is>
      </c>
      <c r="V39" t="inlineStr">
        <is>
          <t>- -</t>
        </is>
      </c>
      <c r="W39" t="inlineStr">
        <is>
          <t>- -</t>
        </is>
      </c>
      <c r="X39" t="inlineStr">
        <is>
          <t>- -</t>
        </is>
      </c>
      <c r="Y39" t="inlineStr">
        <is>
          <t>- -</t>
        </is>
      </c>
      <c r="Z39" t="inlineStr">
        <is>
          <t>- -</t>
        </is>
      </c>
      <c r="AA39" t="inlineStr">
        <is>
          <t>- -</t>
        </is>
      </c>
      <c r="AB39" t="inlineStr">
        <is>
          <t>- -</t>
        </is>
      </c>
      <c r="AC39" t="inlineStr">
        <is>
          <t>- -</t>
        </is>
      </c>
      <c r="AD39" t="inlineStr">
        <is>
          <t>- -</t>
        </is>
      </c>
      <c r="AE39" t="inlineStr">
        <is>
          <t>- -</t>
        </is>
      </c>
      <c r="AF39" t="inlineStr">
        <is>
          <t>- -</t>
        </is>
      </c>
      <c r="AG39" t="inlineStr">
        <is>
          <t>- -</t>
        </is>
      </c>
      <c r="AH39" t="inlineStr">
        <is>
          <t>- -</t>
        </is>
      </c>
      <c r="AI39" t="inlineStr">
        <is>
          <t>- -</t>
        </is>
      </c>
      <c r="AJ39" t="inlineStr">
        <is>
          <t>- -</t>
        </is>
      </c>
      <c r="AK39" t="inlineStr">
        <is>
          <t>- -</t>
        </is>
      </c>
      <c r="AL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171</t>
        </is>
      </c>
      <c r="C40" t="inlineStr">
        <is>
          <t>288</t>
        </is>
      </c>
      <c r="D40" t="inlineStr">
        <is>
          <t>493</t>
        </is>
      </c>
      <c r="E40" t="inlineStr">
        <is>
          <t>721</t>
        </is>
      </c>
      <c r="F40" t="inlineStr">
        <is>
          <t>1,105</t>
        </is>
      </c>
      <c r="G40" t="inlineStr">
        <is>
          <t>1,644</t>
        </is>
      </c>
      <c r="H40" t="inlineStr">
        <is>
          <t>2,640</t>
        </is>
      </c>
      <c r="I40" t="inlineStr">
        <is>
          <t>3,805</t>
        </is>
      </c>
      <c r="J40" t="inlineStr">
        <is>
          <t>5,363</t>
        </is>
      </c>
      <c r="K40" t="inlineStr">
        <is>
          <t>7,210</t>
        </is>
      </c>
      <c r="L40" t="inlineStr">
        <is>
          <t>10,093</t>
        </is>
      </c>
      <c r="M40" t="inlineStr">
        <is>
          <t>14,387</t>
        </is>
      </c>
      <c r="N40" t="inlineStr">
        <is>
          <t>22,357</t>
        </is>
      </c>
      <c r="O40" t="inlineStr">
        <is>
          <t>37,156</t>
        </is>
      </c>
      <c r="P40" t="inlineStr">
        <is>
          <t>52,150</t>
        </is>
      </c>
      <c r="Q40" t="inlineStr">
        <is>
          <t>59,257</t>
        </is>
      </c>
      <c r="R40" t="inlineStr">
        <is>
          <t>67,646</t>
        </is>
      </c>
      <c r="S40" t="inlineStr">
        <is>
          <t>79,571</t>
        </is>
      </c>
      <c r="T40" t="inlineStr">
        <is>
          <t>92,389</t>
        </is>
      </c>
      <c r="U40" t="inlineStr">
        <is>
          <t>70,815</t>
        </is>
      </c>
      <c r="V40" t="inlineStr">
        <is>
          <t>69,597</t>
        </is>
      </c>
      <c r="W40" t="inlineStr">
        <is>
          <t>63,171</t>
        </is>
      </c>
      <c r="X40" t="inlineStr">
        <is>
          <t>72,793</t>
        </is>
      </c>
      <c r="Y40" t="inlineStr">
        <is>
          <t>77,888</t>
        </is>
      </c>
      <c r="Z40" t="inlineStr">
        <is>
          <t>86,113</t>
        </is>
      </c>
      <c r="AA40" t="inlineStr">
        <is>
          <t>108,704</t>
        </is>
      </c>
      <c r="AB40" t="inlineStr">
        <is>
          <t>121,271</t>
        </is>
      </c>
      <c r="AC40" t="inlineStr">
        <is>
          <t>142,431</t>
        </is>
      </c>
      <c r="AD40" t="inlineStr">
        <is>
          <t>172,384</t>
        </is>
      </c>
      <c r="AE40" t="inlineStr">
        <is>
          <t>176,223</t>
        </is>
      </c>
      <c r="AF40" t="inlineStr">
        <is>
          <t>193,694</t>
        </is>
      </c>
      <c r="AG40" t="inlineStr">
        <is>
          <t>241,086</t>
        </is>
      </c>
      <c r="AH40" t="inlineStr">
        <is>
          <t>258,848</t>
        </is>
      </c>
      <c r="AI40" t="inlineStr">
        <is>
          <t>286,556</t>
        </is>
      </c>
      <c r="AJ40" t="inlineStr">
        <is>
          <t>301,311</t>
        </is>
      </c>
      <c r="AK40" t="inlineStr">
        <is>
          <t>333,779</t>
        </is>
      </c>
      <c r="AL40" t="inlineStr">
        <is>
          <t>364,840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F14" sqref="AF14"/>
    </sheetView>
  </sheetViews>
  <sheetFormatPr baseColWidth="8" defaultRowHeight="14.5"/>
  <sheetData>
    <row r="1">
      <c r="B1" s="1" t="inlineStr">
        <is>
          <t>1986</t>
        </is>
      </c>
      <c r="C1" s="1" t="inlineStr">
        <is>
          <t>1987</t>
        </is>
      </c>
      <c r="D1" s="1" t="inlineStr">
        <is>
          <t>1988</t>
        </is>
      </c>
      <c r="E1" s="1" t="inlineStr">
        <is>
          <t>1989</t>
        </is>
      </c>
      <c r="F1" s="1" t="inlineStr">
        <is>
          <t>1990</t>
        </is>
      </c>
      <c r="G1" s="1" t="inlineStr">
        <is>
          <t>1991</t>
        </is>
      </c>
      <c r="H1" s="1" t="inlineStr">
        <is>
          <t>1992</t>
        </is>
      </c>
      <c r="I1" s="1" t="inlineStr">
        <is>
          <t>1993</t>
        </is>
      </c>
      <c r="J1" s="1" t="inlineStr">
        <is>
          <t>1994</t>
        </is>
      </c>
      <c r="K1" s="1" t="inlineStr">
        <is>
          <t>1995</t>
        </is>
      </c>
      <c r="L1" s="1" t="inlineStr">
        <is>
          <t>1996</t>
        </is>
      </c>
      <c r="M1" s="1" t="inlineStr">
        <is>
          <t>1997</t>
        </is>
      </c>
      <c r="N1" s="1" t="inlineStr">
        <is>
          <t>1998</t>
        </is>
      </c>
      <c r="O1" s="1" t="inlineStr">
        <is>
          <t>1999</t>
        </is>
      </c>
      <c r="P1" s="1" t="inlineStr">
        <is>
          <t>2000</t>
        </is>
      </c>
      <c r="Q1" s="1" t="inlineStr">
        <is>
          <t>2001</t>
        </is>
      </c>
      <c r="R1" s="1" t="inlineStr">
        <is>
          <t>2002</t>
        </is>
      </c>
      <c r="S1" s="1" t="inlineStr">
        <is>
          <t>2003</t>
        </is>
      </c>
      <c r="T1" s="1" t="inlineStr">
        <is>
          <t>2004</t>
        </is>
      </c>
      <c r="U1" s="1" t="inlineStr">
        <is>
          <t>2005</t>
        </is>
      </c>
      <c r="V1" s="1" t="inlineStr">
        <is>
          <t>2006</t>
        </is>
      </c>
      <c r="W1" s="1" t="inlineStr">
        <is>
          <t>2007</t>
        </is>
      </c>
      <c r="X1" s="1" t="inlineStr">
        <is>
          <t>2008</t>
        </is>
      </c>
      <c r="Y1" s="1" t="inlineStr">
        <is>
          <t>2009</t>
        </is>
      </c>
      <c r="Z1" s="1" t="inlineStr">
        <is>
          <t>2010</t>
        </is>
      </c>
      <c r="AA1" s="1" t="inlineStr">
        <is>
          <t>2011</t>
        </is>
      </c>
      <c r="AB1" s="1" t="inlineStr">
        <is>
          <t>2012</t>
        </is>
      </c>
      <c r="AC1" s="1" t="inlineStr">
        <is>
          <t>2013</t>
        </is>
      </c>
      <c r="AD1" s="1" t="inlineStr">
        <is>
          <t>2014</t>
        </is>
      </c>
      <c r="AE1" s="1" t="inlineStr">
        <is>
          <t>2015</t>
        </is>
      </c>
      <c r="AF1" s="1" t="inlineStr">
        <is>
          <t>2016</t>
        </is>
      </c>
      <c r="AG1" s="1" t="inlineStr">
        <is>
          <t>2017</t>
        </is>
      </c>
      <c r="AH1" s="1" t="inlineStr">
        <is>
          <t>2018</t>
        </is>
      </c>
      <c r="AI1" s="1" t="inlineStr">
        <is>
          <t>2019</t>
        </is>
      </c>
      <c r="AJ1" s="1" t="inlineStr">
        <is>
          <t>2020</t>
        </is>
      </c>
      <c r="AK1" s="1" t="inlineStr">
        <is>
          <t>2021</t>
        </is>
      </c>
      <c r="AL1" s="1" t="inlineStr">
        <is>
          <t>2022</t>
        </is>
      </c>
    </row>
    <row r="2">
      <c r="A2" s="1" t="inlineStr">
        <is>
          <t>Net Income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171</t>
        </is>
      </c>
      <c r="F2" t="inlineStr">
        <is>
          <t>279</t>
        </is>
      </c>
      <c r="G2" t="inlineStr">
        <is>
          <t>463</t>
        </is>
      </c>
      <c r="H2" t="inlineStr">
        <is>
          <t>708</t>
        </is>
      </c>
      <c r="I2" t="inlineStr">
        <is>
          <t>953</t>
        </is>
      </c>
      <c r="J2" t="inlineStr">
        <is>
          <t>1,146</t>
        </is>
      </c>
      <c r="K2" t="inlineStr">
        <is>
          <t>1,453</t>
        </is>
      </c>
      <c r="L2" t="inlineStr">
        <is>
          <t>2,195</t>
        </is>
      </c>
      <c r="M2" t="inlineStr">
        <is>
          <t>3,454</t>
        </is>
      </c>
      <c r="N2" t="inlineStr">
        <is>
          <t>4,490</t>
        </is>
      </c>
      <c r="O2" t="inlineStr">
        <is>
          <t>7,785</t>
        </is>
      </c>
      <c r="P2" t="inlineStr">
        <is>
          <t>9,421</t>
        </is>
      </c>
      <c r="Q2" t="inlineStr">
        <is>
          <t>7,346</t>
        </is>
      </c>
      <c r="R2" t="inlineStr">
        <is>
          <t>7,829</t>
        </is>
      </c>
      <c r="S2" t="inlineStr">
        <is>
          <t>9,993</t>
        </is>
      </c>
      <c r="T2" t="inlineStr">
        <is>
          <t>8,168</t>
        </is>
      </c>
      <c r="U2" t="inlineStr">
        <is>
          <t>12,254</t>
        </is>
      </c>
      <c r="V2" t="inlineStr">
        <is>
          <t>12,599</t>
        </is>
      </c>
      <c r="W2" t="inlineStr">
        <is>
          <t>14,065</t>
        </is>
      </c>
      <c r="X2" t="inlineStr">
        <is>
          <t>17,681</t>
        </is>
      </c>
      <c r="Y2" t="inlineStr">
        <is>
          <t>14,569</t>
        </is>
      </c>
      <c r="Z2" t="inlineStr">
        <is>
          <t>18,760</t>
        </is>
      </c>
      <c r="AA2" t="inlineStr">
        <is>
          <t>23,150</t>
        </is>
      </c>
      <c r="AB2" t="inlineStr">
        <is>
          <t>16,978</t>
        </is>
      </c>
      <c r="AC2" t="inlineStr">
        <is>
          <t>21,863</t>
        </is>
      </c>
      <c r="AD2" t="inlineStr">
        <is>
          <t>22,074</t>
        </is>
      </c>
      <c r="AE2" t="inlineStr">
        <is>
          <t>12,193</t>
        </is>
      </c>
      <c r="AF2" t="inlineStr">
        <is>
          <t>16,798</t>
        </is>
      </c>
      <c r="AG2" t="inlineStr">
        <is>
          <t>21,204</t>
        </is>
      </c>
      <c r="AH2" t="inlineStr">
        <is>
          <t>16,571</t>
        </is>
      </c>
      <c r="AI2" t="inlineStr">
        <is>
          <t>39,240</t>
        </is>
      </c>
      <c r="AJ2" t="inlineStr">
        <is>
          <t>44,281</t>
        </is>
      </c>
      <c r="AK2" t="inlineStr">
        <is>
          <t>61,271</t>
        </is>
      </c>
      <c r="AL2" t="inlineStr">
        <is>
          <t>72,738</t>
        </is>
      </c>
    </row>
    <row r="3">
      <c r="A3" s="1" t="inlineStr">
        <is>
          <t>Depreciation and Amortization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24</t>
        </is>
      </c>
      <c r="F3" t="inlineStr">
        <is>
          <t>46</t>
        </is>
      </c>
      <c r="G3" t="inlineStr">
        <is>
          <t>76</t>
        </is>
      </c>
      <c r="H3" t="inlineStr">
        <is>
          <t>112</t>
        </is>
      </c>
      <c r="I3" t="inlineStr">
        <is>
          <t>151</t>
        </is>
      </c>
      <c r="J3" t="inlineStr">
        <is>
          <t>237</t>
        </is>
      </c>
      <c r="K3" t="inlineStr">
        <is>
          <t>269</t>
        </is>
      </c>
      <c r="L3" t="inlineStr">
        <is>
          <t>480</t>
        </is>
      </c>
      <c r="M3" t="inlineStr">
        <is>
          <t>557</t>
        </is>
      </c>
      <c r="N3" t="inlineStr">
        <is>
          <t>1,024</t>
        </is>
      </c>
      <c r="O3" t="inlineStr">
        <is>
          <t>1,010</t>
        </is>
      </c>
      <c r="P3" t="inlineStr">
        <is>
          <t>748</t>
        </is>
      </c>
      <c r="Q3" t="inlineStr">
        <is>
          <t>1,536</t>
        </is>
      </c>
      <c r="R3" t="inlineStr">
        <is>
          <t>1,084</t>
        </is>
      </c>
      <c r="S3" t="inlineStr">
        <is>
          <t>1,439</t>
        </is>
      </c>
      <c r="T3" t="inlineStr">
        <is>
          <t>1,186</t>
        </is>
      </c>
      <c r="U3" t="inlineStr">
        <is>
          <t>855</t>
        </is>
      </c>
      <c r="V3" t="inlineStr">
        <is>
          <t>903</t>
        </is>
      </c>
      <c r="W3" t="inlineStr">
        <is>
          <t>1,440</t>
        </is>
      </c>
      <c r="X3" t="inlineStr">
        <is>
          <t>2,056</t>
        </is>
      </c>
      <c r="Y3" t="inlineStr">
        <is>
          <t>2,562</t>
        </is>
      </c>
      <c r="Z3" t="inlineStr">
        <is>
          <t>2,673</t>
        </is>
      </c>
      <c r="AA3" t="inlineStr">
        <is>
          <t>2,766</t>
        </is>
      </c>
      <c r="AB3" t="inlineStr">
        <is>
          <t>2,967</t>
        </is>
      </c>
      <c r="AC3" t="inlineStr">
        <is>
          <t>3,755</t>
        </is>
      </c>
      <c r="AD3" t="inlineStr">
        <is>
          <t>5,212</t>
        </is>
      </c>
      <c r="AE3" t="inlineStr">
        <is>
          <t>5,957</t>
        </is>
      </c>
      <c r="AF3" t="inlineStr">
        <is>
          <t>6,622</t>
        </is>
      </c>
      <c r="AG3" t="inlineStr">
        <is>
          <t>8,778</t>
        </is>
      </c>
      <c r="AH3" t="inlineStr">
        <is>
          <t>10,261</t>
        </is>
      </c>
      <c r="AI3" t="inlineStr">
        <is>
          <t>11,682</t>
        </is>
      </c>
      <c r="AJ3" t="inlineStr">
        <is>
          <t>12,796</t>
        </is>
      </c>
      <c r="AK3" t="inlineStr">
        <is>
          <t>11,686</t>
        </is>
      </c>
      <c r="AL3" t="inlineStr">
        <is>
          <t>14,460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- -</t>
        </is>
      </c>
      <c r="L4" t="inlineStr">
        <is>
          <t>- -</t>
        </is>
      </c>
      <c r="M4" t="inlineStr">
        <is>
          <t>- -</t>
        </is>
      </c>
      <c r="N4" t="inlineStr">
        <is>
          <t>- -</t>
        </is>
      </c>
      <c r="O4" t="inlineStr">
        <is>
          <t>- -</t>
        </is>
      </c>
      <c r="P4" t="inlineStr">
        <is>
          <t>- -</t>
        </is>
      </c>
      <c r="Q4" t="inlineStr">
        <is>
          <t>(420)</t>
        </is>
      </c>
      <c r="R4" t="inlineStr">
        <is>
          <t>(416)</t>
        </is>
      </c>
      <c r="S4" t="inlineStr">
        <is>
          <t>336</t>
        </is>
      </c>
      <c r="T4" t="inlineStr">
        <is>
          <t>(1,479)</t>
        </is>
      </c>
      <c r="U4" t="inlineStr">
        <is>
          <t>(179)</t>
        </is>
      </c>
      <c r="V4" t="inlineStr">
        <is>
          <t>219</t>
        </is>
      </c>
      <c r="W4" t="inlineStr">
        <is>
          <t>421</t>
        </is>
      </c>
      <c r="X4" t="inlineStr">
        <is>
          <t>935</t>
        </is>
      </c>
      <c r="Y4" t="inlineStr">
        <is>
          <t>762</t>
        </is>
      </c>
      <c r="Z4" t="inlineStr">
        <is>
          <t>(220)</t>
        </is>
      </c>
      <c r="AA4" t="inlineStr">
        <is>
          <t>2</t>
        </is>
      </c>
      <c r="AB4" t="inlineStr">
        <is>
          <t>954</t>
        </is>
      </c>
      <c r="AC4" t="inlineStr">
        <is>
          <t>(19)</t>
        </is>
      </c>
      <c r="AD4" t="inlineStr">
        <is>
          <t>(331)</t>
        </is>
      </c>
      <c r="AE4" t="inlineStr">
        <is>
          <t>224</t>
        </is>
      </c>
      <c r="AF4" t="inlineStr">
        <is>
          <t>332</t>
        </is>
      </c>
      <c r="AG4" t="inlineStr">
        <is>
          <t>(3,296)</t>
        </is>
      </c>
      <c r="AH4" t="inlineStr">
        <is>
          <t>13,040</t>
        </is>
      </c>
      <c r="AI4" t="inlineStr">
        <is>
          <t>(3,534)</t>
        </is>
      </c>
      <c r="AJ4" t="inlineStr">
        <is>
          <t>(3,620)</t>
        </is>
      </c>
      <c r="AK4" t="inlineStr">
        <is>
          <t>(150)</t>
        </is>
      </c>
      <c r="AL4" t="inlineStr">
        <is>
          <t>(5,702)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  <c r="S5" t="inlineStr">
        <is>
          <t>- -</t>
        </is>
      </c>
      <c r="T5" t="inlineStr">
        <is>
          <t>- -</t>
        </is>
      </c>
      <c r="U5" t="inlineStr">
        <is>
          <t>- -</t>
        </is>
      </c>
      <c r="V5" t="inlineStr">
        <is>
          <t>- -</t>
        </is>
      </c>
      <c r="W5" t="inlineStr">
        <is>
          <t>- -</t>
        </is>
      </c>
      <c r="X5" t="inlineStr">
        <is>
          <t>1,479</t>
        </is>
      </c>
      <c r="Y5" t="inlineStr">
        <is>
          <t>1,708</t>
        </is>
      </c>
      <c r="Z5" t="inlineStr">
        <is>
          <t>1,891</t>
        </is>
      </c>
      <c r="AA5" t="inlineStr">
        <is>
          <t>2,166</t>
        </is>
      </c>
      <c r="AB5" t="inlineStr">
        <is>
          <t>2,244</t>
        </is>
      </c>
      <c r="AC5" t="inlineStr">
        <is>
          <t>2,406</t>
        </is>
      </c>
      <c r="AD5" t="inlineStr">
        <is>
          <t>2,446</t>
        </is>
      </c>
      <c r="AE5" t="inlineStr">
        <is>
          <t>2,574</t>
        </is>
      </c>
      <c r="AF5" t="inlineStr">
        <is>
          <t>2,668</t>
        </is>
      </c>
      <c r="AG5" t="inlineStr">
        <is>
          <t>3,266</t>
        </is>
      </c>
      <c r="AH5" t="inlineStr">
        <is>
          <t>3,940</t>
        </is>
      </c>
      <c r="AI5" t="inlineStr">
        <is>
          <t>4,652</t>
        </is>
      </c>
      <c r="AJ5" t="inlineStr">
        <is>
          <t>5,289</t>
        </is>
      </c>
      <c r="AK5" t="inlineStr">
        <is>
          <t>6,118</t>
        </is>
      </c>
      <c r="AL5" t="inlineStr">
        <is>
          <t>7,502</t>
        </is>
      </c>
    </row>
    <row r="6">
      <c r="A6" s="1" t="inlineStr">
        <is>
          <t>Change in Working Capital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28</t>
        </is>
      </c>
      <c r="F6" t="inlineStr">
        <is>
          <t>(47)</t>
        </is>
      </c>
      <c r="G6" t="inlineStr">
        <is>
          <t>19</t>
        </is>
      </c>
      <c r="H6" t="inlineStr">
        <is>
          <t>87</t>
        </is>
      </c>
      <c r="I6" t="inlineStr">
        <is>
          <t>(30)</t>
        </is>
      </c>
      <c r="J6" t="inlineStr">
        <is>
          <t>210</t>
        </is>
      </c>
      <c r="K6" t="inlineStr">
        <is>
          <t>268</t>
        </is>
      </c>
      <c r="L6" t="inlineStr">
        <is>
          <t>1,044</t>
        </is>
      </c>
      <c r="M6" t="inlineStr">
        <is>
          <t>678</t>
        </is>
      </c>
      <c r="N6" t="inlineStr">
        <is>
          <t>1,070</t>
        </is>
      </c>
      <c r="O6" t="inlineStr">
        <is>
          <t>1,395</t>
        </is>
      </c>
      <c r="P6" t="inlineStr">
        <is>
          <t>(1,587)</t>
        </is>
      </c>
      <c r="Q6" t="inlineStr">
        <is>
          <t>298</t>
        </is>
      </c>
      <c r="R6" t="inlineStr">
        <is>
          <t>1,992</t>
        </is>
      </c>
      <c r="S6" t="inlineStr">
        <is>
          <t>2,273</t>
        </is>
      </c>
      <c r="T6" t="inlineStr">
        <is>
          <t>1,963</t>
        </is>
      </c>
      <c r="U6" t="inlineStr">
        <is>
          <t>(1,092)</t>
        </is>
      </c>
      <c r="V6" t="inlineStr">
        <is>
          <t>(2,397)</t>
        </is>
      </c>
      <c r="W6" t="inlineStr">
        <is>
          <t>(961)</t>
        </is>
      </c>
      <c r="X6" t="inlineStr">
        <is>
          <t>(2,435)</t>
        </is>
      </c>
      <c r="Y6" t="inlineStr">
        <is>
          <t>(178)</t>
        </is>
      </c>
      <c r="Z6" t="inlineStr">
        <is>
          <t>30,035</t>
        </is>
      </c>
      <c r="AA6" t="inlineStr">
        <is>
          <t>(3,003)</t>
        </is>
      </c>
      <c r="AB6" t="inlineStr">
        <is>
          <t>35,930</t>
        </is>
      </c>
      <c r="AC6" t="inlineStr">
        <is>
          <t>42,878</t>
        </is>
      </c>
      <c r="AD6" t="inlineStr">
        <is>
          <t>44,949</t>
        </is>
      </c>
      <c r="AE6" t="inlineStr">
        <is>
          <t>46,585</t>
        </is>
      </c>
      <c r="AF6" t="inlineStr">
        <is>
          <t>54,996</t>
        </is>
      </c>
      <c r="AG6" t="inlineStr">
        <is>
          <t>69,363</t>
        </is>
      </c>
      <c r="AH6" t="inlineStr">
        <is>
          <t>2,284</t>
        </is>
      </c>
      <c r="AI6" t="inlineStr">
        <is>
          <t>937</t>
        </is>
      </c>
      <c r="AJ6" t="inlineStr">
        <is>
          <t>2,148</t>
        </is>
      </c>
      <c r="AK6" t="inlineStr">
        <is>
          <t>(936)</t>
        </is>
      </c>
      <c r="AL6" t="inlineStr">
        <is>
          <t>446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(1,569)</t>
        </is>
      </c>
      <c r="Y7" t="inlineStr">
        <is>
          <t>2,215</t>
        </is>
      </c>
      <c r="Z7" t="inlineStr">
        <is>
          <t>(2,238)</t>
        </is>
      </c>
      <c r="AA7" t="inlineStr">
        <is>
          <t>(1,451)</t>
        </is>
      </c>
      <c r="AB7" t="inlineStr">
        <is>
          <t>(1,156)</t>
        </is>
      </c>
      <c r="AC7" t="inlineStr">
        <is>
          <t>(1,807)</t>
        </is>
      </c>
      <c r="AD7" t="inlineStr">
        <is>
          <t>(1,120)</t>
        </is>
      </c>
      <c r="AE7" t="inlineStr">
        <is>
          <t>1,456</t>
        </is>
      </c>
      <c r="AF7" t="inlineStr">
        <is>
          <t>(530)</t>
        </is>
      </c>
      <c r="AG7" t="inlineStr">
        <is>
          <t>(925)</t>
        </is>
      </c>
      <c r="AH7" t="inlineStr">
        <is>
          <t>(3,862)</t>
        </is>
      </c>
      <c r="AI7" t="inlineStr">
        <is>
          <t>(2,812)</t>
        </is>
      </c>
      <c r="AJ7" t="inlineStr">
        <is>
          <t>(2,577)</t>
        </is>
      </c>
      <c r="AK7" t="inlineStr">
        <is>
          <t>(6,481)</t>
        </is>
      </c>
      <c r="AL7" t="inlineStr">
        <is>
          <t>(6,834)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15</t>
        </is>
      </c>
      <c r="F8" t="inlineStr">
        <is>
          <t>(16)</t>
        </is>
      </c>
      <c r="G8" t="inlineStr">
        <is>
          <t>8</t>
        </is>
      </c>
      <c r="H8" t="inlineStr">
        <is>
          <t>(40)</t>
        </is>
      </c>
      <c r="I8" t="inlineStr">
        <is>
          <t>(51)</t>
        </is>
      </c>
      <c r="J8" t="inlineStr">
        <is>
          <t>23</t>
        </is>
      </c>
      <c r="K8" t="inlineStr">
        <is>
          <t>15</t>
        </is>
      </c>
      <c r="L8" t="inlineStr">
        <is>
          <t>- -</t>
        </is>
      </c>
      <c r="M8" t="inlineStr">
        <is>
          <t>- -</t>
        </is>
      </c>
      <c r="N8" t="inlineStr">
        <is>
          <t>- -</t>
        </is>
      </c>
      <c r="O8" t="inlineStr">
        <is>
          <t>- -</t>
        </is>
      </c>
      <c r="P8" t="inlineStr">
        <is>
          <t>- -</t>
        </is>
      </c>
      <c r="Q8" t="inlineStr">
        <is>
          <t>- -</t>
        </is>
      </c>
      <c r="R8" t="inlineStr">
        <is>
          <t>- -</t>
        </is>
      </c>
      <c r="S8" t="inlineStr">
        <is>
          <t>- -</t>
        </is>
      </c>
      <c r="T8" t="inlineStr">
        <is>
          <t>- -</t>
        </is>
      </c>
      <c r="U8" t="inlineStr">
        <is>
          <t>- -</t>
        </is>
      </c>
      <c r="V8" t="inlineStr">
        <is>
          <t>- -</t>
        </is>
      </c>
      <c r="W8" t="inlineStr">
        <is>
          <t>- -</t>
        </is>
      </c>
      <c r="X8" t="inlineStr">
        <is>
          <t>- -</t>
        </is>
      </c>
      <c r="Y8" t="inlineStr">
        <is>
          <t>- -</t>
        </is>
      </c>
      <c r="Z8" t="inlineStr">
        <is>
          <t>- -</t>
        </is>
      </c>
      <c r="AA8" t="inlineStr">
        <is>
          <t>(561)</t>
        </is>
      </c>
      <c r="AB8" t="inlineStr">
        <is>
          <t>184</t>
        </is>
      </c>
      <c r="AC8" t="inlineStr">
        <is>
          <t>(802)</t>
        </is>
      </c>
      <c r="AD8" t="inlineStr">
        <is>
          <t>(161)</t>
        </is>
      </c>
      <c r="AE8" t="inlineStr">
        <is>
          <t>(272)</t>
        </is>
      </c>
      <c r="AF8" t="inlineStr">
        <is>
          <t>600</t>
        </is>
      </c>
      <c r="AG8" t="inlineStr">
        <is>
          <t>50</t>
        </is>
      </c>
      <c r="AH8" t="inlineStr">
        <is>
          <t>(465)</t>
        </is>
      </c>
      <c r="AI8" t="inlineStr">
        <is>
          <t>597</t>
        </is>
      </c>
      <c r="AJ8" t="inlineStr">
        <is>
          <t>168</t>
        </is>
      </c>
      <c r="AK8" t="inlineStr">
        <is>
          <t>(737)</t>
        </is>
      </c>
      <c r="AL8" t="inlineStr">
        <is>
          <t>(1,123)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  <c r="AA9" t="inlineStr">
        <is>
          <t>58</t>
        </is>
      </c>
      <c r="AB9" t="inlineStr">
        <is>
          <t>(31)</t>
        </is>
      </c>
      <c r="AC9" t="inlineStr">
        <is>
          <t>537</t>
        </is>
      </c>
      <c r="AD9" t="inlineStr">
        <is>
          <t>473</t>
        </is>
      </c>
      <c r="AE9" t="inlineStr">
        <is>
          <t>(1,054)</t>
        </is>
      </c>
      <c r="AF9" t="inlineStr">
        <is>
          <t>88</t>
        </is>
      </c>
      <c r="AG9" t="inlineStr">
        <is>
          <t>81</t>
        </is>
      </c>
      <c r="AH9" t="inlineStr">
        <is>
          <t>1,148</t>
        </is>
      </c>
      <c r="AI9" t="inlineStr">
        <is>
          <t>232</t>
        </is>
      </c>
      <c r="AJ9" t="inlineStr">
        <is>
          <t>3,018</t>
        </is>
      </c>
      <c r="AK9" t="inlineStr">
        <is>
          <t>2,798</t>
        </is>
      </c>
      <c r="AL9" t="inlineStr">
        <is>
          <t>2,943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310</t>
        </is>
      </c>
      <c r="F10" t="inlineStr">
        <is>
          <t>533</t>
        </is>
      </c>
      <c r="G10" t="inlineStr">
        <is>
          <t>735</t>
        </is>
      </c>
      <c r="H10" t="inlineStr">
        <is>
          <t>1,323</t>
        </is>
      </c>
      <c r="I10" t="inlineStr">
        <is>
          <t>2,287</t>
        </is>
      </c>
      <c r="J10" t="inlineStr">
        <is>
          <t>3,399</t>
        </is>
      </c>
      <c r="K10" t="inlineStr">
        <is>
          <t>4,273</t>
        </is>
      </c>
      <c r="L10" t="inlineStr">
        <is>
          <t>5,414</t>
        </is>
      </c>
      <c r="M10" t="inlineStr">
        <is>
          <t>6,763</t>
        </is>
      </c>
      <c r="N10" t="inlineStr">
        <is>
          <t>10,159</t>
        </is>
      </c>
      <c r="O10" t="inlineStr">
        <is>
          <t>11,515</t>
        </is>
      </c>
      <c r="P10" t="inlineStr">
        <is>
          <t>20,553</t>
        </is>
      </c>
      <c r="Q10" t="inlineStr">
        <is>
          <t>271</t>
        </is>
      </c>
      <c r="R10" t="inlineStr">
        <is>
          <t>2,430</t>
        </is>
      </c>
      <c r="S10" t="inlineStr">
        <is>
          <t>1,639</t>
        </is>
      </c>
      <c r="T10" t="inlineStr">
        <is>
          <t>109</t>
        </is>
      </c>
      <c r="U10" t="inlineStr">
        <is>
          <t>31,860</t>
        </is>
      </c>
      <c r="V10" t="inlineStr">
        <is>
          <t>1,224</t>
        </is>
      </c>
      <c r="W10" t="inlineStr">
        <is>
          <t>1,123</t>
        </is>
      </c>
      <c r="X10" t="inlineStr">
        <is>
          <t>(271)</t>
        </is>
      </c>
      <c r="Y10" t="inlineStr">
        <is>
          <t>1,400</t>
        </is>
      </c>
      <c r="Z10" t="inlineStr">
        <is>
          <t>29,374</t>
        </is>
      </c>
      <c r="AA10" t="inlineStr">
        <is>
          <t>1,356</t>
        </is>
      </c>
      <c r="AB10" t="inlineStr">
        <is>
          <t>36,104</t>
        </is>
      </c>
      <c r="AC10" t="inlineStr">
        <is>
          <t>44,253</t>
        </is>
      </c>
      <c r="AD10" t="inlineStr">
        <is>
          <t>44,325</t>
        </is>
      </c>
      <c r="AE10" t="inlineStr">
        <is>
          <t>45,072</t>
        </is>
      </c>
      <c r="AF10" t="inlineStr">
        <is>
          <t>57,072</t>
        </is>
      </c>
      <c r="AG10" t="inlineStr">
        <is>
          <t>67,711</t>
        </is>
      </c>
      <c r="AH10" t="inlineStr">
        <is>
          <t>5,922</t>
        </is>
      </c>
      <c r="AI10" t="inlineStr">
        <is>
          <t>4,462</t>
        </is>
      </c>
      <c r="AJ10" t="inlineStr">
        <is>
          <t>2,212</t>
        </is>
      </c>
      <c r="AK10" t="inlineStr">
        <is>
          <t>2,324</t>
        </is>
      </c>
      <c r="AL10" t="inlineStr">
        <is>
          <t>5,805</t>
        </is>
      </c>
    </row>
    <row r="11">
      <c r="A11" s="1" t="inlineStr">
        <is>
          <t>Other Non-Cash Items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0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296</t>
        </is>
      </c>
      <c r="O11" t="inlineStr">
        <is>
          <t>(160)</t>
        </is>
      </c>
      <c r="P11" t="inlineStr">
        <is>
          <t>5,379</t>
        </is>
      </c>
      <c r="Q11" t="inlineStr">
        <is>
          <t>4,662</t>
        </is>
      </c>
      <c r="R11" t="inlineStr">
        <is>
          <t>4,020</t>
        </is>
      </c>
      <c r="S11" t="inlineStr">
        <is>
          <t>1,756</t>
        </is>
      </c>
      <c r="T11" t="inlineStr">
        <is>
          <t>4,788</t>
        </is>
      </c>
      <c r="U11" t="inlineStr">
        <is>
          <t>4,767</t>
        </is>
      </c>
      <c r="V11" t="inlineStr">
        <is>
          <t>3,080</t>
        </is>
      </c>
      <c r="W11" t="inlineStr">
        <is>
          <t>2,831</t>
        </is>
      </c>
      <c r="X11" t="inlineStr">
        <is>
          <t>1,896</t>
        </is>
      </c>
      <c r="Y11" t="inlineStr">
        <is>
          <t>(386)</t>
        </is>
      </c>
      <c r="Z11" t="inlineStr">
        <is>
          <t>(29,066)</t>
        </is>
      </c>
      <c r="AA11" t="inlineStr">
        <is>
          <t>1,913</t>
        </is>
      </c>
      <c r="AB11" t="inlineStr">
        <is>
          <t>(27,447)</t>
        </is>
      </c>
      <c r="AC11" t="inlineStr">
        <is>
          <t>(42,050)</t>
        </is>
      </c>
      <c r="AD11" t="inlineStr">
        <is>
          <t>(42,119)</t>
        </is>
      </c>
      <c r="AE11" t="inlineStr">
        <is>
          <t>(38,453)</t>
        </is>
      </c>
      <c r="AF11" t="inlineStr">
        <is>
          <t>(48,091)</t>
        </is>
      </c>
      <c r="AG11" t="inlineStr">
        <is>
          <t>(59,808)</t>
        </is>
      </c>
      <c r="AH11" t="inlineStr">
        <is>
          <t>(2,212)</t>
        </is>
      </c>
      <c r="AI11" t="inlineStr">
        <is>
          <t>(792)</t>
        </is>
      </c>
      <c r="AJ11" t="inlineStr">
        <is>
          <t>(219)</t>
        </is>
      </c>
      <c r="AK11" t="inlineStr">
        <is>
          <t>(1,249)</t>
        </is>
      </c>
      <c r="AL11" t="inlineStr">
        <is>
          <t>(409)</t>
        </is>
      </c>
    </row>
    <row r="12">
      <c r="A12" s="1" t="inlineStr">
        <is>
          <t>Cash Provided by Operating Activities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223</t>
        </is>
      </c>
      <c r="F12" t="inlineStr">
        <is>
          <t>278</t>
        </is>
      </c>
      <c r="G12" t="inlineStr">
        <is>
          <t>558</t>
        </is>
      </c>
      <c r="H12" t="inlineStr">
        <is>
          <t>907</t>
        </is>
      </c>
      <c r="I12" t="inlineStr">
        <is>
          <t>1,074</t>
        </is>
      </c>
      <c r="J12" t="inlineStr">
        <is>
          <t>1,593</t>
        </is>
      </c>
      <c r="K12" t="inlineStr">
        <is>
          <t>1,990</t>
        </is>
      </c>
      <c r="L12" t="inlineStr">
        <is>
          <t>3,719</t>
        </is>
      </c>
      <c r="M12" t="inlineStr">
        <is>
          <t>4,689</t>
        </is>
      </c>
      <c r="N12" t="inlineStr">
        <is>
          <t>6,880</t>
        </is>
      </c>
      <c r="O12" t="inlineStr">
        <is>
          <t>10,030</t>
        </is>
      </c>
      <c r="P12" t="inlineStr">
        <is>
          <t>13,961</t>
        </is>
      </c>
      <c r="Q12" t="inlineStr">
        <is>
          <t>13,422</t>
        </is>
      </c>
      <c r="R12" t="inlineStr">
        <is>
          <t>14,509</t>
        </is>
      </c>
      <c r="S12" t="inlineStr">
        <is>
          <t>15,797</t>
        </is>
      </c>
      <c r="T12" t="inlineStr">
        <is>
          <t>14,626</t>
        </is>
      </c>
      <c r="U12" t="inlineStr">
        <is>
          <t>16,605</t>
        </is>
      </c>
      <c r="V12" t="inlineStr">
        <is>
          <t>14,404</t>
        </is>
      </c>
      <c r="W12" t="inlineStr">
        <is>
          <t>17,796</t>
        </is>
      </c>
      <c r="X12" t="inlineStr">
        <is>
          <t>21,612</t>
        </is>
      </c>
      <c r="Y12" t="inlineStr">
        <is>
          <t>19,037</t>
        </is>
      </c>
      <c r="Z12" t="inlineStr">
        <is>
          <t>24,073</t>
        </is>
      </c>
      <c r="AA12" t="inlineStr">
        <is>
          <t>26,994</t>
        </is>
      </c>
      <c r="AB12" t="inlineStr">
        <is>
          <t>31,626</t>
        </is>
      </c>
      <c r="AC12" t="inlineStr">
        <is>
          <t>28,833</t>
        </is>
      </c>
      <c r="AD12" t="inlineStr">
        <is>
          <t>32,231</t>
        </is>
      </c>
      <c r="AE12" t="inlineStr">
        <is>
          <t>29,080</t>
        </is>
      </c>
      <c r="AF12" t="inlineStr">
        <is>
          <t>33,325</t>
        </is>
      </c>
      <c r="AG12" t="inlineStr">
        <is>
          <t>39,507</t>
        </is>
      </c>
      <c r="AH12" t="inlineStr">
        <is>
          <t>43,884</t>
        </is>
      </c>
      <c r="AI12" t="inlineStr">
        <is>
          <t>52,185</t>
        </is>
      </c>
      <c r="AJ12" t="inlineStr">
        <is>
          <t>60,675</t>
        </is>
      </c>
      <c r="AK12" t="inlineStr">
        <is>
          <t>76,740</t>
        </is>
      </c>
      <c r="AL12" t="inlineStr">
        <is>
          <t>89,035</t>
        </is>
      </c>
    </row>
    <row r="13">
      <c r="A13" s="1" t="inlineStr">
        <is>
          <t>CAPEX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(89)</t>
        </is>
      </c>
      <c r="F13" t="inlineStr">
        <is>
          <t>(158)</t>
        </is>
      </c>
      <c r="G13" t="inlineStr">
        <is>
          <t>(264)</t>
        </is>
      </c>
      <c r="H13" t="inlineStr">
        <is>
          <t>(317)</t>
        </is>
      </c>
      <c r="I13" t="inlineStr">
        <is>
          <t>(236)</t>
        </is>
      </c>
      <c r="J13" t="inlineStr">
        <is>
          <t>(278)</t>
        </is>
      </c>
      <c r="K13" t="inlineStr">
        <is>
          <t>(495)</t>
        </is>
      </c>
      <c r="L13" t="inlineStr">
        <is>
          <t>(494)</t>
        </is>
      </c>
      <c r="M13" t="inlineStr">
        <is>
          <t>(499)</t>
        </is>
      </c>
      <c r="N13" t="inlineStr">
        <is>
          <t>(656)</t>
        </is>
      </c>
      <c r="O13" t="inlineStr">
        <is>
          <t>(583)</t>
        </is>
      </c>
      <c r="P13" t="inlineStr">
        <is>
          <t>(879)</t>
        </is>
      </c>
      <c r="Q13" t="inlineStr">
        <is>
          <t>(1,103)</t>
        </is>
      </c>
      <c r="R13" t="inlineStr">
        <is>
          <t>(770)</t>
        </is>
      </c>
      <c r="S13" t="inlineStr">
        <is>
          <t>(891)</t>
        </is>
      </c>
      <c r="T13" t="inlineStr">
        <is>
          <t>(1,109)</t>
        </is>
      </c>
      <c r="U13" t="inlineStr">
        <is>
          <t>(812)</t>
        </is>
      </c>
      <c r="V13" t="inlineStr">
        <is>
          <t>(1,578)</t>
        </is>
      </c>
      <c r="W13" t="inlineStr">
        <is>
          <t>(2,264)</t>
        </is>
      </c>
      <c r="X13" t="inlineStr">
        <is>
          <t>(3,182)</t>
        </is>
      </c>
      <c r="Y13" t="inlineStr">
        <is>
          <t>(3,119)</t>
        </is>
      </c>
      <c r="Z13" t="inlineStr">
        <is>
          <t>(1,977)</t>
        </is>
      </c>
      <c r="AA13" t="inlineStr">
        <is>
          <t>(2,355)</t>
        </is>
      </c>
      <c r="AB13" t="inlineStr">
        <is>
          <t>(2,305)</t>
        </is>
      </c>
      <c r="AC13" t="inlineStr">
        <is>
          <t>(4,257)</t>
        </is>
      </c>
      <c r="AD13" t="inlineStr">
        <is>
          <t>(5,485)</t>
        </is>
      </c>
      <c r="AE13" t="inlineStr">
        <is>
          <t>(5,944)</t>
        </is>
      </c>
      <c r="AF13" t="inlineStr">
        <is>
          <t>(8,343)</t>
        </is>
      </c>
      <c r="AG13" t="inlineStr">
        <is>
          <t>(8,129)</t>
        </is>
      </c>
      <c r="AH13" t="inlineStr">
        <is>
          <t>(11,632)</t>
        </is>
      </c>
      <c r="AI13" t="inlineStr">
        <is>
          <t>(13,925)</t>
        </is>
      </c>
      <c r="AJ13" t="inlineStr">
        <is>
          <t>(15,441)</t>
        </is>
      </c>
      <c r="AK13" t="inlineStr">
        <is>
          <t>(20,622)</t>
        </is>
      </c>
      <c r="AL13" t="inlineStr">
        <is>
          <t>(23,886)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(190)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(1,063)</t>
        </is>
      </c>
      <c r="T14" t="inlineStr">
        <is>
          <t>(4)</t>
        </is>
      </c>
      <c r="U14" t="inlineStr">
        <is>
          <t>(207)</t>
        </is>
      </c>
      <c r="V14" t="inlineStr">
        <is>
          <t>(649)</t>
        </is>
      </c>
      <c r="W14" t="inlineStr">
        <is>
          <t>(1,150)</t>
        </is>
      </c>
      <c r="X14" t="inlineStr">
        <is>
          <t>(8,053)</t>
        </is>
      </c>
      <c r="Y14" t="inlineStr">
        <is>
          <t>(868)</t>
        </is>
      </c>
      <c r="Z14" t="inlineStr">
        <is>
          <t>(245)</t>
        </is>
      </c>
      <c r="AA14" t="inlineStr">
        <is>
          <t>(71)</t>
        </is>
      </c>
      <c r="AB14" t="inlineStr">
        <is>
          <t>(10,112)</t>
        </is>
      </c>
      <c r="AC14" t="inlineStr">
        <is>
          <t>(1,584)</t>
        </is>
      </c>
      <c r="AD14" t="inlineStr">
        <is>
          <t>(5,937)</t>
        </is>
      </c>
      <c r="AE14" t="inlineStr">
        <is>
          <t>(3,723)</t>
        </is>
      </c>
      <c r="AF14" t="inlineStr">
        <is>
          <t>(1,393)</t>
        </is>
      </c>
      <c r="AG14" t="inlineStr">
        <is>
          <t>(25,944)</t>
        </is>
      </c>
      <c r="AH14" t="inlineStr">
        <is>
          <t>(888)</t>
        </is>
      </c>
      <c r="AI14" t="inlineStr">
        <is>
          <t>(2,388)</t>
        </is>
      </c>
      <c r="AJ14" t="inlineStr">
        <is>
          <t>(2,521)</t>
        </is>
      </c>
      <c r="AK14" t="inlineStr">
        <is>
          <t>(8,909)</t>
        </is>
      </c>
      <c r="AL14" t="inlineStr">
        <is>
          <t>(22,038)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(16)</t>
        </is>
      </c>
      <c r="F15" t="inlineStr">
        <is>
          <t>(95)</t>
        </is>
      </c>
      <c r="G15" t="inlineStr">
        <is>
          <t>(77)</t>
        </is>
      </c>
      <c r="H15" t="inlineStr">
        <is>
          <t>(284)</t>
        </is>
      </c>
      <c r="I15" t="inlineStr">
        <is>
          <t>(723)</t>
        </is>
      </c>
      <c r="J15" t="inlineStr">
        <is>
          <t>(860)</t>
        </is>
      </c>
      <c r="K15" t="inlineStr">
        <is>
          <t>(651)</t>
        </is>
      </c>
      <c r="L15" t="inlineStr">
        <is>
          <t>(1,551)</t>
        </is>
      </c>
      <c r="M15" t="inlineStr">
        <is>
          <t>(921)</t>
        </is>
      </c>
      <c r="N15" t="inlineStr">
        <is>
          <t>(4,828)</t>
        </is>
      </c>
      <c r="O15" t="inlineStr">
        <is>
          <t>(36,441)</t>
        </is>
      </c>
      <c r="P15" t="inlineStr">
        <is>
          <t>(43,158)</t>
        </is>
      </c>
      <c r="Q15" t="inlineStr">
        <is>
          <t>(66,346)</t>
        </is>
      </c>
      <c r="R15" t="inlineStr">
        <is>
          <t>(89,386)</t>
        </is>
      </c>
      <c r="S15" t="inlineStr">
        <is>
          <t>(89,621)</t>
        </is>
      </c>
      <c r="T15" t="inlineStr">
        <is>
          <t>(92,495)</t>
        </is>
      </c>
      <c r="U15" t="inlineStr">
        <is>
          <t>(68,045)</t>
        </is>
      </c>
      <c r="V15" t="inlineStr">
        <is>
          <t>(51,117)</t>
        </is>
      </c>
      <c r="W15" t="inlineStr">
        <is>
          <t>(36,308)</t>
        </is>
      </c>
      <c r="X15" t="inlineStr">
        <is>
          <t>(20,954)</t>
        </is>
      </c>
      <c r="Y15" t="inlineStr">
        <is>
          <t>(36,850)</t>
        </is>
      </c>
      <c r="Z15" t="inlineStr">
        <is>
          <t>(30,168)</t>
        </is>
      </c>
      <c r="AA15" t="inlineStr">
        <is>
          <t>(35,993)</t>
        </is>
      </c>
      <c r="AB15" t="inlineStr">
        <is>
          <t>(57,250)</t>
        </is>
      </c>
      <c r="AC15" t="inlineStr">
        <is>
          <t>(75,396)</t>
        </is>
      </c>
      <c r="AD15" t="inlineStr">
        <is>
          <t>(72,690)</t>
        </is>
      </c>
      <c r="AE15" t="inlineStr">
        <is>
          <t>(98,729)</t>
        </is>
      </c>
      <c r="AF15" t="inlineStr">
        <is>
          <t>(129,758)</t>
        </is>
      </c>
      <c r="AG15" t="inlineStr">
        <is>
          <t>(176,905)</t>
        </is>
      </c>
      <c r="AH15" t="inlineStr">
        <is>
          <t>(137,380)</t>
        </is>
      </c>
      <c r="AI15" t="inlineStr">
        <is>
          <t>(57,697)</t>
        </is>
      </c>
      <c r="AJ15" t="inlineStr">
        <is>
          <t>(77,190)</t>
        </is>
      </c>
      <c r="AK15" t="inlineStr">
        <is>
          <t>(62,924)</t>
        </is>
      </c>
      <c r="AL15" t="inlineStr">
        <is>
          <t>(26,456)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- -</t>
        </is>
      </c>
      <c r="L16" t="inlineStr">
        <is>
          <t>- -</t>
        </is>
      </c>
      <c r="M16" t="inlineStr">
        <is>
          <t>- -</t>
        </is>
      </c>
      <c r="N16" t="inlineStr">
        <is>
          <t>- -</t>
        </is>
      </c>
      <c r="O16" t="inlineStr">
        <is>
          <t>25,754</t>
        </is>
      </c>
      <c r="P16" t="inlineStr">
        <is>
          <t>32,110</t>
        </is>
      </c>
      <c r="Q16" t="inlineStr">
        <is>
          <t>58,715</t>
        </is>
      </c>
      <c r="R16" t="inlineStr">
        <is>
          <t>79,311</t>
        </is>
      </c>
      <c r="S16" t="inlineStr">
        <is>
          <t>84,362</t>
        </is>
      </c>
      <c r="T16" t="inlineStr">
        <is>
          <t>90,863</t>
        </is>
      </c>
      <c r="U16" t="inlineStr">
        <is>
          <t>84,091</t>
        </is>
      </c>
      <c r="V16" t="inlineStr">
        <is>
          <t>58,230</t>
        </is>
      </c>
      <c r="W16" t="inlineStr">
        <is>
          <t>46,187</t>
        </is>
      </c>
      <c r="X16" t="inlineStr">
        <is>
          <t>27,729</t>
        </is>
      </c>
      <c r="Y16" t="inlineStr">
        <is>
          <t>25,997</t>
        </is>
      </c>
      <c r="Z16" t="inlineStr">
        <is>
          <t>22,578</t>
        </is>
      </c>
      <c r="AA16" t="inlineStr">
        <is>
          <t>23,803</t>
        </is>
      </c>
      <c r="AB16" t="inlineStr">
        <is>
          <t>45,275</t>
        </is>
      </c>
      <c r="AC16" t="inlineStr">
        <is>
          <t>57,594</t>
        </is>
      </c>
      <c r="AD16" t="inlineStr">
        <is>
          <t>65,366</t>
        </is>
      </c>
      <c r="AE16" t="inlineStr">
        <is>
          <t>85,861</t>
        </is>
      </c>
      <c r="AF16" t="inlineStr">
        <is>
          <t>115,341</t>
        </is>
      </c>
      <c r="AG16" t="inlineStr">
        <is>
          <t>164,394</t>
        </is>
      </c>
      <c r="AH16" t="inlineStr">
        <is>
          <t>143,937</t>
        </is>
      </c>
      <c r="AI16" t="inlineStr">
        <is>
          <t>58,237</t>
        </is>
      </c>
      <c r="AJ16" t="inlineStr">
        <is>
          <t>84,170</t>
        </is>
      </c>
      <c r="AK16" t="inlineStr">
        <is>
          <t>65,800</t>
        </is>
      </c>
      <c r="AL16" t="inlineStr">
        <is>
          <t>44,894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(40)</t>
        </is>
      </c>
      <c r="F17" t="inlineStr">
        <is>
          <t>(18)</t>
        </is>
      </c>
      <c r="G17" t="inlineStr">
        <is>
          <t>(40)</t>
        </is>
      </c>
      <c r="H17" t="inlineStr">
        <is>
          <t>(41)</t>
        </is>
      </c>
      <c r="I17" t="inlineStr">
        <is>
          <t>(17)</t>
        </is>
      </c>
      <c r="J17" t="inlineStr">
        <is>
          <t>(64)</t>
        </is>
      </c>
      <c r="K17" t="inlineStr">
        <is>
          <t>(230)</t>
        </is>
      </c>
      <c r="L17" t="inlineStr">
        <is>
          <t>(625)</t>
        </is>
      </c>
      <c r="M17" t="inlineStr">
        <is>
          <t>(1,669)</t>
        </is>
      </c>
      <c r="N17" t="inlineStr">
        <is>
          <t>(1,598)</t>
        </is>
      </c>
      <c r="O17" t="inlineStr">
        <is>
          <t>79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3,117</t>
        </is>
      </c>
      <c r="W17" t="inlineStr">
        <is>
          <t>(376)</t>
        </is>
      </c>
      <c r="X17" t="inlineStr">
        <is>
          <t>(127)</t>
        </is>
      </c>
      <c r="Y17" t="inlineStr">
        <is>
          <t>(930)</t>
        </is>
      </c>
      <c r="Z17" t="inlineStr">
        <is>
          <t>(1,502)</t>
        </is>
      </c>
      <c r="AA17" t="inlineStr">
        <is>
          <t>- -</t>
        </is>
      </c>
      <c r="AB17" t="inlineStr">
        <is>
          <t>(394)</t>
        </is>
      </c>
      <c r="AC17" t="inlineStr">
        <is>
          <t>(168)</t>
        </is>
      </c>
      <c r="AD17" t="inlineStr">
        <is>
          <t>(87)</t>
        </is>
      </c>
      <c r="AE17" t="inlineStr">
        <is>
          <t>(466)</t>
        </is>
      </c>
      <c r="AF17" t="inlineStr">
        <is>
          <t>203</t>
        </is>
      </c>
      <c r="AG17" t="inlineStr">
        <is>
          <t>(197)</t>
        </is>
      </c>
      <c r="AH17" t="inlineStr">
        <is>
          <t>(98)</t>
        </is>
      </c>
      <c r="AI17" t="inlineStr">
        <is>
          <t>- -</t>
        </is>
      </c>
      <c r="AJ17" t="inlineStr">
        <is>
          <t>(1,241)</t>
        </is>
      </c>
      <c r="AK17" t="inlineStr">
        <is>
          <t>(922)</t>
        </is>
      </c>
      <c r="AL17" t="inlineStr">
        <is>
          <t>(2,825)</t>
        </is>
      </c>
    </row>
    <row r="18">
      <c r="A18" s="1" t="inlineStr">
        <is>
          <t>Cash Used for Investing Activities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(145)</t>
        </is>
      </c>
      <c r="F18" t="inlineStr">
        <is>
          <t>(271)</t>
        </is>
      </c>
      <c r="G18" t="inlineStr">
        <is>
          <t>(381)</t>
        </is>
      </c>
      <c r="H18" t="inlineStr">
        <is>
          <t>(642)</t>
        </is>
      </c>
      <c r="I18" t="inlineStr">
        <is>
          <t>(976)</t>
        </is>
      </c>
      <c r="J18" t="inlineStr">
        <is>
          <t>(1,202)</t>
        </is>
      </c>
      <c r="K18" t="inlineStr">
        <is>
          <t>(1,376)</t>
        </is>
      </c>
      <c r="L18" t="inlineStr">
        <is>
          <t>(2,670)</t>
        </is>
      </c>
      <c r="M18" t="inlineStr">
        <is>
          <t>(3,089)</t>
        </is>
      </c>
      <c r="N18" t="inlineStr">
        <is>
          <t>(7,272)</t>
        </is>
      </c>
      <c r="O18" t="inlineStr">
        <is>
          <t>(11,191)</t>
        </is>
      </c>
      <c r="P18" t="inlineStr">
        <is>
          <t>(11,927)</t>
        </is>
      </c>
      <c r="Q18" t="inlineStr">
        <is>
          <t>(8,734)</t>
        </is>
      </c>
      <c r="R18" t="inlineStr">
        <is>
          <t>(10,845)</t>
        </is>
      </c>
      <c r="S18" t="inlineStr">
        <is>
          <t>(7,213)</t>
        </is>
      </c>
      <c r="T18" t="inlineStr">
        <is>
          <t>(2,745)</t>
        </is>
      </c>
      <c r="U18" t="inlineStr">
        <is>
          <t>15,027</t>
        </is>
      </c>
      <c r="V18" t="inlineStr">
        <is>
          <t>8,003</t>
        </is>
      </c>
      <c r="W18" t="inlineStr">
        <is>
          <t>6,089</t>
        </is>
      </c>
      <c r="X18" t="inlineStr">
        <is>
          <t>(4,587)</t>
        </is>
      </c>
      <c r="Y18" t="inlineStr">
        <is>
          <t>(15,770)</t>
        </is>
      </c>
      <c r="Z18" t="inlineStr">
        <is>
          <t>(11,314)</t>
        </is>
      </c>
      <c r="AA18" t="inlineStr">
        <is>
          <t>(14,616)</t>
        </is>
      </c>
      <c r="AB18" t="inlineStr">
        <is>
          <t>(24,786)</t>
        </is>
      </c>
      <c r="AC18" t="inlineStr">
        <is>
          <t>(23,811)</t>
        </is>
      </c>
      <c r="AD18" t="inlineStr">
        <is>
          <t>(18,833)</t>
        </is>
      </c>
      <c r="AE18" t="inlineStr">
        <is>
          <t>(23,001)</t>
        </is>
      </c>
      <c r="AF18" t="inlineStr">
        <is>
          <t>(23,950)</t>
        </is>
      </c>
      <c r="AG18" t="inlineStr">
        <is>
          <t>(46,781)</t>
        </is>
      </c>
      <c r="AH18" t="inlineStr">
        <is>
          <t>(6,061)</t>
        </is>
      </c>
      <c r="AI18" t="inlineStr">
        <is>
          <t>(15,773)</t>
        </is>
      </c>
      <c r="AJ18" t="inlineStr">
        <is>
          <t>(12,223)</t>
        </is>
      </c>
      <c r="AK18" t="inlineStr">
        <is>
          <t>(27,577)</t>
        </is>
      </c>
      <c r="AL18" t="inlineStr">
        <is>
          <t>(30,311)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- -</t>
        </is>
      </c>
      <c r="R19" t="inlineStr">
        <is>
          <t>- -</t>
        </is>
      </c>
      <c r="S19" t="inlineStr">
        <is>
          <t>- -</t>
        </is>
      </c>
      <c r="T19" t="inlineStr">
        <is>
          <t>- -</t>
        </is>
      </c>
      <c r="U19" t="inlineStr">
        <is>
          <t>- -</t>
        </is>
      </c>
      <c r="V19" t="inlineStr">
        <is>
          <t>- -</t>
        </is>
      </c>
      <c r="W19" t="inlineStr">
        <is>
          <t>- -</t>
        </is>
      </c>
      <c r="X19" t="inlineStr">
        <is>
          <t>- -</t>
        </is>
      </c>
      <c r="Y19" t="inlineStr">
        <is>
          <t>(228)</t>
        </is>
      </c>
      <c r="Z19" t="inlineStr">
        <is>
          <t>(2,986)</t>
        </is>
      </c>
      <c r="AA19" t="inlineStr">
        <is>
          <t>(814)</t>
        </is>
      </c>
      <c r="AB19" t="inlineStr">
        <is>
          <t>- -</t>
        </is>
      </c>
      <c r="AC19" t="inlineStr">
        <is>
          <t>(1,346)</t>
        </is>
      </c>
      <c r="AD19" t="inlineStr">
        <is>
          <t>(3,888)</t>
        </is>
      </c>
      <c r="AE19" t="inlineStr">
        <is>
          <t>(1,500)</t>
        </is>
      </c>
      <c r="AF19" t="inlineStr">
        <is>
          <t>(2,796)</t>
        </is>
      </c>
      <c r="AG19" t="inlineStr">
        <is>
          <t>(7,922)</t>
        </is>
      </c>
      <c r="AH19" t="inlineStr">
        <is>
          <t>(10,060)</t>
        </is>
      </c>
      <c r="AI19" t="inlineStr">
        <is>
          <t>(4,000)</t>
        </is>
      </c>
      <c r="AJ19" t="inlineStr">
        <is>
          <t>(5,518)</t>
        </is>
      </c>
      <c r="AK19" t="inlineStr">
        <is>
          <t>(3,750)</t>
        </is>
      </c>
      <c r="AL19" t="inlineStr">
        <is>
          <t>(9,023)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6</t>
        </is>
      </c>
      <c r="F20" t="inlineStr">
        <is>
          <t>110</t>
        </is>
      </c>
      <c r="G20" t="inlineStr">
        <is>
          <t>180</t>
        </is>
      </c>
      <c r="H20" t="inlineStr">
        <is>
          <t>265</t>
        </is>
      </c>
      <c r="I20" t="inlineStr">
        <is>
          <t>436</t>
        </is>
      </c>
      <c r="J20" t="inlineStr">
        <is>
          <t>431</t>
        </is>
      </c>
      <c r="K20" t="inlineStr">
        <is>
          <t>332</t>
        </is>
      </c>
      <c r="L20" t="inlineStr">
        <is>
          <t>504</t>
        </is>
      </c>
      <c r="M20" t="inlineStr">
        <is>
          <t>1,724</t>
        </is>
      </c>
      <c r="N20" t="inlineStr">
        <is>
          <t>959</t>
        </is>
      </c>
      <c r="O20" t="inlineStr">
        <is>
          <t>2,116</t>
        </is>
      </c>
      <c r="P20" t="inlineStr">
        <is>
          <t>2,717</t>
        </is>
      </c>
      <c r="Q20" t="inlineStr">
        <is>
          <t>1,620</t>
        </is>
      </c>
      <c r="R20" t="inlineStr">
        <is>
          <t>1,497</t>
        </is>
      </c>
      <c r="S20" t="inlineStr">
        <is>
          <t>2,120</t>
        </is>
      </c>
      <c r="T20" t="inlineStr">
        <is>
          <t>2,748</t>
        </is>
      </c>
      <c r="U20" t="inlineStr">
        <is>
          <t>3,109</t>
        </is>
      </c>
      <c r="V20" t="inlineStr">
        <is>
          <t>2,101</t>
        </is>
      </c>
      <c r="W20" t="inlineStr">
        <is>
          <t>6,782</t>
        </is>
      </c>
      <c r="X20" t="inlineStr">
        <is>
          <t>3,494</t>
        </is>
      </c>
      <c r="Y20" t="inlineStr">
        <is>
          <t>579</t>
        </is>
      </c>
      <c r="Z20" t="inlineStr">
        <is>
          <t>2,311</t>
        </is>
      </c>
      <c r="AA20" t="inlineStr">
        <is>
          <t>2,422</t>
        </is>
      </c>
      <c r="AB20" t="inlineStr">
        <is>
          <t>1,913</t>
        </is>
      </c>
      <c r="AC20" t="inlineStr">
        <is>
          <t>931</t>
        </is>
      </c>
      <c r="AD20" t="inlineStr">
        <is>
          <t>607</t>
        </is>
      </c>
      <c r="AE20" t="inlineStr">
        <is>
          <t>634</t>
        </is>
      </c>
      <c r="AF20" t="inlineStr">
        <is>
          <t>668</t>
        </is>
      </c>
      <c r="AG20" t="inlineStr">
        <is>
          <t>772</t>
        </is>
      </c>
      <c r="AH20" t="inlineStr">
        <is>
          <t>1,002</t>
        </is>
      </c>
      <c r="AI20" t="inlineStr">
        <is>
          <t>1,142</t>
        </is>
      </c>
      <c r="AJ20" t="inlineStr">
        <is>
          <t>1,343</t>
        </is>
      </c>
      <c r="AK20" t="inlineStr">
        <is>
          <t>1,693</t>
        </is>
      </c>
      <c r="AL20" t="inlineStr">
        <is>
          <t>1,841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(47)</t>
        </is>
      </c>
      <c r="G21" t="inlineStr">
        <is>
          <t>(197)</t>
        </is>
      </c>
      <c r="H21" t="inlineStr">
        <is>
          <t>(135)</t>
        </is>
      </c>
      <c r="I21" t="inlineStr">
        <is>
          <t>(250)</t>
        </is>
      </c>
      <c r="J21" t="inlineStr">
        <is>
          <t>(348)</t>
        </is>
      </c>
      <c r="K21" t="inlineStr">
        <is>
          <t>(649)</t>
        </is>
      </c>
      <c r="L21" t="inlineStr">
        <is>
          <t>(1,261)</t>
        </is>
      </c>
      <c r="M21" t="inlineStr">
        <is>
          <t>(3,101)</t>
        </is>
      </c>
      <c r="N21" t="inlineStr">
        <is>
          <t>(2,468)</t>
        </is>
      </c>
      <c r="O21" t="inlineStr">
        <is>
          <t>(2,950)</t>
        </is>
      </c>
      <c r="P21" t="inlineStr">
        <is>
          <t>(4,896)</t>
        </is>
      </c>
      <c r="Q21" t="inlineStr">
        <is>
          <t>(7,441)</t>
        </is>
      </c>
      <c r="R21" t="inlineStr">
        <is>
          <t>(6,069)</t>
        </is>
      </c>
      <c r="S21" t="inlineStr">
        <is>
          <t>(6,486)</t>
        </is>
      </c>
      <c r="T21" t="inlineStr">
        <is>
          <t>(3,383)</t>
        </is>
      </c>
      <c r="U21" t="inlineStr">
        <is>
          <t>(8,057)</t>
        </is>
      </c>
      <c r="V21" t="inlineStr">
        <is>
          <t>(19,207)</t>
        </is>
      </c>
      <c r="W21" t="inlineStr">
        <is>
          <t>(27,575)</t>
        </is>
      </c>
      <c r="X21" t="inlineStr">
        <is>
          <t>(12,533)</t>
        </is>
      </c>
      <c r="Y21" t="inlineStr">
        <is>
          <t>(9,353)</t>
        </is>
      </c>
      <c r="Z21" t="inlineStr">
        <is>
          <t>(11,269)</t>
        </is>
      </c>
      <c r="AA21" t="inlineStr">
        <is>
          <t>(11,555)</t>
        </is>
      </c>
      <c r="AB21" t="inlineStr">
        <is>
          <t>(5,029)</t>
        </is>
      </c>
      <c r="AC21" t="inlineStr">
        <is>
          <t>(5,360)</t>
        </is>
      </c>
      <c r="AD21" t="inlineStr">
        <is>
          <t>(7,316)</t>
        </is>
      </c>
      <c r="AE21" t="inlineStr">
        <is>
          <t>(14,443)</t>
        </is>
      </c>
      <c r="AF21" t="inlineStr">
        <is>
          <t>(15,969)</t>
        </is>
      </c>
      <c r="AG21" t="inlineStr">
        <is>
          <t>(11,788)</t>
        </is>
      </c>
      <c r="AH21" t="inlineStr">
        <is>
          <t>(10,721)</t>
        </is>
      </c>
      <c r="AI21" t="inlineStr">
        <is>
          <t>(19,543)</t>
        </is>
      </c>
      <c r="AJ21" t="inlineStr">
        <is>
          <t>(22,968)</t>
        </is>
      </c>
      <c r="AK21" t="inlineStr">
        <is>
          <t>(27,385)</t>
        </is>
      </c>
      <c r="AL21" t="inlineStr">
        <is>
          <t>(32,696)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(15)</t>
        </is>
      </c>
      <c r="N22" t="inlineStr">
        <is>
          <t>(28)</t>
        </is>
      </c>
      <c r="O22" t="inlineStr">
        <is>
          <t>(28)</t>
        </is>
      </c>
      <c r="P22" t="inlineStr">
        <is>
          <t>(13)</t>
        </is>
      </c>
      <c r="Q22" t="inlineStr">
        <is>
          <t>- -</t>
        </is>
      </c>
      <c r="R22" t="inlineStr">
        <is>
          <t>- -</t>
        </is>
      </c>
      <c r="S22" t="inlineStr">
        <is>
          <t>(857)</t>
        </is>
      </c>
      <c r="T22" t="inlineStr">
        <is>
          <t>(1,729)</t>
        </is>
      </c>
      <c r="U22" t="inlineStr">
        <is>
          <t>(36,112)</t>
        </is>
      </c>
      <c r="V22" t="inlineStr">
        <is>
          <t>(3,545)</t>
        </is>
      </c>
      <c r="W22" t="inlineStr">
        <is>
          <t>(3,805)</t>
        </is>
      </c>
      <c r="X22" t="inlineStr">
        <is>
          <t>(4,015)</t>
        </is>
      </c>
      <c r="Y22" t="inlineStr">
        <is>
          <t>(4,468)</t>
        </is>
      </c>
      <c r="Z22" t="inlineStr">
        <is>
          <t>(4,578)</t>
        </is>
      </c>
      <c r="AA22" t="inlineStr">
        <is>
          <t>(5,180)</t>
        </is>
      </c>
      <c r="AB22" t="inlineStr">
        <is>
          <t>(6,385)</t>
        </is>
      </c>
      <c r="AC22" t="inlineStr">
        <is>
          <t>(7,455)</t>
        </is>
      </c>
      <c r="AD22" t="inlineStr">
        <is>
          <t>(8,879)</t>
        </is>
      </c>
      <c r="AE22" t="inlineStr">
        <is>
          <t>(9,882)</t>
        </is>
      </c>
      <c r="AF22" t="inlineStr">
        <is>
          <t>(11,006)</t>
        </is>
      </c>
      <c r="AG22" t="inlineStr">
        <is>
          <t>(11,845)</t>
        </is>
      </c>
      <c r="AH22" t="inlineStr">
        <is>
          <t>(12,699)</t>
        </is>
      </c>
      <c r="AI22" t="inlineStr">
        <is>
          <t>(13,811)</t>
        </is>
      </c>
      <c r="AJ22" t="inlineStr">
        <is>
          <t>(15,137)</t>
        </is>
      </c>
      <c r="AK22" t="inlineStr">
        <is>
          <t>(16,521)</t>
        </is>
      </c>
      <c r="AL22" t="inlineStr">
        <is>
          <t>(18,135)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19</t>
        </is>
      </c>
      <c r="F23" t="inlineStr">
        <is>
          <t>(20)</t>
        </is>
      </c>
      <c r="G23" t="inlineStr">
        <is>
          <t>13</t>
        </is>
      </c>
      <c r="H23" t="inlineStr">
        <is>
          <t>(11)</t>
        </is>
      </c>
      <c r="I23" t="inlineStr">
        <is>
          <t>- -</t>
        </is>
      </c>
      <c r="J23" t="inlineStr">
        <is>
          <t>- -</t>
        </is>
      </c>
      <c r="K23" t="inlineStr">
        <is>
          <t>179</t>
        </is>
      </c>
      <c r="L23" t="inlineStr">
        <is>
          <t>352</t>
        </is>
      </c>
      <c r="M23" t="inlineStr">
        <is>
          <t>891</t>
        </is>
      </c>
      <c r="N23" t="inlineStr">
        <is>
          <t>2,091</t>
        </is>
      </c>
      <c r="O23" t="inlineStr">
        <is>
          <t>3,107</t>
        </is>
      </c>
      <c r="P23" t="inlineStr">
        <is>
          <t>- -</t>
        </is>
      </c>
      <c r="Q23" t="inlineStr">
        <is>
          <t>235</t>
        </is>
      </c>
      <c r="R23" t="inlineStr">
        <is>
          <t>- -</t>
        </is>
      </c>
      <c r="S23" t="inlineStr">
        <is>
          <t>- -</t>
        </is>
      </c>
      <c r="T23" t="inlineStr">
        <is>
          <t>- -</t>
        </is>
      </c>
      <c r="U23" t="inlineStr">
        <is>
          <t>(18)</t>
        </is>
      </c>
      <c r="V23" t="inlineStr">
        <is>
          <t>89</t>
        </is>
      </c>
      <c r="W23" t="inlineStr">
        <is>
          <t>54</t>
        </is>
      </c>
      <c r="X23" t="inlineStr">
        <is>
          <t>120</t>
        </is>
      </c>
      <c r="Y23" t="inlineStr">
        <is>
          <t>6,007</t>
        </is>
      </c>
      <c r="Z23" t="inlineStr">
        <is>
          <t>3,231</t>
        </is>
      </c>
      <c r="AA23" t="inlineStr">
        <is>
          <t>6,751</t>
        </is>
      </c>
      <c r="AB23" t="inlineStr">
        <is>
          <t>93</t>
        </is>
      </c>
      <c r="AC23" t="inlineStr">
        <is>
          <t>5,082</t>
        </is>
      </c>
      <c r="AD23" t="inlineStr">
        <is>
          <t>11,082</t>
        </is>
      </c>
      <c r="AE23" t="inlineStr">
        <is>
          <t>16,111</t>
        </is>
      </c>
      <c r="AF23" t="inlineStr">
        <is>
          <t>20,710</t>
        </is>
      </c>
      <c r="AG23" t="inlineStr">
        <is>
          <t>39,191</t>
        </is>
      </c>
      <c r="AH23" t="inlineStr">
        <is>
          <t>(1,112)</t>
        </is>
      </c>
      <c r="AI23" t="inlineStr">
        <is>
          <t>(675)</t>
        </is>
      </c>
      <c r="AJ23" t="inlineStr">
        <is>
          <t>(3,751)</t>
        </is>
      </c>
      <c r="AK23" t="inlineStr">
        <is>
          <t>(2,523)</t>
        </is>
      </c>
      <c r="AL23" t="inlineStr">
        <is>
          <t>(863)</t>
        </is>
      </c>
    </row>
    <row r="24">
      <c r="A24" s="1" t="inlineStr">
        <is>
          <t>Cash Used/Provided by Financing Activities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26</t>
        </is>
      </c>
      <c r="F24" t="inlineStr">
        <is>
          <t>44</t>
        </is>
      </c>
      <c r="G24" t="inlineStr">
        <is>
          <t>(4)</t>
        </is>
      </c>
      <c r="H24" t="inlineStr">
        <is>
          <t>119</t>
        </is>
      </c>
      <c r="I24" t="inlineStr">
        <is>
          <t>186</t>
        </is>
      </c>
      <c r="J24" t="inlineStr">
        <is>
          <t>83</t>
        </is>
      </c>
      <c r="K24" t="inlineStr">
        <is>
          <t>(138)</t>
        </is>
      </c>
      <c r="L24" t="inlineStr">
        <is>
          <t>(405)</t>
        </is>
      </c>
      <c r="M24" t="inlineStr">
        <is>
          <t>(501)</t>
        </is>
      </c>
      <c r="N24" t="inlineStr">
        <is>
          <t>554</t>
        </is>
      </c>
      <c r="O24" t="inlineStr">
        <is>
          <t>2,245</t>
        </is>
      </c>
      <c r="P24" t="inlineStr">
        <is>
          <t>(2,192)</t>
        </is>
      </c>
      <c r="Q24" t="inlineStr">
        <is>
          <t>(5,586)</t>
        </is>
      </c>
      <c r="R24" t="inlineStr">
        <is>
          <t>(4,572)</t>
        </is>
      </c>
      <c r="S24" t="inlineStr">
        <is>
          <t>(5,223)</t>
        </is>
      </c>
      <c r="T24" t="inlineStr">
        <is>
          <t>(2,364)</t>
        </is>
      </c>
      <c r="U24" t="inlineStr">
        <is>
          <t>(41,078)</t>
        </is>
      </c>
      <c r="V24" t="inlineStr">
        <is>
          <t>(20,562)</t>
        </is>
      </c>
      <c r="W24" t="inlineStr">
        <is>
          <t>(24,544)</t>
        </is>
      </c>
      <c r="X24" t="inlineStr">
        <is>
          <t>(12,934)</t>
        </is>
      </c>
      <c r="Y24" t="inlineStr">
        <is>
          <t>(7,463)</t>
        </is>
      </c>
      <c r="Z24" t="inlineStr">
        <is>
          <t>(13,291)</t>
        </is>
      </c>
      <c r="AA24" t="inlineStr">
        <is>
          <t>(8,376)</t>
        </is>
      </c>
      <c r="AB24" t="inlineStr">
        <is>
          <t>(9,408)</t>
        </is>
      </c>
      <c r="AC24" t="inlineStr">
        <is>
          <t>(8,148)</t>
        </is>
      </c>
      <c r="AD24" t="inlineStr">
        <is>
          <t>(8,394)</t>
        </is>
      </c>
      <c r="AE24" t="inlineStr">
        <is>
          <t>(9,080)</t>
        </is>
      </c>
      <c r="AF24" t="inlineStr">
        <is>
          <t>(8,393)</t>
        </is>
      </c>
      <c r="AG24" t="inlineStr">
        <is>
          <t>8,408</t>
        </is>
      </c>
      <c r="AH24" t="inlineStr">
        <is>
          <t>(33,590)</t>
        </is>
      </c>
      <c r="AI24" t="inlineStr">
        <is>
          <t>(36,887)</t>
        </is>
      </c>
      <c r="AJ24" t="inlineStr">
        <is>
          <t>(46,031)</t>
        </is>
      </c>
      <c r="AK24" t="inlineStr">
        <is>
          <t>(48,486)</t>
        </is>
      </c>
      <c r="AL24" t="inlineStr">
        <is>
          <t>(58,876)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(1)</t>
        </is>
      </c>
      <c r="F25" t="inlineStr">
        <is>
          <t>3</t>
        </is>
      </c>
      <c r="G25" t="inlineStr">
        <is>
          <t>(2)</t>
        </is>
      </c>
      <c r="H25" t="inlineStr">
        <is>
          <t>(10)</t>
        </is>
      </c>
      <c r="I25" t="inlineStr">
        <is>
          <t>(62)</t>
        </is>
      </c>
      <c r="J25" t="inlineStr">
        <is>
          <t>(10)</t>
        </is>
      </c>
      <c r="K25" t="inlineStr">
        <is>
          <t>9</t>
        </is>
      </c>
      <c r="L25" t="inlineStr">
        <is>
          <t>(5)</t>
        </is>
      </c>
      <c r="M25" t="inlineStr">
        <is>
          <t>6</t>
        </is>
      </c>
      <c r="N25" t="inlineStr">
        <is>
          <t>(29)</t>
        </is>
      </c>
      <c r="O25" t="inlineStr">
        <is>
          <t>52</t>
        </is>
      </c>
      <c r="P25" t="inlineStr">
        <is>
          <t>29</t>
        </is>
      </c>
      <c r="Q25" t="inlineStr">
        <is>
          <t>(26)</t>
        </is>
      </c>
      <c r="R25" t="inlineStr">
        <is>
          <t>2</t>
        </is>
      </c>
      <c r="S25" t="inlineStr">
        <is>
          <t>61</t>
        </is>
      </c>
      <c r="T25" t="inlineStr">
        <is>
          <t>27</t>
        </is>
      </c>
      <c r="U25" t="inlineStr">
        <is>
          <t>(7)</t>
        </is>
      </c>
      <c r="V25" t="inlineStr">
        <is>
          <t>18</t>
        </is>
      </c>
      <c r="W25" t="inlineStr">
        <is>
          <t>56</t>
        </is>
      </c>
      <c r="X25" t="inlineStr">
        <is>
          <t>137</t>
        </is>
      </c>
      <c r="Y25" t="inlineStr">
        <is>
          <t>(67)</t>
        </is>
      </c>
      <c r="Z25" t="inlineStr">
        <is>
          <t>(39)</t>
        </is>
      </c>
      <c r="AA25" t="inlineStr">
        <is>
          <t>103</t>
        </is>
      </c>
      <c r="AB25" t="inlineStr">
        <is>
          <t>(104)</t>
        </is>
      </c>
      <c r="AC25" t="inlineStr">
        <is>
          <t>(8)</t>
        </is>
      </c>
      <c r="AD25" t="inlineStr">
        <is>
          <t>(139)</t>
        </is>
      </c>
      <c r="AE25" t="inlineStr">
        <is>
          <t>(73)</t>
        </is>
      </c>
      <c r="AF25" t="inlineStr">
        <is>
          <t>(67)</t>
        </is>
      </c>
      <c r="AG25" t="inlineStr">
        <is>
          <t>19</t>
        </is>
      </c>
      <c r="AH25" t="inlineStr">
        <is>
          <t>50</t>
        </is>
      </c>
      <c r="AI25" t="inlineStr">
        <is>
          <t>(115)</t>
        </is>
      </c>
      <c r="AJ25" t="inlineStr">
        <is>
          <t>(201)</t>
        </is>
      </c>
      <c r="AK25" t="inlineStr">
        <is>
          <t>(29)</t>
        </is>
      </c>
      <c r="AL25" t="inlineStr">
        <is>
          <t>(141)</t>
        </is>
      </c>
    </row>
    <row r="26">
      <c r="A26" s="1" t="inlineStr">
        <is>
          <t>Net Change In Cash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26</t>
        </is>
      </c>
      <c r="F26" t="inlineStr">
        <is>
          <t>44</t>
        </is>
      </c>
      <c r="G26" t="inlineStr">
        <is>
          <t>(4)</t>
        </is>
      </c>
      <c r="H26" t="inlineStr">
        <is>
          <t>119</t>
        </is>
      </c>
      <c r="I26" t="inlineStr">
        <is>
          <t>186</t>
        </is>
      </c>
      <c r="J26" t="inlineStr">
        <is>
          <t>83</t>
        </is>
      </c>
      <c r="K26" t="inlineStr">
        <is>
          <t>(138)</t>
        </is>
      </c>
      <c r="L26" t="inlineStr">
        <is>
          <t>(405)</t>
        </is>
      </c>
      <c r="M26" t="inlineStr">
        <is>
          <t>(501)</t>
        </is>
      </c>
      <c r="N26" t="inlineStr">
        <is>
          <t>133</t>
        </is>
      </c>
      <c r="O26" t="inlineStr">
        <is>
          <t>1,136</t>
        </is>
      </c>
      <c r="P26" t="inlineStr">
        <is>
          <t>(129)</t>
        </is>
      </c>
      <c r="Q26" t="inlineStr">
        <is>
          <t>(924)</t>
        </is>
      </c>
      <c r="R26" t="inlineStr">
        <is>
          <t>(906)</t>
        </is>
      </c>
      <c r="S26" t="inlineStr">
        <is>
          <t>3,422</t>
        </is>
      </c>
      <c r="T26" t="inlineStr">
        <is>
          <t>9,544</t>
        </is>
      </c>
      <c r="U26" t="inlineStr">
        <is>
          <t>(9,453)</t>
        </is>
      </c>
      <c r="V26" t="inlineStr">
        <is>
          <t>1,863</t>
        </is>
      </c>
      <c r="W26" t="inlineStr">
        <is>
          <t>(603)</t>
        </is>
      </c>
      <c r="X26" t="inlineStr">
        <is>
          <t>4,228</t>
        </is>
      </c>
      <c r="Y26" t="inlineStr">
        <is>
          <t>(4,263)</t>
        </is>
      </c>
      <c r="Z26" t="inlineStr">
        <is>
          <t>(571)</t>
        </is>
      </c>
      <c r="AA26" t="inlineStr">
        <is>
          <t>4,105</t>
        </is>
      </c>
      <c r="AB26" t="inlineStr">
        <is>
          <t>(2,672)</t>
        </is>
      </c>
      <c r="AC26" t="inlineStr">
        <is>
          <t>(3,134)</t>
        </is>
      </c>
      <c r="AD26" t="inlineStr">
        <is>
          <t>4,865</t>
        </is>
      </c>
      <c r="AE26" t="inlineStr">
        <is>
          <t>(3,074)</t>
        </is>
      </c>
      <c r="AF26" t="inlineStr">
        <is>
          <t>915</t>
        </is>
      </c>
      <c r="AG26" t="inlineStr">
        <is>
          <t>1,153</t>
        </is>
      </c>
      <c r="AH26" t="inlineStr">
        <is>
          <t>4,283</t>
        </is>
      </c>
      <c r="AI26" t="inlineStr">
        <is>
          <t>(590)</t>
        </is>
      </c>
      <c r="AJ26" t="inlineStr">
        <is>
          <t>2,220</t>
        </is>
      </c>
      <c r="AK26" t="inlineStr">
        <is>
          <t>648</t>
        </is>
      </c>
      <c r="AL26" t="inlineStr">
        <is>
          <t>(293)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- -</t>
        </is>
      </c>
      <c r="L27" t="inlineStr">
        <is>
          <t>- -</t>
        </is>
      </c>
      <c r="M27" t="inlineStr">
        <is>
          <t>- -</t>
        </is>
      </c>
      <c r="N27" t="inlineStr">
        <is>
          <t>3,839</t>
        </is>
      </c>
      <c r="O27" t="inlineStr">
        <is>
          <t>4,975</t>
        </is>
      </c>
      <c r="P27" t="inlineStr">
        <is>
          <t>4,846</t>
        </is>
      </c>
      <c r="Q27" t="inlineStr">
        <is>
          <t>3,922</t>
        </is>
      </c>
      <c r="R27" t="inlineStr">
        <is>
          <t>3,016</t>
        </is>
      </c>
      <c r="S27" t="inlineStr">
        <is>
          <t>6,438</t>
        </is>
      </c>
      <c r="T27" t="inlineStr">
        <is>
          <t>15,982</t>
        </is>
      </c>
      <c r="U27" t="inlineStr">
        <is>
          <t>4,851</t>
        </is>
      </c>
      <c r="V27" t="inlineStr">
        <is>
          <t>6,714</t>
        </is>
      </c>
      <c r="W27" t="inlineStr">
        <is>
          <t>6,111</t>
        </is>
      </c>
      <c r="X27" t="inlineStr">
        <is>
          <t>10,339</t>
        </is>
      </c>
      <c r="Y27" t="inlineStr">
        <is>
          <t>6,076</t>
        </is>
      </c>
      <c r="Z27" t="inlineStr">
        <is>
          <t>5,505</t>
        </is>
      </c>
      <c r="AA27" t="inlineStr">
        <is>
          <t>9,610</t>
        </is>
      </c>
      <c r="AB27" t="inlineStr">
        <is>
          <t>6,938</t>
        </is>
      </c>
      <c r="AC27" t="inlineStr">
        <is>
          <t>3,804</t>
        </is>
      </c>
      <c r="AD27" t="inlineStr">
        <is>
          <t>8,669</t>
        </is>
      </c>
      <c r="AE27" t="inlineStr">
        <is>
          <t>5,595</t>
        </is>
      </c>
      <c r="AF27" t="inlineStr">
        <is>
          <t>6,510</t>
        </is>
      </c>
      <c r="AG27" t="inlineStr">
        <is>
          <t>7,663</t>
        </is>
      </c>
      <c r="AH27" t="inlineStr">
        <is>
          <t>11,946</t>
        </is>
      </c>
      <c r="AI27" t="inlineStr">
        <is>
          <t>11,356</t>
        </is>
      </c>
      <c r="AJ27" t="inlineStr">
        <is>
          <t>13,576</t>
        </is>
      </c>
      <c r="AK27" t="inlineStr">
        <is>
          <t>14,224</t>
        </is>
      </c>
      <c r="AL27" t="inlineStr">
        <is>
          <t>13,931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- -</t>
        </is>
      </c>
      <c r="D28" t="inlineStr">
        <is>
          <t>- -</t>
        </is>
      </c>
      <c r="E28" t="inlineStr">
        <is>
          <t>91</t>
        </is>
      </c>
      <c r="F28" t="inlineStr">
        <is>
          <t>192</t>
        </is>
      </c>
      <c r="G28" t="inlineStr">
        <is>
          <t>246</t>
        </is>
      </c>
      <c r="H28" t="inlineStr">
        <is>
          <t>417</t>
        </is>
      </c>
      <c r="I28" t="inlineStr">
        <is>
          <t>791</t>
        </is>
      </c>
      <c r="J28" t="inlineStr">
        <is>
          <t>1,013</t>
        </is>
      </c>
      <c r="K28" t="inlineStr">
        <is>
          <t>1,477</t>
        </is>
      </c>
      <c r="L28" t="inlineStr">
        <is>
          <t>1,962</t>
        </is>
      </c>
      <c r="M28" t="inlineStr">
        <is>
          <t>2,601</t>
        </is>
      </c>
      <c r="N28" t="inlineStr">
        <is>
          <t>3,706</t>
        </is>
      </c>
      <c r="O28" t="inlineStr">
        <is>
          <t>3,839</t>
        </is>
      </c>
      <c r="P28" t="inlineStr">
        <is>
          <t>4,975</t>
        </is>
      </c>
      <c r="Q28" t="inlineStr">
        <is>
          <t>4,846</t>
        </is>
      </c>
      <c r="R28" t="inlineStr">
        <is>
          <t>3,922</t>
        </is>
      </c>
      <c r="S28" t="inlineStr">
        <is>
          <t>3,016</t>
        </is>
      </c>
      <c r="T28" t="inlineStr">
        <is>
          <t>6,438</t>
        </is>
      </c>
      <c r="U28" t="inlineStr">
        <is>
          <t>14,304</t>
        </is>
      </c>
      <c r="V28" t="inlineStr">
        <is>
          <t>4,851</t>
        </is>
      </c>
      <c r="W28" t="inlineStr">
        <is>
          <t>6,714</t>
        </is>
      </c>
      <c r="X28" t="inlineStr">
        <is>
          <t>6,111</t>
        </is>
      </c>
      <c r="Y28" t="inlineStr">
        <is>
          <t>10,339</t>
        </is>
      </c>
      <c r="Z28" t="inlineStr">
        <is>
          <t>6,076</t>
        </is>
      </c>
      <c r="AA28" t="inlineStr">
        <is>
          <t>5,505</t>
        </is>
      </c>
      <c r="AB28" t="inlineStr">
        <is>
          <t>9,610</t>
        </is>
      </c>
      <c r="AC28" t="inlineStr">
        <is>
          <t>6,938</t>
        </is>
      </c>
      <c r="AD28" t="inlineStr">
        <is>
          <t>3,804</t>
        </is>
      </c>
      <c r="AE28" t="inlineStr">
        <is>
          <t>8,669</t>
        </is>
      </c>
      <c r="AF28" t="inlineStr">
        <is>
          <t>5,595</t>
        </is>
      </c>
      <c r="AG28" t="inlineStr">
        <is>
          <t>6,510</t>
        </is>
      </c>
      <c r="AH28" t="inlineStr">
        <is>
          <t>7,663</t>
        </is>
      </c>
      <c r="AI28" t="inlineStr">
        <is>
          <t>11,946</t>
        </is>
      </c>
      <c r="AJ28" t="inlineStr">
        <is>
          <t>11,356</t>
        </is>
      </c>
      <c r="AK28" t="inlineStr">
        <is>
          <t>13,576</t>
        </is>
      </c>
      <c r="AL28" t="inlineStr">
        <is>
          <t>14,224</t>
        </is>
      </c>
    </row>
    <row r="29">
      <c r="A29" s="1" t="inlineStr">
        <is>
          <t>Free Cash Flow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133</t>
        </is>
      </c>
      <c r="F29" t="inlineStr">
        <is>
          <t>120</t>
        </is>
      </c>
      <c r="G29" t="inlineStr">
        <is>
          <t>294</t>
        </is>
      </c>
      <c r="H29" t="inlineStr">
        <is>
          <t>590</t>
        </is>
      </c>
      <c r="I29" t="inlineStr">
        <is>
          <t>838</t>
        </is>
      </c>
      <c r="J29" t="inlineStr">
        <is>
          <t>1,315</t>
        </is>
      </c>
      <c r="K29" t="inlineStr">
        <is>
          <t>1,495</t>
        </is>
      </c>
      <c r="L29" t="inlineStr">
        <is>
          <t>3,225</t>
        </is>
      </c>
      <c r="M29" t="inlineStr">
        <is>
          <t>4,190</t>
        </is>
      </c>
      <c r="N29" t="inlineStr">
        <is>
          <t>6,224</t>
        </is>
      </c>
      <c r="O29" t="inlineStr">
        <is>
          <t>9,447</t>
        </is>
      </c>
      <c r="P29" t="inlineStr">
        <is>
          <t>13,082</t>
        </is>
      </c>
      <c r="Q29" t="inlineStr">
        <is>
          <t>12,319</t>
        </is>
      </c>
      <c r="R29" t="inlineStr">
        <is>
          <t>13,739</t>
        </is>
      </c>
      <c r="S29" t="inlineStr">
        <is>
          <t>14,906</t>
        </is>
      </c>
      <c r="T29" t="inlineStr">
        <is>
          <t>13,517</t>
        </is>
      </c>
      <c r="U29" t="inlineStr">
        <is>
          <t>15,793</t>
        </is>
      </c>
      <c r="V29" t="inlineStr">
        <is>
          <t>12,826</t>
        </is>
      </c>
      <c r="W29" t="inlineStr">
        <is>
          <t>15,532</t>
        </is>
      </c>
      <c r="X29" t="inlineStr">
        <is>
          <t>18,430</t>
        </is>
      </c>
      <c r="Y29" t="inlineStr">
        <is>
          <t>15,918</t>
        </is>
      </c>
      <c r="Z29" t="inlineStr">
        <is>
          <t>22,096</t>
        </is>
      </c>
      <c r="AA29" t="inlineStr">
        <is>
          <t>24,639</t>
        </is>
      </c>
      <c r="AB29" t="inlineStr">
        <is>
          <t>29,321</t>
        </is>
      </c>
      <c r="AC29" t="inlineStr">
        <is>
          <t>24,576</t>
        </is>
      </c>
      <c r="AD29" t="inlineStr">
        <is>
          <t>26,746</t>
        </is>
      </c>
      <c r="AE29" t="inlineStr">
        <is>
          <t>23,136</t>
        </is>
      </c>
      <c r="AF29" t="inlineStr">
        <is>
          <t>24,982</t>
        </is>
      </c>
      <c r="AG29" t="inlineStr">
        <is>
          <t>31,378</t>
        </is>
      </c>
      <c r="AH29" t="inlineStr">
        <is>
          <t>32,252</t>
        </is>
      </c>
      <c r="AI29" t="inlineStr">
        <is>
          <t>38,260</t>
        </is>
      </c>
      <c r="AJ29" t="inlineStr">
        <is>
          <t>45,234</t>
        </is>
      </c>
      <c r="AK29" t="inlineStr">
        <is>
          <t>56,118</t>
        </is>
      </c>
      <c r="AL29" t="inlineStr">
        <is>
          <t>65,149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2022-08-15T23:28:16Z</dcterms:created>
  <dcterms:modified xmlns:dcterms="http://purl.org/dc/terms/" xmlns:xsi="http://www.w3.org/2001/XMLSchema-instance" xsi:type="dcterms:W3CDTF">2023-03-21T03:05:22Z</dcterms:modified>
  <cp:lastModifiedBy>William Kruta</cp:lastModifiedBy>
</cp:coreProperties>
</file>