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40" yWindow="4140" windowWidth="19200" windowHeight="10310" tabRatio="600" firstSheet="0" activeTab="3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Model" sheetId="3" state="visible" r:id="rId3"/>
    <sheet xmlns:r="http://schemas.openxmlformats.org/officeDocument/2006/relationships" name="Missions" sheetId="4" state="visible" r:id="rId4"/>
    <sheet xmlns:r="http://schemas.openxmlformats.org/officeDocument/2006/relationships" name="Summary" sheetId="5" state="visible" r:id="rId5"/>
    <sheet xmlns:r="http://schemas.openxmlformats.org/officeDocument/2006/relationships" name="Income Statement" sheetId="6" state="visible" r:id="rId6"/>
    <sheet xmlns:r="http://schemas.openxmlformats.org/officeDocument/2006/relationships" name="Balance Sheet" sheetId="7" state="visible" r:id="rId7"/>
    <sheet xmlns:r="http://schemas.openxmlformats.org/officeDocument/2006/relationships" name="Cash Flow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([$$-409]* #,##0.00_);_([$$-409]* \(#,##0.00\);_([$$-409]* &quot;-&quot;??_);_(@_)"/>
    <numFmt numFmtId="165" formatCode="&quot;$&quot;#,##0.00"/>
    <numFmt numFmtId="166" formatCode="h:mm;@"/>
  </numFmts>
  <fonts count="1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Calibri"/>
      <family val="2"/>
      <color theme="10"/>
      <sz val="11"/>
      <u val="single"/>
      <scheme val="minor"/>
    </font>
    <font>
      <name val="Calibri"/>
      <family val="2"/>
      <b val="1"/>
      <i val="1"/>
      <color theme="1"/>
      <sz val="11"/>
      <u val="single"/>
      <scheme val="minor"/>
    </font>
    <font>
      <name val="Calibri"/>
      <family val="2"/>
      <i val="1"/>
      <color theme="1"/>
      <sz val="11"/>
      <u val="single"/>
      <scheme val="minor"/>
    </font>
    <font>
      <name val="Calibri"/>
      <family val="2"/>
      <b val="1"/>
      <i val="1"/>
      <color theme="0"/>
      <sz val="11"/>
      <u val="single"/>
      <scheme val="minor"/>
    </font>
    <font>
      <name val="Consolas"/>
      <family val="3"/>
      <color rgb="FFA6ACCD"/>
      <sz val="7"/>
    </font>
    <font>
      <name val="Consolas"/>
      <family val="3"/>
      <color rgb="FFC3E88D"/>
      <sz val="7"/>
    </font>
    <font>
      <name val="Consolas"/>
      <family val="3"/>
      <color rgb="FFC792EA"/>
      <sz val="7"/>
    </font>
    <font>
      <name val="Consolas"/>
      <family val="3"/>
      <color rgb="FF82AAFF"/>
      <sz val="7"/>
    </font>
    <font>
      <name val="Consolas"/>
      <family val="3"/>
      <i val="1"/>
      <color rgb="FF676E95"/>
      <sz val="7"/>
    </font>
    <font>
      <name val="Consolas"/>
      <family val="3"/>
      <color rgb="FFFF5370"/>
      <sz val="7"/>
    </font>
  </fonts>
  <fills count="4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7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9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0" fillId="0" borderId="2" pivotButton="0" quotePrefix="0" xfId="0"/>
    <xf numFmtId="14" fontId="0" fillId="0" borderId="0" pivotButton="0" quotePrefix="0" xfId="0"/>
    <xf numFmtId="0" fontId="2" fillId="2" borderId="0" pivotButton="0" quotePrefix="0" xfId="0"/>
    <xf numFmtId="3" fontId="0" fillId="0" borderId="0" pivotButton="0" quotePrefix="0" xfId="0"/>
    <xf numFmtId="3" fontId="0" fillId="0" borderId="2" pivotButton="0" quotePrefix="0" xfId="0"/>
    <xf numFmtId="3" fontId="2" fillId="2" borderId="0" pivotButton="0" quotePrefix="0" xfId="0"/>
    <xf numFmtId="0" fontId="3" fillId="2" borderId="0" pivotButton="0" quotePrefix="0" xfId="0"/>
    <xf numFmtId="4" fontId="0" fillId="0" borderId="0" pivotButton="0" quotePrefix="0" xfId="0"/>
    <xf numFmtId="3" fontId="0" fillId="2" borderId="0" pivotButton="0" quotePrefix="0" xfId="0"/>
    <xf numFmtId="10" fontId="0" fillId="0" borderId="0" pivotButton="0" quotePrefix="0" xfId="0"/>
    <xf numFmtId="0" fontId="1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6" pivotButton="0" quotePrefix="0" xfId="0"/>
    <xf numFmtId="164" fontId="0" fillId="0" borderId="0" pivotButton="0" quotePrefix="0" xfId="0"/>
    <xf numFmtId="0" fontId="6" fillId="0" borderId="0" pivotButton="0" quotePrefix="0" xfId="1"/>
    <xf numFmtId="3" fontId="3" fillId="2" borderId="0" pivotButton="0" quotePrefix="0" xfId="0"/>
    <xf numFmtId="0" fontId="0" fillId="3" borderId="0" pivotButton="0" quotePrefix="0" xfId="0"/>
    <xf numFmtId="3" fontId="0" fillId="3" borderId="0" pivotButton="0" quotePrefix="0" xfId="0"/>
    <xf numFmtId="10" fontId="0" fillId="0" borderId="2" pivotButton="0" quotePrefix="0" xfId="0"/>
    <xf numFmtId="9" fontId="0" fillId="0" borderId="2" pivotButton="0" quotePrefix="0" xfId="0"/>
    <xf numFmtId="0" fontId="1" fillId="3" borderId="0" pivotButton="0" quotePrefix="0" xfId="0"/>
    <xf numFmtId="3" fontId="1" fillId="0" borderId="0" pivotButton="0" quotePrefix="0" xfId="0"/>
    <xf numFmtId="2" fontId="0" fillId="0" borderId="0" pivotButton="0" quotePrefix="0" xfId="0"/>
    <xf numFmtId="0" fontId="7" fillId="3" borderId="0" pivotButton="0" quotePrefix="0" xfId="0"/>
    <xf numFmtId="3" fontId="7" fillId="3" borderId="0" pivotButton="0" quotePrefix="0" xfId="0"/>
    <xf numFmtId="0" fontId="8" fillId="3" borderId="0" pivotButton="0" quotePrefix="0" xfId="0"/>
    <xf numFmtId="3" fontId="8" fillId="3" borderId="0" pivotButton="0" quotePrefix="0" xfId="0"/>
    <xf numFmtId="0" fontId="9" fillId="3" borderId="0" pivotButton="0" quotePrefix="0" xfId="0"/>
    <xf numFmtId="3" fontId="9" fillId="3" borderId="0" pivotButton="0" quotePrefix="0" xfId="0"/>
    <xf numFmtId="0" fontId="1" fillId="0" borderId="3" pivotButton="0" quotePrefix="0" xfId="0"/>
    <xf numFmtId="3" fontId="1" fillId="0" borderId="3" pivotButton="0" quotePrefix="0" xfId="0"/>
    <xf numFmtId="0" fontId="0" fillId="0" borderId="7" pivotButton="0" quotePrefix="0" xfId="0"/>
    <xf numFmtId="14" fontId="0" fillId="0" borderId="7" pivotButton="0" quotePrefix="0" xfId="0"/>
    <xf numFmtId="3" fontId="3" fillId="2" borderId="7" pivotButton="0" quotePrefix="0" xfId="0"/>
    <xf numFmtId="3" fontId="0" fillId="0" borderId="7" pivotButton="0" quotePrefix="0" xfId="0"/>
    <xf numFmtId="3" fontId="0" fillId="0" borderId="8" pivotButton="0" quotePrefix="0" xfId="0"/>
    <xf numFmtId="3" fontId="0" fillId="3" borderId="7" pivotButton="0" quotePrefix="0" xfId="0"/>
    <xf numFmtId="3" fontId="1" fillId="0" borderId="7" pivotButton="0" quotePrefix="0" xfId="0"/>
    <xf numFmtId="9" fontId="0" fillId="0" borderId="7" pivotButton="0" quotePrefix="0" xfId="0"/>
    <xf numFmtId="10" fontId="0" fillId="0" borderId="7" pivotButton="0" quotePrefix="0" xfId="0"/>
    <xf numFmtId="10" fontId="0" fillId="0" borderId="8" pivotButton="0" quotePrefix="0" xfId="0"/>
    <xf numFmtId="9" fontId="0" fillId="0" borderId="8" pivotButton="0" quotePrefix="0" xfId="0"/>
    <xf numFmtId="3" fontId="2" fillId="2" borderId="7" pivotButton="0" quotePrefix="0" xfId="0"/>
    <xf numFmtId="3" fontId="1" fillId="0" borderId="9" pivotButton="0" quotePrefix="0" xfId="0"/>
    <xf numFmtId="4" fontId="0" fillId="0" borderId="7" pivotButton="0" quotePrefix="0" xfId="0"/>
    <xf numFmtId="3" fontId="8" fillId="3" borderId="7" pivotButton="0" quotePrefix="0" xfId="0"/>
    <xf numFmtId="3" fontId="9" fillId="3" borderId="7" pivotButton="0" quotePrefix="0" xfId="0"/>
    <xf numFmtId="3" fontId="7" fillId="3" borderId="7" pivotButton="0" quotePrefix="0" xfId="0"/>
    <xf numFmtId="2" fontId="0" fillId="0" borderId="7" pivotButton="0" quotePrefix="0" xfId="0"/>
    <xf numFmtId="0" fontId="3" fillId="2" borderId="7" pivotButton="0" quotePrefix="0" xfId="0"/>
    <xf numFmtId="165" fontId="0" fillId="0" borderId="2" pivotButton="0" quotePrefix="0" xfId="0"/>
    <xf numFmtId="165" fontId="0" fillId="0" borderId="8" pivotButton="0" quotePrefix="0" xfId="0"/>
    <xf numFmtId="0" fontId="2" fillId="2" borderId="7" pivotButton="0" quotePrefix="0" xfId="0"/>
    <xf numFmtId="166" fontId="0" fillId="0" borderId="7" pivotButton="0" quotePrefix="0" xfId="0"/>
    <xf numFmtId="0" fontId="11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17" fontId="0" fillId="0" borderId="0" pivotButton="0" quotePrefix="0" xfId="0"/>
    <xf numFmtId="14" fontId="2" fillId="2" borderId="0" pivotButton="0" quotePrefix="0" xfId="0"/>
    <xf numFmtId="20" fontId="0" fillId="0" borderId="0" pivotButton="0" quotePrefix="0" xfId="0"/>
    <xf numFmtId="0" fontId="6" fillId="2" borderId="0" pivotButton="0" quotePrefix="0" xfId="1"/>
    <xf numFmtId="0" fontId="6" fillId="0" borderId="0" pivotButton="0" quotePrefix="0" xfId="1"/>
    <xf numFmtId="0" fontId="0" fillId="0" borderId="0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8" fillId="3" borderId="0" applyAlignment="1" pivotButton="0" quotePrefix="0" xfId="0">
      <alignment horizontal="left"/>
    </xf>
    <xf numFmtId="14" fontId="0" fillId="0" borderId="0" applyAlignment="1" pivotButton="0" quotePrefix="0" xfId="0">
      <alignment horizontal="left"/>
    </xf>
    <xf numFmtId="20" fontId="0" fillId="0" borderId="0" applyAlignment="1" pivotButton="0" quotePrefix="0" xfId="0">
      <alignment horizontal="left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omments/comment1.xml><?xml version="1.0" encoding="utf-8"?>
<comments xmlns="http://schemas.openxmlformats.org/spreadsheetml/2006/main">
  <authors>
    <author>William</author>
  </authors>
  <commentList>
    <comment ref="B7" authorId="0" shapeId="0">
      <text>
        <t>William:
"Point-in-time": Cash payments initially accrued to the balance sheet as "deferred revenue" as contractual milestones are accomplished and then recognized as revnue once the final contractual obligation is completed.</t>
      </text>
    </comment>
    <comment ref="B8" authorId="0" shapeId="0">
      <text>
        <t>William:
"Over-time": Revenue recognition is base on an input measure of progress based on costs incurred compared to estimated total costs at completion. Each project has a contractual revenue value and an estimated cost. The "over-time" revenue is recognized based on the percentage of the total project cost that has been realized.</t>
      </text>
    </comment>
    <comment ref="B15" authorId="0" shapeId="0">
      <text>
        <t>William:
Launch Services provides launch services to cusomerts on a dedicated mission or ride share basis.</t>
      </text>
    </comment>
    <comment ref="B22" authorId="0" shapeId="0">
      <text>
        <t>William:
Space Systems is comprised of:
- space engineering 
- program management 
- spacecraft components 
- spacecraft manufacturing 
- mission operations</t>
      </text>
    </comment>
    <comment ref="B67" authorId="0" shapeId="0">
      <text>
        <t>William:
In thousands.
Ex: 209,895 = 209 million shares</t>
      </text>
    </comment>
    <comment ref="B146" authorId="0" shapeId="0">
      <text>
        <t>William:
"CASH FLOWS FROM INVESTING ACTIVITIES"</t>
      </text>
    </comment>
    <comment ref="B147" authorId="0" shapeId="0">
      <text>
        <t xml:space="preserve">William:
"Purchases of property, equipment, and software"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www.rocketlabusa.com/space-systems/solar/" TargetMode="External" Id="rId1"/><Relationship Type="http://schemas.openxmlformats.org/officeDocument/2006/relationships/hyperlink" Target="https://www.rocketlabusa.com/space-systems/separation-systems/" TargetMode="External" Id="rId2"/><Relationship Type="http://schemas.openxmlformats.org/officeDocument/2006/relationships/hyperlink" Target="https://www.rocketlabusa.com/space-systems/space-software/" TargetMode="External" Id="rId3"/><Relationship Type="http://schemas.openxmlformats.org/officeDocument/2006/relationships/hyperlink" Target="https://www.rocketlabusa.com/space-systems/space-software/" TargetMode="External" Id="rId4"/><Relationship Type="http://schemas.openxmlformats.org/officeDocument/2006/relationships/hyperlink" Target="https://www.rocketlabusa.com/space-systems/space-software/solis/" TargetMode="External" Id="rId5"/><Relationship Type="http://schemas.openxmlformats.org/officeDocument/2006/relationships/hyperlink" Target="https://www.rocketlabusa.com/space-systems/space-software/max-flight-software/" TargetMode="External" Id="rId6"/><Relationship Type="http://schemas.openxmlformats.org/officeDocument/2006/relationships/hyperlink" Target="https://www.rocketlabusa.com/space-systems/space-software/max-ground-data-systems/" TargetMode="External" Id="rId7"/><Relationship Type="http://schemas.openxmlformats.org/officeDocument/2006/relationships/hyperlink" Target="https://www.rocketlabusa.com/launch/electron/" TargetMode="External" Id="rId8"/><Relationship Type="http://schemas.openxmlformats.org/officeDocument/2006/relationships/hyperlink" Target="https://www.rocketlabusa.com/launch/neutron/" TargetMode="External" Id="rId9"/><Relationship Type="http://schemas.openxmlformats.org/officeDocument/2006/relationships/hyperlink" Target="https://en.wikipedia.org/wiki/List_of_Electron_launches" TargetMode="External" Id="rId10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4.xml.rels><Relationships xmlns="http://schemas.openxmlformats.org/package/2006/relationships"><Relationship Type="http://schemas.openxmlformats.org/officeDocument/2006/relationships/hyperlink" Target="https://en.wikipedia.org/wiki/List_of_Electron_launches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B11" sqref="B11"/>
    </sheetView>
  </sheetViews>
  <sheetFormatPr baseColWidth="8" defaultRowHeight="14.5"/>
  <cols>
    <col width="10.7265625" bestFit="1" customWidth="1" min="2" max="2"/>
  </cols>
  <sheetData>
    <row r="1" ht="15" customHeight="1" thickBot="1">
      <c r="A1" t="e">
        <v>#VALUE!</v>
      </c>
    </row>
    <row r="2">
      <c r="A2" s="15" t="inlineStr">
        <is>
          <t>Price</t>
        </is>
      </c>
      <c r="B2" s="18">
        <f t="array" ref="B2">_FV(A1,"Price")</f>
        <v/>
      </c>
    </row>
    <row r="3">
      <c r="A3" s="16" t="inlineStr">
        <is>
          <t>Shares</t>
        </is>
      </c>
      <c r="B3" s="7">
        <f t="array" ref="B3">_FV(A1,"Shares outstanding",TRUE)/1000000</f>
        <v/>
      </c>
    </row>
    <row r="4">
      <c r="A4" s="16" t="inlineStr">
        <is>
          <t>MC</t>
        </is>
      </c>
      <c r="B4" s="18">
        <f>B2*B3</f>
        <v/>
      </c>
    </row>
    <row r="5">
      <c r="A5" s="16" t="inlineStr">
        <is>
          <t>Cash</t>
        </is>
      </c>
      <c r="B5" s="7">
        <f>(Model!K90+Model!K91)/1000</f>
        <v/>
      </c>
    </row>
    <row r="6">
      <c r="A6" s="16" t="inlineStr">
        <is>
          <t>Debt</t>
        </is>
      </c>
      <c r="B6" s="7">
        <f>(Model!K114+Model!K121)/1000</f>
        <v/>
      </c>
    </row>
    <row r="7" ht="15" customHeight="1" thickBot="1">
      <c r="A7" s="17" t="inlineStr">
        <is>
          <t>EV</t>
        </is>
      </c>
      <c r="B7" s="18">
        <f>B4-B5+B6</f>
        <v/>
      </c>
    </row>
    <row r="8">
      <c r="A8" s="14" t="inlineStr">
        <is>
          <t>EV/Share</t>
        </is>
      </c>
      <c r="B8" s="18">
        <f>B7/B3</f>
        <v/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3"/>
  <sheetViews>
    <sheetView topLeftCell="A19" workbookViewId="0">
      <selection activeCell="B50" sqref="B50"/>
    </sheetView>
  </sheetViews>
  <sheetFormatPr baseColWidth="8" defaultRowHeight="14.5"/>
  <cols>
    <col width="44.90625" customWidth="1" min="1" max="1"/>
    <col width="10.6328125" customWidth="1" min="2" max="2"/>
    <col width="13.6328125" customWidth="1" min="3" max="3"/>
    <col width="10.6328125" customWidth="1" min="4" max="5"/>
    <col width="11.26953125" customWidth="1" min="7" max="7"/>
    <col width="17" customWidth="1" min="8" max="8"/>
    <col width="15.6328125" customWidth="1" min="9" max="9"/>
  </cols>
  <sheetData>
    <row r="1">
      <c r="A1" t="inlineStr">
        <is>
          <t>Company Name</t>
        </is>
      </c>
      <c r="B1" t="inlineStr">
        <is>
          <t>Rocket Lab USA, Inc.</t>
        </is>
      </c>
      <c r="C1" t="inlineStr">
        <is>
          <t xml:space="preserve">Rocket Lab USA, Inc. </t>
        </is>
      </c>
    </row>
    <row r="2">
      <c r="A2" t="inlineStr">
        <is>
          <t>Ticker</t>
        </is>
      </c>
      <c r="B2" t="inlineStr">
        <is>
          <t>RKLB</t>
        </is>
      </c>
      <c r="C2" t="inlineStr">
        <is>
          <t>RKLB</t>
        </is>
      </c>
    </row>
    <row r="3">
      <c r="A3" t="inlineStr">
        <is>
          <t>Country</t>
        </is>
      </c>
      <c r="B3" t="inlineStr">
        <is>
          <t>USA</t>
        </is>
      </c>
      <c r="C3" t="inlineStr">
        <is>
          <t>USA</t>
        </is>
      </c>
    </row>
    <row r="4">
      <c r="A4" t="inlineStr">
        <is>
          <t>Sector</t>
        </is>
      </c>
      <c r="B4" t="inlineStr">
        <is>
          <t>Industrials</t>
        </is>
      </c>
      <c r="C4" t="inlineStr">
        <is>
          <t>Industrials</t>
        </is>
      </c>
    </row>
    <row r="5">
      <c r="A5" t="inlineStr">
        <is>
          <t>Industry</t>
        </is>
      </c>
      <c r="B5" t="inlineStr">
        <is>
          <t>Aerospace &amp; Defense</t>
        </is>
      </c>
      <c r="C5" t="inlineStr">
        <is>
          <t>Aerospace &amp; Defense</t>
        </is>
      </c>
    </row>
    <row r="6">
      <c r="A6" s="6" t="inlineStr">
        <is>
          <t>Acquisitions</t>
        </is>
      </c>
      <c r="B6" s="6" t="n"/>
      <c r="C6" s="10" t="inlineStr">
        <is>
          <t>Description</t>
        </is>
      </c>
      <c r="E6" s="10" t="inlineStr">
        <is>
          <t>Acquisition Date</t>
        </is>
      </c>
    </row>
    <row r="7">
      <c r="A7" t="inlineStr">
        <is>
          <t xml:space="preserve"> </t>
        </is>
      </c>
    </row>
    <row r="8">
      <c r="A8" t="inlineStr">
        <is>
          <t>Sinclair Interplanetary (Space hardware)</t>
        </is>
      </c>
      <c r="C8" t="inlineStr">
        <is>
          <t xml:space="preserve">Sinclair Interplanetary is a leading provider of high-quality, flight-proven spacecraft hardware, headquartered in Toronto, Canada. This acquisition aids in the companies ability to become a one stop shop for customers who desire to design, build, and launch a spacecraft. </t>
        </is>
      </c>
      <c r="E8" s="5" t="n">
        <v>43951</v>
      </c>
    </row>
    <row r="9">
      <c r="A9" s="65" t="inlineStr">
        <is>
          <t>SolAero (Solar cells)</t>
        </is>
      </c>
      <c r="B9" s="65" t="n"/>
      <c r="C9" t="inlineStr">
        <is>
          <t>Leading space solar power provider</t>
        </is>
      </c>
      <c r="E9" s="5" t="n">
        <v>44579</v>
      </c>
    </row>
    <row r="10">
      <c r="A10" s="65" t="inlineStr">
        <is>
          <t>Planetary Systems Corporation (Payload separation)</t>
        </is>
      </c>
      <c r="B10" s="65" t="n"/>
      <c r="C10" t="inlineStr">
        <is>
          <t xml:space="preserve">Lightband Separtion Systems enable customers to lower their mission costs and streamline payload integration from days to just minutes. Over 20 years of service with 100% success rate. </t>
        </is>
      </c>
      <c r="E10" s="5" t="n">
        <v>44515</v>
      </c>
    </row>
    <row r="11">
      <c r="A11" s="65" t="inlineStr">
        <is>
          <t>Advanced Solutions, Inc. (Flight software for spacecraft)</t>
        </is>
      </c>
      <c r="B11" s="65" t="n"/>
      <c r="E11" s="5" t="n">
        <v>44481</v>
      </c>
    </row>
    <row r="12" customFormat="1" s="10">
      <c r="A12" s="6" t="inlineStr">
        <is>
          <t>Notable Mentions</t>
        </is>
      </c>
      <c r="B12" s="6" t="n"/>
    </row>
    <row r="13">
      <c r="A13" t="inlineStr">
        <is>
          <t>32 launches with electron rocket, 3 failures</t>
        </is>
      </c>
    </row>
    <row r="14">
      <c r="A14" t="inlineStr">
        <is>
          <t>152 satelites deployed for customers such as NASA, Space Force, DARPA, Blacksky, Canon, and more</t>
        </is>
      </c>
    </row>
    <row r="15">
      <c r="A15" s="65" t="inlineStr">
        <is>
          <t>Rocketlab's space software has been used for an accumulative 176 years, 251 days. ( as of 2022-12-22)</t>
        </is>
      </c>
      <c r="B15" s="65" t="n"/>
    </row>
    <row r="16">
      <c r="A16" t="inlineStr">
        <is>
          <t>Varda Space Industries is using Rocketlab's Photon spacecraft for their "in-space" manufacturing.</t>
        </is>
      </c>
    </row>
    <row r="17">
      <c r="A17" s="6" t="inlineStr">
        <is>
          <t>Space Systems</t>
        </is>
      </c>
      <c r="B17" s="6" t="n"/>
    </row>
    <row r="18">
      <c r="A18" s="65" t="inlineStr">
        <is>
          <t>SOLIS</t>
        </is>
      </c>
      <c r="B18" s="65" t="n"/>
    </row>
    <row r="19">
      <c r="A19" s="65" t="inlineStr">
        <is>
          <t>Max Flight Software</t>
        </is>
      </c>
      <c r="B19" s="65" t="n"/>
    </row>
    <row r="20">
      <c r="A20" s="65" t="inlineStr">
        <is>
          <t>Max Ground Data System</t>
        </is>
      </c>
      <c r="B20" s="65" t="n"/>
    </row>
    <row r="21">
      <c r="A21" s="6" t="inlineStr">
        <is>
          <t>Rockets   (As of 1/8/2022)</t>
        </is>
      </c>
      <c r="C21" s="6" t="inlineStr">
        <is>
          <t>Launches (1/8/2022)</t>
        </is>
      </c>
      <c r="D21" s="6" t="inlineStr">
        <is>
          <t>Satellites deployed</t>
        </is>
      </c>
      <c r="F21" s="6" t="inlineStr">
        <is>
          <t>Payload to LEO</t>
        </is>
      </c>
    </row>
    <row r="22">
      <c r="A22" s="65" t="inlineStr">
        <is>
          <t>Electron</t>
        </is>
      </c>
      <c r="B22" s="65" t="n"/>
      <c r="C22" t="n">
        <v>32</v>
      </c>
      <c r="D22" t="n">
        <v>152</v>
      </c>
      <c r="F22" t="inlineStr">
        <is>
          <t>300kg / 661lb</t>
        </is>
      </c>
    </row>
    <row r="23">
      <c r="A23" s="65" t="inlineStr">
        <is>
          <t xml:space="preserve">Neutron </t>
        </is>
      </c>
      <c r="B23" s="65" t="n"/>
      <c r="F23" t="inlineStr">
        <is>
          <t>13000kg</t>
        </is>
      </c>
    </row>
    <row r="24">
      <c r="A24" s="6" t="inlineStr">
        <is>
          <t>Launch Sites</t>
        </is>
      </c>
      <c r="C24" s="6" t="inlineStr">
        <is>
          <t>Location</t>
        </is>
      </c>
      <c r="D24" s="6" t="inlineStr">
        <is>
          <t>Region</t>
        </is>
      </c>
      <c r="E24" s="6" t="inlineStr">
        <is>
          <t>Date est.</t>
        </is>
      </c>
    </row>
    <row r="25">
      <c r="A25" t="inlineStr">
        <is>
          <t>Launch Complex 1</t>
        </is>
      </c>
      <c r="C25" t="inlineStr">
        <is>
          <t>New Zealand</t>
        </is>
      </c>
      <c r="D25" t="inlineStr">
        <is>
          <t>North Island - Māhia Peninsula</t>
        </is>
      </c>
      <c r="E25" s="5" t="n">
        <v>42639</v>
      </c>
    </row>
    <row r="26">
      <c r="A26" t="inlineStr">
        <is>
          <t>Launch Complex 2</t>
        </is>
      </c>
      <c r="C26" t="inlineStr">
        <is>
          <t>USA</t>
        </is>
      </c>
      <c r="D26" t="inlineStr">
        <is>
          <t>Virginia</t>
        </is>
      </c>
      <c r="E26" s="5" t="n">
        <v>43739</v>
      </c>
    </row>
    <row r="27">
      <c r="A27" s="64" t="inlineStr">
        <is>
          <t>Launches</t>
        </is>
      </c>
      <c r="B27" s="6" t="inlineStr">
        <is>
          <t>Date (UTC)</t>
        </is>
      </c>
      <c r="C27" s="6" t="inlineStr">
        <is>
          <t>Time (UTC)</t>
        </is>
      </c>
      <c r="D27" s="6" t="inlineStr">
        <is>
          <t>Vehicle</t>
        </is>
      </c>
      <c r="E27" s="62" t="inlineStr">
        <is>
          <t>Launch Site</t>
        </is>
      </c>
      <c r="F27" s="6" t="inlineStr">
        <is>
          <t>Payload</t>
        </is>
      </c>
      <c r="G27" s="6" t="inlineStr">
        <is>
          <t>Payload Mass</t>
        </is>
      </c>
      <c r="H27" s="6" t="inlineStr">
        <is>
          <t>Destination</t>
        </is>
      </c>
      <c r="I27" s="6" t="inlineStr">
        <is>
          <t>Outcome</t>
        </is>
      </c>
      <c r="J27" s="6" t="inlineStr">
        <is>
          <t>Boost Recovery</t>
        </is>
      </c>
      <c r="K27" s="6" t="inlineStr">
        <is>
          <t>Number of Customers</t>
        </is>
      </c>
      <c r="L27" s="6" t="inlineStr">
        <is>
          <t>Customers</t>
        </is>
      </c>
      <c r="M27" s="6" t="inlineStr">
        <is>
          <t>Notes</t>
        </is>
      </c>
    </row>
    <row r="28">
      <c r="A28" t="inlineStr">
        <is>
          <t>"It's a Test"</t>
        </is>
      </c>
      <c r="B28" s="5" t="n">
        <v>42880</v>
      </c>
      <c r="C28" s="63" t="n">
        <v>0.1805555555555556</v>
      </c>
      <c r="D28" t="inlineStr">
        <is>
          <t>Electron</t>
        </is>
      </c>
      <c r="E28" s="5" t="inlineStr">
        <is>
          <t>LC1A</t>
        </is>
      </c>
      <c r="F28" t="inlineStr">
        <is>
          <t>None</t>
        </is>
      </c>
      <c r="G28" t="n">
        <v>0</v>
      </c>
      <c r="H28" t="inlineStr">
        <is>
          <t>LEO, 500 km, 85 deg</t>
        </is>
      </c>
      <c r="I28" t="inlineStr">
        <is>
          <t>Failure</t>
        </is>
      </c>
      <c r="J28" t="b">
        <v>0</v>
      </c>
      <c r="K28" t="n">
        <v>1</v>
      </c>
      <c r="L28" t="inlineStr">
        <is>
          <t>Rocket Lab (Flight test)</t>
        </is>
      </c>
    </row>
    <row r="29">
      <c r="A29" t="inlineStr">
        <is>
          <t>"Still Testing"</t>
        </is>
      </c>
      <c r="B29" s="5" t="n">
        <v>43121</v>
      </c>
      <c r="C29" s="63" t="n">
        <v>0.07152777777777777</v>
      </c>
      <c r="D29" t="inlineStr">
        <is>
          <t>Electron</t>
        </is>
      </c>
      <c r="E29" s="5" t="inlineStr">
        <is>
          <t>LC1A</t>
        </is>
      </c>
      <c r="F29" t="inlineStr">
        <is>
          <t>Dove Pioneer:Planet Labs, Lemur-2 x 2:Spire Global, Humanity Star:RocketLab</t>
        </is>
      </c>
      <c r="G29" t="n">
        <v>13</v>
      </c>
      <c r="H29" t="inlineStr">
        <is>
          <t xml:space="preserve">LEO  </t>
        </is>
      </c>
      <c r="I29" t="inlineStr">
        <is>
          <t>Success</t>
        </is>
      </c>
      <c r="J29" t="b">
        <v>0</v>
      </c>
      <c r="K29" t="n">
        <v>2</v>
      </c>
      <c r="L29" t="inlineStr">
        <is>
          <t>Planet Labs, Spire Global</t>
        </is>
      </c>
    </row>
    <row r="30">
      <c r="A30" t="inlineStr">
        <is>
          <t>"It's Business Time"</t>
        </is>
      </c>
      <c r="B30" s="5" t="n">
        <v>43415</v>
      </c>
      <c r="C30" s="63" t="n">
        <v>0.1597222222222222</v>
      </c>
      <c r="D30" t="inlineStr">
        <is>
          <t>Electron</t>
        </is>
      </c>
      <c r="E30" s="5" t="inlineStr">
        <is>
          <t>LC1A</t>
        </is>
      </c>
      <c r="F30" t="inlineStr">
        <is>
          <t>Lemur-2 x 2:Spire Global, CICERO:GeoOptics, IRVINE01:Irvine CubeSat STEM Program,NABEO:HPS, Proxima x 2:Fleet Space Technologies</t>
        </is>
      </c>
      <c r="G30" t="n">
        <v>45</v>
      </c>
      <c r="H30" t="inlineStr">
        <is>
          <t>LEO, 500 km, 85 deg</t>
        </is>
      </c>
      <c r="I30" t="inlineStr">
        <is>
          <t>Success</t>
        </is>
      </c>
      <c r="J30" t="b">
        <v>0</v>
      </c>
      <c r="K30" t="n">
        <v>4</v>
      </c>
      <c r="L30" t="inlineStr">
        <is>
          <t>Spire Global, GeoOptics, Irvine CubeSat STEM Program, High Performance Space Structure Systems, Fleet Space Technologies</t>
        </is>
      </c>
    </row>
    <row r="31">
      <c r="A31" t="inlineStr">
        <is>
          <t>"This One's For Pickering"</t>
        </is>
      </c>
      <c r="B31" s="5" t="n">
        <v>43450</v>
      </c>
      <c r="C31" s="63" t="n">
        <v>0.2729166666666666</v>
      </c>
      <c r="D31" t="inlineStr">
        <is>
          <t>Electron</t>
        </is>
      </c>
      <c r="E31" s="5" t="inlineStr">
        <is>
          <t>LC1A</t>
        </is>
      </c>
      <c r="F31" t="inlineStr">
        <is>
          <t>ALBus:NASA,CeREs:NASA,CHOMPTT:NASA,CubeSail:NASA,DaVinci:NASA,ISX:NASA,NMTSat:NASA,RSat-P:NASA,Shields-1:NASA,STF-1:NASA,SHFT 2:NASA,TOMSat:NASA,EagleScout:NASA,TOMSat R3:NASA</t>
        </is>
      </c>
      <c r="G31" t="n">
        <v>78</v>
      </c>
      <c r="H31" t="inlineStr">
        <is>
          <t>LEO, 500 km, 85 deg</t>
        </is>
      </c>
      <c r="I31" t="inlineStr">
        <is>
          <t>Success</t>
        </is>
      </c>
      <c r="J31" t="b">
        <v>0</v>
      </c>
      <c r="K31" t="n">
        <v>1</v>
      </c>
      <c r="L31" t="inlineStr">
        <is>
          <t>NASA</t>
        </is>
      </c>
      <c r="M31" t="inlineStr">
        <is>
          <t xml:space="preserve">NASA's ELaNa-19 mission included the launch of many nano-satellites. </t>
        </is>
      </c>
    </row>
    <row r="32">
      <c r="D32" t="inlineStr">
        <is>
          <t>Electron</t>
        </is>
      </c>
      <c r="E32" s="5" t="n"/>
    </row>
    <row r="33" customFormat="1" s="6">
      <c r="D33" t="inlineStr">
        <is>
          <t>Electron</t>
        </is>
      </c>
      <c r="E33" s="5" t="n"/>
    </row>
    <row r="34">
      <c r="A34" t="inlineStr">
        <is>
          <t>https://www.rocketlabusa.com/launch/electron/</t>
        </is>
      </c>
      <c r="D34" t="inlineStr">
        <is>
          <t>Electron</t>
        </is>
      </c>
      <c r="E34" s="5" t="n"/>
    </row>
    <row r="35">
      <c r="A35" s="6" t="inlineStr">
        <is>
          <t xml:space="preserve">Missions </t>
        </is>
      </c>
      <c r="B35" s="6" t="inlineStr">
        <is>
          <t>Date</t>
        </is>
      </c>
      <c r="C35" s="6" t="inlineStr">
        <is>
          <t>Launch Site</t>
        </is>
      </c>
    </row>
    <row r="36">
      <c r="A36" t="inlineStr">
        <is>
          <t>Neutron Debut Flight - Neutron</t>
        </is>
      </c>
      <c r="B36" t="n">
        <v>2024</v>
      </c>
      <c r="C36" t="inlineStr">
        <is>
          <t>Virginia</t>
        </is>
      </c>
    </row>
    <row r="37">
      <c r="A37" t="inlineStr">
        <is>
          <t>TROPICS Flight 3 - Electron</t>
        </is>
      </c>
      <c r="B37" t="inlineStr">
        <is>
          <t>Q223</t>
        </is>
      </c>
      <c r="C37" t="inlineStr">
        <is>
          <t>Virginia</t>
        </is>
      </c>
    </row>
    <row r="38" customFormat="1" s="6">
      <c r="A38" t="inlineStr">
        <is>
          <t>TROPICS Flight 2 - Electron</t>
        </is>
      </c>
      <c r="B38" s="61" t="n">
        <v>45047</v>
      </c>
      <c r="C38" t="inlineStr">
        <is>
          <t>Virginia</t>
        </is>
      </c>
    </row>
    <row r="39">
      <c r="A39" t="inlineStr">
        <is>
          <t>"The Beat Goes On" - Electron</t>
        </is>
      </c>
      <c r="B39" s="61" t="n">
        <v>44986</v>
      </c>
      <c r="C39" t="inlineStr">
        <is>
          <t>New Zealand</t>
        </is>
      </c>
    </row>
    <row r="40">
      <c r="D40" s="60" t="inlineStr">
        <is>
          <t>2023-03-11,05:50:05,5056970476,2,71378188,1</t>
        </is>
      </c>
    </row>
    <row r="41">
      <c r="D41" s="60" t="inlineStr">
        <is>
          <t>2023-03-11,05:55:05,5056971406,2,71378876,2</t>
        </is>
      </c>
    </row>
    <row r="42">
      <c r="D42" s="60" t="inlineStr">
        <is>
          <t>2023-03-11,06:00:05,5056972117,3,71379503,1</t>
        </is>
      </c>
    </row>
    <row r="43" customFormat="1" s="6">
      <c r="A43" t="inlineStr">
        <is>
          <t>https://en.wikipedia.org/wiki/List_of_Electron_launches</t>
        </is>
      </c>
      <c r="D43" s="60" t="inlineStr">
        <is>
          <t>2023-03-11,06:05:05,5056973939,9,71380203,2</t>
        </is>
      </c>
    </row>
    <row r="68" customFormat="1" s="6"/>
  </sheetData>
  <hyperlinks>
    <hyperlink xmlns:r="http://schemas.openxmlformats.org/officeDocument/2006/relationships" ref="A15" r:id="rId1"/>
    <hyperlink xmlns:r="http://schemas.openxmlformats.org/officeDocument/2006/relationships" ref="A16" r:id="rId2"/>
    <hyperlink xmlns:r="http://schemas.openxmlformats.org/officeDocument/2006/relationships" ref="A17" r:id="rId3"/>
    <hyperlink xmlns:r="http://schemas.openxmlformats.org/officeDocument/2006/relationships" ref="A23" display="Rocketlab's space software has been used for an accumulative 176 years, 251 days. (2022-12-22)" r:id="rId4"/>
    <hyperlink xmlns:r="http://schemas.openxmlformats.org/officeDocument/2006/relationships" ref="A29" r:id="rId5"/>
    <hyperlink xmlns:r="http://schemas.openxmlformats.org/officeDocument/2006/relationships" ref="A30" r:id="rId6"/>
    <hyperlink xmlns:r="http://schemas.openxmlformats.org/officeDocument/2006/relationships" ref="A31" r:id="rId7"/>
    <hyperlink xmlns:r="http://schemas.openxmlformats.org/officeDocument/2006/relationships" ref="A34" r:id="rId8"/>
    <hyperlink xmlns:r="http://schemas.openxmlformats.org/officeDocument/2006/relationships" ref="A35" r:id="rId9"/>
    <hyperlink xmlns:r="http://schemas.openxmlformats.org/officeDocument/2006/relationships" ref="A43" r:id="rId10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H168"/>
  <sheetViews>
    <sheetView zoomScale="40" zoomScaleNormal="40" workbookViewId="0">
      <pane xSplit="2" ySplit="4" topLeftCell="L5" activePane="bottomRight" state="frozen"/>
      <selection pane="topRight" activeCell="C1" sqref="C1"/>
      <selection pane="bottomLeft" activeCell="A4" sqref="A4"/>
      <selection pane="bottomRight" activeCell="S185" sqref="S185"/>
    </sheetView>
  </sheetViews>
  <sheetFormatPr baseColWidth="8" defaultRowHeight="14.5"/>
  <cols>
    <col width="19.08984375" customWidth="1" min="2" max="2"/>
    <col width="15.6328125" customWidth="1" min="3" max="4"/>
    <col width="15.6328125" customWidth="1" style="36" min="5" max="5"/>
    <col width="15.6328125" customWidth="1" min="6" max="8"/>
    <col width="15.6328125" customWidth="1" style="36" min="9" max="9"/>
    <col width="15.6328125" customWidth="1" min="10" max="12"/>
    <col width="15.6328125" customWidth="1" style="36" min="13" max="13"/>
    <col width="15.6328125" customWidth="1" min="14" max="34"/>
  </cols>
  <sheetData>
    <row r="1">
      <c r="B1" t="inlineStr">
        <is>
          <t>Quarter</t>
        </is>
      </c>
      <c r="C1" t="inlineStr">
        <is>
          <t>Q320</t>
        </is>
      </c>
      <c r="D1" t="inlineStr">
        <is>
          <t>Q420</t>
        </is>
      </c>
      <c r="E1" s="36" t="inlineStr">
        <is>
          <t>Q121</t>
        </is>
      </c>
      <c r="F1" t="inlineStr">
        <is>
          <t>Q221</t>
        </is>
      </c>
      <c r="G1" t="inlineStr">
        <is>
          <t>Q321</t>
        </is>
      </c>
      <c r="H1" t="inlineStr">
        <is>
          <t>Q421</t>
        </is>
      </c>
      <c r="I1" s="36" t="inlineStr">
        <is>
          <t>Q122</t>
        </is>
      </c>
      <c r="J1" t="inlineStr">
        <is>
          <t>Q222</t>
        </is>
      </c>
      <c r="K1" t="inlineStr">
        <is>
          <t>Q322</t>
        </is>
      </c>
    </row>
    <row r="2">
      <c r="B2" t="inlineStr">
        <is>
          <t>Filing Date</t>
        </is>
      </c>
      <c r="C2" s="5" t="n">
        <v>44151</v>
      </c>
      <c r="D2" s="5" t="n">
        <v>43921</v>
      </c>
      <c r="E2" s="37" t="n">
        <v>44340</v>
      </c>
      <c r="F2" s="5" t="n">
        <v>44411</v>
      </c>
      <c r="G2" s="5" t="n">
        <v>44515</v>
      </c>
      <c r="H2" s="5" t="n">
        <v>44644</v>
      </c>
      <c r="I2" s="37" t="n">
        <v>44697</v>
      </c>
      <c r="J2" s="5" t="n">
        <v>44784</v>
      </c>
      <c r="K2" s="5" t="n">
        <v>44874</v>
      </c>
      <c r="W2" s="5" t="n">
        <v>44286</v>
      </c>
      <c r="X2" s="5" t="n">
        <v>44644</v>
      </c>
    </row>
    <row r="3">
      <c r="B3" t="inlineStr">
        <is>
          <t>Period of Report</t>
        </is>
      </c>
      <c r="C3" s="5" t="n">
        <v>44104</v>
      </c>
      <c r="D3" s="5" t="n">
        <v>44196</v>
      </c>
      <c r="E3" s="5" t="n">
        <v>44286</v>
      </c>
      <c r="F3" s="5" t="n">
        <v>44377</v>
      </c>
      <c r="G3" s="5" t="n">
        <v>44469</v>
      </c>
      <c r="H3" s="5" t="n">
        <v>44561</v>
      </c>
      <c r="I3" s="5" t="n">
        <v>44651</v>
      </c>
      <c r="J3" s="5" t="n">
        <v>44742</v>
      </c>
      <c r="K3" s="5" t="n">
        <v>44834</v>
      </c>
      <c r="L3" s="5" t="n">
        <v>44926</v>
      </c>
      <c r="O3">
        <f>P3-1</f>
        <v/>
      </c>
      <c r="P3">
        <f>Q3-1</f>
        <v/>
      </c>
      <c r="Q3">
        <f>R3-1</f>
        <v/>
      </c>
      <c r="R3">
        <f>S3-1</f>
        <v/>
      </c>
      <c r="S3">
        <f>T3-1</f>
        <v/>
      </c>
      <c r="T3">
        <f>U3-1</f>
        <v/>
      </c>
      <c r="U3">
        <f>V3-1</f>
        <v/>
      </c>
      <c r="V3">
        <f>W3-1</f>
        <v/>
      </c>
      <c r="W3" t="n">
        <v>2020</v>
      </c>
      <c r="X3" t="n">
        <v>2021</v>
      </c>
      <c r="Y3" t="n">
        <v>2022</v>
      </c>
      <c r="Z3">
        <f>Y3+1</f>
        <v/>
      </c>
      <c r="AA3">
        <f>Z3+1</f>
        <v/>
      </c>
      <c r="AB3">
        <f>AA3+1</f>
        <v/>
      </c>
      <c r="AC3">
        <f>AB3+1</f>
        <v/>
      </c>
      <c r="AD3">
        <f>AC3+1</f>
        <v/>
      </c>
      <c r="AE3">
        <f>AD3+1</f>
        <v/>
      </c>
      <c r="AF3">
        <f>AE3+1</f>
        <v/>
      </c>
      <c r="AG3">
        <f>AF3+1</f>
        <v/>
      </c>
      <c r="AH3">
        <f>AG3+1</f>
        <v/>
      </c>
    </row>
    <row r="4" customFormat="1" s="55">
      <c r="B4" s="55" t="inlineStr">
        <is>
          <t>Market Price</t>
        </is>
      </c>
      <c r="E4" s="56" t="n">
        <v>10.46</v>
      </c>
      <c r="F4" s="55" t="n">
        <v>10.17</v>
      </c>
      <c r="G4" s="55" t="n">
        <v>14.05</v>
      </c>
      <c r="H4" s="55" t="n">
        <v>9.039999999999999</v>
      </c>
      <c r="I4" s="56" t="n">
        <v>7.38</v>
      </c>
      <c r="J4" s="55" t="n">
        <v>4.67</v>
      </c>
      <c r="K4" s="55" t="n">
        <v>5.09</v>
      </c>
      <c r="L4" s="55" t="n">
        <v>4.97</v>
      </c>
      <c r="M4" s="56" t="n"/>
    </row>
    <row r="5">
      <c r="C5" s="5" t="n"/>
      <c r="D5" s="5" t="n"/>
      <c r="E5" s="37" t="n"/>
      <c r="F5" s="5" t="n"/>
      <c r="G5" s="5" t="n"/>
      <c r="H5" s="5" t="n"/>
      <c r="I5" s="37" t="n"/>
      <c r="J5" s="5" t="n"/>
      <c r="K5" s="5" t="n"/>
    </row>
    <row r="6" customFormat="1" s="10">
      <c r="B6" s="10" t="inlineStr">
        <is>
          <t>Revenue Breakdown</t>
        </is>
      </c>
      <c r="E6" s="38" t="n"/>
      <c r="F6" s="20" t="n"/>
      <c r="G6" s="20" t="n"/>
      <c r="H6" s="20" t="n"/>
      <c r="I6" s="38" t="n"/>
      <c r="J6" s="20" t="n"/>
      <c r="K6" s="20" t="n"/>
      <c r="L6" s="20" t="n"/>
      <c r="M6" s="38" t="n"/>
      <c r="N6" s="20" t="n"/>
      <c r="O6" s="20" t="n"/>
      <c r="P6" s="20" t="n"/>
      <c r="Q6" s="20" t="n"/>
      <c r="R6" s="20" t="n"/>
      <c r="S6" s="20" t="n"/>
      <c r="T6" s="20" t="n"/>
      <c r="U6" s="20" t="n"/>
      <c r="V6" s="20" t="n"/>
      <c r="W6" s="20" t="n"/>
      <c r="X6" s="20" t="n"/>
      <c r="Y6" s="20" t="n"/>
      <c r="Z6" s="20" t="n"/>
      <c r="AA6" s="20" t="n"/>
    </row>
    <row r="7">
      <c r="B7" t="inlineStr">
        <is>
          <t>Launch Services - Point-in-time</t>
        </is>
      </c>
      <c r="D7" t="inlineStr">
        <is>
          <t xml:space="preserve">  </t>
        </is>
      </c>
      <c r="E7" s="39" t="n"/>
      <c r="F7" s="7" t="n"/>
      <c r="G7" s="7" t="n"/>
      <c r="H7" s="7" t="n"/>
      <c r="I7" s="39" t="n"/>
      <c r="J7" s="7" t="n"/>
      <c r="K7" s="7" t="n"/>
      <c r="L7" s="7" t="n"/>
      <c r="M7" s="39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>
        <v>31993</v>
      </c>
      <c r="X7" s="7" t="n">
        <v>36576</v>
      </c>
      <c r="Y7" s="7" t="n">
        <v>60200</v>
      </c>
      <c r="Z7" s="7" t="n"/>
      <c r="AA7" s="7" t="n"/>
    </row>
    <row r="8">
      <c r="B8" t="inlineStr">
        <is>
          <t>Launch Services - Over-time</t>
        </is>
      </c>
      <c r="E8" s="39" t="n"/>
      <c r="F8" s="7" t="n"/>
      <c r="G8" s="7" t="n"/>
      <c r="H8" s="7" t="n"/>
      <c r="I8" s="39" t="n"/>
      <c r="J8" s="7" t="n"/>
      <c r="K8" s="7" t="n"/>
      <c r="L8" s="7" t="n"/>
      <c r="M8" s="39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>
        <v>1092</v>
      </c>
      <c r="X8" s="7" t="n">
        <v>2395</v>
      </c>
      <c r="Y8" s="7" t="n">
        <v>485</v>
      </c>
      <c r="Z8" s="7" t="n"/>
      <c r="AA8" s="7" t="n"/>
    </row>
    <row r="9">
      <c r="B9" t="inlineStr">
        <is>
          <t>Space Systems - Point-in-time</t>
        </is>
      </c>
      <c r="E9" s="39" t="n"/>
      <c r="F9" s="7" t="n"/>
      <c r="G9" s="7" t="n"/>
      <c r="H9" s="7" t="n"/>
      <c r="I9" s="39" t="n"/>
      <c r="J9" s="7" t="n"/>
      <c r="K9" s="7" t="n"/>
      <c r="L9" s="7" t="n"/>
      <c r="M9" s="39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>
        <v>1910</v>
      </c>
      <c r="X9" s="7" t="n">
        <v>12578</v>
      </c>
      <c r="Y9" s="7" t="n">
        <v>61141</v>
      </c>
      <c r="Z9" s="7" t="n"/>
      <c r="AA9" s="7" t="n"/>
    </row>
    <row r="10" customFormat="1" s="4">
      <c r="B10" s="4" t="inlineStr">
        <is>
          <t>Space Systems - Over-time</t>
        </is>
      </c>
      <c r="E10" s="40" t="n"/>
      <c r="F10" s="8" t="n"/>
      <c r="G10" s="8" t="n"/>
      <c r="H10" s="8" t="n"/>
      <c r="I10" s="40" t="n"/>
      <c r="J10" s="8" t="n"/>
      <c r="K10" s="8" t="n"/>
      <c r="L10" s="8" t="n"/>
      <c r="M10" s="40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>
        <v>165</v>
      </c>
      <c r="X10" s="8" t="n">
        <v>10688</v>
      </c>
      <c r="Y10" s="8" t="n">
        <v>89170</v>
      </c>
      <c r="Z10" s="8" t="n"/>
      <c r="AA10" s="8" t="n"/>
    </row>
    <row r="11">
      <c r="B11" t="inlineStr">
        <is>
          <t>Total - Point-in-time</t>
        </is>
      </c>
      <c r="C11" t="n">
        <v>10670</v>
      </c>
      <c r="D11" s="7">
        <f>33903-C11</f>
        <v/>
      </c>
      <c r="E11" s="39" t="n">
        <v>17035</v>
      </c>
      <c r="F11" s="7" t="n">
        <v>9780</v>
      </c>
      <c r="G11" s="7" t="n">
        <v>1988</v>
      </c>
      <c r="H11" s="7">
        <f>X11-G11-F11-E11</f>
        <v/>
      </c>
      <c r="I11" s="39" t="n">
        <v>28237</v>
      </c>
      <c r="J11" s="7" t="n">
        <v>37107</v>
      </c>
      <c r="K11" s="7" t="n">
        <v>31312</v>
      </c>
      <c r="L11" s="7" t="n"/>
      <c r="M11" s="39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>
        <f>+W9+W7</f>
        <v/>
      </c>
      <c r="X11" s="7">
        <f>+X9+X7</f>
        <v/>
      </c>
      <c r="Y11" s="7" t="n"/>
      <c r="Z11" s="7" t="n"/>
      <c r="AA11" s="7" t="n"/>
    </row>
    <row r="12" customFormat="1" s="4">
      <c r="B12" s="4" t="inlineStr">
        <is>
          <t>Total - Over-time</t>
        </is>
      </c>
      <c r="C12" s="4" t="n">
        <v>0</v>
      </c>
      <c r="D12" s="8" t="n">
        <v>1257</v>
      </c>
      <c r="E12" s="40" t="n">
        <v>1157</v>
      </c>
      <c r="F12" s="8" t="n">
        <v>1500</v>
      </c>
      <c r="G12" s="8" t="n">
        <v>3299</v>
      </c>
      <c r="H12" s="8">
        <f>X12-G12-F12-E12</f>
        <v/>
      </c>
      <c r="I12" s="40" t="n">
        <v>12466</v>
      </c>
      <c r="J12" s="8" t="n">
        <v>18367</v>
      </c>
      <c r="K12" s="8" t="n">
        <v>31745</v>
      </c>
      <c r="L12" s="8" t="n"/>
      <c r="M12" s="40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>
        <f>+W10+W8</f>
        <v/>
      </c>
      <c r="X12" s="8">
        <f>+X10+X8</f>
        <v/>
      </c>
      <c r="Y12" s="8" t="n"/>
      <c r="Z12" s="8" t="n"/>
      <c r="AA12" s="8" t="n"/>
    </row>
    <row r="13">
      <c r="B13" t="inlineStr">
        <is>
          <t>Total</t>
        </is>
      </c>
      <c r="C13" s="7">
        <f>SUM(C11:C12)</f>
        <v/>
      </c>
      <c r="D13" s="7">
        <f>D11+D12</f>
        <v/>
      </c>
      <c r="E13" s="39">
        <f>SUM(E11:E12)</f>
        <v/>
      </c>
      <c r="F13" s="7">
        <f>SUM(F11:F12)</f>
        <v/>
      </c>
      <c r="G13" s="7">
        <f>SUM(G11:G12)</f>
        <v/>
      </c>
      <c r="H13" s="7">
        <f>X13-G13-F13-E13</f>
        <v/>
      </c>
      <c r="I13" s="39">
        <f>SUM(I11:I12)</f>
        <v/>
      </c>
      <c r="J13" s="7">
        <f>SUM(J11:J12)</f>
        <v/>
      </c>
      <c r="K13" s="7">
        <f>SUM(K11:K12)</f>
        <v/>
      </c>
      <c r="L13" s="7" t="n"/>
      <c r="M13" s="39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>
        <f>W11+W12</f>
        <v/>
      </c>
      <c r="X13" s="7">
        <f>X11+X12</f>
        <v/>
      </c>
      <c r="Y13" s="7" t="n"/>
      <c r="Z13" s="7" t="n"/>
      <c r="AA13" s="7" t="n"/>
    </row>
    <row r="14">
      <c r="C14" s="7" t="n"/>
      <c r="D14" s="7" t="n"/>
      <c r="E14" s="39" t="n"/>
      <c r="F14" s="7" t="n"/>
      <c r="G14" s="7" t="n"/>
      <c r="H14" s="7" t="n"/>
      <c r="I14" s="39" t="n"/>
      <c r="J14" s="7" t="n"/>
      <c r="K14" s="7" t="n"/>
      <c r="L14" s="7" t="n"/>
      <c r="M14" s="39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</row>
    <row r="15" customFormat="1" s="30">
      <c r="B15" s="30" t="inlineStr">
        <is>
          <t>Launch Services</t>
        </is>
      </c>
      <c r="C15" s="31" t="n"/>
      <c r="D15" s="31" t="n"/>
      <c r="E15" s="50" t="n"/>
      <c r="F15" s="31" t="n"/>
      <c r="G15" s="31" t="n"/>
      <c r="H15" s="31" t="n"/>
      <c r="I15" s="50" t="n"/>
      <c r="J15" s="31" t="n"/>
      <c r="K15" s="31" t="n"/>
      <c r="L15" s="31" t="n"/>
      <c r="M15" s="50" t="n"/>
      <c r="N15" s="31" t="n"/>
      <c r="O15" s="31" t="n"/>
      <c r="P15" s="31" t="n"/>
      <c r="Q15" s="31" t="n"/>
      <c r="R15" s="31" t="n"/>
      <c r="S15" s="31" t="n"/>
      <c r="T15" s="31" t="n"/>
      <c r="U15" s="31" t="n"/>
      <c r="V15" s="31" t="n"/>
      <c r="W15" s="31" t="n"/>
      <c r="X15" s="31" t="n"/>
      <c r="Y15" s="31" t="n"/>
      <c r="Z15" s="31" t="n"/>
      <c r="AA15" s="31" t="n"/>
    </row>
    <row r="16">
      <c r="B16" t="inlineStr">
        <is>
          <t>Point-in-time Contract</t>
        </is>
      </c>
      <c r="C16" s="7" t="n"/>
      <c r="D16" s="7" t="n"/>
      <c r="E16" s="39" t="n"/>
      <c r="F16" s="7" t="n"/>
      <c r="G16" s="7" t="n"/>
      <c r="H16" s="7" t="n"/>
      <c r="I16" s="39" t="n"/>
      <c r="J16" s="7" t="n"/>
      <c r="K16" s="7" t="n"/>
      <c r="L16" s="7" t="n"/>
      <c r="M16" s="39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>
        <v>31993</v>
      </c>
      <c r="X16" s="7" t="n">
        <v>36576</v>
      </c>
      <c r="Y16" s="7" t="n">
        <v>60200</v>
      </c>
      <c r="Z16" s="7" t="n"/>
      <c r="AA16" s="7" t="n"/>
    </row>
    <row r="17" customFormat="1" s="4">
      <c r="B17" s="4" t="inlineStr">
        <is>
          <t>Over-time Contract</t>
        </is>
      </c>
      <c r="C17" s="8" t="n"/>
      <c r="D17" s="8" t="n"/>
      <c r="E17" s="40" t="n"/>
      <c r="F17" s="8" t="n"/>
      <c r="G17" s="8" t="n"/>
      <c r="H17" s="8" t="n"/>
      <c r="I17" s="40" t="n"/>
      <c r="J17" s="8" t="n"/>
      <c r="K17" s="8" t="n"/>
      <c r="L17" s="8" t="n"/>
      <c r="M17" s="40" t="n"/>
      <c r="N17" s="8" t="n"/>
      <c r="O17" s="8" t="n"/>
      <c r="P17" s="8" t="n"/>
      <c r="Q17" s="8" t="n"/>
      <c r="R17" s="8" t="n"/>
      <c r="S17" s="8" t="n"/>
      <c r="T17" s="8" t="n"/>
      <c r="U17" s="8" t="n"/>
      <c r="V17" s="8" t="n"/>
      <c r="W17" s="8" t="n">
        <v>1092</v>
      </c>
      <c r="X17" s="8" t="n">
        <v>2395</v>
      </c>
      <c r="Y17" s="8" t="n">
        <v>485</v>
      </c>
      <c r="Z17" s="8" t="n"/>
      <c r="AA17" s="8" t="n"/>
    </row>
    <row r="18" customFormat="1" s="14">
      <c r="B18" s="14" t="inlineStr">
        <is>
          <t>Launch Services Revenue</t>
        </is>
      </c>
      <c r="C18" s="26" t="n"/>
      <c r="D18" s="26" t="n"/>
      <c r="E18" s="42" t="n">
        <v>16462</v>
      </c>
      <c r="F18" s="26" t="n">
        <v>7618</v>
      </c>
      <c r="G18" s="26" t="n">
        <v>1123</v>
      </c>
      <c r="H18" s="26">
        <f>X18-G18-F18-E18</f>
        <v/>
      </c>
      <c r="I18" s="42" t="n">
        <v>6576</v>
      </c>
      <c r="J18" s="26" t="n">
        <v>19109</v>
      </c>
      <c r="K18" s="26" t="n">
        <v>22983</v>
      </c>
      <c r="L18" s="26">
        <f>Y18-K18-J18-I18</f>
        <v/>
      </c>
      <c r="M18" s="42" t="n"/>
      <c r="N18" s="26" t="n"/>
      <c r="O18" s="26" t="n"/>
      <c r="P18" s="26" t="n"/>
      <c r="Q18" s="26" t="n"/>
      <c r="R18" s="26" t="n"/>
      <c r="S18" s="26" t="n"/>
      <c r="T18" s="26" t="n"/>
      <c r="U18" s="26" t="n"/>
      <c r="V18" s="26" t="n"/>
      <c r="W18" s="26" t="n">
        <v>33085</v>
      </c>
      <c r="X18" s="26" t="n">
        <v>38971</v>
      </c>
      <c r="Y18" s="26">
        <f>SUM(Y16:Y17)</f>
        <v/>
      </c>
      <c r="Z18" s="26" t="n"/>
      <c r="AA18" s="26" t="n"/>
    </row>
    <row r="19" customFormat="1" s="4">
      <c r="B19" s="4" t="inlineStr">
        <is>
          <t>Cost of Revenue</t>
        </is>
      </c>
      <c r="C19" s="8" t="n"/>
      <c r="D19" s="8" t="n"/>
      <c r="E19" s="40" t="n">
        <v>15866</v>
      </c>
      <c r="F19" s="8" t="n">
        <v>7829</v>
      </c>
      <c r="G19" s="8" t="n">
        <v>16521</v>
      </c>
      <c r="H19" s="8">
        <f>X19-G19-F19-E19</f>
        <v/>
      </c>
      <c r="I19" s="40" t="n">
        <v>7344</v>
      </c>
      <c r="J19" s="8" t="n">
        <v>21421</v>
      </c>
      <c r="K19" s="8" t="n">
        <v>23818</v>
      </c>
      <c r="L19" s="8">
        <f>Y19-K19-J19-I19</f>
        <v/>
      </c>
      <c r="M19" s="40" t="n"/>
      <c r="N19" s="8" t="n"/>
      <c r="O19" s="8" t="n"/>
      <c r="P19" s="8" t="n"/>
      <c r="Q19" s="8" t="n"/>
      <c r="R19" s="8" t="n"/>
      <c r="S19" s="8" t="n"/>
      <c r="T19" s="8" t="n"/>
      <c r="U19" s="8" t="n"/>
      <c r="V19" s="8" t="n"/>
      <c r="W19" s="8" t="n">
        <v>45872</v>
      </c>
      <c r="X19" s="8" t="n">
        <v>53827</v>
      </c>
      <c r="Y19" s="8" t="n">
        <v>67640</v>
      </c>
      <c r="Z19" s="8" t="n"/>
      <c r="AA19" s="8" t="n"/>
    </row>
    <row r="20" customFormat="1" s="14">
      <c r="B20" s="14" t="inlineStr">
        <is>
          <t>Launch Services Gross profit (loss)</t>
        </is>
      </c>
      <c r="C20" s="26">
        <f>C18-C19</f>
        <v/>
      </c>
      <c r="D20" s="26">
        <f>D18-D19</f>
        <v/>
      </c>
      <c r="E20" s="42">
        <f>E18-E19</f>
        <v/>
      </c>
      <c r="F20" s="26">
        <f>F18-F19</f>
        <v/>
      </c>
      <c r="G20" s="26">
        <f>G18-G19</f>
        <v/>
      </c>
      <c r="H20" s="7">
        <f>X20-G20-F20-E20</f>
        <v/>
      </c>
      <c r="I20" s="42">
        <f>I18-I19</f>
        <v/>
      </c>
      <c r="J20" s="26">
        <f>J18-J19</f>
        <v/>
      </c>
      <c r="K20" s="26">
        <f>K18-K19</f>
        <v/>
      </c>
      <c r="L20" s="26">
        <f>L18-L19</f>
        <v/>
      </c>
      <c r="M20" s="42">
        <f>M18-M19</f>
        <v/>
      </c>
      <c r="N20" s="26">
        <f>N18-N19</f>
        <v/>
      </c>
      <c r="O20" s="26">
        <f>O18-O19</f>
        <v/>
      </c>
      <c r="P20" s="26" t="n"/>
      <c r="Q20" s="26" t="n"/>
      <c r="R20" s="26" t="n"/>
      <c r="S20" s="26" t="n"/>
      <c r="T20" s="26" t="n"/>
      <c r="U20" s="26" t="n"/>
      <c r="V20" s="26" t="n"/>
      <c r="W20" s="26">
        <f>W18-W19</f>
        <v/>
      </c>
      <c r="X20" s="26">
        <f>X18-X19</f>
        <v/>
      </c>
      <c r="Y20" s="26">
        <f>Y18-Y19</f>
        <v/>
      </c>
      <c r="Z20" s="26">
        <f>Z18-Z19</f>
        <v/>
      </c>
      <c r="AA20" s="26">
        <f>AA18-AA19</f>
        <v/>
      </c>
      <c r="AB20" s="26">
        <f>AB18-AB19</f>
        <v/>
      </c>
      <c r="AC20" s="26">
        <f>AC18-AC19</f>
        <v/>
      </c>
      <c r="AD20" s="26">
        <f>AD18-AD19</f>
        <v/>
      </c>
      <c r="AE20" s="26">
        <f>AE18-AE19</f>
        <v/>
      </c>
      <c r="AF20" s="26">
        <f>AF18-AF19</f>
        <v/>
      </c>
      <c r="AG20" s="26">
        <f>AG18-AG19</f>
        <v/>
      </c>
      <c r="AH20" s="26">
        <f>AH18-AH19</f>
        <v/>
      </c>
    </row>
    <row r="21">
      <c r="B21" t="inlineStr">
        <is>
          <t>Margin</t>
        </is>
      </c>
      <c r="C21" s="2">
        <f>C20/C18</f>
        <v/>
      </c>
      <c r="D21" s="2">
        <f>D20/D18</f>
        <v/>
      </c>
      <c r="E21" s="43">
        <f>E20/E18</f>
        <v/>
      </c>
      <c r="F21" s="2">
        <f>F20/F18</f>
        <v/>
      </c>
      <c r="G21" s="2">
        <f>G20/G18</f>
        <v/>
      </c>
      <c r="H21" s="2">
        <f>H20/H18</f>
        <v/>
      </c>
      <c r="I21" s="43">
        <f>I20/I18</f>
        <v/>
      </c>
      <c r="J21" s="2">
        <f>J20/J18</f>
        <v/>
      </c>
      <c r="K21" s="2">
        <f>K20/K18</f>
        <v/>
      </c>
      <c r="L21" s="2">
        <f>L20/L18</f>
        <v/>
      </c>
      <c r="M21" s="43">
        <f>M20/M18</f>
        <v/>
      </c>
      <c r="N21" s="2">
        <f>N20/N18</f>
        <v/>
      </c>
      <c r="O21" s="2">
        <f>O20/O18</f>
        <v/>
      </c>
      <c r="P21" s="7" t="n"/>
      <c r="Q21" s="7" t="n"/>
      <c r="R21" s="7" t="n"/>
      <c r="S21" s="7" t="n"/>
      <c r="T21" s="7" t="n"/>
      <c r="U21" s="7" t="n"/>
      <c r="V21" s="7" t="n"/>
      <c r="W21" s="2">
        <f>W20/W18</f>
        <v/>
      </c>
      <c r="X21" s="2">
        <f>X20/X18</f>
        <v/>
      </c>
      <c r="Y21" s="2">
        <f>Y20/Y18</f>
        <v/>
      </c>
      <c r="Z21" s="2">
        <f>Z20/Z18</f>
        <v/>
      </c>
      <c r="AA21" s="2">
        <f>AA20/AA18</f>
        <v/>
      </c>
      <c r="AB21" s="2">
        <f>AB20/AB18</f>
        <v/>
      </c>
      <c r="AC21" s="2">
        <f>AC20/AC18</f>
        <v/>
      </c>
      <c r="AD21" s="2">
        <f>AD20/AD18</f>
        <v/>
      </c>
      <c r="AE21" s="2">
        <f>AE20/AE18</f>
        <v/>
      </c>
      <c r="AF21" s="2">
        <f>AF20/AF18</f>
        <v/>
      </c>
      <c r="AG21" s="2">
        <f>AG20/AG18</f>
        <v/>
      </c>
      <c r="AH21" s="2">
        <f>AH20/AH18</f>
        <v/>
      </c>
    </row>
    <row r="22" customFormat="1" s="30">
      <c r="B22" s="30" t="inlineStr">
        <is>
          <t>Space Systems</t>
        </is>
      </c>
      <c r="C22" s="31" t="n"/>
      <c r="D22" s="31" t="n"/>
      <c r="E22" s="50" t="n"/>
      <c r="F22" s="31" t="n"/>
      <c r="G22" s="31" t="n"/>
      <c r="H22" s="31" t="n"/>
      <c r="I22" s="50" t="n"/>
      <c r="J22" s="31" t="n"/>
      <c r="K22" s="31" t="n"/>
      <c r="L22" s="31" t="n"/>
      <c r="M22" s="50" t="n"/>
      <c r="N22" s="31" t="n"/>
      <c r="O22" s="31" t="n"/>
      <c r="P22" s="31" t="n"/>
      <c r="Q22" s="31" t="n"/>
      <c r="R22" s="31" t="n"/>
      <c r="S22" s="31" t="n"/>
      <c r="T22" s="31" t="n"/>
      <c r="U22" s="31" t="n"/>
      <c r="V22" s="31" t="n"/>
      <c r="W22" s="31" t="n"/>
      <c r="X22" s="31" t="n"/>
      <c r="Y22" s="31" t="n"/>
      <c r="Z22" s="31" t="n"/>
      <c r="AA22" s="31" t="n"/>
    </row>
    <row r="23">
      <c r="B23" t="inlineStr">
        <is>
          <t>Point-in-time Contract</t>
        </is>
      </c>
      <c r="C23" s="7" t="n"/>
      <c r="D23" s="7" t="n"/>
      <c r="E23" s="39" t="n"/>
      <c r="F23" s="7" t="n"/>
      <c r="G23" s="7" t="n"/>
      <c r="H23" s="7" t="n"/>
      <c r="I23" s="39" t="n"/>
      <c r="J23" s="7" t="n"/>
      <c r="K23" s="7" t="n"/>
      <c r="L23" s="7" t="n"/>
      <c r="M23" s="39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>
        <v>1910</v>
      </c>
      <c r="X23" s="7" t="n">
        <v>12578</v>
      </c>
      <c r="Y23" s="7" t="n">
        <v>61141</v>
      </c>
      <c r="Z23" s="7" t="n"/>
      <c r="AA23" s="7" t="n"/>
    </row>
    <row r="24" customFormat="1" s="4">
      <c r="B24" s="4" t="inlineStr">
        <is>
          <t>Over-time Contract</t>
        </is>
      </c>
      <c r="C24" s="8" t="n"/>
      <c r="D24" s="8" t="n"/>
      <c r="E24" s="40" t="n"/>
      <c r="F24" s="8" t="n"/>
      <c r="G24" s="8" t="n"/>
      <c r="H24" s="8" t="n"/>
      <c r="I24" s="40" t="n"/>
      <c r="J24" s="8" t="n"/>
      <c r="K24" s="8" t="n"/>
      <c r="L24" s="8" t="n"/>
      <c r="M24" s="40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>
        <v>165</v>
      </c>
      <c r="X24" s="8" t="n">
        <v>10688</v>
      </c>
      <c r="Y24" s="8" t="n">
        <v>89170</v>
      </c>
      <c r="Z24" s="8" t="n"/>
      <c r="AA24" s="8" t="n"/>
    </row>
    <row r="25" customFormat="1" s="14">
      <c r="B25" s="14" t="inlineStr">
        <is>
          <t>Space Systems Revenue</t>
        </is>
      </c>
      <c r="C25" s="26" t="n"/>
      <c r="D25" s="26" t="n"/>
      <c r="E25" s="42" t="n">
        <v>1730</v>
      </c>
      <c r="F25" s="26" t="n">
        <v>3662</v>
      </c>
      <c r="G25" s="26" t="n">
        <v>4164</v>
      </c>
      <c r="H25" s="26">
        <f>+X25-G25-F25-E25</f>
        <v/>
      </c>
      <c r="I25" s="42" t="n">
        <v>34127</v>
      </c>
      <c r="J25" s="26" t="n">
        <v>36365</v>
      </c>
      <c r="K25" s="26" t="n">
        <v>40074</v>
      </c>
      <c r="L25" s="26">
        <f>Y25-K25-J25-I25</f>
        <v/>
      </c>
      <c r="M25" s="42" t="n"/>
      <c r="N25" s="26" t="n"/>
      <c r="O25" s="26" t="n"/>
      <c r="P25" s="26" t="n"/>
      <c r="Q25" s="26" t="n"/>
      <c r="R25" s="26" t="n"/>
      <c r="S25" s="26" t="n"/>
      <c r="T25" s="26" t="n"/>
      <c r="U25" s="26" t="n"/>
      <c r="V25" s="26" t="n"/>
      <c r="W25" s="26" t="n">
        <v>2075</v>
      </c>
      <c r="X25" s="26" t="n">
        <v>23266</v>
      </c>
      <c r="Y25" s="26">
        <f>SUM(Y23:Y24)</f>
        <v/>
      </c>
      <c r="Z25" s="26" t="n"/>
      <c r="AA25" s="26" t="n"/>
    </row>
    <row r="26" customFormat="1" s="4">
      <c r="B26" s="4" t="inlineStr">
        <is>
          <t>Cost of Revenue</t>
        </is>
      </c>
      <c r="C26" s="8" t="n"/>
      <c r="D26" s="8" t="n"/>
      <c r="E26" s="40" t="n">
        <v>915</v>
      </c>
      <c r="F26" s="8" t="n">
        <v>988</v>
      </c>
      <c r="G26" s="8" t="n">
        <v>1217</v>
      </c>
      <c r="H26" s="8">
        <f>+X26-G26-F26-E26</f>
        <v/>
      </c>
      <c r="I26" s="40" t="n">
        <v>29624</v>
      </c>
      <c r="J26" s="8" t="n">
        <v>29095</v>
      </c>
      <c r="K26" s="8" t="n">
        <v>30772</v>
      </c>
      <c r="L26" s="8">
        <f>Y26-K26-J26-I26</f>
        <v/>
      </c>
      <c r="M26" s="40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>
        <v>1105</v>
      </c>
      <c r="X26" s="8" t="n">
        <v>10303</v>
      </c>
      <c r="Y26" s="8" t="n">
        <v>124366</v>
      </c>
      <c r="Z26" s="8" t="n"/>
      <c r="AA26" s="8" t="n"/>
    </row>
    <row r="27" customFormat="1" s="14">
      <c r="B27" s="14" t="inlineStr">
        <is>
          <t>Space Systems Gross profit (loss)</t>
        </is>
      </c>
      <c r="C27" s="26">
        <f>C25-C26</f>
        <v/>
      </c>
      <c r="D27" s="26">
        <f>D25-D26</f>
        <v/>
      </c>
      <c r="E27" s="42">
        <f>E25-E26</f>
        <v/>
      </c>
      <c r="F27" s="26">
        <f>F25-F26</f>
        <v/>
      </c>
      <c r="G27" s="26">
        <f>G25-G26</f>
        <v/>
      </c>
      <c r="H27" s="7">
        <f>+X27-G27-F27-E27</f>
        <v/>
      </c>
      <c r="I27" s="42">
        <f>I25-I26</f>
        <v/>
      </c>
      <c r="J27" s="26">
        <f>J25-J26</f>
        <v/>
      </c>
      <c r="K27" s="26">
        <f>K25-K26</f>
        <v/>
      </c>
      <c r="L27" s="26">
        <f>L25-L26</f>
        <v/>
      </c>
      <c r="M27" s="42">
        <f>M25-M26</f>
        <v/>
      </c>
      <c r="N27" s="26">
        <f>N25-N26</f>
        <v/>
      </c>
      <c r="O27" s="26">
        <f>O25-O26</f>
        <v/>
      </c>
      <c r="P27" s="26" t="n"/>
      <c r="Q27" s="26" t="n"/>
      <c r="R27" s="26" t="n"/>
      <c r="S27" s="26" t="n"/>
      <c r="T27" s="26" t="n"/>
      <c r="U27" s="26" t="n"/>
      <c r="V27" s="26" t="n"/>
      <c r="W27" s="26">
        <f>W25-W26</f>
        <v/>
      </c>
      <c r="X27" s="26">
        <f>X25-X26</f>
        <v/>
      </c>
      <c r="Y27" s="26">
        <f>Y25-Y26</f>
        <v/>
      </c>
      <c r="Z27" s="26">
        <f>Z25-Z26</f>
        <v/>
      </c>
      <c r="AA27" s="26">
        <f>AA25-AA26</f>
        <v/>
      </c>
      <c r="AB27" s="26">
        <f>AB25-AB26</f>
        <v/>
      </c>
      <c r="AC27" s="26">
        <f>AC25-AC26</f>
        <v/>
      </c>
      <c r="AD27" s="26">
        <f>AD25-AD26</f>
        <v/>
      </c>
      <c r="AE27" s="26">
        <f>AE25-AE26</f>
        <v/>
      </c>
      <c r="AF27" s="26">
        <f>AF25-AF26</f>
        <v/>
      </c>
      <c r="AG27" s="26">
        <f>AG25-AG26</f>
        <v/>
      </c>
      <c r="AH27" s="26">
        <f>AH25-AH26</f>
        <v/>
      </c>
    </row>
    <row r="28" customFormat="1" s="4">
      <c r="B28" s="4" t="inlineStr">
        <is>
          <t>Margin</t>
        </is>
      </c>
      <c r="C28" s="24">
        <f>C27/C25</f>
        <v/>
      </c>
      <c r="D28" s="24">
        <f>D27/D25</f>
        <v/>
      </c>
      <c r="E28" s="46">
        <f>E27/E25</f>
        <v/>
      </c>
      <c r="F28" s="24">
        <f>F27/F25</f>
        <v/>
      </c>
      <c r="G28" s="24">
        <f>G27/G25</f>
        <v/>
      </c>
      <c r="H28" s="24">
        <f>H27/H25</f>
        <v/>
      </c>
      <c r="I28" s="46">
        <f>I27/I25</f>
        <v/>
      </c>
      <c r="J28" s="24">
        <f>J27/J25</f>
        <v/>
      </c>
      <c r="K28" s="24">
        <f>K27/K25</f>
        <v/>
      </c>
      <c r="L28" s="24">
        <f>L27/L25</f>
        <v/>
      </c>
      <c r="M28" s="46">
        <f>M27/M25</f>
        <v/>
      </c>
      <c r="N28" s="24">
        <f>N27/N25</f>
        <v/>
      </c>
      <c r="O28" s="24">
        <f>O27/O25</f>
        <v/>
      </c>
      <c r="P28" s="8" t="n"/>
      <c r="Q28" s="8" t="n"/>
      <c r="R28" s="8" t="n"/>
      <c r="S28" s="8" t="n"/>
      <c r="T28" s="8" t="n"/>
      <c r="U28" s="8" t="n"/>
      <c r="V28" s="8" t="n"/>
      <c r="W28" s="24">
        <f>W27/W25</f>
        <v/>
      </c>
      <c r="X28" s="24">
        <f>X27/X25</f>
        <v/>
      </c>
      <c r="Y28" s="24">
        <f>Y27/Y25</f>
        <v/>
      </c>
      <c r="Z28" s="24">
        <f>Z27/Z25</f>
        <v/>
      </c>
      <c r="AA28" s="24">
        <f>AA27/AA25</f>
        <v/>
      </c>
      <c r="AB28" s="24">
        <f>AB27/AB25</f>
        <v/>
      </c>
      <c r="AC28" s="24">
        <f>AC27/AC25</f>
        <v/>
      </c>
      <c r="AD28" s="24">
        <f>AD27/AD25</f>
        <v/>
      </c>
      <c r="AE28" s="24">
        <f>AE27/AE25</f>
        <v/>
      </c>
      <c r="AF28" s="24">
        <f>AF27/AF25</f>
        <v/>
      </c>
      <c r="AG28" s="24">
        <f>AG27/AG25</f>
        <v/>
      </c>
      <c r="AH28" s="24">
        <f>AH27/AH25</f>
        <v/>
      </c>
    </row>
    <row r="29" customFormat="1" s="26">
      <c r="B29" s="26" t="inlineStr">
        <is>
          <t>Total Revenues</t>
        </is>
      </c>
      <c r="E29" s="42">
        <f>E25+E18</f>
        <v/>
      </c>
      <c r="F29" s="26">
        <f>F25+F18</f>
        <v/>
      </c>
      <c r="G29" s="26">
        <f>G25+G18</f>
        <v/>
      </c>
      <c r="H29" s="26">
        <f>H25+H18</f>
        <v/>
      </c>
      <c r="I29" s="26">
        <f>I25+I18</f>
        <v/>
      </c>
      <c r="J29" s="26">
        <f>J25+J18</f>
        <v/>
      </c>
      <c r="K29" s="26">
        <f>K25+K18</f>
        <v/>
      </c>
      <c r="L29" s="26">
        <f>L25+L18</f>
        <v/>
      </c>
      <c r="M29" s="42" t="n"/>
      <c r="W29" s="26">
        <f>W25+W18</f>
        <v/>
      </c>
      <c r="X29" s="26">
        <f>X25+X18</f>
        <v/>
      </c>
      <c r="Y29" s="26">
        <f>Y25+Y18</f>
        <v/>
      </c>
    </row>
    <row r="30">
      <c r="C30" s="2" t="n"/>
      <c r="D30" s="2" t="n"/>
      <c r="E30" s="43" t="n"/>
      <c r="F30" s="2" t="n"/>
      <c r="G30" s="2" t="n"/>
      <c r="H30" s="2" t="n"/>
      <c r="I30" s="43" t="n"/>
      <c r="J30" s="2" t="n"/>
      <c r="K30" s="2" t="n"/>
      <c r="L30" s="2" t="n"/>
      <c r="M30" s="43" t="n"/>
      <c r="N30" s="2" t="n"/>
      <c r="O30" s="2" t="n"/>
      <c r="P30" s="7" t="n"/>
      <c r="Q30" s="7" t="n"/>
      <c r="R30" s="7" t="n"/>
      <c r="S30" s="7" t="n"/>
      <c r="T30" s="7" t="n"/>
      <c r="U30" s="7" t="n"/>
      <c r="V30" s="7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</row>
    <row r="31">
      <c r="C31" s="2" t="n"/>
      <c r="D31" s="2" t="n"/>
      <c r="E31" s="43" t="n"/>
      <c r="F31" s="2" t="n"/>
      <c r="G31" s="2" t="n"/>
      <c r="H31" s="2" t="n"/>
      <c r="I31" s="43" t="n"/>
      <c r="J31" s="2" t="n"/>
      <c r="K31" s="2" t="n"/>
      <c r="L31" s="7" t="n"/>
      <c r="M31" s="39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2" t="n"/>
      <c r="X31" s="2" t="n"/>
      <c r="Y31" s="7" t="n"/>
      <c r="Z31" s="7" t="n"/>
      <c r="AA31" s="7" t="n"/>
    </row>
    <row r="32">
      <c r="C32" s="2" t="n"/>
      <c r="D32" s="2" t="n"/>
      <c r="E32" s="43" t="n"/>
      <c r="F32" s="2" t="n"/>
      <c r="G32" s="2" t="n"/>
      <c r="H32" s="2" t="n"/>
      <c r="I32" s="43" t="n"/>
      <c r="J32" s="2" t="n"/>
      <c r="K32" s="2" t="n"/>
      <c r="L32" s="7" t="n"/>
      <c r="M32" s="39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2" t="n"/>
      <c r="X32" s="2" t="n"/>
      <c r="Y32" s="7" t="n"/>
      <c r="Z32" s="7" t="n"/>
      <c r="AA32" s="7" t="n"/>
    </row>
    <row r="33" customFormat="1" s="21">
      <c r="B33" s="25" t="inlineStr">
        <is>
          <t>Revenue Mix</t>
        </is>
      </c>
      <c r="C33" s="22" t="n"/>
      <c r="D33" s="22" t="n"/>
      <c r="E33" s="41" t="n"/>
      <c r="F33" s="22" t="n"/>
      <c r="G33" s="22" t="n"/>
      <c r="H33" s="22" t="n"/>
      <c r="I33" s="41" t="n"/>
      <c r="J33" s="22" t="n"/>
      <c r="K33" s="22" t="n"/>
      <c r="L33" s="22" t="n"/>
      <c r="M33" s="41" t="n"/>
      <c r="N33" s="22" t="n"/>
      <c r="O33" s="22" t="n"/>
      <c r="P33" s="22" t="n"/>
      <c r="Q33" s="22" t="n"/>
      <c r="R33" s="22" t="n"/>
      <c r="S33" s="22" t="n"/>
      <c r="T33" s="22" t="n"/>
      <c r="U33" s="22" t="n"/>
      <c r="V33" s="22" t="n"/>
      <c r="W33" s="22" t="n"/>
      <c r="X33" s="22" t="n"/>
      <c r="Y33" s="22" t="n"/>
      <c r="Z33" s="22" t="n"/>
      <c r="AA33" s="22" t="n"/>
    </row>
    <row r="34">
      <c r="B34" t="inlineStr">
        <is>
          <t>Launch Services</t>
        </is>
      </c>
      <c r="C34" s="7">
        <f>C18</f>
        <v/>
      </c>
      <c r="D34" s="7">
        <f>D18</f>
        <v/>
      </c>
      <c r="E34" s="39">
        <f>E18</f>
        <v/>
      </c>
      <c r="F34" s="7">
        <f>F18</f>
        <v/>
      </c>
      <c r="G34" s="7">
        <f>G18</f>
        <v/>
      </c>
      <c r="H34" s="7">
        <f>H18</f>
        <v/>
      </c>
      <c r="I34" s="39">
        <f>I18</f>
        <v/>
      </c>
      <c r="J34" s="7">
        <f>J18</f>
        <v/>
      </c>
      <c r="K34" s="7">
        <f>K18</f>
        <v/>
      </c>
      <c r="L34" s="7">
        <f>L18</f>
        <v/>
      </c>
      <c r="M34" s="39">
        <f>M18</f>
        <v/>
      </c>
      <c r="N34" s="7">
        <f>N18</f>
        <v/>
      </c>
      <c r="O34" s="7">
        <f>O18</f>
        <v/>
      </c>
      <c r="P34" s="7" t="n"/>
      <c r="Q34" s="7" t="n"/>
      <c r="R34" s="7" t="n"/>
      <c r="S34" s="7" t="n"/>
      <c r="T34" s="7" t="n"/>
      <c r="U34" s="7" t="n"/>
      <c r="V34" s="7" t="n"/>
      <c r="W34" s="7">
        <f>SUM(W16:W17)</f>
        <v/>
      </c>
      <c r="X34" s="7">
        <f>SUM(X16:X17)</f>
        <v/>
      </c>
      <c r="Y34" s="7">
        <f>SUM(Y16:Y17)</f>
        <v/>
      </c>
      <c r="Z34" s="7" t="n"/>
      <c r="AA34" s="7" t="n"/>
    </row>
    <row r="35" customFormat="1" s="4">
      <c r="B35" s="4" t="inlineStr">
        <is>
          <t>Space Systems</t>
        </is>
      </c>
      <c r="C35" s="8">
        <f>C25</f>
        <v/>
      </c>
      <c r="D35" s="8">
        <f>D25</f>
        <v/>
      </c>
      <c r="E35" s="40">
        <f>E25</f>
        <v/>
      </c>
      <c r="F35" s="8">
        <f>F25</f>
        <v/>
      </c>
      <c r="G35" s="8">
        <f>G25</f>
        <v/>
      </c>
      <c r="H35" s="8">
        <f>H25</f>
        <v/>
      </c>
      <c r="I35" s="40">
        <f>I25</f>
        <v/>
      </c>
      <c r="J35" s="8">
        <f>J25</f>
        <v/>
      </c>
      <c r="K35" s="8">
        <f>K25</f>
        <v/>
      </c>
      <c r="L35" s="8">
        <f>L25</f>
        <v/>
      </c>
      <c r="M35" s="40">
        <f>M25</f>
        <v/>
      </c>
      <c r="N35" s="8">
        <f>N25</f>
        <v/>
      </c>
      <c r="O35" s="8">
        <f>O25</f>
        <v/>
      </c>
      <c r="P35" s="8" t="n"/>
      <c r="Q35" s="8" t="n"/>
      <c r="R35" s="8" t="n"/>
      <c r="S35" s="8" t="n"/>
      <c r="T35" s="8" t="n"/>
      <c r="U35" s="8" t="n"/>
      <c r="V35" s="8" t="n"/>
      <c r="W35" s="8">
        <f>SUM(W23:W24)</f>
        <v/>
      </c>
      <c r="X35" s="8">
        <f>SUM(X23:X24)</f>
        <v/>
      </c>
      <c r="Y35" s="8">
        <f>SUM(Y23:Y24)</f>
        <v/>
      </c>
      <c r="Z35" s="8" t="n"/>
      <c r="AA35" s="8" t="n"/>
    </row>
    <row r="36" customFormat="1" s="14">
      <c r="B36" s="14" t="inlineStr">
        <is>
          <t>Total</t>
        </is>
      </c>
      <c r="C36" s="26">
        <f>SUM(C34:C35)</f>
        <v/>
      </c>
      <c r="D36" s="26">
        <f>SUM(D34:D35)</f>
        <v/>
      </c>
      <c r="E36" s="42">
        <f>SUM(E34:E35)</f>
        <v/>
      </c>
      <c r="F36" s="26">
        <f>SUM(F34:F35)</f>
        <v/>
      </c>
      <c r="G36" s="26">
        <f>SUM(G34:G35)</f>
        <v/>
      </c>
      <c r="H36" s="26">
        <f>SUM(H34:H35)</f>
        <v/>
      </c>
      <c r="I36" s="42">
        <f>SUM(I34:I35)</f>
        <v/>
      </c>
      <c r="J36" s="26">
        <f>SUM(J34:J35)</f>
        <v/>
      </c>
      <c r="K36" s="26">
        <f>SUM(K34:K35)</f>
        <v/>
      </c>
      <c r="L36" s="26">
        <f>SUM(L34:L35)</f>
        <v/>
      </c>
      <c r="M36" s="42">
        <f>SUM(M34:M35)</f>
        <v/>
      </c>
      <c r="N36" s="26">
        <f>SUM(N34:N35)</f>
        <v/>
      </c>
      <c r="O36" s="26">
        <f>SUM(O34:O35)</f>
        <v/>
      </c>
      <c r="P36" s="26" t="n"/>
      <c r="Q36" s="26" t="n"/>
      <c r="R36" s="26" t="n"/>
      <c r="S36" s="26" t="n"/>
      <c r="T36" s="26" t="n"/>
      <c r="U36" s="26" t="n"/>
      <c r="V36" s="26" t="n"/>
      <c r="W36" s="26">
        <f>SUM(W34:W35)</f>
        <v/>
      </c>
      <c r="X36" s="26">
        <f>SUM(X34:X35)</f>
        <v/>
      </c>
      <c r="Y36" s="26">
        <f>SUM(Y34:Y35)</f>
        <v/>
      </c>
      <c r="Z36" s="26">
        <f>SUM(Z34:Z35)</f>
        <v/>
      </c>
      <c r="AA36" s="26">
        <f>SUM(AA34:AA35)</f>
        <v/>
      </c>
      <c r="AB36" s="26">
        <f>SUM(AB34:AB35)</f>
        <v/>
      </c>
      <c r="AC36" s="26">
        <f>SUM(AC34:AC35)</f>
        <v/>
      </c>
      <c r="AD36" s="26">
        <f>SUM(AD34:AD35)</f>
        <v/>
      </c>
      <c r="AE36" s="26">
        <f>SUM(AE34:AE35)</f>
        <v/>
      </c>
      <c r="AF36" s="26">
        <f>SUM(AF34:AF35)</f>
        <v/>
      </c>
      <c r="AG36" s="26">
        <f>SUM(AG34:AG35)</f>
        <v/>
      </c>
      <c r="AH36" s="26">
        <f>SUM(AH34:AH35)</f>
        <v/>
      </c>
    </row>
    <row r="37">
      <c r="D37" s="7" t="n"/>
      <c r="E37" s="39" t="n"/>
      <c r="F37" s="7" t="n"/>
      <c r="G37" s="7" t="n"/>
      <c r="H37" s="7" t="n"/>
      <c r="I37" s="39" t="n"/>
      <c r="J37" s="7" t="n"/>
      <c r="K37" s="7" t="n"/>
      <c r="L37" s="7" t="n"/>
      <c r="M37" s="39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  <c r="Z37" s="7" t="n"/>
      <c r="AA37" s="7" t="n"/>
    </row>
    <row r="38">
      <c r="B38" t="inlineStr">
        <is>
          <t>% Mix</t>
        </is>
      </c>
      <c r="D38" s="7" t="n"/>
      <c r="E38" s="39" t="n"/>
      <c r="F38" s="7" t="n"/>
      <c r="G38" s="7" t="n"/>
      <c r="H38" s="7" t="n"/>
      <c r="I38" s="39" t="n"/>
      <c r="J38" s="7" t="n"/>
      <c r="K38" s="7" t="n"/>
      <c r="L38" s="7" t="n"/>
      <c r="M38" s="39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  <c r="Z38" s="7" t="n"/>
      <c r="AA38" s="7" t="n"/>
    </row>
    <row r="39">
      <c r="B39" t="inlineStr">
        <is>
          <t>Point-in-time</t>
        </is>
      </c>
      <c r="C39" s="13">
        <f>(C16+C23)/C29</f>
        <v/>
      </c>
      <c r="D39" s="13">
        <f>(D16+D23)/D29</f>
        <v/>
      </c>
      <c r="E39" s="44">
        <f>(E16+E23)/E29</f>
        <v/>
      </c>
      <c r="F39" s="13">
        <f>(F16+F23)/F29</f>
        <v/>
      </c>
      <c r="G39" s="13">
        <f>(G16+G23)/G29</f>
        <v/>
      </c>
      <c r="H39" s="13">
        <f>(H16+H23)/H29</f>
        <v/>
      </c>
      <c r="I39" s="13">
        <f>(I16+I23)/I29</f>
        <v/>
      </c>
      <c r="J39" s="13">
        <f>(J16+J23)/J29</f>
        <v/>
      </c>
      <c r="K39" s="13">
        <f>(K16+K23)/K29</f>
        <v/>
      </c>
      <c r="L39" s="13">
        <f>(L16+L23)/L29</f>
        <v/>
      </c>
      <c r="M39" s="44">
        <f>M11/M13</f>
        <v/>
      </c>
      <c r="N39" s="13">
        <f>N11/N13</f>
        <v/>
      </c>
      <c r="O39" s="13">
        <f>O11/O13</f>
        <v/>
      </c>
      <c r="P39" s="7" t="n"/>
      <c r="Q39" s="7" t="n"/>
      <c r="R39" s="7" t="n"/>
      <c r="S39" s="7" t="n"/>
      <c r="T39" s="7" t="n"/>
      <c r="U39" s="7" t="n"/>
      <c r="V39" s="7" t="n"/>
      <c r="W39" s="13">
        <f>(W16+W23)/W29</f>
        <v/>
      </c>
      <c r="X39" s="13">
        <f>(X16+X23)/X29</f>
        <v/>
      </c>
      <c r="Y39" s="13">
        <f>(Y16+Y23)/Y29</f>
        <v/>
      </c>
      <c r="Z39" s="13">
        <f>(Z16+Z23)/Z29</f>
        <v/>
      </c>
      <c r="AA39" s="13">
        <f>(AA16+AA23)/AA29</f>
        <v/>
      </c>
      <c r="AB39" s="13">
        <f>(AB16+AB23)/AB29</f>
        <v/>
      </c>
      <c r="AC39" s="13">
        <f>(AC16+AC23)/AC29</f>
        <v/>
      </c>
      <c r="AD39" s="13">
        <f>(AD16+AD23)/AD29</f>
        <v/>
      </c>
      <c r="AE39" s="13">
        <f>(AE16+AE23)/AE29</f>
        <v/>
      </c>
      <c r="AF39" s="13">
        <f>(AF16+AF23)/AF29</f>
        <v/>
      </c>
      <c r="AG39" s="13">
        <f>(AG16+AG23)/AG29</f>
        <v/>
      </c>
      <c r="AH39" s="13">
        <f>(AH16+AH23)/AH29</f>
        <v/>
      </c>
    </row>
    <row r="40" customFormat="1" s="4">
      <c r="B40" s="4" t="inlineStr">
        <is>
          <t>Over-time</t>
        </is>
      </c>
      <c r="C40" s="23">
        <f>(C17+C24)/C29</f>
        <v/>
      </c>
      <c r="D40" s="23">
        <f>(D17+D24)/D29</f>
        <v/>
      </c>
      <c r="E40" s="45">
        <f>(E17+E24)/E29</f>
        <v/>
      </c>
      <c r="F40" s="23">
        <f>(F17+F24)/F29</f>
        <v/>
      </c>
      <c r="G40" s="23">
        <f>(G17+G24)/G29</f>
        <v/>
      </c>
      <c r="H40" s="23">
        <f>(H17+H24)/H29</f>
        <v/>
      </c>
      <c r="I40" s="23">
        <f>(I17+I24)/I29</f>
        <v/>
      </c>
      <c r="J40" s="23">
        <f>(J17+J24)/J29</f>
        <v/>
      </c>
      <c r="K40" s="23">
        <f>(K17+K24)/K29</f>
        <v/>
      </c>
      <c r="L40" s="23">
        <f>(L17+L24)/L29</f>
        <v/>
      </c>
      <c r="M40" s="45">
        <f>M12/M13</f>
        <v/>
      </c>
      <c r="N40" s="23">
        <f>N12/N13</f>
        <v/>
      </c>
      <c r="O40" s="23">
        <f>O12/O13</f>
        <v/>
      </c>
      <c r="P40" s="8" t="n"/>
      <c r="Q40" s="8" t="n"/>
      <c r="R40" s="8" t="n"/>
      <c r="S40" s="8" t="n"/>
      <c r="T40" s="8" t="n"/>
      <c r="U40" s="8" t="n"/>
      <c r="V40" s="8" t="n"/>
      <c r="W40" s="23">
        <f>(W17+W24)/W29</f>
        <v/>
      </c>
      <c r="X40" s="23">
        <f>(X17+X24)/X29</f>
        <v/>
      </c>
      <c r="Y40" s="23">
        <f>(Y17+Y24)/Y29</f>
        <v/>
      </c>
      <c r="Z40" s="23">
        <f>(Z17+Z24)/Z29</f>
        <v/>
      </c>
      <c r="AA40" s="23">
        <f>(AA17+AA24)/AA29</f>
        <v/>
      </c>
      <c r="AB40" s="23">
        <f>(AB17+AB24)/AB29</f>
        <v/>
      </c>
      <c r="AC40" s="23">
        <f>(AC17+AC24)/AC29</f>
        <v/>
      </c>
      <c r="AD40" s="23">
        <f>(AD17+AD24)/AD29</f>
        <v/>
      </c>
      <c r="AE40" s="23">
        <f>(AE17+AE24)/AE29</f>
        <v/>
      </c>
      <c r="AF40" s="23">
        <f>(AF17+AF24)/AF29</f>
        <v/>
      </c>
      <c r="AG40" s="23">
        <f>(AG17+AG24)/AG29</f>
        <v/>
      </c>
      <c r="AH40" s="23">
        <f>(AH17+AH24)/AH29</f>
        <v/>
      </c>
    </row>
    <row r="41">
      <c r="B41" t="inlineStr">
        <is>
          <t>Total</t>
        </is>
      </c>
      <c r="C41" s="2">
        <f>SUM(C39:C40)</f>
        <v/>
      </c>
      <c r="D41" s="2">
        <f>SUM(D39:D40)</f>
        <v/>
      </c>
      <c r="E41" s="43">
        <f>SUM(E39:E40)</f>
        <v/>
      </c>
      <c r="F41" s="2">
        <f>SUM(F39:F40)</f>
        <v/>
      </c>
      <c r="G41" s="2">
        <f>SUM(G39:G40)</f>
        <v/>
      </c>
      <c r="H41" s="2">
        <f>SUM(H39:H40)</f>
        <v/>
      </c>
      <c r="I41" s="43">
        <f>SUM(I39:I40)</f>
        <v/>
      </c>
      <c r="J41" s="2">
        <f>SUM(J39:J40)</f>
        <v/>
      </c>
      <c r="K41" s="2">
        <f>SUM(K39:K40)</f>
        <v/>
      </c>
      <c r="L41" s="2">
        <f>SUM(L39:L40)</f>
        <v/>
      </c>
      <c r="M41" s="43">
        <f>SUM(M39:M40)</f>
        <v/>
      </c>
      <c r="N41" s="2">
        <f>SUM(N39:N40)</f>
        <v/>
      </c>
      <c r="O41" s="2">
        <f>SUM(O39:O40)</f>
        <v/>
      </c>
      <c r="P41" s="7" t="n"/>
      <c r="Q41" s="7" t="n"/>
      <c r="R41" s="7" t="n"/>
      <c r="S41" s="7" t="n"/>
      <c r="T41" s="7" t="n"/>
      <c r="U41" s="7" t="n"/>
      <c r="V41" s="7" t="n"/>
      <c r="W41" s="2">
        <f>SUM(W39:W40)</f>
        <v/>
      </c>
      <c r="X41" s="2">
        <f>SUM(X39:X40)</f>
        <v/>
      </c>
      <c r="Y41" s="2">
        <f>SUM(Y39:Y40)</f>
        <v/>
      </c>
      <c r="Z41" s="2">
        <f>SUM(Z39:Z40)</f>
        <v/>
      </c>
      <c r="AA41" s="2">
        <f>SUM(AA39:AA40)</f>
        <v/>
      </c>
      <c r="AB41" s="2">
        <f>SUM(AB39:AB40)</f>
        <v/>
      </c>
      <c r="AC41" s="2">
        <f>SUM(AC39:AC40)</f>
        <v/>
      </c>
      <c r="AD41" s="2">
        <f>SUM(AD39:AD40)</f>
        <v/>
      </c>
      <c r="AE41" s="2">
        <f>SUM(AE39:AE40)</f>
        <v/>
      </c>
      <c r="AF41" s="2">
        <f>SUM(AF39:AF40)</f>
        <v/>
      </c>
      <c r="AG41" s="2">
        <f>SUM(AG39:AG40)</f>
        <v/>
      </c>
      <c r="AH41" s="2">
        <f>SUM(AH39:AH40)</f>
        <v/>
      </c>
    </row>
    <row r="42">
      <c r="C42" s="2" t="n"/>
      <c r="D42" s="2" t="n"/>
      <c r="E42" s="43" t="n"/>
      <c r="F42" s="2" t="n"/>
      <c r="G42" s="2" t="n"/>
      <c r="H42" s="2" t="n"/>
      <c r="I42" s="43" t="n"/>
      <c r="J42" s="2" t="n"/>
      <c r="K42" s="2" t="n"/>
      <c r="L42" s="2" t="n"/>
      <c r="M42" s="43" t="n"/>
      <c r="N42" s="2" t="n"/>
      <c r="O42" s="2" t="n"/>
      <c r="P42" s="7" t="n"/>
      <c r="Q42" s="7" t="n"/>
      <c r="R42" s="7" t="n"/>
      <c r="S42" s="7" t="n"/>
      <c r="T42" s="7" t="n"/>
      <c r="U42" s="7" t="n"/>
      <c r="V42" s="7" t="n"/>
      <c r="W42" s="2" t="n"/>
      <c r="X42" s="2" t="n"/>
      <c r="Y42" s="2" t="n"/>
      <c r="Z42" s="7" t="n"/>
      <c r="AA42" s="7" t="n"/>
    </row>
    <row r="43">
      <c r="B43" t="inlineStr">
        <is>
          <t>Launch Services</t>
        </is>
      </c>
      <c r="C43" s="2">
        <f>C34/C36</f>
        <v/>
      </c>
      <c r="D43" s="2">
        <f>D34/D36</f>
        <v/>
      </c>
      <c r="E43" s="43">
        <f>E34/E36</f>
        <v/>
      </c>
      <c r="F43" s="2">
        <f>F34/F36</f>
        <v/>
      </c>
      <c r="G43" s="2">
        <f>G34/G36</f>
        <v/>
      </c>
      <c r="H43" s="2">
        <f>H34/H36</f>
        <v/>
      </c>
      <c r="I43" s="43">
        <f>I34/I36</f>
        <v/>
      </c>
      <c r="J43" s="2">
        <f>J34/J36</f>
        <v/>
      </c>
      <c r="K43" s="2">
        <f>K34/K36</f>
        <v/>
      </c>
      <c r="L43" s="2">
        <f>L34/L36</f>
        <v/>
      </c>
      <c r="M43" s="43">
        <f>M34/M36</f>
        <v/>
      </c>
      <c r="N43" s="2">
        <f>N34/N36</f>
        <v/>
      </c>
      <c r="O43" s="2">
        <f>O34/O36</f>
        <v/>
      </c>
      <c r="P43" s="7" t="n"/>
      <c r="Q43" s="7" t="n"/>
      <c r="R43" s="7" t="n"/>
      <c r="S43" s="7" t="n"/>
      <c r="T43" s="7" t="n"/>
      <c r="U43" s="7" t="n"/>
      <c r="V43" s="7" t="n"/>
      <c r="W43" s="2">
        <f>W34/W36</f>
        <v/>
      </c>
      <c r="X43" s="2">
        <f>X34/X36</f>
        <v/>
      </c>
      <c r="Y43" s="2">
        <f>Y34/Y36</f>
        <v/>
      </c>
      <c r="Z43" s="2">
        <f>Z34/Z36</f>
        <v/>
      </c>
      <c r="AA43" s="2">
        <f>AA34/AA36</f>
        <v/>
      </c>
      <c r="AB43" s="2">
        <f>AB34/AB36</f>
        <v/>
      </c>
      <c r="AC43" s="2">
        <f>AC34/AC36</f>
        <v/>
      </c>
      <c r="AD43" s="2">
        <f>AD34/AD36</f>
        <v/>
      </c>
      <c r="AE43" s="2">
        <f>AE34/AE36</f>
        <v/>
      </c>
      <c r="AF43" s="2">
        <f>AF34/AF36</f>
        <v/>
      </c>
      <c r="AG43" s="2">
        <f>AG34/AG36</f>
        <v/>
      </c>
      <c r="AH43" s="2">
        <f>AH34/AH36</f>
        <v/>
      </c>
    </row>
    <row r="44" customFormat="1" s="4">
      <c r="B44" s="4" t="inlineStr">
        <is>
          <t>Space Systems</t>
        </is>
      </c>
      <c r="C44" s="24">
        <f>C35/C36</f>
        <v/>
      </c>
      <c r="D44" s="24">
        <f>D35/D36</f>
        <v/>
      </c>
      <c r="E44" s="46">
        <f>E35/E36</f>
        <v/>
      </c>
      <c r="F44" s="24">
        <f>F35/F36</f>
        <v/>
      </c>
      <c r="G44" s="24">
        <f>G35/G36</f>
        <v/>
      </c>
      <c r="H44" s="24">
        <f>H35/H36</f>
        <v/>
      </c>
      <c r="I44" s="46">
        <f>I35/I36</f>
        <v/>
      </c>
      <c r="J44" s="24">
        <f>J35/J36</f>
        <v/>
      </c>
      <c r="K44" s="24">
        <f>K35/K36</f>
        <v/>
      </c>
      <c r="L44" s="24">
        <f>L35/L36</f>
        <v/>
      </c>
      <c r="M44" s="46">
        <f>M35/M36</f>
        <v/>
      </c>
      <c r="N44" s="24">
        <f>N35/N36</f>
        <v/>
      </c>
      <c r="O44" s="24">
        <f>O35/O36</f>
        <v/>
      </c>
      <c r="P44" s="8" t="n"/>
      <c r="Q44" s="8" t="n"/>
      <c r="R44" s="8" t="n"/>
      <c r="S44" s="8" t="n"/>
      <c r="T44" s="8" t="n"/>
      <c r="U44" s="8" t="n"/>
      <c r="V44" s="8" t="n"/>
      <c r="W44" s="24">
        <f>W35/W36</f>
        <v/>
      </c>
      <c r="X44" s="24">
        <f>X35/X36</f>
        <v/>
      </c>
      <c r="Y44" s="24">
        <f>Y35/Y36</f>
        <v/>
      </c>
      <c r="Z44" s="24">
        <f>Z35/Z36</f>
        <v/>
      </c>
      <c r="AA44" s="24">
        <f>AA35/AA36</f>
        <v/>
      </c>
      <c r="AB44" s="24">
        <f>AB35/AB36</f>
        <v/>
      </c>
      <c r="AC44" s="24">
        <f>AC35/AC36</f>
        <v/>
      </c>
      <c r="AD44" s="24">
        <f>AD35/AD36</f>
        <v/>
      </c>
      <c r="AE44" s="24">
        <f>AE35/AE36</f>
        <v/>
      </c>
      <c r="AF44" s="24">
        <f>AF35/AF36</f>
        <v/>
      </c>
      <c r="AG44" s="24">
        <f>AG35/AG36</f>
        <v/>
      </c>
      <c r="AH44" s="24">
        <f>AH35/AH36</f>
        <v/>
      </c>
    </row>
    <row r="45">
      <c r="B45" t="inlineStr">
        <is>
          <t>Total</t>
        </is>
      </c>
      <c r="C45" s="13">
        <f>SUM(C43:C44)</f>
        <v/>
      </c>
      <c r="D45" s="13">
        <f>SUM(D43:D44)</f>
        <v/>
      </c>
      <c r="E45" s="44">
        <f>SUM(E43:E44)</f>
        <v/>
      </c>
      <c r="F45" s="13">
        <f>SUM(F43:F44)</f>
        <v/>
      </c>
      <c r="G45" s="13">
        <f>SUM(G43:G44)</f>
        <v/>
      </c>
      <c r="H45" s="13">
        <f>SUM(H43:H44)</f>
        <v/>
      </c>
      <c r="I45" s="44">
        <f>SUM(I43:I44)</f>
        <v/>
      </c>
      <c r="J45" s="13">
        <f>SUM(J43:J44)</f>
        <v/>
      </c>
      <c r="K45" s="13">
        <f>SUM(K43:K44)</f>
        <v/>
      </c>
      <c r="L45" s="13">
        <f>SUM(L43:L44)</f>
        <v/>
      </c>
      <c r="M45" s="44">
        <f>SUM(M43:M44)</f>
        <v/>
      </c>
      <c r="N45" s="13">
        <f>SUM(N43:N44)</f>
        <v/>
      </c>
      <c r="O45" s="13">
        <f>SUM(O43:O44)</f>
        <v/>
      </c>
      <c r="P45" s="7" t="n"/>
      <c r="Q45" s="7" t="n"/>
      <c r="R45" s="7" t="n"/>
      <c r="S45" s="7" t="n"/>
      <c r="T45" s="7" t="n"/>
      <c r="U45" s="7" t="n"/>
      <c r="V45" s="7" t="n"/>
      <c r="W45" s="13">
        <f>SUM(W43:W44)</f>
        <v/>
      </c>
      <c r="X45" s="13">
        <f>SUM(X43:X44)</f>
        <v/>
      </c>
      <c r="Y45" s="13">
        <f>SUM(Y43:Y44)</f>
        <v/>
      </c>
      <c r="Z45" s="13">
        <f>SUM(Z43:Z44)</f>
        <v/>
      </c>
      <c r="AA45" s="13">
        <f>SUM(AA43:AA44)</f>
        <v/>
      </c>
      <c r="AB45" s="13">
        <f>SUM(AB43:AB44)</f>
        <v/>
      </c>
      <c r="AC45" s="13">
        <f>SUM(AC43:AC44)</f>
        <v/>
      </c>
      <c r="AD45" s="13">
        <f>SUM(AD43:AD44)</f>
        <v/>
      </c>
      <c r="AE45" s="13">
        <f>SUM(AE43:AE44)</f>
        <v/>
      </c>
      <c r="AF45" s="13">
        <f>SUM(AF43:AF44)</f>
        <v/>
      </c>
      <c r="AG45" s="13">
        <f>SUM(AG43:AG44)</f>
        <v/>
      </c>
      <c r="AH45" s="13">
        <f>SUM(AH43:AH44)</f>
        <v/>
      </c>
    </row>
    <row r="46">
      <c r="D46" s="7" t="n"/>
      <c r="E46" s="39" t="n"/>
      <c r="F46" s="7" t="n"/>
      <c r="G46" s="7" t="n"/>
      <c r="H46" s="7" t="n"/>
      <c r="I46" s="39" t="n"/>
      <c r="J46" s="7" t="n"/>
      <c r="K46" s="7" t="n"/>
      <c r="L46" s="7" t="n"/>
      <c r="M46" s="39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</row>
    <row r="47" customFormat="1" s="6">
      <c r="B47" s="6" t="inlineStr">
        <is>
          <t>Income Statement</t>
        </is>
      </c>
      <c r="D47" s="9" t="n"/>
      <c r="E47" s="47" t="n"/>
      <c r="F47" s="9" t="n"/>
      <c r="G47" s="9" t="n"/>
      <c r="H47" s="12">
        <f>X47-G47-F47-E47</f>
        <v/>
      </c>
      <c r="I47" s="47" t="n"/>
      <c r="J47" s="9" t="n"/>
      <c r="K47" s="9" t="n"/>
      <c r="L47" s="9" t="n"/>
      <c r="M47" s="47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  <c r="AA47" s="9" t="n"/>
    </row>
    <row r="48">
      <c r="B48" t="inlineStr">
        <is>
          <t>Revenue</t>
        </is>
      </c>
      <c r="C48" t="n">
        <v>10670</v>
      </c>
      <c r="D48" s="7">
        <f>35160-C48</f>
        <v/>
      </c>
      <c r="E48" s="39" t="n">
        <v>18192</v>
      </c>
      <c r="F48" s="7" t="n">
        <v>11280</v>
      </c>
      <c r="G48" s="7" t="n">
        <v>5287</v>
      </c>
      <c r="H48" s="7">
        <f>X48-G48-F48-E48</f>
        <v/>
      </c>
      <c r="I48" s="39" t="n">
        <v>40703</v>
      </c>
      <c r="J48" s="7" t="n">
        <v>55474</v>
      </c>
      <c r="K48" s="7" t="n">
        <v>63057</v>
      </c>
      <c r="L48" s="7">
        <f>Y48-K48-J48-I48</f>
        <v/>
      </c>
      <c r="M48" s="39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>
        <v>35160</v>
      </c>
      <c r="X48" s="7" t="n">
        <v>62237</v>
      </c>
      <c r="Y48" s="7" t="n">
        <v>210996</v>
      </c>
      <c r="Z48" s="7" t="n"/>
      <c r="AA48" s="7" t="n"/>
    </row>
    <row r="49" customFormat="1" s="4">
      <c r="B49" s="4" t="inlineStr">
        <is>
          <t>COGs</t>
        </is>
      </c>
      <c r="C49" s="4" t="n">
        <v>12555</v>
      </c>
      <c r="D49" s="8">
        <f>46977-C49</f>
        <v/>
      </c>
      <c r="E49" s="40" t="n">
        <v>16781</v>
      </c>
      <c r="F49" s="8" t="n">
        <v>8817</v>
      </c>
      <c r="G49" s="8" t="n">
        <v>17738</v>
      </c>
      <c r="H49" s="8">
        <f>X49-G49-F49-E49</f>
        <v/>
      </c>
      <c r="I49" s="40" t="n">
        <v>36968</v>
      </c>
      <c r="J49" s="8" t="n">
        <v>50516</v>
      </c>
      <c r="K49" s="8" t="n">
        <v>54590</v>
      </c>
      <c r="L49" s="8">
        <f>Y49-K49-J49-I49</f>
        <v/>
      </c>
      <c r="M49" s="40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>
        <v>46977</v>
      </c>
      <c r="X49" s="8" t="n">
        <v>64130</v>
      </c>
      <c r="Y49" s="8" t="n">
        <v>192006</v>
      </c>
      <c r="Z49" s="8" t="n"/>
      <c r="AA49" s="8" t="n"/>
    </row>
    <row r="50" customFormat="1" s="14">
      <c r="B50" s="14" t="inlineStr">
        <is>
          <t>Gross Profit</t>
        </is>
      </c>
      <c r="C50" s="26">
        <f>C48-C49</f>
        <v/>
      </c>
      <c r="D50" s="26">
        <f>D48-D49</f>
        <v/>
      </c>
      <c r="E50" s="42">
        <f>E48-E49</f>
        <v/>
      </c>
      <c r="F50" s="26">
        <f>F48-F49</f>
        <v/>
      </c>
      <c r="G50" s="26">
        <f>G48-G49</f>
        <v/>
      </c>
      <c r="H50" s="26">
        <f>H48-H49</f>
        <v/>
      </c>
      <c r="I50" s="42">
        <f>I48-I49</f>
        <v/>
      </c>
      <c r="J50" s="26">
        <f>J48-J49</f>
        <v/>
      </c>
      <c r="K50" s="26">
        <f>K48-K49</f>
        <v/>
      </c>
      <c r="L50" s="26">
        <f>L48-L49</f>
        <v/>
      </c>
      <c r="M50" s="42">
        <f>M48-M49</f>
        <v/>
      </c>
      <c r="N50" s="26">
        <f>N48-N49</f>
        <v/>
      </c>
      <c r="O50" s="26">
        <f>O48-O49</f>
        <v/>
      </c>
      <c r="P50" s="26" t="n"/>
      <c r="Q50" s="26" t="n"/>
      <c r="R50" s="26" t="n"/>
      <c r="S50" s="26" t="n"/>
      <c r="T50" s="26" t="n"/>
      <c r="U50" s="26" t="n"/>
      <c r="V50" s="26" t="n"/>
      <c r="W50" s="26">
        <f>W48-W49</f>
        <v/>
      </c>
      <c r="X50" s="26">
        <f>X48-X49</f>
        <v/>
      </c>
      <c r="Y50" s="26">
        <f>Y48-Y49</f>
        <v/>
      </c>
      <c r="Z50" s="26" t="n"/>
      <c r="AA50" s="26" t="n"/>
    </row>
    <row r="51" customFormat="1" s="21">
      <c r="B51" s="30" t="inlineStr">
        <is>
          <t>Operating expenses</t>
        </is>
      </c>
      <c r="C51" s="22" t="n"/>
      <c r="D51" s="22" t="n"/>
      <c r="E51" s="41" t="n"/>
      <c r="F51" s="22" t="n"/>
      <c r="G51" s="22" t="n"/>
      <c r="H51" s="22" t="n"/>
      <c r="I51" s="41" t="n"/>
      <c r="J51" s="22" t="n"/>
      <c r="K51" s="22" t="n"/>
      <c r="L51" s="22" t="n"/>
      <c r="M51" s="41" t="n"/>
      <c r="N51" s="22" t="n"/>
      <c r="O51" s="22" t="n"/>
      <c r="P51" s="22" t="n"/>
      <c r="Q51" s="22" t="n"/>
      <c r="R51" s="22" t="n"/>
      <c r="S51" s="22" t="n"/>
      <c r="T51" s="22" t="n"/>
      <c r="U51" s="22" t="n"/>
      <c r="V51" s="22" t="n"/>
      <c r="W51" s="22" t="n"/>
      <c r="X51" s="22" t="n"/>
      <c r="Y51" s="22" t="n"/>
      <c r="Z51" s="22" t="n"/>
      <c r="AA51" s="22" t="n"/>
    </row>
    <row r="52">
      <c r="B52" t="inlineStr">
        <is>
          <t>R&amp;D</t>
        </is>
      </c>
      <c r="C52" t="n">
        <v>4903</v>
      </c>
      <c r="D52" s="7">
        <f>19142-C52</f>
        <v/>
      </c>
      <c r="E52" s="39" t="n">
        <v>7078</v>
      </c>
      <c r="F52" s="7" t="n">
        <v>8529</v>
      </c>
      <c r="G52" s="7" t="n">
        <v>14189</v>
      </c>
      <c r="H52" s="7">
        <f>X52-G52-F52-E52</f>
        <v/>
      </c>
      <c r="I52" s="39" t="n">
        <v>13477</v>
      </c>
      <c r="J52" s="7" t="n">
        <v>19165</v>
      </c>
      <c r="K52" s="7" t="n">
        <v>17508</v>
      </c>
      <c r="L52" s="7">
        <f>Y52-K52-J52-I52</f>
        <v/>
      </c>
      <c r="M52" s="39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>
        <v>19142</v>
      </c>
      <c r="X52" s="7" t="n">
        <v>41765</v>
      </c>
      <c r="Y52" s="7" t="n">
        <v>65168</v>
      </c>
      <c r="Z52" s="7" t="n"/>
      <c r="AA52" s="7" t="n"/>
    </row>
    <row r="53" customFormat="1" s="4">
      <c r="B53" s="4" t="inlineStr">
        <is>
          <t>SG&amp;A</t>
        </is>
      </c>
      <c r="C53" s="4" t="n">
        <v>6057</v>
      </c>
      <c r="D53" s="8">
        <f>23993-C53</f>
        <v/>
      </c>
      <c r="E53" s="40" t="n">
        <v>6624</v>
      </c>
      <c r="F53" s="8" t="n">
        <v>7068</v>
      </c>
      <c r="G53" s="8" t="n">
        <v>25655</v>
      </c>
      <c r="H53" s="8">
        <f>X53-G53-F53-E53</f>
        <v/>
      </c>
      <c r="I53" s="40" t="n">
        <v>23078</v>
      </c>
      <c r="J53" s="8" t="n">
        <v>18952</v>
      </c>
      <c r="K53" s="8" t="n">
        <v>22961</v>
      </c>
      <c r="L53" s="8">
        <f>Y53-K53-J53-I53</f>
        <v/>
      </c>
      <c r="M53" s="40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>
        <v>23993</v>
      </c>
      <c r="X53" s="8" t="n">
        <v>58395</v>
      </c>
      <c r="Y53" s="8" t="n">
        <v>89026</v>
      </c>
      <c r="Z53" s="8" t="n"/>
      <c r="AA53" s="8" t="n"/>
    </row>
    <row r="54" customFormat="1" s="34">
      <c r="B54" s="34" t="inlineStr">
        <is>
          <t>Total Operating expenses</t>
        </is>
      </c>
      <c r="C54" s="35">
        <f>C52+C53</f>
        <v/>
      </c>
      <c r="D54" s="35">
        <f>D52+D53</f>
        <v/>
      </c>
      <c r="E54" s="48">
        <f>E52+E53</f>
        <v/>
      </c>
      <c r="F54" s="35">
        <f>F52+F53</f>
        <v/>
      </c>
      <c r="G54" s="35">
        <f>G52+G53</f>
        <v/>
      </c>
      <c r="H54" s="35">
        <f>H52+H53</f>
        <v/>
      </c>
      <c r="I54" s="48">
        <f>I52+I53</f>
        <v/>
      </c>
      <c r="J54" s="35">
        <f>J52+J53</f>
        <v/>
      </c>
      <c r="K54" s="35">
        <f>K52+K53</f>
        <v/>
      </c>
      <c r="L54" s="35">
        <f>L52+L53</f>
        <v/>
      </c>
      <c r="M54" s="48">
        <f>M52+M53</f>
        <v/>
      </c>
      <c r="N54" s="35">
        <f>N52+N53</f>
        <v/>
      </c>
      <c r="O54" s="35">
        <f>O52+O53</f>
        <v/>
      </c>
      <c r="P54" s="35" t="n"/>
      <c r="Q54" s="35" t="n"/>
      <c r="R54" s="35" t="n"/>
      <c r="S54" s="35" t="n"/>
      <c r="T54" s="35" t="n"/>
      <c r="U54" s="35" t="n"/>
      <c r="V54" s="35" t="n"/>
      <c r="W54" s="35">
        <f>+W52+W53</f>
        <v/>
      </c>
      <c r="X54" s="35">
        <f>+X52+X53</f>
        <v/>
      </c>
      <c r="Y54" s="35">
        <f>+Y52+Y53</f>
        <v/>
      </c>
      <c r="Z54" s="35" t="n"/>
      <c r="AA54" s="35" t="n"/>
    </row>
    <row r="55" customFormat="1" s="14">
      <c r="B55" s="14" t="inlineStr">
        <is>
          <t>Operating Profit</t>
        </is>
      </c>
      <c r="C55" s="26">
        <f>C50-C54</f>
        <v/>
      </c>
      <c r="D55" s="26">
        <f>D50-D54</f>
        <v/>
      </c>
      <c r="E55" s="42">
        <f>E50-E54</f>
        <v/>
      </c>
      <c r="F55" s="26">
        <f>F50-F54</f>
        <v/>
      </c>
      <c r="G55" s="26">
        <f>G50-G54</f>
        <v/>
      </c>
      <c r="H55" s="26">
        <f>H50-H54</f>
        <v/>
      </c>
      <c r="I55" s="42">
        <f>I50-I54</f>
        <v/>
      </c>
      <c r="J55" s="26">
        <f>J50-J54</f>
        <v/>
      </c>
      <c r="K55" s="26">
        <f>K50-K54</f>
        <v/>
      </c>
      <c r="L55" s="26">
        <f>L50-L54</f>
        <v/>
      </c>
      <c r="M55" s="42">
        <f>M50-M54</f>
        <v/>
      </c>
      <c r="N55" s="26">
        <f>N50-N54</f>
        <v/>
      </c>
      <c r="O55" s="26">
        <f>O50-O54</f>
        <v/>
      </c>
      <c r="P55" s="26" t="n"/>
      <c r="Q55" s="26" t="n"/>
      <c r="R55" s="26" t="n"/>
      <c r="S55" s="26" t="n"/>
      <c r="T55" s="26" t="n"/>
      <c r="U55" s="26" t="n"/>
      <c r="V55" s="26" t="n"/>
      <c r="W55" s="26">
        <f>W50-W54</f>
        <v/>
      </c>
      <c r="X55" s="26">
        <f>X50-X54</f>
        <v/>
      </c>
      <c r="Y55" s="26">
        <f>Y50-Y54</f>
        <v/>
      </c>
      <c r="Z55" s="26" t="n"/>
      <c r="AA55" s="26" t="n"/>
    </row>
    <row r="56">
      <c r="B56" t="inlineStr">
        <is>
          <t>Interest income (expense)</t>
        </is>
      </c>
      <c r="C56" t="n">
        <v>-29</v>
      </c>
      <c r="D56" s="7">
        <f>224-C56</f>
        <v/>
      </c>
      <c r="E56" s="39" t="n">
        <v>-127</v>
      </c>
      <c r="F56" s="7" t="n">
        <v>-275</v>
      </c>
      <c r="G56" s="7" t="n">
        <v>-2977</v>
      </c>
      <c r="H56" s="7">
        <f>X56-G56-F56-E56</f>
        <v/>
      </c>
      <c r="I56" s="39" t="n">
        <v>-2989</v>
      </c>
      <c r="J56" s="7" t="n">
        <v>-2432</v>
      </c>
      <c r="K56" s="7" t="n">
        <v>-1486</v>
      </c>
      <c r="L56" s="7">
        <f>Y56-K56-J56-I56</f>
        <v/>
      </c>
      <c r="M56" s="39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>
        <v>224</v>
      </c>
      <c r="X56" s="7" t="n">
        <v>-6128</v>
      </c>
      <c r="Y56" s="7" t="n">
        <v>-7799</v>
      </c>
      <c r="Z56" s="7" t="n"/>
      <c r="AA56" s="7" t="n"/>
    </row>
    <row r="57">
      <c r="B57" t="inlineStr">
        <is>
          <t>Gain (loss) on foreign exchange</t>
        </is>
      </c>
      <c r="C57" t="n">
        <v>-129</v>
      </c>
      <c r="D57" s="7">
        <f>2420-C57</f>
        <v/>
      </c>
      <c r="E57" s="39" t="n">
        <v>-279</v>
      </c>
      <c r="F57" s="7" t="n">
        <v>-126</v>
      </c>
      <c r="G57" s="7" t="n">
        <v>16</v>
      </c>
      <c r="H57" s="7">
        <f>X57-G57-F57-E57</f>
        <v/>
      </c>
      <c r="I57" s="39" t="n">
        <v>-20</v>
      </c>
      <c r="J57" s="7" t="n">
        <v>-3876</v>
      </c>
      <c r="K57" s="7" t="n">
        <v>-51</v>
      </c>
      <c r="L57" s="7">
        <f>Y57-K57-J57-I57</f>
        <v/>
      </c>
      <c r="M57" s="39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>
        <v>2420</v>
      </c>
      <c r="X57" s="7" t="n">
        <v>-567</v>
      </c>
      <c r="Y57" s="7" t="n">
        <v>-4435</v>
      </c>
      <c r="Z57" s="7" t="n"/>
      <c r="AA57" s="7" t="n"/>
    </row>
    <row r="58">
      <c r="B58" t="inlineStr">
        <is>
          <t>Change in fair value of liability calssified warrants</t>
        </is>
      </c>
      <c r="C58" t="n">
        <v>-562</v>
      </c>
      <c r="D58" s="7">
        <f>-2417-C58</f>
        <v/>
      </c>
      <c r="E58" s="39" t="n">
        <v>-3030</v>
      </c>
      <c r="F58" s="7" t="n">
        <v>-2448</v>
      </c>
      <c r="G58" s="7" t="n">
        <v>-33947</v>
      </c>
      <c r="H58" s="7">
        <f>X58-G58-F58-E58</f>
        <v/>
      </c>
      <c r="I58" s="39" t="n">
        <v>13482</v>
      </c>
      <c r="J58" s="7" t="n">
        <v>0</v>
      </c>
      <c r="K58" s="7" t="n">
        <v>0</v>
      </c>
      <c r="L58" s="7">
        <f>Y58-K58-J58-I58</f>
        <v/>
      </c>
      <c r="M58" s="39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>
        <v>-2417</v>
      </c>
      <c r="X58" s="7" t="n">
        <v>-15294</v>
      </c>
      <c r="Y58" s="7" t="n">
        <v>13482</v>
      </c>
      <c r="Z58" s="7" t="n"/>
      <c r="AA58" s="7" t="n"/>
    </row>
    <row r="59" customFormat="1" s="4">
      <c r="B59" s="4" t="inlineStr">
        <is>
          <t>Other income (expense)</t>
        </is>
      </c>
      <c r="C59" s="4" t="n">
        <v>-40</v>
      </c>
      <c r="D59" s="8">
        <f>187-C59</f>
        <v/>
      </c>
      <c r="E59" s="40" t="n">
        <v>109</v>
      </c>
      <c r="F59" s="8" t="n">
        <v>-242</v>
      </c>
      <c r="G59" s="8" t="n">
        <v>-450</v>
      </c>
      <c r="H59" s="8">
        <f>X59-G59-F59-E59</f>
        <v/>
      </c>
      <c r="I59" s="40" t="n">
        <v>26</v>
      </c>
      <c r="J59" s="8" t="n">
        <v>-23</v>
      </c>
      <c r="K59" s="8" t="n">
        <v>622</v>
      </c>
      <c r="L59" s="8">
        <f>Y59-K59-J59-I59</f>
        <v/>
      </c>
      <c r="M59" s="40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>
        <v>187</v>
      </c>
      <c r="X59" s="8" t="n">
        <v>-798</v>
      </c>
      <c r="Y59" s="8" t="n">
        <v>1010</v>
      </c>
      <c r="Z59" s="8" t="n"/>
      <c r="AA59" s="8" t="n"/>
    </row>
    <row r="60" customFormat="1" s="14">
      <c r="B60" s="14" t="inlineStr">
        <is>
          <t>Income before taxes</t>
        </is>
      </c>
      <c r="C60" s="26">
        <f>SUM(C55:C59)</f>
        <v/>
      </c>
      <c r="D60" s="26">
        <f>SUM(D55:D59)</f>
        <v/>
      </c>
      <c r="E60" s="42">
        <f>SUM(E55:E59)</f>
        <v/>
      </c>
      <c r="F60" s="26">
        <f>SUM(F55:F59)</f>
        <v/>
      </c>
      <c r="G60" s="26">
        <f>SUM(G55:G59)</f>
        <v/>
      </c>
      <c r="H60" s="26">
        <f>SUM(H55:H59)</f>
        <v/>
      </c>
      <c r="I60" s="42">
        <f>SUM(I55:I59)</f>
        <v/>
      </c>
      <c r="J60" s="26">
        <f>SUM(J55:J59)</f>
        <v/>
      </c>
      <c r="K60" s="26">
        <f>SUM(K55:K59)</f>
        <v/>
      </c>
      <c r="L60" s="26">
        <f>SUM(L55:L59)</f>
        <v/>
      </c>
      <c r="M60" s="42">
        <f>SUM(M55:M59)</f>
        <v/>
      </c>
      <c r="N60" s="26">
        <f>SUM(N55:N59)</f>
        <v/>
      </c>
      <c r="O60" s="26">
        <f>SUM(O55:O59)</f>
        <v/>
      </c>
      <c r="P60" s="26" t="n"/>
      <c r="Q60" s="26" t="n"/>
      <c r="R60" s="26" t="n"/>
      <c r="S60" s="26" t="n"/>
      <c r="T60" s="26" t="n"/>
      <c r="U60" s="26" t="n"/>
      <c r="V60" s="26" t="n"/>
      <c r="W60" s="26">
        <f>SUM(W55:W59)</f>
        <v/>
      </c>
      <c r="X60" s="26">
        <f>SUM(X55:X59)</f>
        <v/>
      </c>
      <c r="Y60" s="26">
        <f>SUM(Y55:Y59)</f>
        <v/>
      </c>
      <c r="Z60" s="26" t="n"/>
      <c r="AA60" s="26" t="n"/>
    </row>
    <row r="61" customFormat="1" s="4">
      <c r="B61" s="4" t="inlineStr">
        <is>
          <t>Benefit (provision) for income taxes</t>
        </is>
      </c>
      <c r="C61" s="4" t="n">
        <v>1000</v>
      </c>
      <c r="D61" s="8">
        <f>-467-C61</f>
        <v/>
      </c>
      <c r="E61" s="40" t="n">
        <v>-264</v>
      </c>
      <c r="F61" s="8" t="n">
        <v>-440</v>
      </c>
      <c r="G61" s="8" t="n">
        <v>1684</v>
      </c>
      <c r="H61" s="8">
        <f>X61-G61-F61-E61</f>
        <v/>
      </c>
      <c r="I61" s="40" t="n">
        <v>-4388</v>
      </c>
      <c r="J61" s="8" t="n">
        <v>2073</v>
      </c>
      <c r="K61" s="8" t="n">
        <v>-1693</v>
      </c>
      <c r="L61" s="8">
        <f>Y61-K61-J61-I61</f>
        <v/>
      </c>
      <c r="M61" s="40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>
        <v>-467</v>
      </c>
      <c r="X61" s="8" t="n">
        <v>7520</v>
      </c>
      <c r="Y61" s="8" t="n">
        <v>-2998</v>
      </c>
      <c r="Z61" s="8" t="n"/>
      <c r="AA61" s="8" t="n"/>
    </row>
    <row r="62" customFormat="1" s="14">
      <c r="B62" s="14" t="inlineStr">
        <is>
          <t>Net Income</t>
        </is>
      </c>
      <c r="C62" s="26">
        <f>SUM(C60:C61)</f>
        <v/>
      </c>
      <c r="D62" s="26">
        <f>SUM(D60:D61)</f>
        <v/>
      </c>
      <c r="E62" s="42">
        <f>SUM(E60:E61)</f>
        <v/>
      </c>
      <c r="F62" s="26">
        <f>SUM(F60:F61)</f>
        <v/>
      </c>
      <c r="G62" s="26">
        <f>SUM(G60:G61)</f>
        <v/>
      </c>
      <c r="H62" s="26">
        <f>SUM(H60:H61)</f>
        <v/>
      </c>
      <c r="I62" s="42">
        <f>SUM(I60:I61)</f>
        <v/>
      </c>
      <c r="J62" s="26">
        <f>SUM(J60:J61)</f>
        <v/>
      </c>
      <c r="K62" s="26">
        <f>SUM(K60:K61)</f>
        <v/>
      </c>
      <c r="L62" s="26">
        <f>SUM(L60:L61)</f>
        <v/>
      </c>
      <c r="M62" s="42">
        <f>SUM(M60:M61)</f>
        <v/>
      </c>
      <c r="N62" s="26">
        <f>SUM(N60:N61)</f>
        <v/>
      </c>
      <c r="O62" s="26">
        <f>SUM(O60:O61)</f>
        <v/>
      </c>
      <c r="P62" s="26" t="n"/>
      <c r="Q62" s="26" t="n"/>
      <c r="R62" s="26" t="n"/>
      <c r="S62" s="26" t="n"/>
      <c r="T62" s="26" t="n"/>
      <c r="U62" s="26" t="n"/>
      <c r="V62" s="26" t="n"/>
      <c r="W62" s="26">
        <f>W60+W61</f>
        <v/>
      </c>
      <c r="X62" s="26">
        <f>X60+X61</f>
        <v/>
      </c>
      <c r="Y62" s="26">
        <f>Y60+Y61</f>
        <v/>
      </c>
      <c r="Z62" s="26" t="n"/>
      <c r="AA62" s="26" t="n"/>
    </row>
    <row r="63">
      <c r="B63" t="inlineStr">
        <is>
          <t>Foregin currency translation income</t>
        </is>
      </c>
      <c r="C63" t="n">
        <v>0</v>
      </c>
      <c r="D63" s="7" t="n">
        <v>1134</v>
      </c>
      <c r="E63" s="39" t="n">
        <v>741</v>
      </c>
      <c r="F63" s="7" t="n">
        <v>333</v>
      </c>
      <c r="G63" s="7" t="n">
        <v>-1008</v>
      </c>
      <c r="H63" s="7">
        <f>X63-G63-F63-E63</f>
        <v/>
      </c>
      <c r="I63" s="39" t="n">
        <v>876</v>
      </c>
      <c r="J63" s="7" t="n">
        <v>-1030</v>
      </c>
      <c r="K63" s="7" t="n">
        <v>-4655</v>
      </c>
      <c r="L63" s="7">
        <f>Y63-K63-J63-I63</f>
        <v/>
      </c>
      <c r="M63" s="39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>
        <v>1134</v>
      </c>
      <c r="X63" s="7" t="n">
        <v>253</v>
      </c>
      <c r="Y63" s="7" t="n">
        <v>600</v>
      </c>
      <c r="Z63" s="7" t="n"/>
      <c r="AA63" s="7" t="n"/>
    </row>
    <row r="64" customFormat="1" s="4">
      <c r="B64" s="4" t="inlineStr">
        <is>
          <t>Unrealized loss on available-for-sale marketable securities</t>
        </is>
      </c>
      <c r="C64" s="4" t="n">
        <v>0</v>
      </c>
      <c r="D64" s="8" t="n">
        <v>0</v>
      </c>
      <c r="E64" s="40" t="n">
        <v>0</v>
      </c>
      <c r="F64" s="8" t="n">
        <v>0</v>
      </c>
      <c r="G64" s="8" t="n">
        <v>0</v>
      </c>
      <c r="H64" s="8">
        <f>X64-G64-F64-E64</f>
        <v/>
      </c>
      <c r="I64" s="40" t="n">
        <v>0</v>
      </c>
      <c r="J64" s="8" t="n">
        <v>0</v>
      </c>
      <c r="K64" s="8" t="n">
        <v>-855</v>
      </c>
      <c r="L64" s="8">
        <f>Y64-K64-J64-I64</f>
        <v/>
      </c>
      <c r="M64" s="40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>
        <v>0</v>
      </c>
      <c r="X64" s="8" t="n">
        <v>0</v>
      </c>
      <c r="Y64" s="8" t="n">
        <v>-772</v>
      </c>
      <c r="Z64" s="8" t="n"/>
      <c r="AA64" s="8" t="n"/>
    </row>
    <row r="65" customFormat="1" s="14">
      <c r="B65" s="14" t="inlineStr">
        <is>
          <t>Comprehensive income</t>
        </is>
      </c>
      <c r="C65" s="26">
        <f>SUM(C62:C64)</f>
        <v/>
      </c>
      <c r="D65" s="26">
        <f>SUM(D62:D64)</f>
        <v/>
      </c>
      <c r="E65" s="42">
        <f>SUM(E62:E64)</f>
        <v/>
      </c>
      <c r="F65" s="26">
        <f>SUM(F62:F64)</f>
        <v/>
      </c>
      <c r="G65" s="26">
        <f>SUM(G62:G64)</f>
        <v/>
      </c>
      <c r="H65" s="26">
        <f>SUM(H62:H64)</f>
        <v/>
      </c>
      <c r="I65" s="42">
        <f>SUM(I62:I64)</f>
        <v/>
      </c>
      <c r="J65" s="26">
        <f>SUM(J62:J64)</f>
        <v/>
      </c>
      <c r="K65" s="26">
        <f>SUM(K62:K64)</f>
        <v/>
      </c>
      <c r="L65" s="26">
        <f>SUM(L62:L64)</f>
        <v/>
      </c>
      <c r="M65" s="42">
        <f>SUM(M62:M64)</f>
        <v/>
      </c>
      <c r="N65" s="26">
        <f>SUM(N62:N64)</f>
        <v/>
      </c>
      <c r="O65" s="26">
        <f>SUM(O62:O64)</f>
        <v/>
      </c>
      <c r="P65" s="26" t="n"/>
      <c r="Q65" s="26" t="n"/>
      <c r="R65" s="26" t="n"/>
      <c r="S65" s="26" t="n"/>
      <c r="T65" s="26" t="n"/>
      <c r="U65" s="26" t="n"/>
      <c r="V65" s="26" t="n"/>
      <c r="W65" s="26">
        <f>W62+W63</f>
        <v/>
      </c>
      <c r="X65" s="26">
        <f>X62+X63</f>
        <v/>
      </c>
      <c r="Y65" s="26">
        <f>Y62+Y63</f>
        <v/>
      </c>
      <c r="Z65" s="26" t="n"/>
      <c r="AA65" s="26" t="n"/>
    </row>
    <row r="66">
      <c r="B66" t="inlineStr">
        <is>
          <t>EPS</t>
        </is>
      </c>
      <c r="C66" s="11">
        <f>C65/C67</f>
        <v/>
      </c>
      <c r="D66" s="11">
        <f>D65/D67</f>
        <v/>
      </c>
      <c r="E66" s="49">
        <f>E65/E67</f>
        <v/>
      </c>
      <c r="F66" s="11">
        <f>F65/F67</f>
        <v/>
      </c>
      <c r="G66" s="11">
        <f>G65/G67</f>
        <v/>
      </c>
      <c r="H66" s="11">
        <f>H65/H67</f>
        <v/>
      </c>
      <c r="I66" s="49">
        <f>I65/I67</f>
        <v/>
      </c>
      <c r="J66" s="11">
        <f>J65/J67</f>
        <v/>
      </c>
      <c r="K66" s="11">
        <f>K65/K67</f>
        <v/>
      </c>
      <c r="L66" s="11">
        <f>L65/L67</f>
        <v/>
      </c>
      <c r="M66" s="49">
        <f>M65/M67</f>
        <v/>
      </c>
      <c r="N66" s="11">
        <f>N65/N67</f>
        <v/>
      </c>
      <c r="O66" s="11">
        <f>O65/O67</f>
        <v/>
      </c>
      <c r="P66" s="7" t="n"/>
      <c r="Q66" s="7" t="n"/>
      <c r="R66" s="7" t="n"/>
      <c r="S66" s="7" t="n"/>
      <c r="T66" s="7" t="n"/>
      <c r="U66" s="7" t="n"/>
      <c r="V66" s="7" t="n"/>
      <c r="W66" s="11">
        <f>W65/W67</f>
        <v/>
      </c>
      <c r="X66" s="11">
        <f>X65/X67</f>
        <v/>
      </c>
      <c r="Y66" s="11">
        <f>Y65/Y67</f>
        <v/>
      </c>
      <c r="Z66" s="7" t="n"/>
      <c r="AA66" s="7" t="n"/>
    </row>
    <row r="67">
      <c r="B67" t="inlineStr">
        <is>
          <t>Shares</t>
        </is>
      </c>
      <c r="D67" s="7" t="n">
        <v>75414.88800000001</v>
      </c>
      <c r="E67" s="39" t="n">
        <v>78826.075</v>
      </c>
      <c r="F67" s="7" t="n">
        <v>78961.09600000001</v>
      </c>
      <c r="G67" s="7" t="n">
        <v>228266.647</v>
      </c>
      <c r="H67" s="7">
        <f>X67-G67-F67-E67</f>
        <v/>
      </c>
      <c r="I67" s="39" t="n">
        <v>456495.288</v>
      </c>
      <c r="J67" s="7" t="n">
        <v>464719.924</v>
      </c>
      <c r="K67" s="7" t="n">
        <v>469768.797</v>
      </c>
      <c r="L67" s="7" t="n">
        <v>466214</v>
      </c>
      <c r="M67" s="39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>
        <v>75414.88800000001</v>
      </c>
      <c r="X67" s="7" t="n">
        <v>209895</v>
      </c>
      <c r="Y67" s="7" t="n">
        <v>466214.095</v>
      </c>
      <c r="Z67" s="7" t="n"/>
      <c r="AA67" s="7" t="n"/>
    </row>
    <row r="68">
      <c r="D68" s="7" t="n"/>
      <c r="E68" s="39" t="n"/>
      <c r="F68" s="7" t="n"/>
      <c r="G68" s="7" t="n"/>
      <c r="H68" s="7" t="n"/>
      <c r="I68" s="39" t="n"/>
      <c r="J68" s="7" t="n"/>
      <c r="K68" s="7" t="n"/>
      <c r="L68" s="7" t="n"/>
      <c r="M68" s="39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  <c r="Z68" s="7" t="n"/>
      <c r="AA68" s="7" t="n"/>
    </row>
    <row r="69" customFormat="1" s="30">
      <c r="B69" s="30" t="inlineStr">
        <is>
          <t>Operating Expenses/Gross Profit</t>
        </is>
      </c>
      <c r="D69" s="31" t="n"/>
      <c r="E69" s="50" t="n"/>
      <c r="F69" s="31" t="n"/>
      <c r="G69" s="31" t="n"/>
      <c r="H69" s="31" t="n"/>
      <c r="I69" s="50" t="n"/>
      <c r="J69" s="31" t="n"/>
      <c r="K69" s="31" t="n"/>
      <c r="L69" s="31" t="n"/>
      <c r="M69" s="50" t="n"/>
      <c r="N69" s="31" t="n"/>
      <c r="O69" s="31" t="n"/>
      <c r="P69" s="31" t="n"/>
      <c r="Q69" s="31" t="n"/>
      <c r="R69" s="31" t="n"/>
      <c r="S69" s="31" t="n"/>
      <c r="T69" s="31" t="n"/>
      <c r="U69" s="31" t="n"/>
      <c r="V69" s="31" t="n"/>
      <c r="W69" s="31" t="n"/>
      <c r="X69" s="31" t="n"/>
      <c r="Y69" s="31" t="n"/>
      <c r="Z69" s="31" t="n"/>
      <c r="AA69" s="31" t="n"/>
    </row>
    <row r="70" customFormat="1" s="2">
      <c r="B70" s="2" t="inlineStr">
        <is>
          <t>R&amp;D / Gross Profit</t>
        </is>
      </c>
      <c r="C70" s="2">
        <f>C52/C50</f>
        <v/>
      </c>
      <c r="D70" s="2">
        <f>D52/D50</f>
        <v/>
      </c>
      <c r="E70" s="43">
        <f>E52/E50</f>
        <v/>
      </c>
      <c r="F70" s="2">
        <f>F52/F50</f>
        <v/>
      </c>
      <c r="G70" s="2">
        <f>G52/G50</f>
        <v/>
      </c>
      <c r="H70" s="2">
        <f>H52/H50</f>
        <v/>
      </c>
      <c r="I70" s="43">
        <f>I52/I50</f>
        <v/>
      </c>
      <c r="J70" s="2">
        <f>J52/J50</f>
        <v/>
      </c>
      <c r="K70" s="2">
        <f>K52/K50</f>
        <v/>
      </c>
      <c r="L70" s="2">
        <f>L52/L50</f>
        <v/>
      </c>
      <c r="M70" s="43" t="n"/>
      <c r="W70" s="2">
        <f>W52/W50</f>
        <v/>
      </c>
      <c r="X70" s="2">
        <f>X52/X50</f>
        <v/>
      </c>
      <c r="Y70" s="2">
        <f>Y52/Y50</f>
        <v/>
      </c>
    </row>
    <row r="71" customFormat="1" s="2">
      <c r="B71" s="2" t="inlineStr">
        <is>
          <t>SG&amp;A / Gross Profit</t>
        </is>
      </c>
      <c r="C71" s="2">
        <f>C53/C50</f>
        <v/>
      </c>
      <c r="D71" s="2">
        <f>D53/D50</f>
        <v/>
      </c>
      <c r="E71" s="43">
        <f>E53/E50</f>
        <v/>
      </c>
      <c r="F71" s="2">
        <f>F53/F50</f>
        <v/>
      </c>
      <c r="G71" s="2">
        <f>G53/G50</f>
        <v/>
      </c>
      <c r="H71" s="2">
        <f>H53/H50</f>
        <v/>
      </c>
      <c r="I71" s="43">
        <f>I53/I50</f>
        <v/>
      </c>
      <c r="J71" s="2">
        <f>J53/J50</f>
        <v/>
      </c>
      <c r="K71" s="2">
        <f>K53/K50</f>
        <v/>
      </c>
      <c r="L71" s="2">
        <f>L53/L50</f>
        <v/>
      </c>
      <c r="M71" s="43" t="n"/>
      <c r="W71" s="2">
        <f>W53/W50</f>
        <v/>
      </c>
      <c r="X71" s="2">
        <f>X53/X50</f>
        <v/>
      </c>
      <c r="Y71" s="2">
        <f>Y53/Y50</f>
        <v/>
      </c>
    </row>
    <row r="72" customFormat="1" s="2">
      <c r="E72" s="43" t="n"/>
      <c r="I72" s="43" t="n"/>
      <c r="M72" s="43" t="n"/>
    </row>
    <row r="73">
      <c r="D73" s="7" t="n"/>
      <c r="E73" s="39" t="n"/>
      <c r="F73" s="7" t="n"/>
      <c r="G73" s="7" t="n"/>
      <c r="H73" s="7" t="n"/>
      <c r="I73" s="39" t="n"/>
      <c r="J73" s="7" t="n"/>
      <c r="K73" s="7" t="n"/>
      <c r="L73" s="7" t="n"/>
      <c r="M73" s="39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  <c r="Z73" s="7" t="n"/>
      <c r="AA73" s="7" t="n"/>
    </row>
    <row r="74">
      <c r="D74" s="7" t="n"/>
      <c r="E74" s="39" t="n"/>
      <c r="F74" s="7" t="n"/>
      <c r="G74" s="7" t="n"/>
      <c r="H74" s="7" t="n"/>
      <c r="I74" s="39" t="n"/>
      <c r="J74" s="7" t="n"/>
      <c r="K74" s="7" t="n"/>
      <c r="L74" s="7" t="n"/>
      <c r="M74" s="39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  <c r="Z74" s="7" t="n"/>
      <c r="AA74" s="7" t="n"/>
    </row>
    <row r="75">
      <c r="B75" t="inlineStr">
        <is>
          <t>Ratios</t>
        </is>
      </c>
      <c r="D75" s="7" t="n"/>
      <c r="E75" s="39" t="n"/>
      <c r="F75" s="7" t="n"/>
      <c r="G75" s="7" t="n"/>
      <c r="H75" s="7" t="n"/>
      <c r="I75" s="39" t="n"/>
      <c r="J75" s="7" t="n"/>
      <c r="K75" s="7" t="n"/>
      <c r="L75" s="7" t="n"/>
      <c r="M75" s="39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  <c r="Z75" s="7" t="n"/>
      <c r="AA75" s="7" t="n"/>
    </row>
    <row r="76">
      <c r="B76" t="inlineStr">
        <is>
          <t>Gross Profit Margin</t>
        </is>
      </c>
      <c r="C76" s="13">
        <f>C50/C48</f>
        <v/>
      </c>
      <c r="D76" s="13">
        <f>D50/D48</f>
        <v/>
      </c>
      <c r="E76" s="44">
        <f>E50/E48</f>
        <v/>
      </c>
      <c r="F76" s="13">
        <f>F50/F48</f>
        <v/>
      </c>
      <c r="G76" s="13">
        <f>G50/G48</f>
        <v/>
      </c>
      <c r="H76" s="13">
        <f>H50/H48</f>
        <v/>
      </c>
      <c r="I76" s="44">
        <f>I50/I48</f>
        <v/>
      </c>
      <c r="J76" s="13">
        <f>J50/J48</f>
        <v/>
      </c>
      <c r="K76" s="13">
        <f>K50/K48</f>
        <v/>
      </c>
      <c r="L76" s="13">
        <f>L50/L48</f>
        <v/>
      </c>
      <c r="M76" s="39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</row>
    <row r="77">
      <c r="B77" t="inlineStr">
        <is>
          <t>Net Profit Margin</t>
        </is>
      </c>
      <c r="C77" s="13">
        <f>C62/C48</f>
        <v/>
      </c>
      <c r="D77" s="13">
        <f>D62/D48</f>
        <v/>
      </c>
      <c r="E77" s="44">
        <f>E62/E48</f>
        <v/>
      </c>
      <c r="F77" s="13">
        <f>F62/F48</f>
        <v/>
      </c>
      <c r="G77" s="13">
        <f>G62/G48</f>
        <v/>
      </c>
      <c r="H77" s="13">
        <f>H62/H48</f>
        <v/>
      </c>
      <c r="I77" s="44">
        <f>I62/I48</f>
        <v/>
      </c>
      <c r="J77" s="13">
        <f>J62/J48</f>
        <v/>
      </c>
      <c r="K77" s="13">
        <f>K62/K48</f>
        <v/>
      </c>
      <c r="L77" s="13">
        <f>L62/L48</f>
        <v/>
      </c>
      <c r="M77" s="39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  <c r="Z77" s="7" t="n"/>
      <c r="AA77" s="7" t="n"/>
    </row>
    <row r="78">
      <c r="C78" s="13" t="n"/>
      <c r="D78" s="13" t="n"/>
      <c r="E78" s="44" t="n"/>
      <c r="F78" s="13" t="n"/>
      <c r="G78" s="13" t="n"/>
      <c r="H78" s="13" t="n"/>
      <c r="I78" s="44" t="n"/>
      <c r="J78" s="13" t="n"/>
      <c r="K78" s="13" t="n"/>
      <c r="L78" s="13" t="n"/>
      <c r="M78" s="39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  <c r="Z78" s="7" t="n"/>
      <c r="AA78" s="7" t="n"/>
    </row>
    <row r="79">
      <c r="C79" s="13" t="n"/>
      <c r="D79" s="13" t="n"/>
      <c r="E79" s="44" t="n"/>
      <c r="F79" s="13" t="n"/>
      <c r="G79" s="13" t="n"/>
      <c r="H79" s="13" t="n"/>
      <c r="I79" s="44" t="n"/>
      <c r="J79" s="13" t="n"/>
      <c r="K79" s="13" t="n"/>
      <c r="L79" s="13" t="n"/>
      <c r="M79" s="39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13" t="n"/>
      <c r="X79" s="7" t="n"/>
      <c r="Y79" s="7" t="n"/>
      <c r="Z79" s="7" t="n"/>
      <c r="AA79" s="7" t="n"/>
    </row>
    <row r="80">
      <c r="B80" t="inlineStr">
        <is>
          <t>Revenue y/y</t>
        </is>
      </c>
      <c r="C80" s="13" t="n"/>
      <c r="D80" s="13">
        <f>D48/C48-1</f>
        <v/>
      </c>
      <c r="E80" s="44">
        <f>E48/D48-1</f>
        <v/>
      </c>
      <c r="F80" s="13">
        <f>F48/E48-1</f>
        <v/>
      </c>
      <c r="G80" s="13">
        <f>G48/F48-1</f>
        <v/>
      </c>
      <c r="H80" s="13">
        <f>H48/G48-1</f>
        <v/>
      </c>
      <c r="I80" s="44">
        <f>I48/H48-1</f>
        <v/>
      </c>
      <c r="J80" s="13">
        <f>J48/I48-1</f>
        <v/>
      </c>
      <c r="K80" s="13">
        <f>K48/J48-1</f>
        <v/>
      </c>
      <c r="L80" s="13">
        <f>L48/K48-1</f>
        <v/>
      </c>
      <c r="M80" s="39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13" t="n"/>
      <c r="X80" s="13">
        <f>X48/W48-1</f>
        <v/>
      </c>
      <c r="Y80" s="7" t="n"/>
      <c r="Z80" s="7" t="n"/>
      <c r="AA80" s="7" t="n"/>
    </row>
    <row r="81">
      <c r="B81" t="inlineStr">
        <is>
          <t>Net income y/y</t>
        </is>
      </c>
      <c r="D81" s="13">
        <f>D62/C62-1</f>
        <v/>
      </c>
      <c r="E81" s="44">
        <f>E62/D62-1</f>
        <v/>
      </c>
      <c r="F81" s="13">
        <f>F62/E62-1</f>
        <v/>
      </c>
      <c r="G81" s="13">
        <f>G62/F62-1</f>
        <v/>
      </c>
      <c r="H81" s="13">
        <f>H62/G62-1</f>
        <v/>
      </c>
      <c r="I81" s="44">
        <f>I62/H62-1</f>
        <v/>
      </c>
      <c r="J81" s="13">
        <f>J62/I62-1</f>
        <v/>
      </c>
      <c r="K81" s="13">
        <f>K62/J62-1</f>
        <v/>
      </c>
      <c r="L81" s="13">
        <f>L62/K62-1</f>
        <v/>
      </c>
      <c r="M81" s="39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13">
        <f>X62/W62-1</f>
        <v/>
      </c>
      <c r="Y81" s="7" t="n"/>
      <c r="Z81" s="7" t="n"/>
      <c r="AA81" s="7" t="n"/>
    </row>
    <row r="82">
      <c r="B82" t="inlineStr">
        <is>
          <t>R&amp;D y/y</t>
        </is>
      </c>
      <c r="D82" s="7" t="n"/>
      <c r="E82" s="39" t="n"/>
      <c r="F82" s="7" t="n"/>
      <c r="G82" s="7" t="n"/>
      <c r="H82" s="7" t="n"/>
      <c r="I82" s="39" t="n"/>
      <c r="J82" s="7" t="n"/>
      <c r="K82" s="7" t="n"/>
      <c r="L82" s="7" t="n"/>
      <c r="M82" s="39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  <c r="Z82" s="7" t="n"/>
      <c r="AA82" s="7" t="n"/>
    </row>
    <row r="83">
      <c r="D83" s="7" t="n"/>
      <c r="E83" s="39" t="n"/>
      <c r="F83" s="7" t="n"/>
      <c r="G83" s="7" t="n"/>
      <c r="H83" s="7" t="n"/>
      <c r="I83" s="39" t="n"/>
      <c r="J83" s="7" t="n"/>
      <c r="K83" s="7" t="n"/>
      <c r="L83" s="7" t="n"/>
      <c r="M83" s="39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  <c r="Z83" s="7" t="n"/>
      <c r="AA83" s="7" t="n"/>
    </row>
    <row r="84">
      <c r="D84" s="7" t="n"/>
      <c r="E84" s="39" t="n"/>
      <c r="F84" s="7" t="n"/>
      <c r="G84" s="7" t="n"/>
      <c r="H84" s="7" t="n"/>
      <c r="I84" s="39" t="n"/>
      <c r="J84" s="7" t="n"/>
      <c r="K84" s="7" t="n"/>
      <c r="L84" s="7" t="n"/>
      <c r="M84" s="39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</row>
    <row r="85">
      <c r="D85" s="7" t="n"/>
      <c r="E85" s="39" t="n"/>
      <c r="F85" s="7" t="n"/>
      <c r="G85" s="7" t="n"/>
      <c r="H85" s="7" t="n"/>
      <c r="I85" s="39" t="n"/>
      <c r="J85" s="7" t="n"/>
      <c r="K85" s="7" t="n"/>
      <c r="L85" s="7" t="n"/>
      <c r="M85" s="39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</row>
    <row r="86">
      <c r="D86" s="7" t="n"/>
      <c r="E86" s="39" t="n"/>
      <c r="F86" s="7" t="n"/>
      <c r="G86" s="7" t="n"/>
      <c r="H86" s="7" t="n"/>
      <c r="I86" s="39" t="n"/>
      <c r="J86" s="7" t="n"/>
      <c r="K86" s="7" t="n"/>
      <c r="L86" s="7" t="n"/>
      <c r="M86" s="39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  <c r="Z86" s="7" t="n"/>
      <c r="AA86" s="7" t="n"/>
    </row>
    <row r="87">
      <c r="C87" s="7" t="n"/>
      <c r="E87" s="39" t="n"/>
      <c r="F87" s="7" t="n"/>
      <c r="G87" s="7" t="n"/>
      <c r="H87" s="7" t="n"/>
      <c r="I87" s="39" t="n"/>
      <c r="J87" s="7" t="n"/>
      <c r="K87" s="7" t="n"/>
      <c r="L87" s="7" t="n"/>
      <c r="M87" s="39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  <c r="Z87" s="7" t="n"/>
      <c r="AA87" s="7" t="n"/>
    </row>
    <row r="88" customFormat="1" s="6">
      <c r="B88" s="6" t="inlineStr">
        <is>
          <t>Balance Sheet *in thousands</t>
        </is>
      </c>
      <c r="E88" s="47" t="n"/>
      <c r="F88" s="9" t="n"/>
      <c r="G88" s="9" t="n"/>
      <c r="H88" s="9" t="n"/>
      <c r="I88" s="47" t="n"/>
      <c r="J88" s="9" t="n"/>
      <c r="K88" s="9" t="n"/>
      <c r="L88" s="9" t="n"/>
      <c r="M88" s="47" t="n"/>
      <c r="N88" s="9" t="n"/>
      <c r="O88" s="9" t="n"/>
      <c r="P88" s="9" t="n"/>
      <c r="Q88" s="9" t="n"/>
      <c r="R88" s="9" t="n"/>
      <c r="S88" s="9" t="n"/>
      <c r="T88" s="9" t="n"/>
      <c r="U88" s="9" t="n"/>
      <c r="V88" s="9" t="n"/>
      <c r="W88" s="9" t="n"/>
      <c r="X88" s="9" t="n"/>
      <c r="Y88" s="9" t="n"/>
      <c r="Z88" s="9" t="n"/>
      <c r="AA88" s="9" t="n"/>
    </row>
    <row r="89" customFormat="1" s="32">
      <c r="B89" s="30" t="inlineStr">
        <is>
          <t>Current Liabilities</t>
        </is>
      </c>
      <c r="E89" s="51" t="n"/>
      <c r="F89" s="33" t="n"/>
      <c r="G89" s="33" t="n"/>
      <c r="H89" s="33" t="n"/>
      <c r="I89" s="51" t="n"/>
      <c r="J89" s="33" t="n"/>
      <c r="K89" s="33" t="n"/>
      <c r="L89" s="33" t="n"/>
      <c r="M89" s="51" t="n"/>
      <c r="N89" s="33" t="n"/>
      <c r="O89" s="33" t="n"/>
      <c r="P89" s="33" t="n"/>
      <c r="Q89" s="33" t="n"/>
      <c r="R89" s="33" t="n"/>
      <c r="S89" s="33" t="n"/>
      <c r="T89" s="33" t="n"/>
      <c r="U89" s="33" t="n"/>
      <c r="V89" s="33" t="n"/>
      <c r="W89" s="33" t="n"/>
      <c r="X89" s="33" t="n"/>
      <c r="Y89" s="33" t="n"/>
      <c r="Z89" s="33" t="n"/>
      <c r="AA89" s="33" t="n"/>
    </row>
    <row r="90">
      <c r="B90" t="inlineStr">
        <is>
          <t>Cash and cash equiv</t>
        </is>
      </c>
      <c r="C90" s="7" t="n">
        <v>924370</v>
      </c>
      <c r="D90" s="7" t="n">
        <v>865903</v>
      </c>
      <c r="E90" s="39" t="n">
        <v>425453</v>
      </c>
      <c r="F90" s="7" t="n">
        <v>44846</v>
      </c>
      <c r="G90" s="7" t="n">
        <v>792660</v>
      </c>
      <c r="H90" s="7" t="n">
        <v>690959</v>
      </c>
      <c r="I90" s="39" t="n">
        <v>603144</v>
      </c>
      <c r="J90" s="7" t="n">
        <v>542511</v>
      </c>
      <c r="K90" s="7" t="n">
        <v>333279</v>
      </c>
      <c r="L90" s="7">
        <f>Y90</f>
        <v/>
      </c>
      <c r="M90" s="39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>
        <v>52792</v>
      </c>
      <c r="X90" s="7" t="n">
        <v>690959</v>
      </c>
      <c r="Y90" s="7" t="n">
        <v>242515</v>
      </c>
      <c r="Z90" s="7" t="n"/>
      <c r="AA90" s="7" t="n"/>
    </row>
    <row r="91">
      <c r="B91" t="inlineStr">
        <is>
          <t>Marketable securities</t>
        </is>
      </c>
      <c r="C91" s="7" t="n">
        <v>0</v>
      </c>
      <c r="D91" s="7" t="n">
        <v>0</v>
      </c>
      <c r="E91" s="39" t="n">
        <v>0</v>
      </c>
      <c r="F91" s="7" t="n">
        <v>0</v>
      </c>
      <c r="G91" s="7" t="n">
        <v>0</v>
      </c>
      <c r="H91" s="7" t="n">
        <v>0</v>
      </c>
      <c r="I91" s="39" t="n">
        <v>0</v>
      </c>
      <c r="J91" s="7" t="n">
        <v>0</v>
      </c>
      <c r="K91" s="7" t="n">
        <v>169428</v>
      </c>
      <c r="L91" s="7">
        <f>Y91</f>
        <v/>
      </c>
      <c r="M91" s="39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>
        <v>0</v>
      </c>
      <c r="X91" s="7" t="n">
        <v>0</v>
      </c>
      <c r="Y91" s="7" t="n">
        <v>229276</v>
      </c>
      <c r="Z91" s="7" t="n"/>
      <c r="AA91" s="7" t="n"/>
    </row>
    <row r="92">
      <c r="B92" t="inlineStr">
        <is>
          <t>AR</t>
        </is>
      </c>
      <c r="C92" s="7" t="n">
        <v>0</v>
      </c>
      <c r="D92" s="7" t="n">
        <v>0</v>
      </c>
      <c r="E92" s="39" t="n">
        <v>0</v>
      </c>
      <c r="F92" s="7" t="n">
        <v>0</v>
      </c>
      <c r="G92" s="7" t="n">
        <v>13336</v>
      </c>
      <c r="H92" s="7" t="n">
        <v>13957</v>
      </c>
      <c r="I92" s="39" t="n">
        <v>32990</v>
      </c>
      <c r="J92" s="7" t="n">
        <v>40183</v>
      </c>
      <c r="K92" s="7" t="n">
        <v>57732</v>
      </c>
      <c r="L92" s="7">
        <f>Y92</f>
        <v/>
      </c>
      <c r="M92" s="39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>
        <v>2730</v>
      </c>
      <c r="X92" s="7" t="n">
        <v>13957</v>
      </c>
      <c r="Y92" s="7" t="n">
        <v>36572</v>
      </c>
      <c r="Z92" s="7" t="n"/>
      <c r="AA92" s="7" t="n"/>
    </row>
    <row r="93">
      <c r="B93" t="inlineStr">
        <is>
          <t>Contract assets</t>
        </is>
      </c>
      <c r="C93" s="7" t="n">
        <v>0</v>
      </c>
      <c r="D93" s="7" t="n">
        <v>0</v>
      </c>
      <c r="E93" s="39" t="n">
        <v>0</v>
      </c>
      <c r="F93" s="7" t="n">
        <v>0</v>
      </c>
      <c r="G93" s="7" t="n">
        <v>73</v>
      </c>
      <c r="H93" s="7" t="n">
        <v>2490</v>
      </c>
      <c r="I93" s="39" t="n">
        <v>5853</v>
      </c>
      <c r="J93" s="7" t="n">
        <v>4393</v>
      </c>
      <c r="K93" s="7" t="n">
        <v>9063</v>
      </c>
      <c r="L93" s="7">
        <f>Y93</f>
        <v/>
      </c>
      <c r="M93" s="39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>
        <v>2045</v>
      </c>
      <c r="X93" s="7" t="n">
        <v>2490</v>
      </c>
      <c r="Y93" s="7" t="n">
        <v>9451</v>
      </c>
      <c r="Z93" s="7" t="n"/>
      <c r="AA93" s="7" t="n"/>
    </row>
    <row r="94">
      <c r="B94" t="inlineStr">
        <is>
          <t>Inventories</t>
        </is>
      </c>
      <c r="C94" s="7" t="n">
        <v>0</v>
      </c>
      <c r="D94" s="7" t="n">
        <v>0</v>
      </c>
      <c r="E94" s="39" t="n">
        <v>0</v>
      </c>
      <c r="F94" s="7" t="n">
        <v>0</v>
      </c>
      <c r="G94" s="7" t="n">
        <v>38365</v>
      </c>
      <c r="H94" s="7" t="n">
        <v>47904</v>
      </c>
      <c r="I94" s="39" t="n">
        <v>77888</v>
      </c>
      <c r="J94" s="7" t="n">
        <v>85683</v>
      </c>
      <c r="K94" s="7" t="n">
        <v>86138</v>
      </c>
      <c r="L94" s="7">
        <f>Y94</f>
        <v/>
      </c>
      <c r="M94" s="39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>
        <v>26135</v>
      </c>
      <c r="X94" s="7" t="n">
        <v>47904</v>
      </c>
      <c r="Y94" s="7" t="n">
        <v>92279</v>
      </c>
      <c r="Z94" s="7" t="n"/>
      <c r="AA94" s="7" t="n"/>
    </row>
    <row r="95" customFormat="1" s="4">
      <c r="B95" s="4" t="inlineStr">
        <is>
          <t>Prepaids and other current assets</t>
        </is>
      </c>
      <c r="C95" s="8" t="n">
        <v>428150</v>
      </c>
      <c r="D95" s="8" t="n">
        <v>366647</v>
      </c>
      <c r="E95" s="40" t="n">
        <v>352250</v>
      </c>
      <c r="F95" s="8" t="n">
        <v>284625</v>
      </c>
      <c r="G95" s="8" t="n">
        <v>10582</v>
      </c>
      <c r="H95" s="8" t="n">
        <v>19454</v>
      </c>
      <c r="I95" s="40" t="n">
        <v>26307</v>
      </c>
      <c r="J95" s="8" t="n">
        <v>33646</v>
      </c>
      <c r="K95" s="8" t="n">
        <v>43810</v>
      </c>
      <c r="L95" s="8">
        <f>Y95</f>
        <v/>
      </c>
      <c r="M95" s="40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>
        <v>9412</v>
      </c>
      <c r="X95" s="8" t="n">
        <v>19454</v>
      </c>
      <c r="Y95" s="8" t="n">
        <v>52201</v>
      </c>
      <c r="Z95" s="8" t="n"/>
      <c r="AA95" s="8" t="n"/>
    </row>
    <row r="96" customFormat="1" s="14">
      <c r="B96" s="14" t="inlineStr">
        <is>
          <t>Total current assets</t>
        </is>
      </c>
      <c r="C96" s="26">
        <f>SUM(C90:C95)</f>
        <v/>
      </c>
      <c r="D96" s="26">
        <f>SUM(D90:D95)</f>
        <v/>
      </c>
      <c r="E96" s="42">
        <f>SUM(E90:E95)</f>
        <v/>
      </c>
      <c r="F96" s="26">
        <f>SUM(F90:F95)</f>
        <v/>
      </c>
      <c r="G96" s="26">
        <f>SUM(G90:G95)</f>
        <v/>
      </c>
      <c r="H96" s="26">
        <f>SUM(H90:H95)</f>
        <v/>
      </c>
      <c r="I96" s="42">
        <f>SUM(I90:I95)</f>
        <v/>
      </c>
      <c r="J96" s="26">
        <f>SUM(J90:J95)</f>
        <v/>
      </c>
      <c r="K96" s="26">
        <f>SUM(K90:K95)</f>
        <v/>
      </c>
      <c r="L96" s="26">
        <f>SUM(L90:L95)</f>
        <v/>
      </c>
      <c r="M96" s="26">
        <f>SUM(M90:M95)</f>
        <v/>
      </c>
      <c r="N96" s="26">
        <f>SUM(N90:N95)</f>
        <v/>
      </c>
      <c r="O96" s="26">
        <f>SUM(O90:O95)</f>
        <v/>
      </c>
      <c r="P96" s="26">
        <f>SUM(P90:P95)</f>
        <v/>
      </c>
      <c r="Q96" s="26">
        <f>SUM(Q90:Q95)</f>
        <v/>
      </c>
      <c r="R96" s="26">
        <f>SUM(R90:R95)</f>
        <v/>
      </c>
      <c r="S96" s="26">
        <f>SUM(S90:S95)</f>
        <v/>
      </c>
      <c r="T96" s="26" t="n"/>
      <c r="U96" s="26" t="n"/>
      <c r="V96" s="26" t="n"/>
      <c r="W96" s="26">
        <f>SUM(W90:W95)</f>
        <v/>
      </c>
      <c r="X96" s="26">
        <f>SUM(X90:X95)</f>
        <v/>
      </c>
      <c r="Y96" s="26">
        <f>SUM(Y90:Y95)</f>
        <v/>
      </c>
      <c r="Z96" s="26">
        <f>SUM(Z90:Z95)</f>
        <v/>
      </c>
      <c r="AA96" s="26">
        <f>SUM(AA90:AA95)</f>
        <v/>
      </c>
      <c r="AB96" s="26">
        <f>SUM(AB90:AB95)</f>
        <v/>
      </c>
      <c r="AC96" s="26">
        <f>SUM(AC90:AC95)</f>
        <v/>
      </c>
      <c r="AD96" s="26">
        <f>SUM(AD90:AD95)</f>
        <v/>
      </c>
    </row>
    <row r="97" customFormat="1" s="30">
      <c r="B97" s="30" t="inlineStr">
        <is>
          <t>Non-current Liabilities</t>
        </is>
      </c>
      <c r="C97" s="31" t="n"/>
      <c r="D97" s="31" t="n"/>
      <c r="E97" s="50" t="n"/>
      <c r="F97" s="31" t="n"/>
      <c r="G97" s="31" t="n"/>
      <c r="H97" s="31" t="n"/>
      <c r="I97" s="50" t="n"/>
      <c r="J97" s="31" t="n"/>
      <c r="K97" s="31" t="n"/>
      <c r="L97" s="31" t="n"/>
      <c r="M97" s="50" t="n"/>
      <c r="N97" s="31" t="n"/>
      <c r="O97" s="31" t="n"/>
      <c r="P97" s="31" t="n"/>
      <c r="Q97" s="31" t="n"/>
      <c r="R97" s="31" t="n"/>
      <c r="S97" s="31" t="n"/>
      <c r="T97" s="31" t="n"/>
      <c r="U97" s="31" t="n"/>
      <c r="V97" s="31" t="n"/>
      <c r="W97" s="31" t="n"/>
      <c r="X97" s="31" t="n"/>
      <c r="Y97" s="31" t="n"/>
      <c r="Z97" s="31" t="n"/>
      <c r="AA97" s="31" t="n"/>
    </row>
    <row r="98">
      <c r="B98" t="inlineStr">
        <is>
          <t>*Cash held in trust account</t>
        </is>
      </c>
      <c r="C98" s="7" t="n">
        <v>300000000</v>
      </c>
      <c r="D98" s="7" t="n">
        <v>321327396</v>
      </c>
      <c r="E98" s="39" t="n">
        <v>3200009656</v>
      </c>
      <c r="F98" s="7" t="n">
        <v>0</v>
      </c>
      <c r="G98" s="7" t="n">
        <v>0</v>
      </c>
      <c r="H98" s="7" t="n">
        <v>0</v>
      </c>
      <c r="I98" s="39" t="n">
        <v>0</v>
      </c>
      <c r="J98" s="7" t="n">
        <v>0</v>
      </c>
      <c r="K98" s="7" t="n">
        <v>0</v>
      </c>
      <c r="L98" s="7">
        <f>Y98</f>
        <v/>
      </c>
      <c r="M98" s="39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>
        <v>0</v>
      </c>
      <c r="X98" s="7" t="n">
        <v>0</v>
      </c>
      <c r="Y98" s="7" t="n">
        <v>0</v>
      </c>
      <c r="Z98" s="7" t="n"/>
      <c r="AA98" s="7" t="n"/>
    </row>
    <row r="99">
      <c r="B99" t="inlineStr">
        <is>
          <t>PP&amp;E</t>
        </is>
      </c>
      <c r="C99" s="7" t="n">
        <v>0</v>
      </c>
      <c r="D99" s="7" t="n">
        <v>0</v>
      </c>
      <c r="E99" s="39" t="n">
        <v>0</v>
      </c>
      <c r="F99" s="7" t="n">
        <v>0</v>
      </c>
      <c r="G99" s="7" t="n">
        <v>54859</v>
      </c>
      <c r="H99" s="7" t="n">
        <v>65339</v>
      </c>
      <c r="I99" s="39" t="n">
        <v>99554</v>
      </c>
      <c r="J99" s="7" t="n">
        <v>97031</v>
      </c>
      <c r="K99" s="7" t="n">
        <v>93547</v>
      </c>
      <c r="L99" s="7">
        <f>Y99</f>
        <v/>
      </c>
      <c r="M99" s="39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>
        <v>49832</v>
      </c>
      <c r="X99" s="7" t="n">
        <v>65339</v>
      </c>
      <c r="Y99" s="7" t="n">
        <v>101514</v>
      </c>
      <c r="Z99" s="7" t="n"/>
      <c r="AA99" s="7" t="n"/>
    </row>
    <row r="100">
      <c r="B100" t="inlineStr">
        <is>
          <t>Intangible assets</t>
        </is>
      </c>
      <c r="C100" s="7" t="n">
        <v>0</v>
      </c>
      <c r="D100" s="7" t="n">
        <v>0</v>
      </c>
      <c r="E100" s="39" t="n">
        <v>0</v>
      </c>
      <c r="F100" s="7" t="n">
        <v>0</v>
      </c>
      <c r="G100" s="7" t="n">
        <v>9892</v>
      </c>
      <c r="H100" s="7" t="n">
        <v>57487</v>
      </c>
      <c r="I100" s="39" t="n">
        <v>87617</v>
      </c>
      <c r="J100" s="7" t="n">
        <v>84503</v>
      </c>
      <c r="K100" s="7" t="n">
        <v>82980</v>
      </c>
      <c r="L100" s="7">
        <f>Y100</f>
        <v/>
      </c>
      <c r="M100" s="39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>
        <v>11349</v>
      </c>
      <c r="X100" s="7" t="n">
        <v>57487</v>
      </c>
      <c r="Y100" s="7" t="n">
        <v>79692</v>
      </c>
      <c r="Z100" s="7" t="n"/>
      <c r="AA100" s="7" t="n"/>
    </row>
    <row r="101">
      <c r="B101" t="inlineStr">
        <is>
          <t>Goodwill</t>
        </is>
      </c>
      <c r="C101" s="7" t="n">
        <v>0</v>
      </c>
      <c r="D101" s="7" t="n">
        <v>0</v>
      </c>
      <c r="E101" s="39" t="n">
        <v>0</v>
      </c>
      <c r="F101" s="7" t="n">
        <v>0</v>
      </c>
      <c r="G101" s="7" t="n">
        <v>3195</v>
      </c>
      <c r="H101" s="7" t="n">
        <v>43308</v>
      </c>
      <c r="I101" s="39" t="n">
        <v>58767</v>
      </c>
      <c r="J101" s="7" t="n">
        <v>58281</v>
      </c>
      <c r="K101" s="7" t="n">
        <v>59929</v>
      </c>
      <c r="L101" s="7">
        <f>Y101</f>
        <v/>
      </c>
      <c r="M101" s="39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>
        <v>3133</v>
      </c>
      <c r="X101" s="7" t="n">
        <v>43308</v>
      </c>
      <c r="Y101" s="7" t="n">
        <v>71020</v>
      </c>
      <c r="Z101" s="7" t="n"/>
      <c r="AA101" s="7" t="n"/>
    </row>
    <row r="102">
      <c r="B102" t="inlineStr">
        <is>
          <t>Right-of-use assets - operating lease</t>
        </is>
      </c>
      <c r="C102" s="7" t="n">
        <v>0</v>
      </c>
      <c r="D102" s="7" t="n">
        <v>0</v>
      </c>
      <c r="E102" s="39" t="n">
        <v>0</v>
      </c>
      <c r="F102" s="7" t="n">
        <v>0</v>
      </c>
      <c r="G102" s="7" t="n">
        <v>25379</v>
      </c>
      <c r="H102" s="7" t="n">
        <v>28424</v>
      </c>
      <c r="I102" s="39" t="n">
        <v>33448</v>
      </c>
      <c r="J102" s="7" t="n">
        <v>31365</v>
      </c>
      <c r="K102" s="7" t="n">
        <v>32214</v>
      </c>
      <c r="L102" s="7">
        <f>Y102</f>
        <v/>
      </c>
      <c r="M102" s="39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>
        <v>26902</v>
      </c>
      <c r="X102" s="7" t="n">
        <v>28424</v>
      </c>
      <c r="Y102" s="7" t="n">
        <v>35239</v>
      </c>
      <c r="Z102" s="7" t="n"/>
      <c r="AA102" s="7" t="n"/>
    </row>
    <row r="103">
      <c r="B103" t="inlineStr">
        <is>
          <t>Right-of-use assets - finance lease</t>
        </is>
      </c>
      <c r="C103" s="7" t="n">
        <v>0</v>
      </c>
      <c r="D103" s="7" t="n">
        <v>0</v>
      </c>
      <c r="E103" s="39" t="n">
        <v>0</v>
      </c>
      <c r="F103" s="7" t="n">
        <v>0</v>
      </c>
      <c r="G103" s="7" t="n">
        <v>0</v>
      </c>
      <c r="H103" s="7" t="n"/>
      <c r="I103" s="39" t="n">
        <v>16073</v>
      </c>
      <c r="J103" s="7" t="n">
        <v>15921</v>
      </c>
      <c r="K103" s="7" t="n">
        <v>15768</v>
      </c>
      <c r="L103" s="7">
        <f>Y103</f>
        <v/>
      </c>
      <c r="M103" s="39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>
        <v>15614</v>
      </c>
      <c r="Z103" s="7" t="n"/>
      <c r="AA103" s="7" t="n"/>
    </row>
    <row r="104">
      <c r="B104" t="inlineStr">
        <is>
          <t>Marketable securities</t>
        </is>
      </c>
      <c r="C104" s="7" t="n">
        <v>0</v>
      </c>
      <c r="D104" s="7" t="n">
        <v>0</v>
      </c>
      <c r="E104" s="39" t="n">
        <v>0</v>
      </c>
      <c r="F104" s="7" t="n">
        <v>0</v>
      </c>
      <c r="G104" s="7" t="n">
        <v>0</v>
      </c>
      <c r="H104" s="7" t="n"/>
      <c r="I104" s="39" t="n">
        <v>0</v>
      </c>
      <c r="J104" s="7" t="n">
        <v>0</v>
      </c>
      <c r="K104" s="7" t="n">
        <v>9751</v>
      </c>
      <c r="L104" s="7">
        <f>Y104</f>
        <v/>
      </c>
      <c r="M104" s="39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>
        <v>9193</v>
      </c>
      <c r="Z104" s="7" t="n"/>
      <c r="AA104" s="7" t="n"/>
    </row>
    <row r="105">
      <c r="B105" t="inlineStr">
        <is>
          <t>Restricted cash</t>
        </is>
      </c>
      <c r="C105" s="7" t="n">
        <v>0</v>
      </c>
      <c r="D105" s="7" t="n">
        <v>0</v>
      </c>
      <c r="E105" s="39" t="n">
        <v>0</v>
      </c>
      <c r="F105" s="7" t="n">
        <v>0</v>
      </c>
      <c r="G105" s="7" t="n">
        <v>1129</v>
      </c>
      <c r="H105" s="7" t="n">
        <v>1116</v>
      </c>
      <c r="I105" s="39" t="n">
        <v>4632</v>
      </c>
      <c r="J105" s="7" t="n">
        <v>4118</v>
      </c>
      <c r="K105" s="7" t="n">
        <v>3008</v>
      </c>
      <c r="L105" s="7">
        <f>Y105</f>
        <v/>
      </c>
      <c r="M105" s="39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>
        <v>1141</v>
      </c>
      <c r="X105" s="7" t="n">
        <v>1116</v>
      </c>
      <c r="Y105" s="7" t="n">
        <v>3356</v>
      </c>
      <c r="Z105" s="7" t="n"/>
      <c r="AA105" s="7" t="n"/>
    </row>
    <row r="106">
      <c r="B106" t="inlineStr">
        <is>
          <t>Deferred income tax assets</t>
        </is>
      </c>
      <c r="C106" s="7" t="n">
        <v>0</v>
      </c>
      <c r="D106" s="7" t="n">
        <v>0</v>
      </c>
      <c r="E106" s="39" t="n">
        <v>0</v>
      </c>
      <c r="F106" s="7" t="n">
        <v>0</v>
      </c>
      <c r="G106" s="7" t="n">
        <v>5907</v>
      </c>
      <c r="H106" s="7" t="n">
        <v>5859</v>
      </c>
      <c r="I106" s="39" t="n">
        <v>7221</v>
      </c>
      <c r="J106" s="7" t="n">
        <v>4447</v>
      </c>
      <c r="K106" s="7" t="n">
        <v>3243</v>
      </c>
      <c r="L106" s="7">
        <f>Y106</f>
        <v/>
      </c>
      <c r="M106" s="39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>
        <v>2398</v>
      </c>
      <c r="X106" s="7" t="n">
        <v>5859</v>
      </c>
      <c r="Y106" s="7" t="n">
        <v>3898</v>
      </c>
      <c r="Z106" s="7" t="n"/>
      <c r="AA106" s="7" t="n"/>
    </row>
    <row r="107">
      <c r="B107" t="inlineStr">
        <is>
          <t>Investments held in trust accounts</t>
        </is>
      </c>
      <c r="C107" s="7" t="n">
        <v>0</v>
      </c>
      <c r="D107" s="7" t="n">
        <v>0</v>
      </c>
      <c r="E107" s="39" t="n">
        <v>0</v>
      </c>
      <c r="F107" s="7" t="n">
        <v>320014519</v>
      </c>
      <c r="G107" s="7" t="n"/>
      <c r="H107" s="7" t="n"/>
      <c r="I107" s="39" t="n"/>
      <c r="J107" s="7" t="n"/>
      <c r="K107" s="7" t="n"/>
      <c r="L107" s="7">
        <f>Y107</f>
        <v/>
      </c>
      <c r="M107" s="39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>
        <v>0</v>
      </c>
      <c r="Z107" s="7" t="n"/>
      <c r="AA107" s="7" t="n"/>
    </row>
    <row r="108" customFormat="1" s="4">
      <c r="B108" s="4" t="inlineStr">
        <is>
          <t>Other non-current assets</t>
        </is>
      </c>
      <c r="C108" s="8" t="n">
        <v>0</v>
      </c>
      <c r="D108" s="8" t="n">
        <v>0</v>
      </c>
      <c r="E108" s="40" t="n">
        <v>0</v>
      </c>
      <c r="F108" s="8" t="n">
        <v>0</v>
      </c>
      <c r="G108" s="8" t="n">
        <v>0</v>
      </c>
      <c r="H108" s="8" t="n">
        <v>4550</v>
      </c>
      <c r="I108" s="40" t="n">
        <v>3990</v>
      </c>
      <c r="J108" s="8" t="n">
        <v>2670</v>
      </c>
      <c r="K108" s="8" t="n">
        <v>1472</v>
      </c>
      <c r="L108" s="8">
        <f>Y108</f>
        <v/>
      </c>
      <c r="M108" s="40" t="n"/>
      <c r="N108" s="8" t="n"/>
      <c r="O108" s="8" t="n"/>
      <c r="P108" s="8" t="n"/>
      <c r="Q108" s="8" t="n"/>
      <c r="R108" s="8" t="n"/>
      <c r="S108" s="8" t="n"/>
      <c r="T108" s="8" t="n"/>
      <c r="U108" s="8" t="n"/>
      <c r="V108" s="8" t="n"/>
      <c r="W108" s="8" t="n">
        <v>0</v>
      </c>
      <c r="X108" s="8" t="n">
        <v>4550</v>
      </c>
      <c r="Y108" s="8" t="n">
        <v>7303</v>
      </c>
      <c r="Z108" s="8" t="n"/>
      <c r="AA108" s="8" t="n"/>
    </row>
    <row r="109" customFormat="1" s="14">
      <c r="B109" s="14" t="inlineStr">
        <is>
          <t>Total assets</t>
        </is>
      </c>
      <c r="C109" s="26">
        <f>SUM(C96:C108)</f>
        <v/>
      </c>
      <c r="D109" s="26">
        <f>SUM(D96:D108)</f>
        <v/>
      </c>
      <c r="E109" s="42">
        <f>SUM(E96:E108)</f>
        <v/>
      </c>
      <c r="F109" s="26">
        <f>SUM(F96:F108)</f>
        <v/>
      </c>
      <c r="G109" s="26">
        <f>SUM(G96:G108)</f>
        <v/>
      </c>
      <c r="H109" s="26">
        <f>SUM(H96:H108)</f>
        <v/>
      </c>
      <c r="I109" s="42">
        <f>SUM(I96:I108)</f>
        <v/>
      </c>
      <c r="J109" s="26">
        <f>SUM(J96:J108)</f>
        <v/>
      </c>
      <c r="K109" s="26">
        <f>SUM(K96:K108)</f>
        <v/>
      </c>
      <c r="L109" s="26">
        <f>SUM(L96:L108)</f>
        <v/>
      </c>
      <c r="M109" s="26">
        <f>SUM(M96:M108)</f>
        <v/>
      </c>
      <c r="N109" s="26">
        <f>SUM(N96:N108)</f>
        <v/>
      </c>
      <c r="O109" s="26">
        <f>SUM(O96:O108)</f>
        <v/>
      </c>
      <c r="P109" s="26">
        <f>SUM(P96:P108)</f>
        <v/>
      </c>
      <c r="Q109" s="26">
        <f>SUM(Q96:Q108)</f>
        <v/>
      </c>
      <c r="R109" s="26">
        <f>SUM(R96:R108)</f>
        <v/>
      </c>
      <c r="S109" s="26">
        <f>SUM(S96:S108)</f>
        <v/>
      </c>
      <c r="T109" s="26" t="n"/>
      <c r="U109" s="26" t="n"/>
      <c r="V109" s="26" t="n"/>
      <c r="W109" s="26">
        <f>SUM(W96:W108)</f>
        <v/>
      </c>
      <c r="X109" s="26">
        <f>SUM(X96:X108)</f>
        <v/>
      </c>
      <c r="Y109" s="26">
        <f>SUM(Y96:Y108)</f>
        <v/>
      </c>
      <c r="Z109" s="26" t="n"/>
      <c r="AA109" s="26" t="n"/>
    </row>
    <row r="110" customFormat="1" s="28">
      <c r="B110" s="30" t="inlineStr">
        <is>
          <t>Current Liabilities</t>
        </is>
      </c>
      <c r="C110" s="29" t="n"/>
      <c r="D110" s="29" t="n"/>
      <c r="E110" s="52" t="n"/>
      <c r="F110" s="29" t="n"/>
      <c r="G110" s="29" t="n"/>
      <c r="H110" s="29" t="n"/>
      <c r="I110" s="52" t="n"/>
      <c r="J110" s="29" t="n"/>
      <c r="K110" s="29" t="n"/>
      <c r="L110" s="29" t="n"/>
      <c r="M110" s="52" t="n"/>
      <c r="N110" s="29" t="n"/>
      <c r="O110" s="29" t="n"/>
      <c r="P110" s="29" t="n"/>
      <c r="Q110" s="29" t="n"/>
      <c r="R110" s="29" t="n"/>
      <c r="S110" s="29" t="n"/>
      <c r="T110" s="29" t="n"/>
      <c r="U110" s="29" t="n"/>
      <c r="V110" s="29" t="n"/>
      <c r="W110" s="29" t="n"/>
      <c r="X110" s="29" t="n"/>
      <c r="Y110" s="29" t="n"/>
      <c r="Z110" s="29" t="n"/>
      <c r="AA110" s="29" t="n"/>
    </row>
    <row r="111">
      <c r="B111" t="inlineStr">
        <is>
          <t>Trade payables</t>
        </is>
      </c>
      <c r="C111" s="7" t="n">
        <v>0</v>
      </c>
      <c r="D111" s="7" t="n">
        <v>0</v>
      </c>
      <c r="E111" s="39" t="n">
        <v>0</v>
      </c>
      <c r="F111" s="7" t="n">
        <v>0</v>
      </c>
      <c r="G111" s="7" t="n">
        <v>2205</v>
      </c>
      <c r="H111" s="7" t="n">
        <v>3489</v>
      </c>
      <c r="I111" s="39" t="n">
        <v>15106</v>
      </c>
      <c r="J111" s="7" t="n">
        <v>14156</v>
      </c>
      <c r="K111" s="7" t="n">
        <v>13266</v>
      </c>
      <c r="L111" s="7">
        <f>Y111</f>
        <v/>
      </c>
      <c r="M111" s="39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>
        <v>3368</v>
      </c>
      <c r="X111" s="7" t="n">
        <v>3489</v>
      </c>
      <c r="Y111" s="7" t="n">
        <v>12084</v>
      </c>
      <c r="Z111" s="7" t="n"/>
      <c r="AA111" s="7" t="n"/>
    </row>
    <row r="112">
      <c r="B112" t="inlineStr">
        <is>
          <t>Accrued expenses</t>
        </is>
      </c>
      <c r="C112" s="7" t="n">
        <v>600</v>
      </c>
      <c r="D112" s="7" t="n">
        <v>217395</v>
      </c>
      <c r="E112" s="39" t="n">
        <v>1692954</v>
      </c>
      <c r="F112" s="7" t="n">
        <v>2390.012</v>
      </c>
      <c r="G112" s="7" t="n">
        <v>7219</v>
      </c>
      <c r="H112" s="7" t="n">
        <v>10977</v>
      </c>
      <c r="I112" s="39" t="n">
        <v>17051</v>
      </c>
      <c r="J112" s="7" t="n">
        <v>11468</v>
      </c>
      <c r="K112" s="7" t="n">
        <v>9586</v>
      </c>
      <c r="L112" s="7">
        <f>Y112</f>
        <v/>
      </c>
      <c r="M112" s="39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>
        <v>6571</v>
      </c>
      <c r="X112" s="7" t="n">
        <v>10977</v>
      </c>
      <c r="Y112" s="7" t="n">
        <v>8723</v>
      </c>
      <c r="Z112" s="7" t="n"/>
      <c r="AA112" s="7" t="n"/>
    </row>
    <row r="113">
      <c r="B113" t="inlineStr">
        <is>
          <t>Employee benefits payable</t>
        </is>
      </c>
      <c r="C113" s="7" t="n">
        <v>0</v>
      </c>
      <c r="D113" s="7" t="n">
        <v>0</v>
      </c>
      <c r="E113" s="39" t="n">
        <v>0</v>
      </c>
      <c r="F113" s="7" t="n">
        <v>0</v>
      </c>
      <c r="G113" s="7" t="n">
        <v>5652</v>
      </c>
      <c r="H113" s="7" t="n">
        <v>8266</v>
      </c>
      <c r="I113" s="39" t="n">
        <v>22958</v>
      </c>
      <c r="J113" s="7" t="n">
        <v>13632</v>
      </c>
      <c r="K113" s="7" t="n">
        <v>8560</v>
      </c>
      <c r="L113" s="7">
        <f>Y113</f>
        <v/>
      </c>
      <c r="M113" s="39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>
        <v>4582</v>
      </c>
      <c r="X113" s="7" t="n">
        <v>8266</v>
      </c>
      <c r="Y113" s="7" t="n">
        <v>8634</v>
      </c>
      <c r="Z113" s="7" t="n"/>
      <c r="AA113" s="7" t="n"/>
    </row>
    <row r="114">
      <c r="B114" t="inlineStr">
        <is>
          <t>Contract liabilities</t>
        </is>
      </c>
      <c r="C114" s="7" t="n">
        <v>0</v>
      </c>
      <c r="D114" s="7" t="n">
        <v>0</v>
      </c>
      <c r="E114" s="39" t="n">
        <v>0</v>
      </c>
      <c r="F114" s="7" t="n">
        <v>0</v>
      </c>
      <c r="G114" s="7" t="n">
        <v>51163</v>
      </c>
      <c r="H114" s="7" t="n">
        <v>59749</v>
      </c>
      <c r="I114" s="39" t="n">
        <v>97116</v>
      </c>
      <c r="J114" s="7" t="n">
        <v>90659</v>
      </c>
      <c r="K114" s="7" t="n">
        <v>112649</v>
      </c>
      <c r="L114" s="7">
        <f>Y114</f>
        <v/>
      </c>
      <c r="M114" s="39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>
        <v>26132</v>
      </c>
      <c r="X114" s="7" t="n">
        <v>59749</v>
      </c>
      <c r="Y114" s="7" t="n">
        <v>108344</v>
      </c>
      <c r="Z114" s="7" t="n"/>
      <c r="AA114" s="7" t="n"/>
    </row>
    <row r="115">
      <c r="B115" t="inlineStr">
        <is>
          <t>Current installment of long-term borrowings</t>
        </is>
      </c>
      <c r="C115" s="7" t="n">
        <v>0</v>
      </c>
      <c r="D115" s="7" t="n">
        <v>0</v>
      </c>
      <c r="E115" s="39" t="n">
        <v>0</v>
      </c>
      <c r="F115" s="7" t="n">
        <v>0</v>
      </c>
      <c r="G115" s="7" t="n">
        <v>2807</v>
      </c>
      <c r="H115" s="7" t="n">
        <v>2827</v>
      </c>
      <c r="I115" s="39" t="n">
        <v>2846</v>
      </c>
      <c r="J115" s="7" t="n">
        <v>2866</v>
      </c>
      <c r="K115" s="7" t="n">
        <v>2886</v>
      </c>
      <c r="L115" s="7">
        <f>Y115</f>
        <v/>
      </c>
      <c r="M115" s="39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>
        <v>0</v>
      </c>
      <c r="X115" s="7" t="n">
        <v>2827</v>
      </c>
      <c r="Y115" s="7" t="n">
        <v>2906</v>
      </c>
      <c r="Z115" s="7" t="n"/>
      <c r="AA115" s="7" t="n"/>
    </row>
    <row r="116" customFormat="1" s="4">
      <c r="B116" s="4" t="inlineStr">
        <is>
          <t>Other current liabilities</t>
        </is>
      </c>
      <c r="C116" s="8" t="n">
        <v>0</v>
      </c>
      <c r="D116" s="8" t="n">
        <v>0</v>
      </c>
      <c r="E116" s="40" t="n">
        <v>0</v>
      </c>
      <c r="F116" s="8" t="n">
        <v>0</v>
      </c>
      <c r="G116" s="8" t="n">
        <v>7698</v>
      </c>
      <c r="H116" s="8" t="n">
        <v>10999</v>
      </c>
      <c r="I116" s="40" t="n">
        <v>18307</v>
      </c>
      <c r="J116" s="8" t="n">
        <v>11320</v>
      </c>
      <c r="K116" s="8" t="n">
        <v>14393</v>
      </c>
      <c r="L116" s="8">
        <f>Y116</f>
        <v/>
      </c>
      <c r="M116" s="40" t="n"/>
      <c r="N116" s="8" t="n"/>
      <c r="O116" s="8" t="n"/>
      <c r="P116" s="8" t="n"/>
      <c r="Q116" s="8" t="n"/>
      <c r="R116" s="8" t="n"/>
      <c r="S116" s="8" t="n"/>
      <c r="T116" s="8" t="n"/>
      <c r="U116" s="8" t="n"/>
      <c r="V116" s="8" t="n"/>
      <c r="W116" s="8" t="n">
        <v>7766</v>
      </c>
      <c r="X116" s="8" t="n">
        <v>10999</v>
      </c>
      <c r="Y116" s="8" t="n">
        <v>22249</v>
      </c>
      <c r="Z116" s="8" t="n"/>
      <c r="AA116" s="8" t="n"/>
    </row>
    <row r="117" customFormat="1" s="14">
      <c r="B117" s="14" t="inlineStr">
        <is>
          <t>Total current liabilities</t>
        </is>
      </c>
      <c r="C117" s="26">
        <f>SUM(C111:C116)</f>
        <v/>
      </c>
      <c r="D117" s="26">
        <f>SUM(D111:D116)</f>
        <v/>
      </c>
      <c r="E117" s="42">
        <f>SUM(E111:E116)</f>
        <v/>
      </c>
      <c r="F117" s="26">
        <f>SUM(F111:F116)</f>
        <v/>
      </c>
      <c r="G117" s="26">
        <f>SUM(G111:G116)</f>
        <v/>
      </c>
      <c r="H117" s="26">
        <f>SUM(H111:H116)</f>
        <v/>
      </c>
      <c r="I117" s="42">
        <f>SUM(I111:I116)</f>
        <v/>
      </c>
      <c r="J117" s="26">
        <f>SUM(J111:J116)</f>
        <v/>
      </c>
      <c r="K117" s="26">
        <f>SUM(K111:K116)</f>
        <v/>
      </c>
      <c r="L117" s="26">
        <f>SUM(L111:L116)</f>
        <v/>
      </c>
      <c r="M117" s="42" t="n"/>
      <c r="N117" s="26" t="n"/>
      <c r="O117" s="26" t="n"/>
      <c r="P117" s="26" t="n"/>
      <c r="Q117" s="26" t="n"/>
      <c r="R117" s="26" t="n"/>
      <c r="S117" s="26" t="n"/>
      <c r="T117" s="26" t="n"/>
      <c r="U117" s="26" t="n"/>
      <c r="V117" s="26" t="n"/>
      <c r="W117" s="26">
        <f>SUM(W111:W116)</f>
        <v/>
      </c>
      <c r="X117" s="26">
        <f>SUM(X111:X116)</f>
        <v/>
      </c>
      <c r="Y117" s="26">
        <f>SUM(Y111:Y116)</f>
        <v/>
      </c>
      <c r="Z117" s="26" t="n"/>
      <c r="AA117" s="26" t="n"/>
    </row>
    <row r="118" customFormat="1" s="30">
      <c r="B118" s="30" t="inlineStr">
        <is>
          <t>Non-current Liabilities</t>
        </is>
      </c>
      <c r="C118" s="31" t="n"/>
      <c r="D118" s="31" t="n"/>
      <c r="E118" s="50" t="n"/>
      <c r="F118" s="31" t="n"/>
      <c r="G118" s="31" t="n"/>
      <c r="H118" s="31" t="n"/>
      <c r="I118" s="50" t="n"/>
      <c r="J118" s="31" t="n"/>
      <c r="K118" s="31" t="n"/>
      <c r="L118" s="31" t="n"/>
      <c r="M118" s="50" t="n"/>
      <c r="N118" s="31" t="n"/>
      <c r="O118" s="31" t="n"/>
      <c r="P118" s="31" t="n"/>
      <c r="Q118" s="31" t="n"/>
      <c r="R118" s="31" t="n"/>
      <c r="S118" s="31" t="n"/>
      <c r="T118" s="31" t="n"/>
      <c r="U118" s="31" t="n"/>
      <c r="V118" s="31" t="n"/>
      <c r="W118" s="31" t="n"/>
      <c r="X118" s="31" t="n"/>
      <c r="Y118" s="31" t="n"/>
      <c r="Z118" s="31" t="n"/>
      <c r="AA118" s="31" t="n"/>
    </row>
    <row r="119">
      <c r="B119" t="inlineStr">
        <is>
          <t>Warrant liabilities</t>
        </is>
      </c>
      <c r="C119" s="7" t="n">
        <v>0</v>
      </c>
      <c r="D119" s="7" t="n">
        <v>24562667</v>
      </c>
      <c r="E119" s="39" t="n">
        <v>46197334</v>
      </c>
      <c r="F119" s="7" t="n">
        <v>46116001</v>
      </c>
      <c r="G119" s="7" t="n">
        <v>0</v>
      </c>
      <c r="H119" s="7" t="n">
        <v>0</v>
      </c>
      <c r="I119" s="39" t="n">
        <v>0</v>
      </c>
      <c r="J119" s="7" t="n">
        <v>0</v>
      </c>
      <c r="K119" s="7" t="n">
        <v>0</v>
      </c>
      <c r="L119" s="7" t="n">
        <v>0</v>
      </c>
      <c r="M119" s="39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  <c r="Y119" s="7" t="n">
        <v>0</v>
      </c>
      <c r="Z119" s="7" t="n"/>
      <c r="AA119" s="7" t="n"/>
    </row>
    <row r="120">
      <c r="B120" t="inlineStr">
        <is>
          <t>Long-term borrowings, excluding current installments</t>
        </is>
      </c>
      <c r="C120" s="7" t="n">
        <v>0</v>
      </c>
      <c r="D120" s="7" t="n">
        <v>0</v>
      </c>
      <c r="E120" s="39" t="n">
        <v>0</v>
      </c>
      <c r="F120" s="7" t="n">
        <v>0</v>
      </c>
      <c r="G120" s="7" t="n">
        <v>96616</v>
      </c>
      <c r="H120" s="7" t="n">
        <v>97297</v>
      </c>
      <c r="I120" s="39" t="n">
        <v>97967</v>
      </c>
      <c r="J120" s="7" t="n">
        <v>98649</v>
      </c>
      <c r="K120" s="7" t="n">
        <v>99344</v>
      </c>
      <c r="L120" s="7">
        <f>Y120</f>
        <v/>
      </c>
      <c r="M120" s="39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>
        <v>0</v>
      </c>
      <c r="X120" s="7" t="n">
        <v>97297</v>
      </c>
      <c r="Y120" s="7" t="n">
        <v>100043</v>
      </c>
      <c r="Z120" s="7" t="n"/>
      <c r="AA120" s="7" t="n"/>
    </row>
    <row r="121">
      <c r="B121" t="inlineStr">
        <is>
          <t>Non-current lease liabilities</t>
        </is>
      </c>
      <c r="C121" s="7" t="n">
        <v>0</v>
      </c>
      <c r="D121" s="7" t="n">
        <v>0</v>
      </c>
      <c r="E121" s="39" t="n">
        <v>0</v>
      </c>
      <c r="F121" s="7" t="n">
        <v>0</v>
      </c>
      <c r="G121" s="7" t="n">
        <v>25915</v>
      </c>
      <c r="H121" s="7" t="n">
        <v>28302</v>
      </c>
      <c r="I121" s="39" t="n">
        <v>32303</v>
      </c>
      <c r="J121" s="7" t="n">
        <v>30370</v>
      </c>
      <c r="K121" s="7" t="n">
        <v>31588</v>
      </c>
      <c r="L121" s="7">
        <f>Y121</f>
        <v/>
      </c>
      <c r="M121" s="39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>
        <v>27299</v>
      </c>
      <c r="X121" s="7" t="n">
        <v>28302</v>
      </c>
      <c r="Y121" s="7" t="n">
        <v>34266</v>
      </c>
      <c r="Z121" s="7" t="n"/>
      <c r="AA121" s="7" t="n"/>
    </row>
    <row r="122">
      <c r="B122" t="inlineStr">
        <is>
          <t>Non-current finance lease liabilities</t>
        </is>
      </c>
      <c r="C122" s="7" t="n">
        <v>0</v>
      </c>
      <c r="D122" s="7" t="n">
        <v>0</v>
      </c>
      <c r="E122" s="39" t="n">
        <v>0</v>
      </c>
      <c r="F122" s="7" t="n">
        <v>0</v>
      </c>
      <c r="G122" s="7" t="n">
        <v>0</v>
      </c>
      <c r="H122" s="7" t="n"/>
      <c r="I122" s="39" t="n">
        <v>15825</v>
      </c>
      <c r="J122" s="7" t="n">
        <v>15744</v>
      </c>
      <c r="K122" s="7" t="n">
        <v>15656</v>
      </c>
      <c r="L122" s="7">
        <f>Y122</f>
        <v/>
      </c>
      <c r="M122" s="39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  <c r="Y122" s="7" t="n">
        <v>15568</v>
      </c>
      <c r="Z122" s="7" t="n"/>
      <c r="AA122" s="7" t="n"/>
    </row>
    <row r="123">
      <c r="B123" t="inlineStr">
        <is>
          <t>Deferred tax liabilities</t>
        </is>
      </c>
      <c r="C123" s="7" t="n">
        <v>0</v>
      </c>
      <c r="D123" s="7" t="n">
        <v>0</v>
      </c>
      <c r="E123" s="39" t="n">
        <v>0</v>
      </c>
      <c r="F123" s="7" t="n">
        <v>0</v>
      </c>
      <c r="G123" s="7" t="n">
        <v>0</v>
      </c>
      <c r="H123" s="7" t="n">
        <v>466</v>
      </c>
      <c r="I123" s="39" t="n">
        <v>509</v>
      </c>
      <c r="J123" s="7" t="n">
        <v>17</v>
      </c>
      <c r="K123" s="7" t="n">
        <v>22</v>
      </c>
      <c r="L123" s="7">
        <f>Y123</f>
        <v/>
      </c>
      <c r="M123" s="39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>
        <v>0</v>
      </c>
      <c r="X123" s="7" t="n">
        <v>466</v>
      </c>
      <c r="Y123" s="7" t="n">
        <v>95</v>
      </c>
      <c r="Z123" s="7" t="n"/>
      <c r="AA123" s="7" t="n"/>
    </row>
    <row r="124">
      <c r="B124" t="inlineStr">
        <is>
          <t>Deferred underwriting fee payable</t>
        </is>
      </c>
      <c r="C124" s="7" t="n">
        <v>10500000</v>
      </c>
      <c r="D124" s="7" t="n">
        <v>11200000</v>
      </c>
      <c r="E124" s="39" t="n">
        <v>11200000</v>
      </c>
      <c r="F124" s="7" t="n">
        <v>11200000</v>
      </c>
      <c r="G124" s="7" t="n">
        <v>0</v>
      </c>
      <c r="H124" s="7" t="n">
        <v>0</v>
      </c>
      <c r="I124" s="39" t="n">
        <v>0</v>
      </c>
      <c r="J124" s="7" t="n">
        <v>0</v>
      </c>
      <c r="K124" s="7" t="n">
        <v>0</v>
      </c>
      <c r="L124" s="7" t="n">
        <v>0</v>
      </c>
      <c r="M124" s="39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>
        <v>0</v>
      </c>
      <c r="Z124" s="7" t="n"/>
      <c r="AA124" s="7" t="n"/>
    </row>
    <row r="125">
      <c r="B125" t="inlineStr">
        <is>
          <t>Public and private warrant liabilities</t>
        </is>
      </c>
      <c r="C125" s="7" t="n">
        <v>0</v>
      </c>
      <c r="D125" s="7" t="n">
        <v>0</v>
      </c>
      <c r="E125" s="39" t="n">
        <v>0</v>
      </c>
      <c r="F125" s="7" t="n">
        <v>0</v>
      </c>
      <c r="G125" s="7" t="n">
        <v>81984</v>
      </c>
      <c r="H125" s="7" t="n">
        <v>58227</v>
      </c>
      <c r="I125" s="39" t="n">
        <v>0</v>
      </c>
      <c r="J125" s="7" t="n">
        <v>0</v>
      </c>
      <c r="K125" s="7" t="n">
        <v>0</v>
      </c>
      <c r="L125" s="7">
        <f>Y125</f>
        <v/>
      </c>
      <c r="M125" s="39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>
        <v>0</v>
      </c>
      <c r="X125" s="7" t="n">
        <v>58227</v>
      </c>
      <c r="Y125" s="7" t="n">
        <v>0</v>
      </c>
      <c r="Z125" s="7" t="n"/>
      <c r="AA125" s="7" t="n"/>
    </row>
    <row r="126" customFormat="1" s="4">
      <c r="B126" s="4" t="inlineStr">
        <is>
          <t>Other non-current liabilities</t>
        </is>
      </c>
      <c r="C126" s="8" t="n">
        <v>0</v>
      </c>
      <c r="D126" s="8" t="n">
        <v>0</v>
      </c>
      <c r="E126" s="40" t="n">
        <v>0</v>
      </c>
      <c r="F126" s="8" t="n">
        <v>0</v>
      </c>
      <c r="G126" s="8" t="n">
        <v>0</v>
      </c>
      <c r="H126" s="8" t="n">
        <v>1800</v>
      </c>
      <c r="I126" s="40" t="n">
        <v>4901</v>
      </c>
      <c r="J126" s="8" t="n">
        <v>2417</v>
      </c>
      <c r="K126" s="8" t="n">
        <v>2576</v>
      </c>
      <c r="L126" s="7">
        <f>Y126</f>
        <v/>
      </c>
      <c r="M126" s="40" t="n"/>
      <c r="N126" s="8" t="n"/>
      <c r="O126" s="8" t="n"/>
      <c r="P126" s="8" t="n"/>
      <c r="Q126" s="8" t="n"/>
      <c r="R126" s="8" t="n"/>
      <c r="S126" s="8" t="n"/>
      <c r="T126" s="8" t="n"/>
      <c r="U126" s="8" t="n"/>
      <c r="V126" s="8" t="n"/>
      <c r="W126" s="8" t="n">
        <v>3899</v>
      </c>
      <c r="X126" s="8" t="n">
        <v>1800</v>
      </c>
      <c r="Y126" s="8" t="n">
        <v>3005</v>
      </c>
      <c r="Z126" s="8" t="n"/>
      <c r="AA126" s="8" t="n"/>
    </row>
    <row r="127" customFormat="1" s="34">
      <c r="B127" s="34" t="inlineStr">
        <is>
          <t>Total Non-current Liabilities</t>
        </is>
      </c>
      <c r="C127" s="35">
        <f>SUM(C119:C126)</f>
        <v/>
      </c>
      <c r="D127" s="35">
        <f>SUM(D119:D126)</f>
        <v/>
      </c>
      <c r="E127" s="48">
        <f>SUM(E119:E126)</f>
        <v/>
      </c>
      <c r="F127" s="35">
        <f>SUM(F119:F126)</f>
        <v/>
      </c>
      <c r="G127" s="35">
        <f>SUM(G119:G126)</f>
        <v/>
      </c>
      <c r="H127" s="35">
        <f>SUM(H119:H126)</f>
        <v/>
      </c>
      <c r="I127" s="35">
        <f>SUM(I119:I126)</f>
        <v/>
      </c>
      <c r="J127" s="35">
        <f>SUM(J119:J126)</f>
        <v/>
      </c>
      <c r="K127" s="35">
        <f>SUM(K119:K126)</f>
        <v/>
      </c>
      <c r="L127" s="35">
        <f>SUM(L119:L126)</f>
        <v/>
      </c>
      <c r="M127" s="48" t="n"/>
      <c r="N127" s="35" t="n"/>
      <c r="O127" s="35" t="n"/>
      <c r="P127" s="35" t="n"/>
      <c r="Q127" s="35" t="n"/>
      <c r="R127" s="35" t="n"/>
      <c r="S127" s="35" t="n"/>
      <c r="T127" s="35" t="n"/>
      <c r="U127" s="35" t="n"/>
      <c r="V127" s="35" t="n"/>
      <c r="W127" s="35">
        <f>SUM(W119:W126)</f>
        <v/>
      </c>
      <c r="X127" s="35">
        <f>SUM(X119:X126)</f>
        <v/>
      </c>
      <c r="Y127" s="35">
        <f>SUM(Y119:Y126)</f>
        <v/>
      </c>
      <c r="Z127" s="35" t="n"/>
      <c r="AA127" s="35" t="n"/>
    </row>
    <row r="128" customFormat="1" s="14">
      <c r="B128" s="14" t="inlineStr">
        <is>
          <t>Total liabilities</t>
        </is>
      </c>
      <c r="C128" s="26">
        <f>C127+C117</f>
        <v/>
      </c>
      <c r="D128" s="26">
        <f>D127+D117</f>
        <v/>
      </c>
      <c r="E128" s="42">
        <f>E127+E117</f>
        <v/>
      </c>
      <c r="F128" s="26">
        <f>F127+F117</f>
        <v/>
      </c>
      <c r="G128" s="26">
        <f>G127+G117</f>
        <v/>
      </c>
      <c r="H128" s="26">
        <f>H127+H117</f>
        <v/>
      </c>
      <c r="I128" s="26">
        <f>I127+I117</f>
        <v/>
      </c>
      <c r="J128" s="26">
        <f>J127+J117</f>
        <v/>
      </c>
      <c r="K128" s="26">
        <f>K127+K117</f>
        <v/>
      </c>
      <c r="L128" s="26">
        <f>L127+L117</f>
        <v/>
      </c>
      <c r="M128" s="42" t="n"/>
      <c r="N128" s="26" t="n"/>
      <c r="O128" s="26" t="n"/>
      <c r="P128" s="26" t="n"/>
      <c r="Q128" s="26" t="n"/>
      <c r="R128" s="26" t="n"/>
      <c r="S128" s="26" t="n"/>
      <c r="T128" s="26" t="n"/>
      <c r="U128" s="26" t="n"/>
      <c r="V128" s="26" t="n"/>
      <c r="W128" s="26">
        <f>W127+W117</f>
        <v/>
      </c>
      <c r="X128" s="26">
        <f>X127+X117</f>
        <v/>
      </c>
      <c r="Y128" s="26">
        <f>Y127+Y117</f>
        <v/>
      </c>
      <c r="Z128" s="26" t="n"/>
      <c r="AA128" s="26" t="n"/>
    </row>
    <row r="129" customFormat="1" s="30">
      <c r="B129" s="30" t="inlineStr">
        <is>
          <t>Equity</t>
        </is>
      </c>
      <c r="C129" s="31" t="n"/>
      <c r="D129" s="31" t="n"/>
      <c r="E129" s="50" t="n"/>
      <c r="F129" s="31" t="n"/>
      <c r="G129" s="31" t="n"/>
      <c r="H129" s="31" t="n"/>
      <c r="I129" s="50" t="n"/>
      <c r="J129" s="31" t="n"/>
      <c r="K129" s="31" t="n"/>
      <c r="L129" s="31" t="n"/>
      <c r="M129" s="50" t="n"/>
      <c r="N129" s="31" t="n"/>
      <c r="O129" s="31" t="n"/>
      <c r="P129" s="31" t="n"/>
      <c r="Q129" s="31" t="n"/>
      <c r="R129" s="31" t="n"/>
      <c r="S129" s="31" t="n"/>
      <c r="T129" s="31" t="n"/>
      <c r="U129" s="31" t="n"/>
      <c r="V129" s="31" t="n"/>
      <c r="W129" s="31" t="n"/>
      <c r="X129" s="31" t="n"/>
      <c r="Y129" s="31" t="n"/>
      <c r="Z129" s="31" t="n"/>
      <c r="AA129" s="31" t="n"/>
    </row>
    <row r="130">
      <c r="B130" t="inlineStr">
        <is>
          <t>Class A shares possible to redemption</t>
        </is>
      </c>
      <c r="C130" s="7" t="n">
        <v>285851910</v>
      </c>
      <c r="D130" s="7" t="n">
        <v>280257330</v>
      </c>
      <c r="E130" s="39" t="n">
        <v>0</v>
      </c>
      <c r="F130" s="7" t="n">
        <v>0</v>
      </c>
      <c r="G130" s="7" t="n">
        <v>0</v>
      </c>
      <c r="H130" s="7" t="n">
        <v>0</v>
      </c>
      <c r="I130" s="39" t="n">
        <v>0</v>
      </c>
      <c r="J130" s="7" t="n">
        <v>0</v>
      </c>
      <c r="K130" s="7" t="n">
        <v>0</v>
      </c>
      <c r="L130" s="7">
        <f>Y130</f>
        <v/>
      </c>
      <c r="M130" s="39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>
        <v>0</v>
      </c>
      <c r="X130" s="7" t="n">
        <v>0</v>
      </c>
      <c r="Y130" s="7" t="n">
        <v>0</v>
      </c>
      <c r="Z130" s="7" t="n"/>
      <c r="AA130" s="7" t="n"/>
    </row>
    <row r="131">
      <c r="B131" t="inlineStr">
        <is>
          <t>Series A</t>
        </is>
      </c>
      <c r="C131" s="7" t="n">
        <v>141</v>
      </c>
      <c r="D131" s="7" t="n">
        <v>397</v>
      </c>
      <c r="E131" s="39" t="n"/>
      <c r="F131" s="7" t="n">
        <v>320000000</v>
      </c>
      <c r="G131" s="7" t="inlineStr">
        <is>
          <t>-</t>
        </is>
      </c>
      <c r="H131" s="7" t="inlineStr">
        <is>
          <t>-</t>
        </is>
      </c>
      <c r="I131" s="39" t="inlineStr">
        <is>
          <t>-</t>
        </is>
      </c>
      <c r="J131" s="7" t="inlineStr">
        <is>
          <t>-</t>
        </is>
      </c>
      <c r="K131" s="7" t="inlineStr">
        <is>
          <t>-</t>
        </is>
      </c>
      <c r="L131" s="7">
        <f>Y131</f>
        <v/>
      </c>
      <c r="M131" s="39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>
        <v>5500</v>
      </c>
      <c r="X131" s="7" t="n">
        <v>0</v>
      </c>
      <c r="Y131" s="7" t="n">
        <v>0</v>
      </c>
      <c r="Z131" s="7" t="n"/>
      <c r="AA131" s="7" t="n"/>
    </row>
    <row r="132">
      <c r="B132" t="inlineStr">
        <is>
          <t>Series B</t>
        </is>
      </c>
      <c r="C132" s="7" t="n">
        <v>863</v>
      </c>
      <c r="D132" s="7" t="n">
        <v>800</v>
      </c>
      <c r="E132" s="39" t="n"/>
      <c r="F132" s="7" t="n">
        <v>800</v>
      </c>
      <c r="G132" s="7" t="inlineStr">
        <is>
          <t>-</t>
        </is>
      </c>
      <c r="H132" s="7" t="inlineStr">
        <is>
          <t>-</t>
        </is>
      </c>
      <c r="I132" s="39" t="inlineStr">
        <is>
          <t>-</t>
        </is>
      </c>
      <c r="J132" s="7" t="inlineStr">
        <is>
          <t>-</t>
        </is>
      </c>
      <c r="K132" s="7" t="inlineStr">
        <is>
          <t>-</t>
        </is>
      </c>
      <c r="L132" s="7">
        <f>Y132</f>
        <v/>
      </c>
      <c r="M132" s="39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>
        <v>21503</v>
      </c>
      <c r="X132" s="7" t="n">
        <v>0</v>
      </c>
      <c r="Y132" s="7" t="n">
        <v>0</v>
      </c>
      <c r="Z132" s="7" t="n"/>
      <c r="AA132" s="7" t="n"/>
    </row>
    <row r="133">
      <c r="B133" t="inlineStr">
        <is>
          <t>Seried C</t>
        </is>
      </c>
      <c r="C133" s="7" t="n">
        <v>0</v>
      </c>
      <c r="D133" s="7" t="n">
        <v>0</v>
      </c>
      <c r="E133" s="39" t="n"/>
      <c r="F133" s="7" t="inlineStr">
        <is>
          <t>-</t>
        </is>
      </c>
      <c r="G133" s="7" t="inlineStr">
        <is>
          <t>-</t>
        </is>
      </c>
      <c r="H133" s="7" t="inlineStr">
        <is>
          <t>-</t>
        </is>
      </c>
      <c r="I133" s="39" t="inlineStr">
        <is>
          <t>-</t>
        </is>
      </c>
      <c r="J133" s="7" t="inlineStr">
        <is>
          <t>-</t>
        </is>
      </c>
      <c r="K133" s="7" t="inlineStr">
        <is>
          <t>-</t>
        </is>
      </c>
      <c r="L133" s="7">
        <f>Y133</f>
        <v/>
      </c>
      <c r="M133" s="39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>
        <v>16471</v>
      </c>
      <c r="X133" s="7" t="n">
        <v>0</v>
      </c>
      <c r="Y133" s="7" t="n">
        <v>0</v>
      </c>
      <c r="Z133" s="7" t="n"/>
      <c r="AA133" s="7" t="n"/>
    </row>
    <row r="134">
      <c r="B134" t="inlineStr">
        <is>
          <t>Series D</t>
        </is>
      </c>
      <c r="C134" s="7" t="n">
        <v>0</v>
      </c>
      <c r="D134" s="7" t="n">
        <v>0</v>
      </c>
      <c r="E134" s="39" t="n"/>
      <c r="F134" s="7" t="inlineStr">
        <is>
          <t>-</t>
        </is>
      </c>
      <c r="G134" s="7" t="inlineStr">
        <is>
          <t>-</t>
        </is>
      </c>
      <c r="H134" s="7" t="inlineStr">
        <is>
          <t>-</t>
        </is>
      </c>
      <c r="I134" s="39" t="inlineStr">
        <is>
          <t>-</t>
        </is>
      </c>
      <c r="J134" s="7" t="inlineStr">
        <is>
          <t>-</t>
        </is>
      </c>
      <c r="K134" s="7" t="inlineStr">
        <is>
          <t>-</t>
        </is>
      </c>
      <c r="L134" s="7">
        <f>Y134</f>
        <v/>
      </c>
      <c r="M134" s="39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>
        <v>73364</v>
      </c>
      <c r="X134" s="7" t="n">
        <v>0</v>
      </c>
      <c r="Y134" s="7" t="n">
        <v>0</v>
      </c>
      <c r="Z134" s="7" t="n"/>
      <c r="AA134" s="7" t="n"/>
    </row>
    <row r="135">
      <c r="B135" t="inlineStr">
        <is>
          <t>Series E &amp; E-1</t>
        </is>
      </c>
      <c r="C135" s="7" t="n">
        <v>0</v>
      </c>
      <c r="D135" s="7" t="n">
        <v>0</v>
      </c>
      <c r="E135" s="39" t="n"/>
      <c r="F135" s="7" t="n">
        <v>0</v>
      </c>
      <c r="G135" s="7" t="inlineStr">
        <is>
          <t>-</t>
        </is>
      </c>
      <c r="H135" s="7" t="inlineStr">
        <is>
          <t>-</t>
        </is>
      </c>
      <c r="I135" s="39" t="inlineStr">
        <is>
          <t>-</t>
        </is>
      </c>
      <c r="J135" s="7" t="inlineStr">
        <is>
          <t>-</t>
        </is>
      </c>
      <c r="K135" s="7" t="inlineStr">
        <is>
          <t>-</t>
        </is>
      </c>
      <c r="L135" s="7">
        <f>Y135</f>
        <v/>
      </c>
      <c r="M135" s="39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>
        <f>137622+20500</f>
        <v/>
      </c>
      <c r="X135" s="7" t="n">
        <v>0</v>
      </c>
      <c r="Y135" s="7" t="n">
        <v>0</v>
      </c>
      <c r="Z135" s="7" t="n"/>
      <c r="AA135" s="7" t="n"/>
    </row>
    <row r="136">
      <c r="B136" t="inlineStr">
        <is>
          <t>Common Stock</t>
        </is>
      </c>
      <c r="C136" s="7" t="n">
        <v>0</v>
      </c>
      <c r="D136" s="7" t="n">
        <v>0</v>
      </c>
      <c r="E136" s="39" t="n"/>
      <c r="F136" s="7" t="n">
        <v>0</v>
      </c>
      <c r="G136" s="7" t="n">
        <v>45</v>
      </c>
      <c r="H136" s="7" t="n">
        <v>45</v>
      </c>
      <c r="I136" s="39" t="n">
        <v>46</v>
      </c>
      <c r="J136" s="7" t="n">
        <v>47</v>
      </c>
      <c r="K136" s="7" t="n">
        <v>45</v>
      </c>
      <c r="L136" s="7">
        <f>Y136</f>
        <v/>
      </c>
      <c r="M136" s="39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>
        <v>8</v>
      </c>
      <c r="X136" s="7" t="n">
        <v>45</v>
      </c>
      <c r="Y136" s="7" t="n">
        <v>48</v>
      </c>
      <c r="Z136" s="7" t="n"/>
      <c r="AA136" s="7" t="n"/>
    </row>
    <row r="137">
      <c r="B137" t="inlineStr">
        <is>
          <t>Additional paid-in capital</t>
        </is>
      </c>
      <c r="C137" s="7" t="n">
        <v>5019704</v>
      </c>
      <c r="D137" s="7" t="n">
        <v>17340758</v>
      </c>
      <c r="E137" s="39" t="n"/>
      <c r="F137" s="7" t="n">
        <v>0</v>
      </c>
      <c r="G137" s="7" t="n">
        <v>981159</v>
      </c>
      <c r="H137" s="7" t="n">
        <v>1002106</v>
      </c>
      <c r="I137" s="39" t="n">
        <v>1062085</v>
      </c>
      <c r="J137" s="7" t="n">
        <v>1081390</v>
      </c>
      <c r="K137" s="7" t="n">
        <v>1098892</v>
      </c>
      <c r="L137" s="7">
        <f>Y137</f>
        <v/>
      </c>
      <c r="M137" s="39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>
        <v>19920</v>
      </c>
      <c r="X137" s="7" t="n">
        <v>1002106</v>
      </c>
      <c r="Y137" s="7" t="n">
        <v>1112977</v>
      </c>
      <c r="Z137" s="7" t="n"/>
      <c r="AA137" s="7" t="n"/>
    </row>
    <row r="138">
      <c r="B138" t="inlineStr">
        <is>
          <t>Accumulated deficit</t>
        </is>
      </c>
      <c r="C138" s="7" t="n">
        <v>-20698</v>
      </c>
      <c r="D138" s="7" t="n">
        <v>-12341951</v>
      </c>
      <c r="E138" s="39" t="n"/>
      <c r="F138" s="7" t="n">
        <v>-59362823</v>
      </c>
      <c r="G138" s="7" t="n">
        <v>-308207</v>
      </c>
      <c r="H138" s="7" t="n">
        <v>-305011</v>
      </c>
      <c r="I138" s="39" t="n">
        <v>-331720</v>
      </c>
      <c r="J138" s="7" t="n">
        <v>-369137</v>
      </c>
      <c r="K138" s="7" t="n">
        <v>-403747</v>
      </c>
      <c r="L138" s="7">
        <f>Y138</f>
        <v/>
      </c>
      <c r="M138" s="39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>
        <v>-187691</v>
      </c>
      <c r="X138" s="7" t="n">
        <v>-305011</v>
      </c>
      <c r="Y138" s="7" t="n">
        <v>-440955</v>
      </c>
      <c r="Z138" s="7" t="n"/>
      <c r="AA138" s="7" t="n"/>
    </row>
    <row r="139" customFormat="1" s="4">
      <c r="B139" s="4" t="inlineStr">
        <is>
          <t>Accumulated other comprehensive income</t>
        </is>
      </c>
      <c r="C139" s="8" t="n">
        <v>0</v>
      </c>
      <c r="D139" s="8" t="n">
        <v>0</v>
      </c>
      <c r="E139" s="40" t="n"/>
      <c r="F139" s="8" t="n">
        <v>0</v>
      </c>
      <c r="G139" s="8" t="n">
        <v>1121</v>
      </c>
      <c r="H139" s="8" t="n">
        <v>1308</v>
      </c>
      <c r="I139" s="40" t="n">
        <v>2184</v>
      </c>
      <c r="J139" s="8" t="n">
        <v>1154</v>
      </c>
      <c r="K139" s="8" t="n">
        <v>-4356</v>
      </c>
      <c r="L139" s="7">
        <f>Y139</f>
        <v/>
      </c>
      <c r="M139" s="40" t="n"/>
      <c r="N139" s="8" t="n"/>
      <c r="O139" s="8" t="n"/>
      <c r="P139" s="8" t="n"/>
      <c r="Q139" s="8" t="n"/>
      <c r="R139" s="8" t="n"/>
      <c r="S139" s="8" t="n"/>
      <c r="T139" s="8" t="n"/>
      <c r="U139" s="8" t="n"/>
      <c r="V139" s="8" t="n"/>
      <c r="W139" s="8" t="n">
        <v>1055</v>
      </c>
      <c r="X139" s="8" t="n">
        <v>1308</v>
      </c>
      <c r="Y139" s="8" t="n">
        <v>1136</v>
      </c>
      <c r="Z139" s="8" t="n"/>
      <c r="AA139" s="8" t="n"/>
    </row>
    <row r="140" customFormat="1" s="34">
      <c r="B140" s="34" t="inlineStr">
        <is>
          <t>Total stockholders' equity (deficit)</t>
        </is>
      </c>
      <c r="C140" s="35">
        <f>SUM(C131:C139)</f>
        <v/>
      </c>
      <c r="D140" s="35">
        <f>SUM(D131:D139)</f>
        <v/>
      </c>
      <c r="E140" s="48">
        <f>SUM(E136:E139)</f>
        <v/>
      </c>
      <c r="F140" s="35">
        <f>SUM(F136:F139)</f>
        <v/>
      </c>
      <c r="G140" s="35">
        <f>SUM(G136:G139)</f>
        <v/>
      </c>
      <c r="H140" s="35">
        <f>SUM(H136:H139)</f>
        <v/>
      </c>
      <c r="I140" s="48">
        <f>SUM(I136:I139)</f>
        <v/>
      </c>
      <c r="J140" s="35">
        <f>SUM(J136:J139)</f>
        <v/>
      </c>
      <c r="K140" s="35">
        <f>SUM(K136:K139)</f>
        <v/>
      </c>
      <c r="L140" s="35">
        <f>SUM(L136:L139)</f>
        <v/>
      </c>
      <c r="M140" s="48" t="n"/>
      <c r="N140" s="35" t="n"/>
      <c r="O140" s="35" t="n"/>
      <c r="P140" s="35" t="n"/>
      <c r="Q140" s="35" t="n"/>
      <c r="R140" s="35" t="n"/>
      <c r="S140" s="35" t="n"/>
      <c r="T140" s="35" t="n"/>
      <c r="U140" s="35" t="n"/>
      <c r="V140" s="35" t="n"/>
      <c r="W140" s="35">
        <f>SUM(W136:W139)</f>
        <v/>
      </c>
      <c r="X140" s="35">
        <f>SUM(X136:X139)</f>
        <v/>
      </c>
      <c r="Y140" s="35">
        <f>SUM(Y136:Y139)</f>
        <v/>
      </c>
      <c r="Z140" s="35" t="n"/>
      <c r="AA140" s="35" t="n"/>
    </row>
    <row r="141" customFormat="1" s="14">
      <c r="B141" s="14" t="inlineStr">
        <is>
          <t>Total liabilities and stockholder equity</t>
        </is>
      </c>
      <c r="C141" s="26">
        <f>SUM(C128:C139)</f>
        <v/>
      </c>
      <c r="D141" s="26">
        <f>D140+D128+D130</f>
        <v/>
      </c>
      <c r="E141" s="42">
        <f>SUM(E128:E139)</f>
        <v/>
      </c>
      <c r="F141" s="26">
        <f>SUM(F128:F139)</f>
        <v/>
      </c>
      <c r="G141" s="26">
        <f>SUM(G128:G139)</f>
        <v/>
      </c>
      <c r="H141" s="26">
        <f>SUM(H128:H139)</f>
        <v/>
      </c>
      <c r="I141" s="42">
        <f>SUM(I128:I139)</f>
        <v/>
      </c>
      <c r="J141" s="26">
        <f>SUM(J128:J139)</f>
        <v/>
      </c>
      <c r="K141" s="26">
        <f>SUM(K128:K139)</f>
        <v/>
      </c>
      <c r="L141" s="26">
        <f>SUM(L128:L139)</f>
        <v/>
      </c>
      <c r="M141" s="42" t="n"/>
      <c r="N141" s="26" t="n"/>
      <c r="O141" s="26" t="n"/>
      <c r="P141" s="26" t="n"/>
      <c r="Q141" s="26" t="n"/>
      <c r="R141" s="26" t="n"/>
      <c r="S141" s="26" t="n"/>
      <c r="T141" s="26" t="n"/>
      <c r="U141" s="26" t="n"/>
      <c r="V141" s="26" t="n"/>
      <c r="W141" s="26">
        <f>SUM(W128:W139)</f>
        <v/>
      </c>
      <c r="X141" s="26">
        <f>SUM(X128:X139)</f>
        <v/>
      </c>
      <c r="Y141" s="26">
        <f>SUM(Y128:Y139)</f>
        <v/>
      </c>
      <c r="Z141" s="26" t="n"/>
      <c r="AA141" s="26" t="n"/>
    </row>
    <row r="142">
      <c r="E142" s="39" t="n"/>
      <c r="F142" s="7" t="n"/>
      <c r="G142" s="7" t="n"/>
      <c r="H142" s="7" t="n"/>
      <c r="I142" s="39" t="n"/>
      <c r="J142" s="7" t="n"/>
      <c r="K142" s="7" t="n"/>
      <c r="L142" s="7" t="n"/>
      <c r="M142" s="39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  <c r="Y142" s="7" t="n"/>
      <c r="Z142" s="7" t="n"/>
      <c r="AA142" s="7" t="n"/>
    </row>
    <row r="143">
      <c r="B143" t="inlineStr">
        <is>
          <t>Current Ratio</t>
        </is>
      </c>
      <c r="C143" s="27">
        <f>C96/C117</f>
        <v/>
      </c>
      <c r="D143" s="27">
        <f>D96/D117</f>
        <v/>
      </c>
      <c r="E143" s="53">
        <f>E96/E117</f>
        <v/>
      </c>
      <c r="F143" s="27">
        <f>F96/F117</f>
        <v/>
      </c>
      <c r="G143" s="27">
        <f>G96/G117</f>
        <v/>
      </c>
      <c r="H143" s="27">
        <f>H96/H117</f>
        <v/>
      </c>
      <c r="I143" s="53">
        <f>I96/I117</f>
        <v/>
      </c>
      <c r="J143" s="27">
        <f>J96/J117</f>
        <v/>
      </c>
      <c r="K143" s="27">
        <f>K96/K117</f>
        <v/>
      </c>
      <c r="L143" s="27">
        <f>L96/L117</f>
        <v/>
      </c>
      <c r="M143" s="39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27">
        <f>W96/W117</f>
        <v/>
      </c>
      <c r="X143" s="27">
        <f>X96/X117</f>
        <v/>
      </c>
      <c r="Y143" s="27">
        <f>Y96/Y117</f>
        <v/>
      </c>
      <c r="Z143" s="7" t="n"/>
      <c r="AA143" s="7" t="n"/>
    </row>
    <row r="145" customFormat="1" s="10">
      <c r="B145" s="6" t="inlineStr">
        <is>
          <t>Cash Flow</t>
        </is>
      </c>
      <c r="C145" s="6" t="n"/>
      <c r="D145" s="6" t="n"/>
      <c r="E145" s="54" t="n"/>
      <c r="I145" s="54" t="n"/>
      <c r="M145" s="54" t="n"/>
    </row>
    <row r="146" customFormat="1" s="7">
      <c r="B146" s="7" t="inlineStr">
        <is>
          <t>Operating Cash Flow</t>
        </is>
      </c>
      <c r="E146" s="39" t="n"/>
      <c r="G146" s="7" t="n">
        <v>-49877</v>
      </c>
      <c r="H146" s="7" t="n">
        <v>-21914</v>
      </c>
      <c r="I146" s="39" t="n">
        <v>-26339</v>
      </c>
      <c r="J146" s="7" t="n">
        <v>-38256</v>
      </c>
      <c r="K146" s="7" t="n">
        <v>-22997</v>
      </c>
      <c r="M146" s="39" t="n"/>
      <c r="W146" s="7" t="n">
        <v>-27757</v>
      </c>
      <c r="X146" s="7" t="n">
        <v>-71791</v>
      </c>
      <c r="Y146" s="7" t="n">
        <v>-106538</v>
      </c>
    </row>
    <row r="147" customFormat="1" s="8">
      <c r="B147" s="8" t="inlineStr">
        <is>
          <t>CapEx</t>
        </is>
      </c>
      <c r="E147" s="40" t="n"/>
      <c r="G147" s="8" t="n">
        <v>-11447</v>
      </c>
      <c r="H147" s="8" t="n">
        <v>-14252</v>
      </c>
      <c r="I147" s="40" t="n">
        <v>-6242</v>
      </c>
      <c r="J147" s="8" t="n">
        <v>-12828</v>
      </c>
      <c r="K147" s="8" t="n">
        <v>-8349</v>
      </c>
      <c r="M147" s="40" t="n"/>
      <c r="W147" s="8" t="n">
        <v>-25121</v>
      </c>
      <c r="X147" s="8" t="n">
        <v>-25699</v>
      </c>
      <c r="Y147" s="8" t="n">
        <v>-42412</v>
      </c>
    </row>
    <row r="148" customFormat="1" s="7">
      <c r="B148" s="7" t="inlineStr">
        <is>
          <t>FCF</t>
        </is>
      </c>
      <c r="C148" s="7">
        <f>C146+C147</f>
        <v/>
      </c>
      <c r="D148" s="7">
        <f>D146+D147</f>
        <v/>
      </c>
      <c r="E148" s="39">
        <f>E146+E147</f>
        <v/>
      </c>
      <c r="F148" s="7">
        <f>F146+F147</f>
        <v/>
      </c>
      <c r="G148" s="7">
        <f>G146+G147</f>
        <v/>
      </c>
      <c r="H148" s="7">
        <f>H146+H147</f>
        <v/>
      </c>
      <c r="I148" s="39">
        <f>I146+I147</f>
        <v/>
      </c>
      <c r="J148" s="7">
        <f>J146+J147</f>
        <v/>
      </c>
      <c r="K148" s="7">
        <f>K146+K147</f>
        <v/>
      </c>
      <c r="M148" s="39" t="n"/>
      <c r="W148" s="7">
        <f>W146+W147</f>
        <v/>
      </c>
      <c r="X148" s="7">
        <f>X146+X147</f>
        <v/>
      </c>
      <c r="Y148" s="7">
        <f>Y146+Y147</f>
        <v/>
      </c>
    </row>
    <row r="150" customFormat="1" s="6">
      <c r="B150" s="6" t="inlineStr">
        <is>
          <t>Stock Statistics</t>
        </is>
      </c>
      <c r="E150" s="57" t="n"/>
      <c r="I150" s="57" t="n"/>
      <c r="M150" s="57" t="n"/>
    </row>
    <row r="151">
      <c r="B151" s="7" t="inlineStr">
        <is>
          <t>Market Cap</t>
        </is>
      </c>
    </row>
    <row r="154">
      <c r="M154" s="58" t="n"/>
      <c r="N154" s="59" t="n"/>
      <c r="O154" s="7" t="n"/>
      <c r="P154" s="7" t="n"/>
      <c r="R154" s="7" t="n"/>
      <c r="S154" s="7" t="n"/>
    </row>
    <row r="155" customFormat="1" s="11">
      <c r="B155" s="11" t="inlineStr">
        <is>
          <t>Cash/sh</t>
        </is>
      </c>
      <c r="C155" s="11">
        <f>C90/C67</f>
        <v/>
      </c>
      <c r="D155" s="11">
        <f>D90/D67</f>
        <v/>
      </c>
      <c r="E155" s="11">
        <f>E90/E67</f>
        <v/>
      </c>
      <c r="F155" s="11">
        <f>F90/F67</f>
        <v/>
      </c>
      <c r="G155" s="11">
        <f>G90/G67</f>
        <v/>
      </c>
      <c r="H155" s="11">
        <f>H90/H67</f>
        <v/>
      </c>
      <c r="I155" s="11">
        <f>I90/I67</f>
        <v/>
      </c>
      <c r="J155" s="11">
        <f>J90/J67</f>
        <v/>
      </c>
      <c r="K155" s="11">
        <f>K90/K67</f>
        <v/>
      </c>
      <c r="M155" s="58" t="n"/>
      <c r="N155" s="60" t="n"/>
      <c r="O155" s="7" t="n"/>
      <c r="P155" s="7" t="n"/>
      <c r="R155" s="7" t="n"/>
      <c r="S155" s="7" t="n"/>
      <c r="W155" s="11">
        <f>W90/W67</f>
        <v/>
      </c>
      <c r="X155" s="11">
        <f>X90/X67</f>
        <v/>
      </c>
      <c r="Y155" s="11">
        <f>Y90/Y67</f>
        <v/>
      </c>
    </row>
    <row r="156" customFormat="1" s="11">
      <c r="B156" s="11" t="inlineStr">
        <is>
          <t>Debt/sh</t>
        </is>
      </c>
      <c r="C156" s="11">
        <f>(C114+C121)/C67</f>
        <v/>
      </c>
      <c r="D156" s="11">
        <f>(D114+D121)/D67</f>
        <v/>
      </c>
      <c r="E156" s="11">
        <f>(E114+E121)/E67</f>
        <v/>
      </c>
      <c r="F156" s="11">
        <f>(F114+F121)/F67</f>
        <v/>
      </c>
      <c r="G156" s="11">
        <f>(G114+G121)/G67</f>
        <v/>
      </c>
      <c r="H156" s="11">
        <f>(H114+H121)/H67</f>
        <v/>
      </c>
      <c r="I156" s="11">
        <f>(I114+I121)/I67</f>
        <v/>
      </c>
      <c r="J156" s="11">
        <f>(J114+J121)/J67</f>
        <v/>
      </c>
      <c r="K156" s="11">
        <f>(K114+K121)/K67</f>
        <v/>
      </c>
      <c r="M156" s="58" t="n"/>
      <c r="N156" s="60" t="n"/>
      <c r="O156" s="7" t="n"/>
      <c r="P156" s="7" t="n"/>
      <c r="R156" s="7" t="n"/>
      <c r="W156" s="11">
        <f>(W114+W121)/W67</f>
        <v/>
      </c>
      <c r="X156" s="11">
        <f>(X114+X121)/X67</f>
        <v/>
      </c>
      <c r="Y156" s="11">
        <f>(Y114+Y121)/Y67</f>
        <v/>
      </c>
    </row>
    <row r="157">
      <c r="N157" s="60" t="n"/>
      <c r="O157" s="7" t="n"/>
      <c r="P157" s="7" t="n"/>
    </row>
    <row r="158">
      <c r="N158" s="60" t="n"/>
      <c r="O158" s="7" t="n"/>
      <c r="P158" s="7" t="n"/>
    </row>
    <row r="159">
      <c r="N159" s="60" t="n"/>
    </row>
    <row r="160">
      <c r="R160" s="39" t="n"/>
    </row>
    <row r="161">
      <c r="R161" s="39" t="n"/>
    </row>
    <row r="162">
      <c r="S162" s="7">
        <f>R162-R161</f>
        <v/>
      </c>
    </row>
    <row r="163" customFormat="1" s="7">
      <c r="E163" s="39" t="n"/>
      <c r="I163" s="39" t="n"/>
      <c r="M163" s="39" t="n"/>
      <c r="S163" s="7">
        <f>R163-R162</f>
        <v/>
      </c>
    </row>
    <row r="164" customFormat="1" s="7">
      <c r="E164" s="39" t="n"/>
      <c r="I164" s="39" t="n"/>
      <c r="M164" s="39" t="n"/>
      <c r="S164" s="7">
        <f>R164-R163</f>
        <v/>
      </c>
    </row>
    <row r="165" customFormat="1" s="7">
      <c r="E165" s="39" t="n"/>
      <c r="I165" s="39" t="n"/>
      <c r="M165" s="39" t="n"/>
      <c r="S165" s="7">
        <f>R165-R164</f>
        <v/>
      </c>
    </row>
    <row r="166" customFormat="1" s="7">
      <c r="E166" s="39" t="n"/>
      <c r="I166" s="39" t="n"/>
      <c r="M166" s="39" t="n"/>
      <c r="S166" s="7">
        <f>R166-R165</f>
        <v/>
      </c>
    </row>
    <row r="167" customFormat="1" s="7">
      <c r="E167" s="39" t="n"/>
      <c r="I167" s="39" t="n"/>
      <c r="M167" s="39" t="n"/>
      <c r="S167" s="7">
        <f>R167-R166</f>
        <v/>
      </c>
    </row>
    <row r="168" customFormat="1" s="7">
      <c r="E168" s="39" t="n"/>
      <c r="I168" s="39" t="n"/>
      <c r="M168" s="39" t="n"/>
    </row>
  </sheetData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40"/>
  <sheetViews>
    <sheetView tabSelected="1" zoomScale="85" zoomScaleNormal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11" sqref="F11"/>
    </sheetView>
  </sheetViews>
  <sheetFormatPr baseColWidth="8" defaultRowHeight="14.5"/>
  <cols>
    <col width="18.453125" customWidth="1" min="2" max="2"/>
    <col width="10.453125" bestFit="1" customWidth="1" style="66" min="3" max="3"/>
    <col width="10.26953125" customWidth="1" min="5" max="5"/>
  </cols>
  <sheetData>
    <row r="1">
      <c r="A1" s="65" t="inlineStr">
        <is>
          <t>Sources</t>
        </is>
      </c>
    </row>
    <row r="2">
      <c r="E2" s="5" t="n">
        <v>43450</v>
      </c>
      <c r="F2" s="70" t="n">
        <v>0.2729166666666666</v>
      </c>
      <c r="G2" t="inlineStr">
        <is>
          <t>Electron</t>
        </is>
      </c>
      <c r="H2" s="5" t="inlineStr">
        <is>
          <t>LC1A</t>
        </is>
      </c>
      <c r="I2" t="inlineStr">
        <is>
          <t>ALBus:NASA,CeREs:NASA,CHOMPTT:NASA,CubeSail:NASA,DaVinci:NASA,ISX:NASA,NMTSat:NASA,RSat-P:NASA,Shields-1:NASA,STF-1:NASA,SHFT 2:NASA,TOMSat:NASA,EagleScout:NASA,TOMSat R3:NASA</t>
        </is>
      </c>
      <c r="J2" t="n">
        <v>78</v>
      </c>
      <c r="K2" t="inlineStr">
        <is>
          <t>LEO, 500 km, 85 deg</t>
        </is>
      </c>
      <c r="L2" t="inlineStr">
        <is>
          <t>Success</t>
        </is>
      </c>
      <c r="M2" t="b">
        <v>0</v>
      </c>
      <c r="N2" t="n">
        <v>1</v>
      </c>
      <c r="O2" t="inlineStr">
        <is>
          <t>NASA</t>
        </is>
      </c>
      <c r="P2" t="inlineStr">
        <is>
          <t xml:space="preserve">NASA's ELaNa-19 mission included the launch of many nano-satellites. </t>
        </is>
      </c>
    </row>
    <row r="4" customFormat="1" s="6">
      <c r="B4" s="6" t="inlineStr">
        <is>
          <t>Missions</t>
        </is>
      </c>
      <c r="C4" s="67" t="n"/>
    </row>
    <row r="5" customFormat="1" s="30">
      <c r="B5" s="30" t="inlineStr">
        <is>
          <t>"Its's a Test"</t>
        </is>
      </c>
      <c r="C5" s="68" t="n"/>
    </row>
    <row r="6">
      <c r="B6" t="inlineStr">
        <is>
          <t>Date (UTC)</t>
        </is>
      </c>
      <c r="C6" s="69" t="n">
        <v>42882</v>
      </c>
    </row>
    <row r="7">
      <c r="B7" t="inlineStr">
        <is>
          <t>Time (UTC)</t>
        </is>
      </c>
      <c r="C7" s="70" t="n">
        <v>0.1805555555555556</v>
      </c>
    </row>
    <row r="8">
      <c r="B8" t="inlineStr">
        <is>
          <t>Vehicle</t>
        </is>
      </c>
      <c r="C8" s="66" t="inlineStr">
        <is>
          <t>Electron</t>
        </is>
      </c>
    </row>
    <row r="9">
      <c r="B9" t="inlineStr">
        <is>
          <t>Launch Site</t>
        </is>
      </c>
      <c r="C9" s="66" t="inlineStr">
        <is>
          <t>LC1A</t>
        </is>
      </c>
    </row>
    <row r="10">
      <c r="B10" t="inlineStr">
        <is>
          <t>Payload</t>
        </is>
      </c>
      <c r="C10" s="66" t="inlineStr">
        <is>
          <t>None</t>
        </is>
      </c>
    </row>
    <row r="11">
      <c r="B11" t="inlineStr">
        <is>
          <t>Payload Mass (kg)</t>
        </is>
      </c>
      <c r="C11" s="66" t="n">
        <v>0</v>
      </c>
    </row>
    <row r="12">
      <c r="B12" t="inlineStr">
        <is>
          <t>Destination</t>
        </is>
      </c>
      <c r="C12" s="66" t="inlineStr">
        <is>
          <t>LEO, 500 km</t>
        </is>
      </c>
    </row>
    <row r="13">
      <c r="B13" t="inlineStr">
        <is>
          <t>Outcome</t>
        </is>
      </c>
      <c r="C13" s="66" t="inlineStr">
        <is>
          <t>Failure</t>
        </is>
      </c>
    </row>
    <row r="14">
      <c r="B14" t="inlineStr">
        <is>
          <t>Boost Recovery</t>
        </is>
      </c>
      <c r="C14" s="66" t="b">
        <v>0</v>
      </c>
    </row>
    <row r="15">
      <c r="B15" t="inlineStr">
        <is>
          <t>Customers</t>
        </is>
      </c>
      <c r="C15" s="66" t="inlineStr">
        <is>
          <t>RocketLab</t>
        </is>
      </c>
    </row>
    <row r="16">
      <c r="B16" t="inlineStr">
        <is>
          <t>Notes</t>
        </is>
      </c>
      <c r="C16" s="66" t="inlineStr">
        <is>
          <t>Flight Test</t>
        </is>
      </c>
    </row>
    <row r="17" customFormat="1" s="30">
      <c r="B17" s="30" t="inlineStr">
        <is>
          <t>"Still Testing"</t>
        </is>
      </c>
      <c r="C17" s="68" t="n"/>
    </row>
    <row r="18">
      <c r="B18" t="inlineStr">
        <is>
          <t>Date (UTC)</t>
        </is>
      </c>
      <c r="C18" s="69" t="n">
        <v>43121</v>
      </c>
    </row>
    <row r="19">
      <c r="B19" t="inlineStr">
        <is>
          <t>Time (UTC)</t>
        </is>
      </c>
      <c r="C19" s="70" t="n">
        <v>0.07152777777777777</v>
      </c>
    </row>
    <row r="20">
      <c r="B20" t="inlineStr">
        <is>
          <t>Vehicle</t>
        </is>
      </c>
      <c r="C20" s="66" t="inlineStr">
        <is>
          <t>Electron</t>
        </is>
      </c>
    </row>
    <row r="21">
      <c r="B21" t="inlineStr">
        <is>
          <t>Launch Site</t>
        </is>
      </c>
      <c r="C21" s="66" t="inlineStr">
        <is>
          <t>LC1A</t>
        </is>
      </c>
    </row>
    <row r="22">
      <c r="B22" t="inlineStr">
        <is>
          <t>Payload</t>
        </is>
      </c>
      <c r="C22" s="66" t="inlineStr">
        <is>
          <t>Dove Pioneer:Planet Labs, Lemur-2 x 2:Spire Global, Humanity Star:RocketLab</t>
        </is>
      </c>
    </row>
    <row r="23">
      <c r="B23" t="inlineStr">
        <is>
          <t>Payload Mass (kg)</t>
        </is>
      </c>
      <c r="C23" s="66" t="n">
        <v>13</v>
      </c>
    </row>
    <row r="24">
      <c r="B24" t="inlineStr">
        <is>
          <t>Destination</t>
        </is>
      </c>
      <c r="C24" s="66" t="inlineStr">
        <is>
          <t xml:space="preserve">LEO   </t>
        </is>
      </c>
    </row>
    <row r="25">
      <c r="B25" t="inlineStr">
        <is>
          <t>Outcome</t>
        </is>
      </c>
      <c r="C25" s="66" t="inlineStr">
        <is>
          <t>Success</t>
        </is>
      </c>
    </row>
    <row r="26">
      <c r="B26" t="inlineStr">
        <is>
          <t>Boost Recovery</t>
        </is>
      </c>
      <c r="C26" s="66" t="b">
        <v>0</v>
      </c>
    </row>
    <row r="27">
      <c r="B27" t="inlineStr">
        <is>
          <t>Customers</t>
        </is>
      </c>
      <c r="C27" s="66" t="inlineStr">
        <is>
          <t>Planet Labs, Spire Global</t>
        </is>
      </c>
    </row>
    <row r="28">
      <c r="B28" t="inlineStr">
        <is>
          <t>Notes</t>
        </is>
      </c>
    </row>
    <row r="29" customFormat="1" s="30">
      <c r="B29" s="30" t="inlineStr">
        <is>
          <t>"It's Business Time"</t>
        </is>
      </c>
      <c r="C29" s="68" t="n"/>
    </row>
    <row r="30">
      <c r="B30" t="inlineStr">
        <is>
          <t>Date (UTC)</t>
        </is>
      </c>
      <c r="C30" s="69" t="n">
        <v>43415</v>
      </c>
    </row>
    <row r="31">
      <c r="B31" t="inlineStr">
        <is>
          <t>Time (UTC)</t>
        </is>
      </c>
      <c r="C31" s="70" t="n">
        <v>0.1597222222222222</v>
      </c>
    </row>
    <row r="32">
      <c r="B32" t="inlineStr">
        <is>
          <t>Vehicle</t>
        </is>
      </c>
      <c r="C32" s="66" t="inlineStr">
        <is>
          <t>Electron</t>
        </is>
      </c>
    </row>
    <row r="33">
      <c r="B33" t="inlineStr">
        <is>
          <t>Launch Site</t>
        </is>
      </c>
      <c r="C33" s="66" t="inlineStr">
        <is>
          <t>LC1A</t>
        </is>
      </c>
    </row>
    <row r="34">
      <c r="B34" t="inlineStr">
        <is>
          <t>Payload</t>
        </is>
      </c>
      <c r="C34" s="66" t="inlineStr">
        <is>
          <t>Lemur-2 x 2:Spire Global, CICERO:GeoOptics, IRVINE01:Irvine CubeSat STEM Program,NABEO:HPS, Proxima x 2:Fleet Space Technologies</t>
        </is>
      </c>
    </row>
    <row r="35">
      <c r="B35" t="inlineStr">
        <is>
          <t>Payload Mass (kg)</t>
        </is>
      </c>
      <c r="C35" s="66" t="n">
        <v>45</v>
      </c>
    </row>
    <row r="36">
      <c r="B36" t="inlineStr">
        <is>
          <t>Destination</t>
        </is>
      </c>
      <c r="C36" s="66" t="inlineStr">
        <is>
          <t>LEO, 500 km, 85 deg</t>
        </is>
      </c>
    </row>
    <row r="37">
      <c r="B37" t="inlineStr">
        <is>
          <t>Outcome</t>
        </is>
      </c>
      <c r="C37" s="66" t="inlineStr">
        <is>
          <t>Success</t>
        </is>
      </c>
    </row>
    <row r="38">
      <c r="B38" t="inlineStr">
        <is>
          <t>Boost Recovery</t>
        </is>
      </c>
      <c r="C38" s="66" t="b">
        <v>0</v>
      </c>
    </row>
    <row r="39">
      <c r="B39" t="inlineStr">
        <is>
          <t>Customers</t>
        </is>
      </c>
      <c r="C39" s="66" t="inlineStr">
        <is>
          <t>Spire Global, GeoOptics, Irvine CubeSat STEM Program, High Performance Space Structure Systems, Fleet Space Technologies</t>
        </is>
      </c>
    </row>
    <row r="40">
      <c r="B40" t="inlineStr">
        <is>
          <t>Notes</t>
        </is>
      </c>
      <c r="C40" s="66" t="inlineStr">
        <is>
          <t>None</t>
        </is>
      </c>
    </row>
    <row r="41" customFormat="1" s="30">
      <c r="B41" s="30" t="inlineStr">
        <is>
          <t>"This One's For Pickering"</t>
        </is>
      </c>
      <c r="C41" s="68" t="n"/>
    </row>
    <row r="42">
      <c r="B42" t="inlineStr">
        <is>
          <t>Date (UTC)</t>
        </is>
      </c>
      <c r="C42" s="69" t="n">
        <v>43450</v>
      </c>
    </row>
    <row r="43">
      <c r="B43" t="inlineStr">
        <is>
          <t>Time (UTC)</t>
        </is>
      </c>
      <c r="C43" s="70" t="n">
        <v>0.2729166666666666</v>
      </c>
    </row>
    <row r="44">
      <c r="B44" t="inlineStr">
        <is>
          <t>Vehicle</t>
        </is>
      </c>
      <c r="C44" s="66" t="inlineStr">
        <is>
          <t>Electron</t>
        </is>
      </c>
    </row>
    <row r="45">
      <c r="B45" t="inlineStr">
        <is>
          <t>Launch Site</t>
        </is>
      </c>
      <c r="C45" s="66" t="inlineStr">
        <is>
          <t>LC1A</t>
        </is>
      </c>
    </row>
    <row r="46">
      <c r="B46" t="inlineStr">
        <is>
          <t>Payload</t>
        </is>
      </c>
      <c r="C46" s="66" t="inlineStr">
        <is>
          <t>ALBus:NASA,CeREs:NASA,CHOMPTT:NASA,CubeSail:NASA,DaVinci:NASA,ISX:NASA,NMTSat:NASA,RSat-P:NASA,Shields-1:NASA,STF-1:NASA,SHFT 2:NASA,TOMSat:NASA,EagleScout:NASA,TOMSat R3:NASA</t>
        </is>
      </c>
    </row>
    <row r="47">
      <c r="B47" t="inlineStr">
        <is>
          <t>Payload Mass (kg)</t>
        </is>
      </c>
      <c r="C47" s="66" t="n">
        <v>78</v>
      </c>
    </row>
    <row r="48">
      <c r="B48" t="inlineStr">
        <is>
          <t>Destination</t>
        </is>
      </c>
      <c r="C48" s="66" t="inlineStr">
        <is>
          <t>LEO, 500 km, 85 deg</t>
        </is>
      </c>
    </row>
    <row r="49">
      <c r="B49" t="inlineStr">
        <is>
          <t>Outcome</t>
        </is>
      </c>
      <c r="C49" s="66" t="inlineStr">
        <is>
          <t>Success</t>
        </is>
      </c>
    </row>
    <row r="50">
      <c r="B50" t="inlineStr">
        <is>
          <t>Boost Recovery</t>
        </is>
      </c>
      <c r="C50" s="66" t="b">
        <v>0</v>
      </c>
    </row>
    <row r="51">
      <c r="B51" t="inlineStr">
        <is>
          <t>Customers</t>
        </is>
      </c>
      <c r="C51" s="66" t="inlineStr">
        <is>
          <t>NASA</t>
        </is>
      </c>
    </row>
    <row r="52">
      <c r="B52" t="inlineStr">
        <is>
          <t>Notes</t>
        </is>
      </c>
      <c r="C52" s="66" t="inlineStr">
        <is>
          <t xml:space="preserve">NASA's ELaNa-19 mission included the launch of many nano-satellites. </t>
        </is>
      </c>
    </row>
    <row r="53" customFormat="1" s="30">
      <c r="B53" s="30" t="inlineStr">
        <is>
          <t>"Two Thumbs Up"</t>
        </is>
      </c>
      <c r="C53" s="68" t="n"/>
    </row>
    <row r="54">
      <c r="B54" t="inlineStr">
        <is>
          <t>Date (UTC)</t>
        </is>
      </c>
      <c r="C54" s="69" t="n">
        <v>43552</v>
      </c>
    </row>
    <row r="55">
      <c r="B55" t="inlineStr">
        <is>
          <t>Time (UTC)</t>
        </is>
      </c>
      <c r="C55" s="70" t="n">
        <v>0.9770833333333333</v>
      </c>
    </row>
    <row r="56">
      <c r="B56" t="inlineStr">
        <is>
          <t>Vehicle</t>
        </is>
      </c>
      <c r="C56" s="66" t="inlineStr">
        <is>
          <t>Electron</t>
        </is>
      </c>
    </row>
    <row r="57">
      <c r="B57" t="inlineStr">
        <is>
          <t>Launch Site</t>
        </is>
      </c>
      <c r="C57" s="66" t="inlineStr">
        <is>
          <t>LC1A</t>
        </is>
      </c>
    </row>
    <row r="58">
      <c r="B58" t="inlineStr">
        <is>
          <t>Payload</t>
        </is>
      </c>
      <c r="C58" s="66" t="inlineStr">
        <is>
          <t>R3D2:DARPA</t>
        </is>
      </c>
    </row>
    <row r="59">
      <c r="B59" t="inlineStr">
        <is>
          <t>Payload Mass (kg)</t>
        </is>
      </c>
      <c r="C59" s="66" t="n">
        <v>150</v>
      </c>
    </row>
    <row r="60">
      <c r="B60" t="inlineStr">
        <is>
          <t>Destination</t>
        </is>
      </c>
      <c r="C60" s="66" t="inlineStr">
        <is>
          <t>LEO, 425 km, 39.5 deg</t>
        </is>
      </c>
    </row>
    <row r="61">
      <c r="B61" t="inlineStr">
        <is>
          <t>Outcome</t>
        </is>
      </c>
      <c r="C61" s="66" t="inlineStr">
        <is>
          <t>Success</t>
        </is>
      </c>
    </row>
    <row r="62">
      <c r="B62" t="inlineStr">
        <is>
          <t>Boost Recovery</t>
        </is>
      </c>
      <c r="C62" s="66" t="b">
        <v>0</v>
      </c>
    </row>
    <row r="63">
      <c r="B63" t="inlineStr">
        <is>
          <t>Customers</t>
        </is>
      </c>
      <c r="C63" s="66" t="inlineStr">
        <is>
          <t>DARPA</t>
        </is>
      </c>
    </row>
    <row r="64">
      <c r="B64" t="inlineStr">
        <is>
          <t>Notes</t>
        </is>
      </c>
      <c r="C64" s="66" t="inlineStr">
        <is>
          <t>None</t>
        </is>
      </c>
    </row>
    <row r="65" customFormat="1" s="30">
      <c r="B65" s="30" t="inlineStr">
        <is>
          <t>"That's a Funny Looking Cactus"</t>
        </is>
      </c>
      <c r="C65" s="68" t="n"/>
    </row>
    <row r="66">
      <c r="B66" t="inlineStr">
        <is>
          <t>Date (UTC)</t>
        </is>
      </c>
      <c r="C66" s="69" t="n">
        <v>43590</v>
      </c>
    </row>
    <row r="67">
      <c r="B67" t="inlineStr">
        <is>
          <t>Time (UTC)</t>
        </is>
      </c>
      <c r="C67" s="70" t="n">
        <v>0.25</v>
      </c>
    </row>
    <row r="68">
      <c r="B68" t="inlineStr">
        <is>
          <t>Vehicle</t>
        </is>
      </c>
      <c r="C68" s="66" t="inlineStr">
        <is>
          <t>Electron</t>
        </is>
      </c>
    </row>
    <row r="69">
      <c r="B69" t="inlineStr">
        <is>
          <t>Launch Site</t>
        </is>
      </c>
      <c r="C69" s="66" t="inlineStr">
        <is>
          <t>LC1A</t>
        </is>
      </c>
    </row>
    <row r="70">
      <c r="B70" t="inlineStr">
        <is>
          <t>Payload</t>
        </is>
      </c>
      <c r="C70" s="66" t="inlineStr">
        <is>
          <t>SPARC-1:US Air Force, Falcon ODE:US Air Force, Harbringer:US Air Force</t>
        </is>
      </c>
    </row>
    <row r="71">
      <c r="B71" t="inlineStr">
        <is>
          <t>Payload Mass (kg)</t>
        </is>
      </c>
      <c r="C71" s="66" t="n">
        <v>180</v>
      </c>
    </row>
    <row r="72">
      <c r="B72" t="inlineStr">
        <is>
          <t>Destination</t>
        </is>
      </c>
      <c r="C72" s="66" t="inlineStr">
        <is>
          <t>LEO, 500 km, 40 deg</t>
        </is>
      </c>
    </row>
    <row r="73">
      <c r="B73" t="inlineStr">
        <is>
          <t>Outcome</t>
        </is>
      </c>
      <c r="C73" s="66" t="inlineStr">
        <is>
          <t>Success</t>
        </is>
      </c>
    </row>
    <row r="74">
      <c r="B74" t="inlineStr">
        <is>
          <t>Boost Recovery</t>
        </is>
      </c>
      <c r="C74" s="66" t="b">
        <v>0</v>
      </c>
    </row>
    <row r="75">
      <c r="B75" t="inlineStr">
        <is>
          <t>Customers</t>
        </is>
      </c>
      <c r="C75" s="66" t="inlineStr">
        <is>
          <t>US Air Force</t>
        </is>
      </c>
    </row>
    <row r="76">
      <c r="B76" t="inlineStr">
        <is>
          <t>Notes</t>
        </is>
      </c>
      <c r="C76" s="66" t="inlineStr">
        <is>
          <t>None</t>
        </is>
      </c>
    </row>
    <row r="77" customFormat="1" s="30">
      <c r="B77" s="30" t="inlineStr">
        <is>
          <t>"Make it Rain</t>
        </is>
      </c>
      <c r="C77" s="68" t="n"/>
    </row>
    <row r="78">
      <c r="B78" t="inlineStr">
        <is>
          <t>Date (UTC)</t>
        </is>
      </c>
      <c r="C78" s="69" t="n">
        <v>43645</v>
      </c>
    </row>
    <row r="79">
      <c r="B79" t="inlineStr">
        <is>
          <t>Time (UTC)</t>
        </is>
      </c>
      <c r="C79" s="70" t="n">
        <v>0.1875</v>
      </c>
    </row>
    <row r="80">
      <c r="B80" t="inlineStr">
        <is>
          <t>Vehicle</t>
        </is>
      </c>
      <c r="C80" s="66" t="inlineStr">
        <is>
          <t>Electron</t>
        </is>
      </c>
    </row>
    <row r="81">
      <c r="B81" t="inlineStr">
        <is>
          <t>Launch Site</t>
        </is>
      </c>
      <c r="C81" s="66" t="inlineStr">
        <is>
          <t>LC1A</t>
        </is>
      </c>
    </row>
    <row r="82">
      <c r="B82" t="inlineStr">
        <is>
          <t>Payload</t>
        </is>
      </c>
      <c r="C82" s="66" t="inlineStr">
        <is>
          <t>BlackSky Global 3:BlackSky, ACRUX-1:Melbourne Space Agency, Prometheus:USSOCOM</t>
        </is>
      </c>
    </row>
    <row r="83">
      <c r="B83" t="inlineStr">
        <is>
          <t>Payload Mass (kg)</t>
        </is>
      </c>
      <c r="C83" s="66" t="n">
        <v>80</v>
      </c>
    </row>
    <row r="84">
      <c r="B84" t="inlineStr">
        <is>
          <t>Destination</t>
        </is>
      </c>
      <c r="C84" s="66" t="inlineStr">
        <is>
          <t>LEO</t>
        </is>
      </c>
    </row>
    <row r="85">
      <c r="B85" t="inlineStr">
        <is>
          <t>Outcome</t>
        </is>
      </c>
      <c r="C85" s="66" t="inlineStr">
        <is>
          <t>Success</t>
        </is>
      </c>
    </row>
    <row r="86">
      <c r="B86" t="inlineStr">
        <is>
          <t>Boost Recovery</t>
        </is>
      </c>
      <c r="C86" s="66" t="b">
        <v>0</v>
      </c>
    </row>
    <row r="87">
      <c r="B87" t="inlineStr">
        <is>
          <t>Customers</t>
        </is>
      </c>
      <c r="C87" s="66" t="inlineStr">
        <is>
          <t>BlackSky via Spaceflight Inc., USSSOCOM, Melbourne Space Program,</t>
        </is>
      </c>
    </row>
    <row r="88">
      <c r="B88" t="inlineStr">
        <is>
          <t>Notes</t>
        </is>
      </c>
    </row>
    <row r="89" customFormat="1" s="30">
      <c r="C89" s="68" t="n"/>
    </row>
    <row r="90">
      <c r="B90" t="inlineStr">
        <is>
          <t>Date (UTC)</t>
        </is>
      </c>
    </row>
    <row r="91">
      <c r="B91" t="inlineStr">
        <is>
          <t>Time (UTC)</t>
        </is>
      </c>
    </row>
    <row r="92">
      <c r="B92" t="inlineStr">
        <is>
          <t>Vehicle</t>
        </is>
      </c>
    </row>
    <row r="93">
      <c r="B93" t="inlineStr">
        <is>
          <t>Launch Site</t>
        </is>
      </c>
    </row>
    <row r="94">
      <c r="B94" t="inlineStr">
        <is>
          <t>Payload</t>
        </is>
      </c>
    </row>
    <row r="95">
      <c r="B95" t="inlineStr">
        <is>
          <t>Destination</t>
        </is>
      </c>
    </row>
    <row r="96">
      <c r="B96" t="inlineStr">
        <is>
          <t>Outcome</t>
        </is>
      </c>
    </row>
    <row r="97">
      <c r="B97" t="inlineStr">
        <is>
          <t>Boost Recovery</t>
        </is>
      </c>
    </row>
    <row r="98">
      <c r="B98" t="inlineStr">
        <is>
          <t>Customers</t>
        </is>
      </c>
    </row>
    <row r="99">
      <c r="B99" t="inlineStr">
        <is>
          <t>Notes</t>
        </is>
      </c>
    </row>
    <row r="100" customFormat="1" s="30">
      <c r="C100" s="68" t="n"/>
    </row>
    <row r="101">
      <c r="B101" t="inlineStr">
        <is>
          <t>Date (UTC)</t>
        </is>
      </c>
    </row>
    <row r="102">
      <c r="B102" t="inlineStr">
        <is>
          <t>Time (UTC)</t>
        </is>
      </c>
    </row>
    <row r="103">
      <c r="B103" t="inlineStr">
        <is>
          <t>Vehicle</t>
        </is>
      </c>
    </row>
    <row r="104">
      <c r="B104" t="inlineStr">
        <is>
          <t>Launch Site</t>
        </is>
      </c>
    </row>
    <row r="105">
      <c r="B105" t="inlineStr">
        <is>
          <t>Payload</t>
        </is>
      </c>
    </row>
    <row r="106">
      <c r="B106" t="inlineStr">
        <is>
          <t>Destination</t>
        </is>
      </c>
    </row>
    <row r="107">
      <c r="B107" t="inlineStr">
        <is>
          <t>Outcome</t>
        </is>
      </c>
    </row>
    <row r="108">
      <c r="B108" t="inlineStr">
        <is>
          <t>Boost Recovery</t>
        </is>
      </c>
    </row>
    <row r="109">
      <c r="B109" t="inlineStr">
        <is>
          <t>Customers</t>
        </is>
      </c>
    </row>
    <row r="110">
      <c r="B110" t="inlineStr">
        <is>
          <t>Notes</t>
        </is>
      </c>
    </row>
    <row r="111" customFormat="1" s="30">
      <c r="C111" s="68" t="n"/>
    </row>
    <row r="112">
      <c r="B112" t="inlineStr">
        <is>
          <t>Date (UTC)</t>
        </is>
      </c>
    </row>
    <row r="113">
      <c r="B113" t="inlineStr">
        <is>
          <t>Time (UTC)</t>
        </is>
      </c>
    </row>
    <row r="114">
      <c r="B114" t="inlineStr">
        <is>
          <t>Vehicle</t>
        </is>
      </c>
    </row>
    <row r="115">
      <c r="B115" t="inlineStr">
        <is>
          <t>Launch Site</t>
        </is>
      </c>
    </row>
    <row r="116">
      <c r="B116" t="inlineStr">
        <is>
          <t>Payload</t>
        </is>
      </c>
    </row>
    <row r="117">
      <c r="B117" t="inlineStr">
        <is>
          <t>Destination</t>
        </is>
      </c>
    </row>
    <row r="118">
      <c r="B118" t="inlineStr">
        <is>
          <t>Outcome</t>
        </is>
      </c>
    </row>
    <row r="119">
      <c r="B119" t="inlineStr">
        <is>
          <t>Boost Recovery</t>
        </is>
      </c>
    </row>
    <row r="120">
      <c r="B120" t="inlineStr">
        <is>
          <t>Customers</t>
        </is>
      </c>
    </row>
    <row r="121">
      <c r="B121" t="inlineStr">
        <is>
          <t>Notes</t>
        </is>
      </c>
    </row>
    <row r="122" customFormat="1" s="30">
      <c r="C122" s="68" t="n"/>
    </row>
    <row r="123">
      <c r="B123" t="inlineStr">
        <is>
          <t>Date (UTC)</t>
        </is>
      </c>
    </row>
    <row r="124">
      <c r="B124" t="inlineStr">
        <is>
          <t>Time (UTC)</t>
        </is>
      </c>
    </row>
    <row r="125">
      <c r="B125" t="inlineStr">
        <is>
          <t>Vehicle</t>
        </is>
      </c>
    </row>
    <row r="126">
      <c r="B126" t="inlineStr">
        <is>
          <t>Launch Site</t>
        </is>
      </c>
    </row>
    <row r="127">
      <c r="B127" t="inlineStr">
        <is>
          <t>Payload</t>
        </is>
      </c>
    </row>
    <row r="128">
      <c r="B128" t="inlineStr">
        <is>
          <t>Destination</t>
        </is>
      </c>
    </row>
    <row r="129">
      <c r="B129" t="inlineStr">
        <is>
          <t>Outcome</t>
        </is>
      </c>
    </row>
    <row r="130">
      <c r="B130" t="inlineStr">
        <is>
          <t>Boost Recovery</t>
        </is>
      </c>
    </row>
    <row r="131">
      <c r="B131" t="inlineStr">
        <is>
          <t>Customers</t>
        </is>
      </c>
    </row>
    <row r="132">
      <c r="B132" t="inlineStr">
        <is>
          <t>Notes</t>
        </is>
      </c>
    </row>
    <row r="136">
      <c r="A136" t="inlineStr">
        <is>
          <t>"It's a Test"</t>
        </is>
      </c>
      <c r="B136" s="5" t="n">
        <v>42880</v>
      </c>
      <c r="C136" s="70" t="n">
        <v>0.1805555555555556</v>
      </c>
      <c r="D136" t="inlineStr">
        <is>
          <t>Electron</t>
        </is>
      </c>
      <c r="E136" s="5" t="inlineStr">
        <is>
          <t>LC1A</t>
        </is>
      </c>
      <c r="F136" t="inlineStr">
        <is>
          <t>None</t>
        </is>
      </c>
      <c r="G136" t="n">
        <v>0</v>
      </c>
      <c r="H136" t="inlineStr">
        <is>
          <t>LEO, 500 km, 85 deg</t>
        </is>
      </c>
      <c r="I136" t="inlineStr">
        <is>
          <t>Failure</t>
        </is>
      </c>
      <c r="J136" t="b">
        <v>0</v>
      </c>
      <c r="K136" t="n">
        <v>1</v>
      </c>
      <c r="L136" t="inlineStr">
        <is>
          <t>Rocket Lab (Flight test)</t>
        </is>
      </c>
    </row>
    <row r="137">
      <c r="A137" t="inlineStr">
        <is>
          <t>"Still Testing"</t>
        </is>
      </c>
      <c r="B137" s="5" t="n">
        <v>43121</v>
      </c>
      <c r="C137" s="70" t="n">
        <v>0.07152777777777777</v>
      </c>
      <c r="D137" t="inlineStr">
        <is>
          <t>Electron</t>
        </is>
      </c>
      <c r="E137" s="5" t="inlineStr">
        <is>
          <t>LC1A</t>
        </is>
      </c>
      <c r="F137" t="inlineStr">
        <is>
          <t>Dove Pioneer:Planet Labs, Lemur-2 x 2:Spire Global, Humanity Star:RocketLab</t>
        </is>
      </c>
      <c r="G137" t="n">
        <v>13</v>
      </c>
      <c r="H137" t="inlineStr">
        <is>
          <t xml:space="preserve">LEO  </t>
        </is>
      </c>
      <c r="I137" t="inlineStr">
        <is>
          <t>Success</t>
        </is>
      </c>
      <c r="J137" t="b">
        <v>0</v>
      </c>
      <c r="K137" t="n">
        <v>2</v>
      </c>
      <c r="L137" t="inlineStr">
        <is>
          <t>Planet Labs, Spire Global</t>
        </is>
      </c>
    </row>
    <row r="138">
      <c r="A138" t="inlineStr">
        <is>
          <t>"It's Business Time"</t>
        </is>
      </c>
      <c r="B138" s="5" t="n">
        <v>43415</v>
      </c>
      <c r="C138" s="70" t="n">
        <v>0.1597222222222222</v>
      </c>
      <c r="D138" t="inlineStr">
        <is>
          <t>Electron</t>
        </is>
      </c>
      <c r="E138" s="5" t="inlineStr">
        <is>
          <t>LC1A</t>
        </is>
      </c>
      <c r="F138" t="inlineStr">
        <is>
          <t>Lemur-2 x 2:Spire Global, CICERO:GeoOptics, IRVINE01:Irvine CubeSat STEM Program,NABEO:HPS, Proxima x 2:Fleet Space Technologies</t>
        </is>
      </c>
      <c r="G138" t="n">
        <v>45</v>
      </c>
      <c r="H138" t="inlineStr">
        <is>
          <t>LEO, 500 km, 85 deg</t>
        </is>
      </c>
      <c r="I138" t="inlineStr">
        <is>
          <t>Success</t>
        </is>
      </c>
      <c r="J138" t="b">
        <v>0</v>
      </c>
      <c r="K138" t="n">
        <v>4</v>
      </c>
      <c r="L138" t="inlineStr">
        <is>
          <t>Spire Global, GeoOptics, Irvine CubeSat STEM Program, High Performance Space Structure Systems, Fleet Space Technologies</t>
        </is>
      </c>
    </row>
    <row r="139">
      <c r="A139" t="inlineStr">
        <is>
          <t>"This One's For Pickering"</t>
        </is>
      </c>
      <c r="B139" s="5" t="n">
        <v>43450</v>
      </c>
      <c r="C139" s="70" t="n">
        <v>0.2729166666666666</v>
      </c>
      <c r="D139" t="inlineStr">
        <is>
          <t>Electron</t>
        </is>
      </c>
      <c r="E139" s="5" t="inlineStr">
        <is>
          <t>LC1A</t>
        </is>
      </c>
      <c r="F139" t="inlineStr">
        <is>
          <t>ALBus:NASA,CeREs:NASA,CHOMPTT:NASA,CubeSail:NASA,DaVinci:NASA,ISX:NASA,NMTSat:NASA,RSat-P:NASA,Shields-1:NASA,STF-1:NASA,SHFT 2:NASA,TOMSat:NASA,EagleScout:NASA,TOMSat R3:NASA</t>
        </is>
      </c>
      <c r="G139" t="n">
        <v>78</v>
      </c>
      <c r="H139" t="inlineStr">
        <is>
          <t>LEO, 500 km, 85 deg</t>
        </is>
      </c>
      <c r="I139" t="inlineStr">
        <is>
          <t>Success</t>
        </is>
      </c>
      <c r="J139" t="b">
        <v>0</v>
      </c>
      <c r="K139" t="n">
        <v>1</v>
      </c>
      <c r="L139" t="inlineStr">
        <is>
          <t>NASA</t>
        </is>
      </c>
      <c r="M139" t="inlineStr">
        <is>
          <t xml:space="preserve">NASA's ELaNa-19 mission included the launch of many nano-satellites. </t>
        </is>
      </c>
    </row>
    <row r="140">
      <c r="D140" t="inlineStr">
        <is>
          <t>Electron</t>
        </is>
      </c>
      <c r="E140" s="5" t="n"/>
    </row>
  </sheetData>
  <hyperlinks>
    <hyperlink xmlns:r="http://schemas.openxmlformats.org/officeDocument/2006/relationships" ref="A1" display="Launches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I37" sqref="I37"/>
    </sheetView>
  </sheetViews>
  <sheetFormatPr baseColWidth="8" defaultRowHeight="14.5"/>
  <cols>
    <col width="20.90625" customWidth="1" min="1" max="1"/>
  </cols>
  <sheetData>
    <row r="1">
      <c r="B1" s="1" t="n">
        <v>2006</v>
      </c>
      <c r="C1" s="1" t="n">
        <v>2007</v>
      </c>
      <c r="D1" s="1" t="n">
        <v>2008</v>
      </c>
      <c r="E1" s="1" t="n">
        <v>2009</v>
      </c>
      <c r="F1" s="1" t="n">
        <v>2010</v>
      </c>
      <c r="G1" s="1" t="n">
        <v>2011</v>
      </c>
      <c r="H1" s="1" t="n">
        <v>2012</v>
      </c>
      <c r="I1" s="1" t="n">
        <v>2013</v>
      </c>
      <c r="J1" s="1" t="n">
        <v>2014</v>
      </c>
      <c r="K1" s="1" t="n">
        <v>2015</v>
      </c>
      <c r="L1" s="1" t="n">
        <v>2016</v>
      </c>
      <c r="M1" s="1" t="n">
        <v>2017</v>
      </c>
      <c r="N1" s="1" t="n">
        <v>2018</v>
      </c>
      <c r="O1" s="1" t="n">
        <v>2019</v>
      </c>
      <c r="P1" s="1" t="n">
        <v>2020</v>
      </c>
      <c r="Q1" s="1" t="n">
        <v>2021</v>
      </c>
      <c r="R1" s="1" t="n">
        <v>2022</v>
      </c>
    </row>
    <row r="2">
      <c r="A2" s="1" t="inlineStr">
        <is>
          <t>Revenue per share</t>
        </is>
      </c>
      <c r="B2" t="inlineStr">
        <is>
          <t>- -</t>
        </is>
      </c>
      <c r="C2" t="inlineStr">
        <is>
          <t>- -</t>
        </is>
      </c>
      <c r="D2" t="inlineStr">
        <is>
          <t>- -</t>
        </is>
      </c>
      <c r="E2" t="inlineStr">
        <is>
          <t>- -</t>
        </is>
      </c>
      <c r="F2" t="inlineStr">
        <is>
          <t>- -</t>
        </is>
      </c>
      <c r="G2" t="inlineStr">
        <is>
          <t>- -</t>
        </is>
      </c>
      <c r="H2" t="inlineStr">
        <is>
          <t>- -</t>
        </is>
      </c>
      <c r="I2" t="inlineStr">
        <is>
          <t>- -</t>
        </is>
      </c>
      <c r="J2" t="inlineStr">
        <is>
          <t>- -</t>
        </is>
      </c>
      <c r="K2" t="inlineStr">
        <is>
          <t>- -</t>
        </is>
      </c>
      <c r="L2" t="inlineStr">
        <is>
          <t>- -</t>
        </is>
      </c>
      <c r="M2" t="inlineStr">
        <is>
          <t>- -</t>
        </is>
      </c>
      <c r="N2" t="inlineStr">
        <is>
          <t>- -</t>
        </is>
      </c>
      <c r="O2" t="inlineStr">
        <is>
          <t>- -</t>
        </is>
      </c>
      <c r="P2" t="inlineStr">
        <is>
          <t>- -</t>
        </is>
      </c>
      <c r="Q2" t="inlineStr">
        <is>
          <t>0.13</t>
        </is>
      </c>
      <c r="R2" t="inlineStr">
        <is>
          <t>0.43</t>
        </is>
      </c>
    </row>
    <row r="3">
      <c r="A3" s="1" t="inlineStr">
        <is>
          <t>Earnings per share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- -</t>
        </is>
      </c>
      <c r="G3" t="inlineStr">
        <is>
          <t>- -</t>
        </is>
      </c>
      <c r="H3" t="inlineStr">
        <is>
          <t>- -</t>
        </is>
      </c>
      <c r="I3" t="inlineStr">
        <is>
          <t>- -</t>
        </is>
      </c>
      <c r="J3" t="inlineStr">
        <is>
          <t>- -</t>
        </is>
      </c>
      <c r="K3" t="inlineStr">
        <is>
          <t>- -</t>
        </is>
      </c>
      <c r="L3" t="inlineStr">
        <is>
          <t>- -</t>
        </is>
      </c>
      <c r="M3" t="inlineStr">
        <is>
          <t>- -</t>
        </is>
      </c>
      <c r="N3" t="inlineStr">
        <is>
          <t>- -</t>
        </is>
      </c>
      <c r="O3" t="inlineStr">
        <is>
          <t>- -</t>
        </is>
      </c>
      <c r="P3" t="inlineStr">
        <is>
          <t>- -</t>
        </is>
      </c>
      <c r="Q3" t="inlineStr">
        <is>
          <t>(0.25)</t>
        </is>
      </c>
      <c r="R3" t="inlineStr">
        <is>
          <t>(0.60)</t>
        </is>
      </c>
    </row>
    <row r="4">
      <c r="A4" s="1" t="inlineStr">
        <is>
          <t>FCF per share</t>
        </is>
      </c>
      <c r="B4" t="inlineStr">
        <is>
          <t>- -</t>
        </is>
      </c>
      <c r="C4" t="inlineStr">
        <is>
          <t>- -</t>
        </is>
      </c>
      <c r="D4" t="inlineStr">
        <is>
          <t>- -</t>
        </is>
      </c>
      <c r="E4" t="inlineStr">
        <is>
          <t>- -</t>
        </is>
      </c>
      <c r="F4" t="inlineStr">
        <is>
          <t>- -</t>
        </is>
      </c>
      <c r="G4" t="inlineStr">
        <is>
          <t>- -</t>
        </is>
      </c>
      <c r="H4" t="inlineStr">
        <is>
          <t>- -</t>
        </is>
      </c>
      <c r="I4" t="inlineStr">
        <is>
          <t>- -</t>
        </is>
      </c>
      <c r="J4" t="inlineStr">
        <is>
          <t>- -</t>
        </is>
      </c>
      <c r="K4" t="inlineStr">
        <is>
          <t>- -</t>
        </is>
      </c>
      <c r="L4" t="inlineStr">
        <is>
          <t>- -</t>
        </is>
      </c>
      <c r="M4" t="inlineStr">
        <is>
          <t>- -</t>
        </is>
      </c>
      <c r="N4" t="inlineStr">
        <is>
          <t>- -</t>
        </is>
      </c>
      <c r="O4" t="inlineStr">
        <is>
          <t>- -</t>
        </is>
      </c>
      <c r="P4" t="inlineStr">
        <is>
          <t>- -</t>
        </is>
      </c>
      <c r="Q4" t="inlineStr">
        <is>
          <t>(0.21)</t>
        </is>
      </c>
      <c r="R4" t="inlineStr">
        <is>
          <t>(0.53)</t>
        </is>
      </c>
    </row>
    <row r="5">
      <c r="A5" s="1" t="inlineStr">
        <is>
          <t>Dividends per share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- -</t>
        </is>
      </c>
      <c r="M5" t="inlineStr">
        <is>
          <t>- -</t>
        </is>
      </c>
      <c r="N5" t="inlineStr">
        <is>
          <t>- -</t>
        </is>
      </c>
      <c r="O5" t="inlineStr">
        <is>
          <t>- -</t>
        </is>
      </c>
      <c r="P5" t="inlineStr">
        <is>
          <t>- -</t>
        </is>
      </c>
      <c r="Q5" t="inlineStr">
        <is>
          <t>- -</t>
        </is>
      </c>
      <c r="R5" t="inlineStr">
        <is>
          <t>- -</t>
        </is>
      </c>
    </row>
    <row r="6">
      <c r="A6" s="1" t="inlineStr">
        <is>
          <t>CAPEX per share</t>
        </is>
      </c>
      <c r="B6" t="inlineStr">
        <is>
          <t>- -</t>
        </is>
      </c>
      <c r="C6" t="inlineStr">
        <is>
          <t>- -</t>
        </is>
      </c>
      <c r="D6" t="inlineStr">
        <is>
          <t>- -</t>
        </is>
      </c>
      <c r="E6" t="inlineStr">
        <is>
          <t>- -</t>
        </is>
      </c>
      <c r="F6" t="inlineStr">
        <is>
          <t>- -</t>
        </is>
      </c>
      <c r="G6" t="inlineStr">
        <is>
          <t>- -</t>
        </is>
      </c>
      <c r="H6" t="inlineStr">
        <is>
          <t>- -</t>
        </is>
      </c>
      <c r="I6" t="inlineStr">
        <is>
          <t>- -</t>
        </is>
      </c>
      <c r="J6" t="inlineStr">
        <is>
          <t>- -</t>
        </is>
      </c>
      <c r="K6" t="inlineStr">
        <is>
          <t>- -</t>
        </is>
      </c>
      <c r="L6" t="inlineStr">
        <is>
          <t>- -</t>
        </is>
      </c>
      <c r="M6" t="inlineStr">
        <is>
          <t>- -</t>
        </is>
      </c>
      <c r="N6" t="inlineStr">
        <is>
          <t>- -</t>
        </is>
      </c>
      <c r="O6" t="inlineStr">
        <is>
          <t>- -</t>
        </is>
      </c>
      <c r="P6" t="inlineStr">
        <is>
          <t>- -</t>
        </is>
      </c>
      <c r="Q6" t="inlineStr">
        <is>
          <t>0.06</t>
        </is>
      </c>
      <c r="R6" t="inlineStr">
        <is>
          <t>0.13</t>
        </is>
      </c>
    </row>
    <row r="7">
      <c r="A7" s="1" t="inlineStr">
        <is>
          <t>Book Value per sh.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- -</t>
        </is>
      </c>
      <c r="M7" t="inlineStr">
        <is>
          <t>- -</t>
        </is>
      </c>
      <c r="N7" t="inlineStr">
        <is>
          <t>- -</t>
        </is>
      </c>
      <c r="O7" t="inlineStr">
        <is>
          <t>- -</t>
        </is>
      </c>
      <c r="P7" t="inlineStr">
        <is>
          <t>- -</t>
        </is>
      </c>
      <c r="Q7" t="inlineStr">
        <is>
          <t>1.50</t>
        </is>
      </c>
      <c r="R7" t="inlineStr">
        <is>
          <t>2.05</t>
        </is>
      </c>
    </row>
    <row r="8">
      <c r="A8" s="1" t="inlineStr">
        <is>
          <t>Comm.Shares outs.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- -</t>
        </is>
      </c>
      <c r="F8" t="inlineStr">
        <is>
          <t>- -</t>
        </is>
      </c>
      <c r="G8" t="inlineStr">
        <is>
          <t>- -</t>
        </is>
      </c>
      <c r="H8" t="inlineStr">
        <is>
          <t>- -</t>
        </is>
      </c>
      <c r="I8" t="inlineStr">
        <is>
          <t>- -</t>
        </is>
      </c>
      <c r="J8" t="inlineStr">
        <is>
          <t>- -</t>
        </is>
      </c>
      <c r="K8" t="inlineStr">
        <is>
          <t>- -</t>
        </is>
      </c>
      <c r="L8" t="inlineStr">
        <is>
          <t>- -</t>
        </is>
      </c>
      <c r="M8" t="inlineStr">
        <is>
          <t>- -</t>
        </is>
      </c>
      <c r="N8" t="inlineStr">
        <is>
          <t>- -</t>
        </is>
      </c>
      <c r="O8" t="inlineStr">
        <is>
          <t>- -</t>
        </is>
      </c>
      <c r="P8" t="inlineStr">
        <is>
          <t>- -</t>
        </is>
      </c>
      <c r="Q8" t="inlineStr">
        <is>
          <t>465</t>
        </is>
      </c>
      <c r="R8" t="inlineStr">
        <is>
          <t>344</t>
        </is>
      </c>
    </row>
    <row r="9">
      <c r="A9" s="1" t="inlineStr">
        <is>
          <t>Avg. annual P/E ratio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- -</t>
        </is>
      </c>
      <c r="N9" t="inlineStr">
        <is>
          <t>- -</t>
        </is>
      </c>
      <c r="O9" t="inlineStr">
        <is>
          <t>- -</t>
        </is>
      </c>
      <c r="P9" t="inlineStr">
        <is>
          <t>- -</t>
        </is>
      </c>
      <c r="Q9" t="inlineStr">
        <is>
          <t>(53.1)</t>
        </is>
      </c>
      <c r="R9" t="inlineStr">
        <is>
          <t>(19.5)</t>
        </is>
      </c>
    </row>
    <row r="10">
      <c r="A10" s="1" t="inlineStr">
        <is>
          <t>P/E to S&amp;P500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- -</t>
        </is>
      </c>
      <c r="Q10" t="inlineStr">
        <is>
          <t>(1.8)</t>
        </is>
      </c>
      <c r="R10" t="inlineStr">
        <is>
          <t>(0.9)</t>
        </is>
      </c>
    </row>
    <row r="11">
      <c r="A11" s="1" t="inlineStr">
        <is>
          <t>Avg. annual div. yield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- -</t>
        </is>
      </c>
      <c r="G11" t="inlineStr">
        <is>
          <t>- -</t>
        </is>
      </c>
      <c r="H11" t="inlineStr">
        <is>
          <t>- -</t>
        </is>
      </c>
      <c r="I11" t="inlineStr">
        <is>
          <t>- -</t>
        </is>
      </c>
      <c r="J11" t="inlineStr">
        <is>
          <t>- -</t>
        </is>
      </c>
      <c r="K11" t="inlineStr">
        <is>
          <t>- -</t>
        </is>
      </c>
      <c r="L11" t="inlineStr">
        <is>
          <t>- -</t>
        </is>
      </c>
      <c r="M11" t="inlineStr">
        <is>
          <t>- -</t>
        </is>
      </c>
      <c r="N11" t="inlineStr">
        <is>
          <t>- -</t>
        </is>
      </c>
      <c r="O11" t="inlineStr">
        <is>
          <t>- -</t>
        </is>
      </c>
      <c r="P11" t="inlineStr">
        <is>
          <t>- -</t>
        </is>
      </c>
      <c r="Q11" t="inlineStr">
        <is>
          <t>- -</t>
        </is>
      </c>
      <c r="R11" t="inlineStr">
        <is>
          <t>- -</t>
        </is>
      </c>
    </row>
    <row r="12">
      <c r="A12" s="1" t="inlineStr">
        <is>
          <t>Revenue (m)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- -</t>
        </is>
      </c>
      <c r="F12" t="inlineStr">
        <is>
          <t>- -</t>
        </is>
      </c>
      <c r="G12" t="inlineStr">
        <is>
          <t>- -</t>
        </is>
      </c>
      <c r="H12" t="inlineStr">
        <is>
          <t>- -</t>
        </is>
      </c>
      <c r="I12" t="inlineStr">
        <is>
          <t>- -</t>
        </is>
      </c>
      <c r="J12" t="inlineStr">
        <is>
          <t>- -</t>
        </is>
      </c>
      <c r="K12" t="inlineStr">
        <is>
          <t>- -</t>
        </is>
      </c>
      <c r="L12" t="inlineStr">
        <is>
          <t>- -</t>
        </is>
      </c>
      <c r="M12" t="inlineStr">
        <is>
          <t>- -</t>
        </is>
      </c>
      <c r="N12" t="inlineStr">
        <is>
          <t>- -</t>
        </is>
      </c>
      <c r="O12" t="inlineStr">
        <is>
          <t>- -</t>
        </is>
      </c>
      <c r="P12" t="inlineStr">
        <is>
          <t>- -</t>
        </is>
      </c>
      <c r="Q12" t="inlineStr">
        <is>
          <t>62</t>
        </is>
      </c>
      <c r="R12" t="inlineStr">
        <is>
          <t>148</t>
        </is>
      </c>
    </row>
    <row r="13">
      <c r="A13" s="1" t="inlineStr">
        <is>
          <t>Operating margin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- -</t>
        </is>
      </c>
      <c r="P13" t="inlineStr">
        <is>
          <t>- -</t>
        </is>
      </c>
      <c r="Q13" t="inlineStr">
        <is>
          <t>(164.0)%</t>
        </is>
      </c>
      <c r="R13" t="inlineStr">
        <is>
          <t>(295.5)%</t>
        </is>
      </c>
    </row>
    <row r="14">
      <c r="A14" s="1" t="inlineStr">
        <is>
          <t>Depreciation (m)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- -</t>
        </is>
      </c>
      <c r="P14" t="inlineStr">
        <is>
          <t>- -</t>
        </is>
      </c>
      <c r="Q14" t="inlineStr">
        <is>
          <t>11</t>
        </is>
      </c>
      <c r="R14" t="inlineStr">
        <is>
          <t>25</t>
        </is>
      </c>
    </row>
    <row r="15">
      <c r="A15" s="1" t="inlineStr">
        <is>
          <t>Net profit (m)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- -</t>
        </is>
      </c>
      <c r="F15" t="inlineStr">
        <is>
          <t>- -</t>
        </is>
      </c>
      <c r="G15" t="inlineStr">
        <is>
          <t>- -</t>
        </is>
      </c>
      <c r="H15" t="inlineStr">
        <is>
          <t>- -</t>
        </is>
      </c>
      <c r="I15" t="inlineStr">
        <is>
          <t>- -</t>
        </is>
      </c>
      <c r="J15" t="inlineStr">
        <is>
          <t>- -</t>
        </is>
      </c>
      <c r="K15" t="inlineStr">
        <is>
          <t>- -</t>
        </is>
      </c>
      <c r="L15" t="inlineStr">
        <is>
          <t>- -</t>
        </is>
      </c>
      <c r="M15" t="inlineStr">
        <is>
          <t>- -</t>
        </is>
      </c>
      <c r="N15" t="inlineStr">
        <is>
          <t>- -</t>
        </is>
      </c>
      <c r="O15" t="inlineStr">
        <is>
          <t>- -</t>
        </is>
      </c>
      <c r="P15" t="inlineStr">
        <is>
          <t>- -</t>
        </is>
      </c>
      <c r="Q15" t="inlineStr">
        <is>
          <t>(117)</t>
        </is>
      </c>
      <c r="R15" t="inlineStr">
        <is>
          <t>(169)</t>
        </is>
      </c>
    </row>
    <row r="16">
      <c r="A16" s="1" t="inlineStr">
        <is>
          <t>Income tax rate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- -</t>
        </is>
      </c>
      <c r="F16" t="inlineStr">
        <is>
          <t>- -</t>
        </is>
      </c>
      <c r="G16" t="inlineStr">
        <is>
          <t>- -</t>
        </is>
      </c>
      <c r="H16" t="inlineStr">
        <is>
          <t>- -</t>
        </is>
      </c>
      <c r="I16" t="inlineStr">
        <is>
          <t>- -</t>
        </is>
      </c>
      <c r="J16" t="inlineStr">
        <is>
          <t>- -</t>
        </is>
      </c>
      <c r="K16" t="inlineStr">
        <is>
          <t>- -</t>
        </is>
      </c>
      <c r="L16" t="inlineStr">
        <is>
          <t>- -</t>
        </is>
      </c>
      <c r="M16" t="inlineStr">
        <is>
          <t>- -</t>
        </is>
      </c>
      <c r="N16" t="inlineStr">
        <is>
          <t>- -</t>
        </is>
      </c>
      <c r="O16" t="inlineStr">
        <is>
          <t>- -</t>
        </is>
      </c>
      <c r="P16" t="inlineStr">
        <is>
          <t>- -</t>
        </is>
      </c>
      <c r="Q16" t="inlineStr">
        <is>
          <t>(6.0)%</t>
        </is>
      </c>
      <c r="R16" t="inlineStr">
        <is>
          <t>(17.6)%</t>
        </is>
      </c>
    </row>
    <row r="17">
      <c r="A17" s="1" t="inlineStr">
        <is>
          <t>Net profit margin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- -</t>
        </is>
      </c>
      <c r="G17" t="inlineStr">
        <is>
          <t>- -</t>
        </is>
      </c>
      <c r="H17" t="inlineStr">
        <is>
          <t>- -</t>
        </is>
      </c>
      <c r="I17" t="inlineStr">
        <is>
          <t>- -</t>
        </is>
      </c>
      <c r="J17" t="inlineStr">
        <is>
          <t>- -</t>
        </is>
      </c>
      <c r="K17" t="inlineStr">
        <is>
          <t>- -</t>
        </is>
      </c>
      <c r="L17" t="inlineStr">
        <is>
          <t>- -</t>
        </is>
      </c>
      <c r="M17" t="inlineStr">
        <is>
          <t>- -</t>
        </is>
      </c>
      <c r="N17" t="inlineStr">
        <is>
          <t>- -</t>
        </is>
      </c>
      <c r="O17" t="inlineStr">
        <is>
          <t>- -</t>
        </is>
      </c>
      <c r="P17" t="inlineStr">
        <is>
          <t>- -</t>
        </is>
      </c>
      <c r="Q17" t="inlineStr">
        <is>
          <t>(188.5)%</t>
        </is>
      </c>
      <c r="R17" t="inlineStr">
        <is>
          <t>(458.3)%</t>
        </is>
      </c>
    </row>
    <row r="18">
      <c r="A18" s="1" t="inlineStr">
        <is>
          <t>Working capital (m)</t>
        </is>
      </c>
      <c r="B18" t="inlineStr">
        <is>
          <t>- -</t>
        </is>
      </c>
      <c r="C18" t="inlineStr">
        <is>
          <t>- -</t>
        </is>
      </c>
      <c r="D18" t="inlineStr">
        <is>
          <t>- -</t>
        </is>
      </c>
      <c r="E18" t="inlineStr">
        <is>
          <t>- -</t>
        </is>
      </c>
      <c r="F18" t="inlineStr">
        <is>
          <t>- -</t>
        </is>
      </c>
      <c r="G18" t="inlineStr">
        <is>
          <t>- -</t>
        </is>
      </c>
      <c r="H18" t="inlineStr">
        <is>
          <t>- -</t>
        </is>
      </c>
      <c r="I18" t="inlineStr">
        <is>
          <t>- -</t>
        </is>
      </c>
      <c r="J18" t="inlineStr">
        <is>
          <t>- -</t>
        </is>
      </c>
      <c r="K18" t="inlineStr">
        <is>
          <t>- -</t>
        </is>
      </c>
      <c r="L18" t="inlineStr">
        <is>
          <t>- -</t>
        </is>
      </c>
      <c r="M18" t="inlineStr">
        <is>
          <t>- -</t>
        </is>
      </c>
      <c r="N18" t="inlineStr">
        <is>
          <t>- -</t>
        </is>
      </c>
      <c r="O18" t="inlineStr">
        <is>
          <t>- -</t>
        </is>
      </c>
      <c r="P18" t="inlineStr">
        <is>
          <t>- -</t>
        </is>
      </c>
      <c r="Q18" t="inlineStr">
        <is>
          <t>678</t>
        </is>
      </c>
      <c r="R18" t="inlineStr">
        <is>
          <t>562</t>
        </is>
      </c>
    </row>
    <row r="19">
      <c r="A19" s="1" t="inlineStr">
        <is>
          <t>Long-term debt (m)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- -</t>
        </is>
      </c>
      <c r="H19" t="inlineStr">
        <is>
          <t>- -</t>
        </is>
      </c>
      <c r="I19" t="inlineStr">
        <is>
          <t>- -</t>
        </is>
      </c>
      <c r="J19" t="inlineStr">
        <is>
          <t>- -</t>
        </is>
      </c>
      <c r="K19" t="inlineStr">
        <is>
          <t>- -</t>
        </is>
      </c>
      <c r="L19" t="inlineStr">
        <is>
          <t>- -</t>
        </is>
      </c>
      <c r="M19" t="inlineStr">
        <is>
          <t>- -</t>
        </is>
      </c>
      <c r="N19" t="inlineStr">
        <is>
          <t>- -</t>
        </is>
      </c>
      <c r="O19" t="inlineStr">
        <is>
          <t>- -</t>
        </is>
      </c>
      <c r="P19" t="inlineStr">
        <is>
          <t>- -</t>
        </is>
      </c>
      <c r="Q19" t="inlineStr">
        <is>
          <t>- -</t>
        </is>
      </c>
      <c r="R19" t="inlineStr">
        <is>
          <t>46</t>
        </is>
      </c>
    </row>
    <row r="20">
      <c r="A20" s="1" t="inlineStr">
        <is>
          <t>Equity (m)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  <c r="F20" t="inlineStr">
        <is>
          <t>- -</t>
        </is>
      </c>
      <c r="G20" t="inlineStr">
        <is>
          <t>- -</t>
        </is>
      </c>
      <c r="H20" t="inlineStr">
        <is>
          <t>- -</t>
        </is>
      </c>
      <c r="I20" t="inlineStr">
        <is>
          <t>- -</t>
        </is>
      </c>
      <c r="J20" t="inlineStr">
        <is>
          <t>- -</t>
        </is>
      </c>
      <c r="K20" t="inlineStr">
        <is>
          <t>- -</t>
        </is>
      </c>
      <c r="L20" t="inlineStr">
        <is>
          <t>- -</t>
        </is>
      </c>
      <c r="M20" t="inlineStr">
        <is>
          <t>- -</t>
        </is>
      </c>
      <c r="N20" t="inlineStr">
        <is>
          <t>- -</t>
        </is>
      </c>
      <c r="O20" t="inlineStr">
        <is>
          <t>- -</t>
        </is>
      </c>
      <c r="P20" t="inlineStr">
        <is>
          <t>- -</t>
        </is>
      </c>
      <c r="Q20" t="inlineStr">
        <is>
          <t>698</t>
        </is>
      </c>
      <c r="R20" t="inlineStr">
        <is>
          <t>713</t>
        </is>
      </c>
    </row>
    <row r="21">
      <c r="A21" s="1" t="inlineStr">
        <is>
          <t>ROIC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- -</t>
        </is>
      </c>
      <c r="L21" t="inlineStr">
        <is>
          <t>- -</t>
        </is>
      </c>
      <c r="M21" t="inlineStr">
        <is>
          <t>- -</t>
        </is>
      </c>
      <c r="N21" t="inlineStr">
        <is>
          <t>- -</t>
        </is>
      </c>
      <c r="O21" t="inlineStr">
        <is>
          <t>- -</t>
        </is>
      </c>
      <c r="P21" t="inlineStr">
        <is>
          <t>- -</t>
        </is>
      </c>
      <c r="Q21" t="inlineStr">
        <is>
          <t>(12.4)%</t>
        </is>
      </c>
      <c r="R21" t="inlineStr">
        <is>
          <t>(20.3)%</t>
        </is>
      </c>
    </row>
    <row r="22">
      <c r="A22" s="1" t="inlineStr">
        <is>
          <t>Return on capital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- -</t>
        </is>
      </c>
      <c r="N22" t="inlineStr">
        <is>
          <t>- -</t>
        </is>
      </c>
      <c r="O22" t="inlineStr">
        <is>
          <t>- -</t>
        </is>
      </c>
      <c r="P22" t="inlineStr">
        <is>
          <t>- -</t>
        </is>
      </c>
      <c r="Q22" t="inlineStr">
        <is>
          <t>(10.6)%</t>
        </is>
      </c>
      <c r="R22" t="inlineStr">
        <is>
          <t>(14.8)%</t>
        </is>
      </c>
    </row>
    <row r="23">
      <c r="A23" s="1" t="inlineStr">
        <is>
          <t>Return on equity</t>
        </is>
      </c>
      <c r="B23" t="inlineStr">
        <is>
          <t>- -</t>
        </is>
      </c>
      <c r="C23" t="inlineStr">
        <is>
          <t>- -</t>
        </is>
      </c>
      <c r="D23" t="inlineStr">
        <is>
          <t>- -</t>
        </is>
      </c>
      <c r="E23" t="inlineStr">
        <is>
          <t>- -</t>
        </is>
      </c>
      <c r="F23" t="inlineStr">
        <is>
          <t>- -</t>
        </is>
      </c>
      <c r="G23" t="inlineStr">
        <is>
          <t>- -</t>
        </is>
      </c>
      <c r="H23" t="inlineStr">
        <is>
          <t>- -</t>
        </is>
      </c>
      <c r="I23" t="inlineStr">
        <is>
          <t>- -</t>
        </is>
      </c>
      <c r="J23" t="inlineStr">
        <is>
          <t>- -</t>
        </is>
      </c>
      <c r="K23" t="inlineStr">
        <is>
          <t>- -</t>
        </is>
      </c>
      <c r="L23" t="inlineStr">
        <is>
          <t>- -</t>
        </is>
      </c>
      <c r="M23" t="inlineStr">
        <is>
          <t>- -</t>
        </is>
      </c>
      <c r="N23" t="inlineStr">
        <is>
          <t>- -</t>
        </is>
      </c>
      <c r="O23" t="inlineStr">
        <is>
          <t>- -</t>
        </is>
      </c>
      <c r="P23" t="inlineStr">
        <is>
          <t>- -</t>
        </is>
      </c>
      <c r="Q23" t="inlineStr">
        <is>
          <t>(16.8)%</t>
        </is>
      </c>
      <c r="R23" t="inlineStr">
        <is>
          <t>(23.7)%</t>
        </is>
      </c>
    </row>
    <row r="24">
      <c r="A24" s="1" t="inlineStr">
        <is>
          <t>Plowback ratio</t>
        </is>
      </c>
      <c r="B24" t="inlineStr">
        <is>
          <t>- -</t>
        </is>
      </c>
      <c r="C24" t="inlineStr">
        <is>
          <t>- -</t>
        </is>
      </c>
      <c r="D24" t="inlineStr">
        <is>
          <t>- -</t>
        </is>
      </c>
      <c r="E24" t="inlineStr">
        <is>
          <t>- -</t>
        </is>
      </c>
      <c r="F24" t="inlineStr">
        <is>
          <t>- -</t>
        </is>
      </c>
      <c r="G24" t="inlineStr">
        <is>
          <t>- -</t>
        </is>
      </c>
      <c r="H24" t="inlineStr">
        <is>
          <t>- -</t>
        </is>
      </c>
      <c r="I24" t="inlineStr">
        <is>
          <t>- -</t>
        </is>
      </c>
      <c r="J24" t="inlineStr">
        <is>
          <t>- -</t>
        </is>
      </c>
      <c r="K24" t="inlineStr">
        <is>
          <t>- -</t>
        </is>
      </c>
      <c r="L24" t="inlineStr">
        <is>
          <t>- -</t>
        </is>
      </c>
      <c r="M24" t="inlineStr">
        <is>
          <t>- -</t>
        </is>
      </c>
      <c r="N24" t="inlineStr">
        <is>
          <t>- -</t>
        </is>
      </c>
      <c r="O24" t="inlineStr">
        <is>
          <t>- -</t>
        </is>
      </c>
      <c r="P24" t="inlineStr">
        <is>
          <t>- -</t>
        </is>
      </c>
      <c r="Q24" t="inlineStr">
        <is>
          <t>100.0%</t>
        </is>
      </c>
      <c r="R24" t="inlineStr">
        <is>
          <t>100.0%</t>
        </is>
      </c>
    </row>
    <row r="25">
      <c r="A25" s="1" t="inlineStr">
        <is>
          <t>Div.&amp;Repurch./FCF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- -</t>
        </is>
      </c>
      <c r="F25" t="inlineStr">
        <is>
          <t>- -</t>
        </is>
      </c>
      <c r="G25" t="inlineStr">
        <is>
          <t>- -</t>
        </is>
      </c>
      <c r="H25" t="inlineStr">
        <is>
          <t>- -</t>
        </is>
      </c>
      <c r="I25" t="inlineStr">
        <is>
          <t>- -</t>
        </is>
      </c>
      <c r="J25" t="inlineStr">
        <is>
          <t>- -</t>
        </is>
      </c>
      <c r="K25" t="inlineStr">
        <is>
          <t>- -</t>
        </is>
      </c>
      <c r="L25" t="inlineStr">
        <is>
          <t>- -</t>
        </is>
      </c>
      <c r="M25" t="inlineStr">
        <is>
          <t>- -</t>
        </is>
      </c>
      <c r="N25" t="inlineStr">
        <is>
          <t>- -</t>
        </is>
      </c>
      <c r="O25" t="inlineStr">
        <is>
          <t>- -</t>
        </is>
      </c>
      <c r="P25" t="inlineStr">
        <is>
          <t>- -</t>
        </is>
      </c>
      <c r="Q25" t="inlineStr">
        <is>
          <t>- -</t>
        </is>
      </c>
      <c r="R25" t="inlineStr">
        <is>
          <t>- -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B24" sqref="B24"/>
    </sheetView>
  </sheetViews>
  <sheetFormatPr baseColWidth="8" defaultRowHeight="14.5"/>
  <cols>
    <col width="17.54296875" customWidth="1" min="1" max="1"/>
  </cols>
  <sheetData>
    <row r="1">
      <c r="B1" s="1" t="inlineStr">
        <is>
          <t>2021</t>
        </is>
      </c>
    </row>
    <row r="2">
      <c r="A2" s="1" t="inlineStr">
        <is>
          <t>Revenue</t>
        </is>
      </c>
      <c r="B2" t="inlineStr">
        <is>
          <t>62</t>
        </is>
      </c>
    </row>
    <row r="3">
      <c r="A3" s="1" t="inlineStr">
        <is>
          <t>COGS</t>
        </is>
      </c>
      <c r="B3" t="inlineStr">
        <is>
          <t>64</t>
        </is>
      </c>
    </row>
    <row r="4">
      <c r="A4" s="1" t="inlineStr">
        <is>
          <t>Gross Profit</t>
        </is>
      </c>
      <c r="B4" t="inlineStr">
        <is>
          <t>(2)</t>
        </is>
      </c>
    </row>
    <row r="5">
      <c r="A5" s="1" t="inlineStr">
        <is>
          <t>Gross Profit Ratio</t>
        </is>
      </c>
      <c r="B5" t="inlineStr">
        <is>
          <t>(3.04)%</t>
        </is>
      </c>
    </row>
    <row r="6">
      <c r="A6" s="1" t="inlineStr">
        <is>
          <t>Operating Expenses</t>
        </is>
      </c>
      <c r="B6" t="inlineStr">
        <is>
          <t>100</t>
        </is>
      </c>
    </row>
    <row r="7">
      <c r="A7" s="1" t="inlineStr">
        <is>
          <t>R&amp;D Expenses</t>
        </is>
      </c>
      <c r="B7" t="inlineStr">
        <is>
          <t>42</t>
        </is>
      </c>
    </row>
    <row r="8">
      <c r="A8" s="1" t="inlineStr">
        <is>
          <t>Selling, G&amp;A Exp.</t>
        </is>
      </c>
      <c r="B8" t="inlineStr">
        <is>
          <t>58</t>
        </is>
      </c>
    </row>
    <row r="9">
      <c r="A9" s="1" t="inlineStr">
        <is>
          <t>General and Admin. Exp.</t>
        </is>
      </c>
      <c r="B9" t="inlineStr">
        <is>
          <t>- -</t>
        </is>
      </c>
    </row>
    <row r="10">
      <c r="A10" s="1" t="inlineStr">
        <is>
          <t>Selling and Marketing Exp.</t>
        </is>
      </c>
      <c r="B10" t="inlineStr">
        <is>
          <t>- -</t>
        </is>
      </c>
    </row>
    <row r="11">
      <c r="A11" s="1" t="inlineStr">
        <is>
          <t>Other Expenses</t>
        </is>
      </c>
      <c r="B11" t="inlineStr">
        <is>
          <t>- -</t>
        </is>
      </c>
    </row>
    <row r="12">
      <c r="A12" s="1" t="inlineStr">
        <is>
          <t>COGS and Expenses</t>
        </is>
      </c>
      <c r="B12" t="inlineStr">
        <is>
          <t>164</t>
        </is>
      </c>
    </row>
    <row r="13">
      <c r="A13" s="1" t="inlineStr">
        <is>
          <t>Interest Income</t>
        </is>
      </c>
      <c r="B13" t="inlineStr">
        <is>
          <t>- -</t>
        </is>
      </c>
    </row>
    <row r="14">
      <c r="A14" s="1" t="inlineStr">
        <is>
          <t>Interest Expense</t>
        </is>
      </c>
      <c r="B14" t="inlineStr">
        <is>
          <t>6</t>
        </is>
      </c>
    </row>
    <row r="15">
      <c r="A15" s="1" t="inlineStr">
        <is>
          <t>Depreciation and Amortization</t>
        </is>
      </c>
      <c r="B15" t="inlineStr">
        <is>
          <t>11</t>
        </is>
      </c>
    </row>
    <row r="16">
      <c r="A16" s="1" t="inlineStr">
        <is>
          <t>EBITDA</t>
        </is>
      </c>
      <c r="B16" t="inlineStr">
        <is>
          <t>(93)</t>
        </is>
      </c>
    </row>
    <row r="17">
      <c r="A17" s="1" t="inlineStr">
        <is>
          <t>EBITDA ratio</t>
        </is>
      </c>
      <c r="B17" t="inlineStr">
        <is>
          <t>(149.14)%</t>
        </is>
      </c>
    </row>
    <row r="18">
      <c r="A18" s="1" t="inlineStr">
        <is>
          <t>Operating Income</t>
        </is>
      </c>
      <c r="B18" t="inlineStr">
        <is>
          <t>(102)</t>
        </is>
      </c>
    </row>
    <row r="19">
      <c r="A19" s="1" t="inlineStr">
        <is>
          <t>Operating Income ratio</t>
        </is>
      </c>
      <c r="B19" t="inlineStr">
        <is>
          <t>(163.97)%</t>
        </is>
      </c>
    </row>
    <row r="20">
      <c r="A20" s="1" t="inlineStr">
        <is>
          <t>Total Other Income Exp.(Gains)</t>
        </is>
      </c>
      <c r="B20" t="inlineStr">
        <is>
          <t>(23)</t>
        </is>
      </c>
    </row>
    <row r="21">
      <c r="A21" s="1" t="inlineStr">
        <is>
          <t>Income Before Tax</t>
        </is>
      </c>
      <c r="B21" t="inlineStr">
        <is>
          <t>(125)</t>
        </is>
      </c>
    </row>
    <row r="22">
      <c r="A22" s="1" t="inlineStr">
        <is>
          <t>Income Before Tax ratio</t>
        </is>
      </c>
      <c r="B22" t="inlineStr">
        <is>
          <t>(200.59)%</t>
        </is>
      </c>
    </row>
    <row r="23">
      <c r="A23" s="1" t="inlineStr">
        <is>
          <t>Income Tax Expense (Gain)</t>
        </is>
      </c>
      <c r="B23" t="inlineStr">
        <is>
          <t>8</t>
        </is>
      </c>
    </row>
    <row r="24">
      <c r="A24" s="1" t="inlineStr">
        <is>
          <t>Net Income</t>
        </is>
      </c>
      <c r="B24" t="n">
        <v>-117</v>
      </c>
    </row>
    <row r="25">
      <c r="A25" s="1" t="inlineStr">
        <is>
          <t>Net Income Ratio</t>
        </is>
      </c>
      <c r="B25" t="inlineStr">
        <is>
          <t>(188.51)%</t>
        </is>
      </c>
    </row>
    <row r="26">
      <c r="A26" s="1" t="inlineStr">
        <is>
          <t>EPS</t>
        </is>
      </c>
      <c r="B26" t="inlineStr">
        <is>
          <t>(0.00)</t>
        </is>
      </c>
    </row>
    <row r="27">
      <c r="A27" s="1" t="inlineStr">
        <is>
          <t>EPS Diluted</t>
        </is>
      </c>
      <c r="B27" t="inlineStr">
        <is>
          <t>(0.00)</t>
        </is>
      </c>
    </row>
    <row r="28">
      <c r="A28" s="1" t="inlineStr">
        <is>
          <t>Weighted Avg. Shares Outs.</t>
        </is>
      </c>
      <c r="B28" t="inlineStr">
        <is>
          <t>465</t>
        </is>
      </c>
    </row>
    <row r="29">
      <c r="A29" s="1" t="inlineStr">
        <is>
          <t>Weighted Avg. Shares Outs. Dil.</t>
        </is>
      </c>
      <c r="B29" t="inlineStr">
        <is>
          <t>465</t>
        </is>
      </c>
    </row>
    <row r="31">
      <c r="A31" s="3" t="inlineStr">
        <is>
          <t>Gross Margin</t>
        </is>
      </c>
      <c r="B31" s="2">
        <f>B4/B2</f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2021</t>
        </is>
      </c>
    </row>
    <row r="2">
      <c r="A2" s="1" t="inlineStr">
        <is>
          <t>Cash and Cash Equivalents</t>
        </is>
      </c>
      <c r="B2" t="inlineStr">
        <is>
          <t>691</t>
        </is>
      </c>
    </row>
    <row r="3">
      <c r="A3" s="1" t="inlineStr">
        <is>
          <t>Short-Term Investments</t>
        </is>
      </c>
      <c r="B3" t="inlineStr">
        <is>
          <t>- -</t>
        </is>
      </c>
    </row>
    <row r="4">
      <c r="A4" s="1" t="inlineStr">
        <is>
          <t>Cash &amp; Short-Term Investments</t>
        </is>
      </c>
      <c r="B4" t="inlineStr">
        <is>
          <t>691</t>
        </is>
      </c>
    </row>
    <row r="5">
      <c r="A5" s="1" t="inlineStr">
        <is>
          <t>Net Receivables</t>
        </is>
      </c>
      <c r="B5" t="inlineStr">
        <is>
          <t>14</t>
        </is>
      </c>
    </row>
    <row r="6">
      <c r="A6" s="1" t="inlineStr">
        <is>
          <t>Inventory</t>
        </is>
      </c>
      <c r="B6" t="inlineStr">
        <is>
          <t>48</t>
        </is>
      </c>
    </row>
    <row r="7">
      <c r="A7" s="1" t="inlineStr">
        <is>
          <t>Other Current Assets</t>
        </is>
      </c>
      <c r="B7" t="inlineStr">
        <is>
          <t>22</t>
        </is>
      </c>
    </row>
    <row r="8">
      <c r="A8" s="1" t="inlineStr">
        <is>
          <t>Total Current Assets</t>
        </is>
      </c>
      <c r="B8" t="inlineStr">
        <is>
          <t>775</t>
        </is>
      </c>
    </row>
    <row r="9">
      <c r="A9" s="1" t="inlineStr">
        <is>
          <t>PP&amp;E</t>
        </is>
      </c>
      <c r="B9" t="inlineStr">
        <is>
          <t>94</t>
        </is>
      </c>
    </row>
    <row r="10">
      <c r="A10" s="1" t="inlineStr">
        <is>
          <t>Goodwill</t>
        </is>
      </c>
      <c r="B10" t="inlineStr">
        <is>
          <t>43</t>
        </is>
      </c>
    </row>
    <row r="11">
      <c r="A11" s="1" t="inlineStr">
        <is>
          <t>Intangible Assets</t>
        </is>
      </c>
      <c r="B11" t="inlineStr">
        <is>
          <t>57</t>
        </is>
      </c>
    </row>
    <row r="12">
      <c r="A12" s="1" t="inlineStr">
        <is>
          <t>Goodwill and Intangible Assets</t>
        </is>
      </c>
      <c r="B12" t="inlineStr">
        <is>
          <t>101</t>
        </is>
      </c>
    </row>
    <row r="13">
      <c r="A13" s="1" t="inlineStr">
        <is>
          <t>Investments</t>
        </is>
      </c>
      <c r="B13" t="inlineStr">
        <is>
          <t>- -</t>
        </is>
      </c>
    </row>
    <row r="14">
      <c r="A14" s="1" t="inlineStr">
        <is>
          <t>Tax Assets</t>
        </is>
      </c>
      <c r="B14" t="inlineStr">
        <is>
          <t>6</t>
        </is>
      </c>
    </row>
    <row r="15">
      <c r="A15" s="1" t="inlineStr">
        <is>
          <t>Other Non-Current Assets</t>
        </is>
      </c>
      <c r="B15" t="inlineStr">
        <is>
          <t>6</t>
        </is>
      </c>
    </row>
    <row r="16">
      <c r="A16" s="1" t="inlineStr">
        <is>
          <t>Total Non-Current Assets</t>
        </is>
      </c>
      <c r="B16" t="inlineStr">
        <is>
          <t>206</t>
        </is>
      </c>
    </row>
    <row r="17">
      <c r="A17" s="1" t="inlineStr">
        <is>
          <t>Other Assets</t>
        </is>
      </c>
      <c r="B17" t="inlineStr">
        <is>
          <t>- -</t>
        </is>
      </c>
    </row>
    <row r="18">
      <c r="A18" s="1" t="inlineStr">
        <is>
          <t>Total Assets</t>
        </is>
      </c>
      <c r="B18" t="inlineStr">
        <is>
          <t>981</t>
        </is>
      </c>
    </row>
    <row r="19">
      <c r="A19" s="1" t="inlineStr">
        <is>
          <t>Accounts Payable</t>
        </is>
      </c>
      <c r="B19" t="inlineStr">
        <is>
          <t>3</t>
        </is>
      </c>
    </row>
    <row r="20">
      <c r="A20" s="1" t="inlineStr">
        <is>
          <t>Short-Term Debt</t>
        </is>
      </c>
      <c r="B20" t="inlineStr">
        <is>
          <t>3</t>
        </is>
      </c>
    </row>
    <row r="21">
      <c r="A21" s="1" t="inlineStr">
        <is>
          <t>Tax Payable</t>
        </is>
      </c>
      <c r="B21" t="inlineStr">
        <is>
          <t>- -</t>
        </is>
      </c>
    </row>
    <row r="22">
      <c r="A22" s="1" t="inlineStr">
        <is>
          <t>Deferred Revenue</t>
        </is>
      </c>
      <c r="B22" t="inlineStr">
        <is>
          <t>- -</t>
        </is>
      </c>
    </row>
    <row r="23">
      <c r="A23" s="1" t="inlineStr">
        <is>
          <t>Other Current Liabilities</t>
        </is>
      </c>
      <c r="B23" t="inlineStr">
        <is>
          <t>90</t>
        </is>
      </c>
    </row>
    <row r="24">
      <c r="A24" s="1" t="inlineStr">
        <is>
          <t>Total Current Liabilities</t>
        </is>
      </c>
      <c r="B24" t="inlineStr">
        <is>
          <t>96</t>
        </is>
      </c>
    </row>
    <row r="25">
      <c r="A25" s="1" t="inlineStr">
        <is>
          <t>Long-Term Debt</t>
        </is>
      </c>
      <c r="B25" t="inlineStr">
        <is>
          <t>- -</t>
        </is>
      </c>
    </row>
    <row r="26">
      <c r="A26" s="1" t="inlineStr">
        <is>
          <t>Deferred Tax Liabilities</t>
        </is>
      </c>
      <c r="B26" t="inlineStr">
        <is>
          <t>0</t>
        </is>
      </c>
    </row>
    <row r="27">
      <c r="A27" s="1" t="inlineStr">
        <is>
          <t>Other Non-Current Liabilities</t>
        </is>
      </c>
      <c r="B27" t="inlineStr">
        <is>
          <t>186</t>
        </is>
      </c>
    </row>
    <row r="28">
      <c r="A28" s="1" t="inlineStr">
        <is>
          <t>Total Non-Current Liabilities</t>
        </is>
      </c>
      <c r="B28" t="inlineStr">
        <is>
          <t>186</t>
        </is>
      </c>
    </row>
    <row r="29">
      <c r="A29" s="1" t="inlineStr">
        <is>
          <t>Other Liabilities</t>
        </is>
      </c>
      <c r="B29" t="inlineStr">
        <is>
          <t>- -</t>
        </is>
      </c>
    </row>
    <row r="30">
      <c r="A30" s="1" t="inlineStr">
        <is>
          <t>Capital Lease Obligations</t>
        </is>
      </c>
      <c r="B30" t="inlineStr">
        <is>
          <t>- -</t>
        </is>
      </c>
    </row>
    <row r="31">
      <c r="A31" s="1" t="inlineStr">
        <is>
          <t>Total Liabilities</t>
        </is>
      </c>
      <c r="B31" t="inlineStr">
        <is>
          <t>282</t>
        </is>
      </c>
    </row>
    <row r="32">
      <c r="A32" s="1" t="inlineStr">
        <is>
          <t>Preferred Stock</t>
        </is>
      </c>
      <c r="B32" t="inlineStr">
        <is>
          <t>- -</t>
        </is>
      </c>
    </row>
    <row r="33">
      <c r="A33" s="1" t="inlineStr">
        <is>
          <t>Common Stock</t>
        </is>
      </c>
      <c r="B33" t="inlineStr">
        <is>
          <t>0</t>
        </is>
      </c>
    </row>
    <row r="34">
      <c r="A34" s="1" t="inlineStr">
        <is>
          <t>Retained Earnings</t>
        </is>
      </c>
      <c r="B34" t="inlineStr">
        <is>
          <t>(305)</t>
        </is>
      </c>
    </row>
    <row r="35">
      <c r="A35" s="1" t="inlineStr">
        <is>
          <t>Other Compreh. Income(Loss)</t>
        </is>
      </c>
      <c r="B35" t="inlineStr">
        <is>
          <t>1</t>
        </is>
      </c>
    </row>
    <row r="36">
      <c r="A36" s="1" t="inlineStr">
        <is>
          <t>Other Total Stockhold. Equity</t>
        </is>
      </c>
      <c r="B36" t="inlineStr">
        <is>
          <t>1,002</t>
        </is>
      </c>
    </row>
    <row r="37">
      <c r="A37" s="1" t="inlineStr">
        <is>
          <t>Total Stockholders Equity</t>
        </is>
      </c>
      <c r="B37" t="inlineStr">
        <is>
          <t>698</t>
        </is>
      </c>
    </row>
    <row r="38">
      <c r="A38" s="1" t="inlineStr">
        <is>
          <t>Total Liab.&amp;Stockhold. Equity</t>
        </is>
      </c>
      <c r="B38" t="inlineStr">
        <is>
          <t>981</t>
        </is>
      </c>
    </row>
    <row r="39">
      <c r="A39" s="1" t="inlineStr">
        <is>
          <t>Minority Interest</t>
        </is>
      </c>
      <c r="B39" t="inlineStr">
        <is>
          <t>- -</t>
        </is>
      </c>
    </row>
    <row r="40">
      <c r="A40" s="1" t="inlineStr">
        <is>
          <t>Total Liabilities &amp; Equity</t>
        </is>
      </c>
      <c r="B40" t="inlineStr">
        <is>
          <t>981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2021</t>
        </is>
      </c>
    </row>
    <row r="2">
      <c r="A2" s="1" t="inlineStr">
        <is>
          <t>Net Income</t>
        </is>
      </c>
      <c r="B2" t="inlineStr">
        <is>
          <t>(117)</t>
        </is>
      </c>
    </row>
    <row r="3">
      <c r="A3" s="1" t="inlineStr">
        <is>
          <t>Depreciation and Amortization</t>
        </is>
      </c>
      <c r="B3" t="inlineStr">
        <is>
          <t>11</t>
        </is>
      </c>
    </row>
    <row r="4">
      <c r="A4" s="1" t="inlineStr">
        <is>
          <t>Deferred Income Tax</t>
        </is>
      </c>
      <c r="B4" t="inlineStr">
        <is>
          <t>(10)</t>
        </is>
      </c>
    </row>
    <row r="5">
      <c r="A5" s="1" t="inlineStr">
        <is>
          <t>Stock Based Compensation</t>
        </is>
      </c>
      <c r="B5" t="inlineStr">
        <is>
          <t>33</t>
        </is>
      </c>
    </row>
    <row r="6">
      <c r="A6" s="1" t="inlineStr">
        <is>
          <t>Change in Working Capital</t>
        </is>
      </c>
      <c r="B6" t="inlineStr">
        <is>
          <t>(8)</t>
        </is>
      </c>
    </row>
    <row r="7">
      <c r="A7" s="1" t="inlineStr">
        <is>
          <t>Accounts Receivable</t>
        </is>
      </c>
      <c r="B7" t="inlineStr">
        <is>
          <t>(8)</t>
        </is>
      </c>
    </row>
    <row r="8">
      <c r="A8" s="1" t="inlineStr">
        <is>
          <t>Inventory</t>
        </is>
      </c>
      <c r="B8" t="inlineStr">
        <is>
          <t>(13)</t>
        </is>
      </c>
    </row>
    <row r="9">
      <c r="A9" s="1" t="inlineStr">
        <is>
          <t>Accounts Payable</t>
        </is>
      </c>
      <c r="B9" t="inlineStr">
        <is>
          <t>- -</t>
        </is>
      </c>
    </row>
    <row r="10">
      <c r="A10" s="1" t="inlineStr">
        <is>
          <t>Other Working Capital</t>
        </is>
      </c>
      <c r="B10" t="inlineStr">
        <is>
          <t>28</t>
        </is>
      </c>
    </row>
    <row r="11">
      <c r="A11" s="1" t="inlineStr">
        <is>
          <t>Other Non-Cash Items</t>
        </is>
      </c>
      <c r="B11" t="inlineStr">
        <is>
          <t>20</t>
        </is>
      </c>
    </row>
    <row r="12">
      <c r="A12" s="1" t="inlineStr">
        <is>
          <t>Cash Provided by Operating Activities</t>
        </is>
      </c>
      <c r="B12" t="inlineStr">
        <is>
          <t>(72)</t>
        </is>
      </c>
    </row>
    <row r="13">
      <c r="A13" s="1" t="inlineStr">
        <is>
          <t>CAPEX</t>
        </is>
      </c>
      <c r="B13" t="inlineStr">
        <is>
          <t>(26)</t>
        </is>
      </c>
    </row>
    <row r="14">
      <c r="A14" s="1" t="inlineStr">
        <is>
          <t>Acquisitions Net</t>
        </is>
      </c>
      <c r="B14" t="inlineStr">
        <is>
          <t>- -</t>
        </is>
      </c>
    </row>
    <row r="15">
      <c r="A15" s="1" t="inlineStr">
        <is>
          <t>Purchases of Investments</t>
        </is>
      </c>
      <c r="B15" t="inlineStr">
        <is>
          <t>- -</t>
        </is>
      </c>
    </row>
    <row r="16">
      <c r="A16" s="1" t="inlineStr">
        <is>
          <t>Sales/Maturities of Investments</t>
        </is>
      </c>
      <c r="B16" t="inlineStr">
        <is>
          <t>- -</t>
        </is>
      </c>
    </row>
    <row r="17">
      <c r="A17" s="1" t="inlineStr">
        <is>
          <t>Other Investing Activities</t>
        </is>
      </c>
      <c r="B17" t="inlineStr">
        <is>
          <t>(66)</t>
        </is>
      </c>
    </row>
    <row r="18">
      <c r="A18" s="1" t="inlineStr">
        <is>
          <t>Cash Used for Investing Activities</t>
        </is>
      </c>
      <c r="B18" t="inlineStr">
        <is>
          <t>(92)</t>
        </is>
      </c>
    </row>
    <row r="19">
      <c r="A19" s="1" t="inlineStr">
        <is>
          <t>Debt Repayment</t>
        </is>
      </c>
      <c r="B19" t="inlineStr">
        <is>
          <t>- -</t>
        </is>
      </c>
    </row>
    <row r="20">
      <c r="A20" s="1" t="inlineStr">
        <is>
          <t>Common Stock Issued</t>
        </is>
      </c>
      <c r="B20" t="inlineStr">
        <is>
          <t>3</t>
        </is>
      </c>
    </row>
    <row r="21">
      <c r="A21" s="1" t="inlineStr">
        <is>
          <t>Common Stock Repurchased</t>
        </is>
      </c>
      <c r="B21" t="inlineStr">
        <is>
          <t>- -</t>
        </is>
      </c>
    </row>
    <row r="22">
      <c r="A22" s="1" t="inlineStr">
        <is>
          <t>Dividends Paid</t>
        </is>
      </c>
      <c r="B22" t="inlineStr">
        <is>
          <t>- -</t>
        </is>
      </c>
    </row>
    <row r="23">
      <c r="A23" s="1" t="inlineStr">
        <is>
          <t>Other Financing Activities</t>
        </is>
      </c>
      <c r="B23" t="inlineStr">
        <is>
          <t>797</t>
        </is>
      </c>
    </row>
    <row r="24">
      <c r="A24" s="1" t="inlineStr">
        <is>
          <t>Cash Used/Provided by Financing Activities</t>
        </is>
      </c>
      <c r="B24" t="inlineStr">
        <is>
          <t>800</t>
        </is>
      </c>
    </row>
    <row r="25">
      <c r="A25" s="1" t="inlineStr">
        <is>
          <t>Effect of Forex Changes on Cash</t>
        </is>
      </c>
      <c r="B25" t="inlineStr">
        <is>
          <t>2</t>
        </is>
      </c>
    </row>
    <row r="26">
      <c r="A26" s="1" t="inlineStr">
        <is>
          <t>Net Change In Cash</t>
        </is>
      </c>
      <c r="B26" t="inlineStr">
        <is>
          <t>638</t>
        </is>
      </c>
    </row>
    <row r="27">
      <c r="A27" s="1" t="inlineStr">
        <is>
          <t>Cash at the End of Period</t>
        </is>
      </c>
      <c r="B27" t="inlineStr">
        <is>
          <t>692</t>
        </is>
      </c>
    </row>
    <row r="28">
      <c r="A28" s="1" t="inlineStr">
        <is>
          <t>Cash at the Beginning of Period</t>
        </is>
      </c>
      <c r="B28" t="inlineStr">
        <is>
          <t>- -</t>
        </is>
      </c>
    </row>
    <row r="29">
      <c r="A29" s="1" t="inlineStr">
        <is>
          <t>Free Cash Flow</t>
        </is>
      </c>
      <c r="B29" t="inlineStr">
        <is>
          <t>(97)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2022-08-14T22:27:05Z</dcterms:created>
  <dcterms:modified xmlns:dcterms="http://purl.org/dc/terms/" xmlns:xsi="http://www.w3.org/2001/XMLSchema-instance" xsi:type="dcterms:W3CDTF">2023-03-21T03:05:33Z</dcterms:modified>
  <cp:lastModifiedBy>William Kruta</cp:lastModifiedBy>
</cp:coreProperties>
</file>