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DOCN/"/>
    </mc:Choice>
  </mc:AlternateContent>
  <xr:revisionPtr revIDLastSave="18" documentId="8_{F83C9961-7AEB-4A4A-9982-D2587455181D}" xr6:coauthVersionLast="47" xr6:coauthVersionMax="47" xr10:uidLastSave="{A1CBE69F-0A15-40DA-AE24-4B28656EC06A}"/>
  <bookViews>
    <workbookView xWindow="720" yWindow="840" windowWidth="28800" windowHeight="15460" activeTab="2" xr2:uid="{A9886D79-AE61-413E-B73F-983C9B8F032A}"/>
  </bookViews>
  <sheets>
    <sheet name="Main" sheetId="3" r:id="rId1"/>
    <sheet name="Info" sheetId="2" r:id="rId2"/>
    <sheet name="Mod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9" i="1" l="1"/>
  <c r="I89" i="1"/>
  <c r="J89" i="1"/>
  <c r="K89" i="1"/>
  <c r="L89" i="1"/>
  <c r="M89" i="1"/>
  <c r="N89" i="1"/>
  <c r="O89" i="1"/>
  <c r="Q89" i="1"/>
  <c r="R89" i="1"/>
  <c r="S89" i="1"/>
  <c r="T89" i="1"/>
  <c r="U89" i="1"/>
  <c r="V89" i="1"/>
  <c r="W89" i="1"/>
  <c r="G89" i="1"/>
  <c r="Q88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G42" i="1"/>
  <c r="H39" i="1"/>
  <c r="I39" i="1"/>
  <c r="J39" i="1"/>
  <c r="K39" i="1"/>
  <c r="L39" i="1"/>
  <c r="M39" i="1"/>
  <c r="N39" i="1"/>
  <c r="Q39" i="1"/>
  <c r="R39" i="1"/>
  <c r="S39" i="1"/>
  <c r="T39" i="1"/>
  <c r="U39" i="1"/>
  <c r="V39" i="1"/>
  <c r="W39" i="1"/>
  <c r="G39" i="1"/>
  <c r="H36" i="1"/>
  <c r="I36" i="1"/>
  <c r="J36" i="1"/>
  <c r="K36" i="1"/>
  <c r="L36" i="1"/>
  <c r="M36" i="1"/>
  <c r="N36" i="1"/>
  <c r="O36" i="1"/>
  <c r="O37" i="1" s="1"/>
  <c r="O39" i="1" s="1"/>
  <c r="P36" i="1"/>
  <c r="P37" i="1" s="1"/>
  <c r="P39" i="1" s="1"/>
  <c r="Q36" i="1"/>
  <c r="R36" i="1"/>
  <c r="S36" i="1"/>
  <c r="S37" i="1" s="1"/>
  <c r="T36" i="1"/>
  <c r="T37" i="1" s="1"/>
  <c r="U36" i="1"/>
  <c r="U37" i="1" s="1"/>
  <c r="V36" i="1"/>
  <c r="V37" i="1" s="1"/>
  <c r="W36" i="1"/>
  <c r="H37" i="1"/>
  <c r="I37" i="1"/>
  <c r="J37" i="1"/>
  <c r="K37" i="1"/>
  <c r="L37" i="1"/>
  <c r="M37" i="1"/>
  <c r="N37" i="1"/>
  <c r="Q37" i="1"/>
  <c r="R37" i="1"/>
  <c r="W37" i="1"/>
  <c r="G36" i="1"/>
  <c r="G37" i="1" s="1"/>
  <c r="H29" i="1"/>
  <c r="I29" i="1"/>
  <c r="J29" i="1"/>
  <c r="K29" i="1"/>
  <c r="L29" i="1"/>
  <c r="M29" i="1"/>
  <c r="N29" i="1"/>
  <c r="O29" i="1"/>
  <c r="P29" i="1"/>
  <c r="P30" i="1" s="1"/>
  <c r="P31" i="1" s="1"/>
  <c r="Q29" i="1"/>
  <c r="Q30" i="1" s="1"/>
  <c r="Q31" i="1" s="1"/>
  <c r="R29" i="1"/>
  <c r="S29" i="1"/>
  <c r="T29" i="1"/>
  <c r="T30" i="1" s="1"/>
  <c r="T31" i="1" s="1"/>
  <c r="U29" i="1"/>
  <c r="U30" i="1" s="1"/>
  <c r="U31" i="1" s="1"/>
  <c r="V29" i="1"/>
  <c r="V30" i="1" s="1"/>
  <c r="V31" i="1" s="1"/>
  <c r="W29" i="1"/>
  <c r="H30" i="1"/>
  <c r="I30" i="1"/>
  <c r="J30" i="1"/>
  <c r="K30" i="1"/>
  <c r="L30" i="1"/>
  <c r="M30" i="1"/>
  <c r="N30" i="1"/>
  <c r="R30" i="1"/>
  <c r="S30" i="1"/>
  <c r="S31" i="1" s="1"/>
  <c r="W30" i="1"/>
  <c r="W31" i="1" s="1"/>
  <c r="H31" i="1"/>
  <c r="I31" i="1"/>
  <c r="J31" i="1"/>
  <c r="K31" i="1"/>
  <c r="L31" i="1"/>
  <c r="M31" i="1"/>
  <c r="N31" i="1"/>
  <c r="R31" i="1"/>
  <c r="G29" i="1"/>
  <c r="G30" i="1" s="1"/>
  <c r="G31" i="1" s="1"/>
  <c r="H23" i="1"/>
  <c r="I23" i="1"/>
  <c r="J23" i="1"/>
  <c r="K23" i="1"/>
  <c r="L23" i="1"/>
  <c r="M23" i="1"/>
  <c r="N23" i="1"/>
  <c r="O23" i="1"/>
  <c r="O24" i="1" s="1"/>
  <c r="P23" i="1"/>
  <c r="P24" i="1" s="1"/>
  <c r="Q23" i="1"/>
  <c r="Q24" i="1" s="1"/>
  <c r="R23" i="1"/>
  <c r="R24" i="1" s="1"/>
  <c r="S23" i="1"/>
  <c r="S24" i="1" s="1"/>
  <c r="T23" i="1"/>
  <c r="T24" i="1" s="1"/>
  <c r="U23" i="1"/>
  <c r="U24" i="1" s="1"/>
  <c r="V23" i="1"/>
  <c r="V24" i="1" s="1"/>
  <c r="W23" i="1"/>
  <c r="W24" i="1" s="1"/>
  <c r="H24" i="1"/>
  <c r="I24" i="1"/>
  <c r="J24" i="1"/>
  <c r="K24" i="1"/>
  <c r="L24" i="1"/>
  <c r="M24" i="1"/>
  <c r="N24" i="1"/>
  <c r="G23" i="1"/>
  <c r="G24" i="1" s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G84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G75" i="1"/>
  <c r="H69" i="1"/>
  <c r="I69" i="1"/>
  <c r="J69" i="1"/>
  <c r="K69" i="1"/>
  <c r="L69" i="1"/>
  <c r="M69" i="1"/>
  <c r="N69" i="1"/>
  <c r="O69" i="1"/>
  <c r="P69" i="1"/>
  <c r="Q69" i="1"/>
  <c r="Q76" i="1" s="1"/>
  <c r="R69" i="1"/>
  <c r="S69" i="1"/>
  <c r="T69" i="1"/>
  <c r="U69" i="1"/>
  <c r="V69" i="1"/>
  <c r="W69" i="1"/>
  <c r="G69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G61" i="1"/>
  <c r="H52" i="1"/>
  <c r="I52" i="1"/>
  <c r="J52" i="1"/>
  <c r="J62" i="1" s="1"/>
  <c r="K52" i="1"/>
  <c r="L52" i="1"/>
  <c r="L62" i="1" s="1"/>
  <c r="M52" i="1"/>
  <c r="N52" i="1"/>
  <c r="O52" i="1"/>
  <c r="P52" i="1"/>
  <c r="Q52" i="1"/>
  <c r="R52" i="1"/>
  <c r="S52" i="1"/>
  <c r="T52" i="1"/>
  <c r="U52" i="1"/>
  <c r="V52" i="1"/>
  <c r="W52" i="1"/>
  <c r="G52" i="1"/>
  <c r="O30" i="1" l="1"/>
  <c r="O31" i="1" s="1"/>
  <c r="O76" i="1"/>
  <c r="I62" i="1"/>
  <c r="J76" i="1"/>
  <c r="Q85" i="1"/>
  <c r="P76" i="1"/>
  <c r="U62" i="1"/>
  <c r="H76" i="1"/>
  <c r="H85" i="1" s="1"/>
  <c r="W76" i="1"/>
  <c r="W85" i="1" s="1"/>
  <c r="J85" i="1"/>
  <c r="I76" i="1"/>
  <c r="I85" i="1" s="1"/>
  <c r="O85" i="1"/>
  <c r="M62" i="1"/>
  <c r="N76" i="1"/>
  <c r="N85" i="1" s="1"/>
  <c r="O62" i="1"/>
  <c r="K62" i="1"/>
  <c r="H62" i="1"/>
  <c r="P62" i="1"/>
  <c r="N62" i="1"/>
  <c r="G62" i="1"/>
  <c r="K76" i="1"/>
  <c r="K85" i="1" s="1"/>
  <c r="L76" i="1"/>
  <c r="L85" i="1" s="1"/>
  <c r="G76" i="1"/>
  <c r="G85" i="1" s="1"/>
  <c r="S76" i="1"/>
  <c r="S85" i="1" s="1"/>
  <c r="M76" i="1"/>
  <c r="M85" i="1" s="1"/>
  <c r="V76" i="1"/>
  <c r="V85" i="1" s="1"/>
  <c r="U76" i="1"/>
  <c r="U85" i="1" s="1"/>
  <c r="P85" i="1"/>
  <c r="W62" i="1"/>
  <c r="T76" i="1"/>
  <c r="T85" i="1" s="1"/>
  <c r="R76" i="1"/>
  <c r="R85" i="1" s="1"/>
  <c r="T62" i="1"/>
  <c r="S62" i="1"/>
  <c r="R62" i="1"/>
  <c r="V62" i="1"/>
  <c r="Q62" i="1"/>
  <c r="B3" i="3" a="1"/>
  <c r="B3" i="3" s="1"/>
  <c r="B2" i="3" a="1"/>
  <c r="B2" i="3" s="1"/>
  <c r="B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0" authorId="0" shapeId="0" xr:uid="{B412D516-31CD-43D6-87F8-71AB47C94CE4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learners as customers having generated an invoice of less than $50 for the month end period and that have been on DigitalOcean’s platform for more than three months.</t>
        </r>
      </text>
    </comment>
    <comment ref="B11" authorId="0" shapeId="0" xr:uid="{52A16557-A972-4FE5-836C-688AD75D72AF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builders as customers having generated an invoice between $50 and $500 (inclusive) for the month end period.</t>
        </r>
      </text>
    </comment>
    <comment ref="B12" authorId="0" shapeId="0" xr:uid="{E9989BB8-27E2-43DA-A674-43EBE79F1E2C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define scalers as customers having generated an invoice of greater than $500 for the month end period.</t>
        </r>
      </text>
    </comment>
    <comment ref="B13" authorId="0" shapeId="0" xr:uid="{7B01EAAE-41B7-4B90-9A08-3C198A348395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We believe that our average revenue per customer, which we refer to as ARPU, is a strong indication of our ability to land new customers with higher spending levels and expand usage of our platform by our existing customers. We calculate ARPU on a monthly basis as our total revenue in that period divided by the number of customers determined as of the last day of that period. For a quarterly or annual period, ARPU is determined as the weighted average monthly ARPU over such three or 12-month period.</t>
        </r>
      </text>
    </comment>
    <comment ref="B14" authorId="0" shapeId="0" xr:uid="{FA7CC94D-D648-48DE-B404-F8740777DEED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Given the renewable nature of our business, we view annual run-rate revenue as an important indicator of our current progress towards meeting our revenue targets and projected growth rate going forward. We calculate ARR at a point in time by multiplying the latest monthly period’s revenue by 12.</t>
        </r>
      </text>
    </comment>
    <comment ref="B15" authorId="0" shapeId="0" xr:uid="{842CD233-D77B-41CC-A1FA-811E4269B922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Our ability to maintain long-term revenue growth and achieve profitability is dependent on our ability to retain and grow revenue from our existing customers. We have a history of retaining customers for multiple years and in many cases increasing their spend with us over time.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<sst xmlns="http://schemas.openxmlformats.org/spreadsheetml/2006/main" count="102" uniqueCount="98">
  <si>
    <t>DOCN</t>
  </si>
  <si>
    <t>Price</t>
  </si>
  <si>
    <t>Shares</t>
  </si>
  <si>
    <t>Marketcap</t>
  </si>
  <si>
    <t>*in millions</t>
  </si>
  <si>
    <t>Company Name</t>
  </si>
  <si>
    <t>Ticker</t>
  </si>
  <si>
    <t>Country</t>
  </si>
  <si>
    <t>Sector</t>
  </si>
  <si>
    <t>Industry</t>
  </si>
  <si>
    <t>HQ</t>
  </si>
  <si>
    <t>Headcount</t>
  </si>
  <si>
    <t>Digital Ocean Holdings, Inc.</t>
  </si>
  <si>
    <t>USA</t>
  </si>
  <si>
    <t>Information Technology</t>
  </si>
  <si>
    <t>Software - Infrastructure</t>
  </si>
  <si>
    <t>New York, NY</t>
  </si>
  <si>
    <t>Stock Prices</t>
  </si>
  <si>
    <t>High</t>
  </si>
  <si>
    <t>Low</t>
  </si>
  <si>
    <t>Average</t>
  </si>
  <si>
    <t>Income Statement *in thousands, USD</t>
  </si>
  <si>
    <t>Quarter</t>
  </si>
  <si>
    <t>Filing Date</t>
  </si>
  <si>
    <t>Period of Report</t>
  </si>
  <si>
    <t>Key Metrics</t>
  </si>
  <si>
    <t>Learners</t>
  </si>
  <si>
    <t>Builders</t>
  </si>
  <si>
    <t>Scalers</t>
  </si>
  <si>
    <t>ARPU</t>
  </si>
  <si>
    <t>Net dollar retention rate</t>
  </si>
  <si>
    <t>ARR (in millions)</t>
  </si>
  <si>
    <t>Balance Sheet *in thousands, USD</t>
  </si>
  <si>
    <t>Current Assets</t>
  </si>
  <si>
    <t>Non-current Assets</t>
  </si>
  <si>
    <t>Current Liabilities</t>
  </si>
  <si>
    <t>Non-current Liabilities</t>
  </si>
  <si>
    <t>Equity</t>
  </si>
  <si>
    <t>Cash</t>
  </si>
  <si>
    <t>Marketable securities</t>
  </si>
  <si>
    <t>AR</t>
  </si>
  <si>
    <t>Prepaid expenses and other current assets</t>
  </si>
  <si>
    <t>Total Current Assets</t>
  </si>
  <si>
    <t>PP&amp;E</t>
  </si>
  <si>
    <t>Restricted cash</t>
  </si>
  <si>
    <t>Goodwill</t>
  </si>
  <si>
    <t>Intangible assets</t>
  </si>
  <si>
    <t>Operating lease right-of-use assets</t>
  </si>
  <si>
    <t>Deferred tax assets</t>
  </si>
  <si>
    <t>Other assets</t>
  </si>
  <si>
    <t>Total Non-current Assets</t>
  </si>
  <si>
    <t>Total Assets</t>
  </si>
  <si>
    <t>AP</t>
  </si>
  <si>
    <t>Accrued other expenses</t>
  </si>
  <si>
    <t>Deferred revenue</t>
  </si>
  <si>
    <t>Operating lease liabilities</t>
  </si>
  <si>
    <t>Other current liabilities</t>
  </si>
  <si>
    <t>Deferred tax liabilities</t>
  </si>
  <si>
    <t>Long-term debt</t>
  </si>
  <si>
    <t>Operating lease liabilities, non-current</t>
  </si>
  <si>
    <t>Other long-term liabilities</t>
  </si>
  <si>
    <t>Total Non-current Liabilities</t>
  </si>
  <si>
    <t>Total Liabilities</t>
  </si>
  <si>
    <t>Preferred stock</t>
  </si>
  <si>
    <t>Common stock</t>
  </si>
  <si>
    <t>Treasury stock</t>
  </si>
  <si>
    <t>Additional paid-in capital</t>
  </si>
  <si>
    <t>Accumulated other comprehensive loss</t>
  </si>
  <si>
    <t>Accumulated deficit</t>
  </si>
  <si>
    <t>Total Equity</t>
  </si>
  <si>
    <t>Total Equity &amp; Liabilities</t>
  </si>
  <si>
    <t>CFFO</t>
  </si>
  <si>
    <t>CapEx</t>
  </si>
  <si>
    <t>FCF</t>
  </si>
  <si>
    <t>SBI</t>
  </si>
  <si>
    <t>SBC</t>
  </si>
  <si>
    <t>SBB</t>
  </si>
  <si>
    <t>Dividends</t>
  </si>
  <si>
    <t>Revenue</t>
  </si>
  <si>
    <t>COGs</t>
  </si>
  <si>
    <t>Gross Profit</t>
  </si>
  <si>
    <t>Gross Margin</t>
  </si>
  <si>
    <t>Operating Expenses</t>
  </si>
  <si>
    <t>R&amp;D</t>
  </si>
  <si>
    <t>S&amp;M</t>
  </si>
  <si>
    <t>G&amp;A</t>
  </si>
  <si>
    <t>Total Operating Expenses</t>
  </si>
  <si>
    <t>Operating Income</t>
  </si>
  <si>
    <t>Operating Margin</t>
  </si>
  <si>
    <t>Other Income (expense)</t>
  </si>
  <si>
    <t>Interest expense</t>
  </si>
  <si>
    <t>Loss on extinguishment of debt</t>
  </si>
  <si>
    <t>Total Other Income</t>
  </si>
  <si>
    <t>Income before taxes</t>
  </si>
  <si>
    <t>Net Income</t>
  </si>
  <si>
    <t>Net Margin</t>
  </si>
  <si>
    <t>EPS</t>
  </si>
  <si>
    <t>Taxes (benefit)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</si>
</sst>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0" xfId="0" applyFont="1" applyFill="1"/>
    <xf numFmtId="14" fontId="0" fillId="0" borderId="0" xfId="0" applyNumberFormat="1"/>
    <xf numFmtId="9" fontId="0" fillId="0" borderId="0" xfId="0" applyNumberFormat="1"/>
    <xf numFmtId="167" fontId="0" fillId="0" borderId="0" xfId="0" applyNumberFormat="1"/>
    <xf numFmtId="3" fontId="0" fillId="0" borderId="0" xfId="0" applyNumberFormat="1"/>
    <xf numFmtId="0" fontId="4" fillId="3" borderId="0" xfId="0" applyFont="1" applyFill="1"/>
    <xf numFmtId="0" fontId="0" fillId="0" borderId="1" xfId="0" applyBorder="1"/>
    <xf numFmtId="0" fontId="0" fillId="0" borderId="2" xfId="0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0" xfId="0" applyNumberFormat="1" applyFont="1" applyFill="1"/>
    <xf numFmtId="3" fontId="0" fillId="0" borderId="1" xfId="0" applyNumberFormat="1" applyFont="1" applyFill="1" applyBorder="1"/>
    <xf numFmtId="3" fontId="0" fillId="0" borderId="2" xfId="0" applyNumberFormat="1" applyFont="1" applyFill="1" applyBorder="1"/>
    <xf numFmtId="3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https://www.bing.com/financeapi/forcetrigger?t=bztea2&amp;q=XNYS%3aDOCN&amp;form=skydnc</v>
    <v>Learn more on Bing</v>
  </rv>
  <rv s="1">
    <v>en-US</v>
    <v>bztea2</v>
    <v>268435456</v>
    <v>1</v>
    <v>Powered by Refinitiv</v>
    <v>0</v>
    <v>DigitalOcean Holdings, Inc. (XNYS:DOCN)</v>
    <v>2</v>
    <v>3</v>
    <v>Finance</v>
    <v>4</v>
    <v>51.69</v>
    <v>19.39</v>
    <v>2.3759999999999999</v>
    <v>-1.56</v>
    <v>-7.1300000000000001E-3</v>
    <v>-3.9564000000000002E-2</v>
    <v>-0.27</v>
    <v>USD</v>
    <v>DigitalOcean Holdings, Inc. provides cloud computing platform offering on-demand infrastructure, platform and software tools for startups and small and medium-sized businesses (SMBs). The Company provides SMBs with a comprehensive suite of cloud offerings, advanced networking and the flexibility to harness both Graphics Processing Units (GPUs) and Central Processing Units (CPUs) capabilities. It offers mission-critical solutions across Infrastructure-as-a-Service (IaaS), including its Droplet virtual machines, storage, and networking offerings; Platform-as-a-Service (PaaS), including its Managed Database and Managed Kubernetes offerings; and Software-as-a-Service (SaaS), including its Managed Hosting and Marketplace offerings. Its customers use its platform across numerous industry verticals and for a range of use cases, such as Web and mobile applications, Website hosting, media and gaming, personal Web projects, managed services, and others.</v>
    <v>1204</v>
    <v>New York Stock Exchange</v>
    <v>XNYS</v>
    <v>XNYS</v>
    <v>101 Avenue Of The Americas, 10Th Floor, NEW YORK, NY, 10013 US</v>
    <v>39.1</v>
    <v>Software &amp; IT Services</v>
    <v>Stock</v>
    <v>45336.041106990626</v>
    <v>0</v>
    <v>37.060600000000001</v>
    <v>3257158179</v>
    <v>DigitalOcean Holdings, Inc.</v>
    <v>DigitalOcean Holdings, Inc.</v>
    <v>37.200000000000003</v>
    <v>39.43</v>
    <v>37.869999999999997</v>
    <v>37.6</v>
    <v>86008930</v>
    <v>DOCN</v>
    <v>DigitalOcean Holdings, Inc. (XNYS:DOCN)</v>
    <v>1890145</v>
    <v>908113</v>
    <v>2016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A65A-49F7-4DF7-A936-5E0D29217E81}">
  <dimension ref="A1:C4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e" vm="1">
        <v>#VALUE!</v>
      </c>
    </row>
    <row r="2" spans="1:3" x14ac:dyDescent="0.35">
      <c r="A2" t="s">
        <v>1</v>
      </c>
      <c r="B2" s="1" cm="1">
        <f t="array" ref="B2">_FV(A1,"Price")</f>
        <v>37.869999999999997</v>
      </c>
    </row>
    <row r="3" spans="1:3" s="2" customFormat="1" x14ac:dyDescent="0.35">
      <c r="A3" s="2" t="s">
        <v>2</v>
      </c>
      <c r="B3" s="2" cm="1">
        <f t="array" ref="B3">_FV(A1,"Shares outstanding",TRUE)/1000000</f>
        <v>86.008930000000007</v>
      </c>
      <c r="C3" s="2" t="s">
        <v>4</v>
      </c>
    </row>
    <row r="4" spans="1:3" s="2" customFormat="1" x14ac:dyDescent="0.35">
      <c r="A4" s="2" t="s">
        <v>3</v>
      </c>
      <c r="B4" s="2">
        <f>B2*B3</f>
        <v>3257.1581790999999</v>
      </c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D60C-8C7D-4424-8B42-6A2F02EA247D}">
  <dimension ref="A1:B8"/>
  <sheetViews>
    <sheetView workbookViewId="0">
      <selection activeCell="D34" sqref="D34"/>
    </sheetView>
  </sheetViews>
  <sheetFormatPr defaultRowHeight="14.5" x14ac:dyDescent="0.35"/>
  <sheetData>
    <row r="1" spans="1:2" x14ac:dyDescent="0.35">
      <c r="A1" t="s">
        <v>5</v>
      </c>
      <c r="B1" t="s">
        <v>12</v>
      </c>
    </row>
    <row r="2" spans="1:2" x14ac:dyDescent="0.35">
      <c r="A2" t="s">
        <v>6</v>
      </c>
      <c r="B2" t="s">
        <v>0</v>
      </c>
    </row>
    <row r="3" spans="1:2" x14ac:dyDescent="0.35">
      <c r="A3" t="s">
        <v>7</v>
      </c>
      <c r="B3" t="s">
        <v>13</v>
      </c>
    </row>
    <row r="4" spans="1:2" x14ac:dyDescent="0.35">
      <c r="A4" t="s">
        <v>8</v>
      </c>
      <c r="B4" t="s">
        <v>14</v>
      </c>
    </row>
    <row r="5" spans="1:2" x14ac:dyDescent="0.35">
      <c r="A5" t="s">
        <v>9</v>
      </c>
      <c r="B5" t="s">
        <v>15</v>
      </c>
    </row>
    <row r="6" spans="1:2" x14ac:dyDescent="0.35">
      <c r="A6" t="s">
        <v>10</v>
      </c>
      <c r="B6" t="s">
        <v>16</v>
      </c>
    </row>
    <row r="8" spans="1:2" x14ac:dyDescent="0.35">
      <c r="A8" t="s">
        <v>11</v>
      </c>
      <c r="B8">
        <v>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B9D-56B9-415F-84B2-0254055CCDC6}">
  <dimension ref="B1:W94"/>
  <sheetViews>
    <sheetView tabSelected="1" workbookViewId="0">
      <pane xSplit="2" ySplit="7" topLeftCell="H65" activePane="bottomRight" state="frozen"/>
      <selection pane="topRight" activeCell="C1" sqref="C1"/>
      <selection pane="bottomLeft" activeCell="A7" sqref="A7"/>
      <selection pane="bottomRight" activeCell="M87" sqref="M87"/>
    </sheetView>
  </sheetViews>
  <sheetFormatPr defaultRowHeight="14.5" x14ac:dyDescent="0.35"/>
  <cols>
    <col min="2" max="2" width="17.90625" customWidth="1"/>
    <col min="16" max="17" width="9.453125" bestFit="1" customWidth="1"/>
  </cols>
  <sheetData>
    <row r="1" spans="2:17" x14ac:dyDescent="0.35">
      <c r="B1" t="s">
        <v>22</v>
      </c>
    </row>
    <row r="2" spans="2:17" x14ac:dyDescent="0.35">
      <c r="B2" t="s">
        <v>23</v>
      </c>
      <c r="P2" s="4">
        <v>44617</v>
      </c>
      <c r="Q2" s="4">
        <v>44979</v>
      </c>
    </row>
    <row r="3" spans="2:17" x14ac:dyDescent="0.35">
      <c r="B3" t="s">
        <v>24</v>
      </c>
      <c r="O3">
        <v>2020</v>
      </c>
      <c r="P3">
        <v>2021</v>
      </c>
      <c r="Q3">
        <v>2022</v>
      </c>
    </row>
    <row r="4" spans="2:17" s="3" customFormat="1" x14ac:dyDescent="0.35">
      <c r="B4" s="3" t="s">
        <v>17</v>
      </c>
    </row>
    <row r="5" spans="2:17" x14ac:dyDescent="0.35">
      <c r="B5" t="s">
        <v>18</v>
      </c>
    </row>
    <row r="6" spans="2:17" x14ac:dyDescent="0.35">
      <c r="B6" t="s">
        <v>19</v>
      </c>
    </row>
    <row r="7" spans="2:17" x14ac:dyDescent="0.35">
      <c r="B7" t="s">
        <v>20</v>
      </c>
    </row>
    <row r="9" spans="2:17" s="3" customFormat="1" x14ac:dyDescent="0.35">
      <c r="B9" s="3" t="s">
        <v>25</v>
      </c>
    </row>
    <row r="10" spans="2:17" s="7" customFormat="1" x14ac:dyDescent="0.35">
      <c r="B10" s="7" t="s">
        <v>26</v>
      </c>
      <c r="O10" s="7">
        <v>426739</v>
      </c>
      <c r="P10" s="7">
        <v>445756</v>
      </c>
      <c r="Q10" s="7">
        <v>468065</v>
      </c>
    </row>
    <row r="11" spans="2:17" s="7" customFormat="1" x14ac:dyDescent="0.35">
      <c r="B11" s="7" t="s">
        <v>27</v>
      </c>
      <c r="O11" s="7">
        <v>72627</v>
      </c>
      <c r="P11" s="7">
        <v>88787</v>
      </c>
      <c r="Q11" s="7">
        <v>129150</v>
      </c>
    </row>
    <row r="12" spans="2:17" s="7" customFormat="1" x14ac:dyDescent="0.35">
      <c r="B12" s="7" t="s">
        <v>28</v>
      </c>
      <c r="O12" s="7">
        <v>7624</v>
      </c>
      <c r="P12" s="7">
        <v>10568</v>
      </c>
      <c r="Q12" s="7">
        <v>15032</v>
      </c>
    </row>
    <row r="13" spans="2:17" s="6" customFormat="1" x14ac:dyDescent="0.35">
      <c r="B13" s="6" t="s">
        <v>29</v>
      </c>
      <c r="O13" s="6">
        <v>47.78</v>
      </c>
      <c r="P13" s="6">
        <v>59.96</v>
      </c>
      <c r="Q13" s="6">
        <v>75.19</v>
      </c>
    </row>
    <row r="14" spans="2:17" s="6" customFormat="1" x14ac:dyDescent="0.35">
      <c r="B14" s="6" t="s">
        <v>31</v>
      </c>
      <c r="O14" s="6">
        <v>357</v>
      </c>
      <c r="P14" s="6">
        <v>490</v>
      </c>
      <c r="Q14" s="6">
        <v>659</v>
      </c>
    </row>
    <row r="15" spans="2:17" s="5" customFormat="1" x14ac:dyDescent="0.35">
      <c r="B15" s="5" t="s">
        <v>30</v>
      </c>
      <c r="O15" s="5">
        <v>1.03</v>
      </c>
      <c r="P15" s="5">
        <v>1.1299999999999999</v>
      </c>
      <c r="Q15" s="5">
        <v>1.1499999999999999</v>
      </c>
    </row>
    <row r="20" spans="2:23" s="3" customFormat="1" x14ac:dyDescent="0.35">
      <c r="B20" s="3" t="s">
        <v>21</v>
      </c>
    </row>
    <row r="21" spans="2:23" s="7" customFormat="1" x14ac:dyDescent="0.35">
      <c r="B21" s="7" t="s">
        <v>78</v>
      </c>
      <c r="O21" s="7">
        <v>318380</v>
      </c>
      <c r="P21" s="7">
        <v>428561</v>
      </c>
      <c r="Q21" s="7">
        <v>576322</v>
      </c>
    </row>
    <row r="22" spans="2:23" s="11" customFormat="1" x14ac:dyDescent="0.35">
      <c r="B22" s="11" t="s">
        <v>79</v>
      </c>
      <c r="O22" s="11">
        <v>145532</v>
      </c>
      <c r="P22" s="11">
        <v>170595</v>
      </c>
      <c r="Q22" s="11">
        <v>211927</v>
      </c>
    </row>
    <row r="23" spans="2:23" s="7" customFormat="1" x14ac:dyDescent="0.35">
      <c r="B23" s="7" t="s">
        <v>80</v>
      </c>
      <c r="G23" s="7">
        <f>G21-G22</f>
        <v>0</v>
      </c>
      <c r="H23" s="7">
        <f t="shared" ref="H23:W23" si="0">H21-H22</f>
        <v>0</v>
      </c>
      <c r="I23" s="7">
        <f t="shared" si="0"/>
        <v>0</v>
      </c>
      <c r="J23" s="7">
        <f t="shared" si="0"/>
        <v>0</v>
      </c>
      <c r="K23" s="7">
        <f t="shared" si="0"/>
        <v>0</v>
      </c>
      <c r="L23" s="7">
        <f t="shared" si="0"/>
        <v>0</v>
      </c>
      <c r="M23" s="7">
        <f t="shared" si="0"/>
        <v>0</v>
      </c>
      <c r="N23" s="7">
        <f t="shared" si="0"/>
        <v>0</v>
      </c>
      <c r="O23" s="7">
        <f t="shared" si="0"/>
        <v>172848</v>
      </c>
      <c r="P23" s="7">
        <f t="shared" si="0"/>
        <v>257966</v>
      </c>
      <c r="Q23" s="7">
        <f t="shared" si="0"/>
        <v>364395</v>
      </c>
      <c r="R23" s="7">
        <f t="shared" si="0"/>
        <v>0</v>
      </c>
      <c r="S23" s="7">
        <f t="shared" si="0"/>
        <v>0</v>
      </c>
      <c r="T23" s="7">
        <f t="shared" si="0"/>
        <v>0</v>
      </c>
      <c r="U23" s="7">
        <f t="shared" si="0"/>
        <v>0</v>
      </c>
      <c r="V23" s="7">
        <f t="shared" si="0"/>
        <v>0</v>
      </c>
      <c r="W23" s="7">
        <f t="shared" si="0"/>
        <v>0</v>
      </c>
    </row>
    <row r="24" spans="2:23" s="5" customFormat="1" x14ac:dyDescent="0.35">
      <c r="B24" s="5" t="s">
        <v>81</v>
      </c>
      <c r="G24" s="5" t="e">
        <f>G23/G21</f>
        <v>#DIV/0!</v>
      </c>
      <c r="H24" s="5" t="e">
        <f t="shared" ref="H24:W24" si="1">H23/H21</f>
        <v>#DIV/0!</v>
      </c>
      <c r="I24" s="5" t="e">
        <f t="shared" si="1"/>
        <v>#DIV/0!</v>
      </c>
      <c r="J24" s="5" t="e">
        <f t="shared" si="1"/>
        <v>#DIV/0!</v>
      </c>
      <c r="K24" s="5" t="e">
        <f t="shared" si="1"/>
        <v>#DIV/0!</v>
      </c>
      <c r="L24" s="5" t="e">
        <f t="shared" si="1"/>
        <v>#DIV/0!</v>
      </c>
      <c r="M24" s="5" t="e">
        <f t="shared" si="1"/>
        <v>#DIV/0!</v>
      </c>
      <c r="N24" s="5" t="e">
        <f t="shared" si="1"/>
        <v>#DIV/0!</v>
      </c>
      <c r="O24" s="5">
        <f t="shared" si="1"/>
        <v>0.54289842326779325</v>
      </c>
      <c r="P24" s="5">
        <f t="shared" si="1"/>
        <v>0.60193531375930143</v>
      </c>
      <c r="Q24" s="5">
        <f t="shared" si="1"/>
        <v>0.63227674806792034</v>
      </c>
      <c r="R24" s="5" t="e">
        <f t="shared" si="1"/>
        <v>#DIV/0!</v>
      </c>
      <c r="S24" s="5" t="e">
        <f t="shared" si="1"/>
        <v>#DIV/0!</v>
      </c>
      <c r="T24" s="5" t="e">
        <f t="shared" si="1"/>
        <v>#DIV/0!</v>
      </c>
      <c r="U24" s="5" t="e">
        <f t="shared" si="1"/>
        <v>#DIV/0!</v>
      </c>
      <c r="V24" s="5" t="e">
        <f t="shared" si="1"/>
        <v>#DIV/0!</v>
      </c>
      <c r="W24" s="5" t="e">
        <f t="shared" si="1"/>
        <v>#DIV/0!</v>
      </c>
    </row>
    <row r="25" spans="2:23" s="16" customFormat="1" x14ac:dyDescent="0.35">
      <c r="B25" s="16" t="s">
        <v>82</v>
      </c>
    </row>
    <row r="26" spans="2:23" s="7" customFormat="1" x14ac:dyDescent="0.35">
      <c r="B26" s="7" t="s">
        <v>83</v>
      </c>
      <c r="O26" s="7">
        <v>74970</v>
      </c>
      <c r="P26" s="7">
        <v>115684</v>
      </c>
      <c r="Q26" s="7">
        <v>143885</v>
      </c>
    </row>
    <row r="27" spans="2:23" s="7" customFormat="1" x14ac:dyDescent="0.35">
      <c r="B27" s="7" t="s">
        <v>84</v>
      </c>
      <c r="O27" s="7">
        <v>33472</v>
      </c>
      <c r="P27" s="7">
        <v>50878</v>
      </c>
      <c r="Q27" s="7">
        <v>81544</v>
      </c>
    </row>
    <row r="28" spans="2:23" s="11" customFormat="1" x14ac:dyDescent="0.35">
      <c r="B28" s="11" t="s">
        <v>85</v>
      </c>
      <c r="O28" s="11">
        <v>80197</v>
      </c>
      <c r="P28" s="11">
        <v>102590</v>
      </c>
      <c r="Q28" s="11">
        <v>165185</v>
      </c>
    </row>
    <row r="29" spans="2:23" s="12" customFormat="1" x14ac:dyDescent="0.35">
      <c r="B29" s="12" t="s">
        <v>86</v>
      </c>
      <c r="G29" s="12">
        <f>SUM(G26:G28)</f>
        <v>0</v>
      </c>
      <c r="H29" s="12">
        <f t="shared" ref="H29:W29" si="2">SUM(H26:H28)</f>
        <v>0</v>
      </c>
      <c r="I29" s="12">
        <f t="shared" si="2"/>
        <v>0</v>
      </c>
      <c r="J29" s="12">
        <f t="shared" si="2"/>
        <v>0</v>
      </c>
      <c r="K29" s="12">
        <f t="shared" si="2"/>
        <v>0</v>
      </c>
      <c r="L29" s="12">
        <f t="shared" si="2"/>
        <v>0</v>
      </c>
      <c r="M29" s="12">
        <f t="shared" si="2"/>
        <v>0</v>
      </c>
      <c r="N29" s="12">
        <f t="shared" si="2"/>
        <v>0</v>
      </c>
      <c r="O29" s="12">
        <f t="shared" si="2"/>
        <v>188639</v>
      </c>
      <c r="P29" s="12">
        <f t="shared" si="2"/>
        <v>269152</v>
      </c>
      <c r="Q29" s="12">
        <f t="shared" si="2"/>
        <v>390614</v>
      </c>
      <c r="R29" s="12">
        <f t="shared" si="2"/>
        <v>0</v>
      </c>
      <c r="S29" s="12">
        <f t="shared" si="2"/>
        <v>0</v>
      </c>
      <c r="T29" s="12">
        <f t="shared" si="2"/>
        <v>0</v>
      </c>
      <c r="U29" s="12">
        <f t="shared" si="2"/>
        <v>0</v>
      </c>
      <c r="V29" s="12">
        <f t="shared" si="2"/>
        <v>0</v>
      </c>
      <c r="W29" s="12">
        <f t="shared" si="2"/>
        <v>0</v>
      </c>
    </row>
    <row r="30" spans="2:23" s="7" customFormat="1" x14ac:dyDescent="0.35">
      <c r="B30" s="7" t="s">
        <v>87</v>
      </c>
      <c r="G30" s="7">
        <f>G23-G29</f>
        <v>0</v>
      </c>
      <c r="H30" s="7">
        <f t="shared" ref="H30:W30" si="3">H23-H29</f>
        <v>0</v>
      </c>
      <c r="I30" s="7">
        <f t="shared" si="3"/>
        <v>0</v>
      </c>
      <c r="J30" s="7">
        <f t="shared" si="3"/>
        <v>0</v>
      </c>
      <c r="K30" s="7">
        <f t="shared" si="3"/>
        <v>0</v>
      </c>
      <c r="L30" s="7">
        <f t="shared" si="3"/>
        <v>0</v>
      </c>
      <c r="M30" s="7">
        <f t="shared" si="3"/>
        <v>0</v>
      </c>
      <c r="N30" s="7">
        <f t="shared" si="3"/>
        <v>0</v>
      </c>
      <c r="O30" s="7">
        <f t="shared" si="3"/>
        <v>-15791</v>
      </c>
      <c r="P30" s="7">
        <f t="shared" si="3"/>
        <v>-11186</v>
      </c>
      <c r="Q30" s="7">
        <f t="shared" si="3"/>
        <v>-26219</v>
      </c>
      <c r="R30" s="7">
        <f t="shared" si="3"/>
        <v>0</v>
      </c>
      <c r="S30" s="7">
        <f t="shared" si="3"/>
        <v>0</v>
      </c>
      <c r="T30" s="7">
        <f t="shared" si="3"/>
        <v>0</v>
      </c>
      <c r="U30" s="7">
        <f t="shared" si="3"/>
        <v>0</v>
      </c>
      <c r="V30" s="7">
        <f t="shared" si="3"/>
        <v>0</v>
      </c>
      <c r="W30" s="7">
        <f t="shared" si="3"/>
        <v>0</v>
      </c>
    </row>
    <row r="31" spans="2:23" s="5" customFormat="1" x14ac:dyDescent="0.35">
      <c r="B31" s="5" t="s">
        <v>88</v>
      </c>
      <c r="G31" s="5" t="e">
        <f>G30/G21</f>
        <v>#DIV/0!</v>
      </c>
      <c r="H31" s="5" t="e">
        <f t="shared" ref="H31:W31" si="4">H30/H21</f>
        <v>#DIV/0!</v>
      </c>
      <c r="I31" s="5" t="e">
        <f t="shared" si="4"/>
        <v>#DIV/0!</v>
      </c>
      <c r="J31" s="5" t="e">
        <f t="shared" si="4"/>
        <v>#DIV/0!</v>
      </c>
      <c r="K31" s="5" t="e">
        <f t="shared" si="4"/>
        <v>#DIV/0!</v>
      </c>
      <c r="L31" s="5" t="e">
        <f t="shared" si="4"/>
        <v>#DIV/0!</v>
      </c>
      <c r="M31" s="5" t="e">
        <f t="shared" si="4"/>
        <v>#DIV/0!</v>
      </c>
      <c r="N31" s="5" t="e">
        <f t="shared" si="4"/>
        <v>#DIV/0!</v>
      </c>
      <c r="O31" s="5">
        <f t="shared" si="4"/>
        <v>-4.9597964696274893E-2</v>
      </c>
      <c r="P31" s="5">
        <f t="shared" si="4"/>
        <v>-2.610130179834376E-2</v>
      </c>
      <c r="Q31" s="5">
        <f t="shared" si="4"/>
        <v>-4.5493664999774433E-2</v>
      </c>
      <c r="R31" s="5" t="e">
        <f t="shared" si="4"/>
        <v>#DIV/0!</v>
      </c>
      <c r="S31" s="5" t="e">
        <f t="shared" si="4"/>
        <v>#DIV/0!</v>
      </c>
      <c r="T31" s="5" t="e">
        <f t="shared" si="4"/>
        <v>#DIV/0!</v>
      </c>
      <c r="U31" s="5" t="e">
        <f t="shared" si="4"/>
        <v>#DIV/0!</v>
      </c>
      <c r="V31" s="5" t="e">
        <f t="shared" si="4"/>
        <v>#DIV/0!</v>
      </c>
      <c r="W31" s="5" t="e">
        <f t="shared" si="4"/>
        <v>#DIV/0!</v>
      </c>
    </row>
    <row r="32" spans="2:23" s="16" customFormat="1" x14ac:dyDescent="0.35">
      <c r="B32" s="16" t="s">
        <v>89</v>
      </c>
    </row>
    <row r="33" spans="2:23" s="7" customFormat="1" x14ac:dyDescent="0.35">
      <c r="B33" s="7" t="s">
        <v>90</v>
      </c>
      <c r="O33" s="7">
        <v>13610</v>
      </c>
      <c r="P33" s="7">
        <v>3744</v>
      </c>
      <c r="Q33" s="7">
        <v>8396</v>
      </c>
    </row>
    <row r="34" spans="2:23" s="7" customFormat="1" x14ac:dyDescent="0.35">
      <c r="B34" s="7" t="s">
        <v>91</v>
      </c>
      <c r="O34" s="7">
        <v>259</v>
      </c>
      <c r="P34" s="7">
        <v>3435</v>
      </c>
      <c r="Q34" s="7">
        <v>407</v>
      </c>
    </row>
    <row r="35" spans="2:23" s="11" customFormat="1" x14ac:dyDescent="0.35">
      <c r="B35" s="11" t="s">
        <v>89</v>
      </c>
      <c r="O35" s="11">
        <v>12997</v>
      </c>
      <c r="P35" s="11">
        <v>-164</v>
      </c>
      <c r="Q35" s="11">
        <v>-10615</v>
      </c>
    </row>
    <row r="36" spans="2:23" s="12" customFormat="1" x14ac:dyDescent="0.35">
      <c r="B36" s="12" t="s">
        <v>92</v>
      </c>
      <c r="G36" s="12">
        <f>SUM(G33:G35)</f>
        <v>0</v>
      </c>
      <c r="H36" s="12">
        <f t="shared" ref="H36:W36" si="5">SUM(H33:H35)</f>
        <v>0</v>
      </c>
      <c r="I36" s="12">
        <f t="shared" si="5"/>
        <v>0</v>
      </c>
      <c r="J36" s="12">
        <f t="shared" si="5"/>
        <v>0</v>
      </c>
      <c r="K36" s="12">
        <f t="shared" si="5"/>
        <v>0</v>
      </c>
      <c r="L36" s="12">
        <f t="shared" si="5"/>
        <v>0</v>
      </c>
      <c r="M36" s="12">
        <f t="shared" si="5"/>
        <v>0</v>
      </c>
      <c r="N36" s="12">
        <f t="shared" si="5"/>
        <v>0</v>
      </c>
      <c r="O36" s="12">
        <f t="shared" si="5"/>
        <v>26866</v>
      </c>
      <c r="P36" s="12">
        <f t="shared" si="5"/>
        <v>7015</v>
      </c>
      <c r="Q36" s="12">
        <f t="shared" si="5"/>
        <v>-1812</v>
      </c>
      <c r="R36" s="12">
        <f t="shared" si="5"/>
        <v>0</v>
      </c>
      <c r="S36" s="12">
        <f t="shared" si="5"/>
        <v>0</v>
      </c>
      <c r="T36" s="12">
        <f t="shared" si="5"/>
        <v>0</v>
      </c>
      <c r="U36" s="12">
        <f t="shared" si="5"/>
        <v>0</v>
      </c>
      <c r="V36" s="12">
        <f t="shared" si="5"/>
        <v>0</v>
      </c>
      <c r="W36" s="12">
        <f t="shared" si="5"/>
        <v>0</v>
      </c>
    </row>
    <row r="37" spans="2:23" s="7" customFormat="1" x14ac:dyDescent="0.35">
      <c r="B37" s="7" t="s">
        <v>93</v>
      </c>
      <c r="G37" s="7">
        <f>G30-G36</f>
        <v>0</v>
      </c>
      <c r="H37" s="7">
        <f t="shared" ref="H37:W37" si="6">H30-H36</f>
        <v>0</v>
      </c>
      <c r="I37" s="7">
        <f t="shared" si="6"/>
        <v>0</v>
      </c>
      <c r="J37" s="7">
        <f t="shared" si="6"/>
        <v>0</v>
      </c>
      <c r="K37" s="7">
        <f t="shared" si="6"/>
        <v>0</v>
      </c>
      <c r="L37" s="7">
        <f t="shared" si="6"/>
        <v>0</v>
      </c>
      <c r="M37" s="7">
        <f t="shared" si="6"/>
        <v>0</v>
      </c>
      <c r="N37" s="7">
        <f t="shared" si="6"/>
        <v>0</v>
      </c>
      <c r="O37" s="7">
        <f t="shared" si="6"/>
        <v>-42657</v>
      </c>
      <c r="P37" s="7">
        <f t="shared" si="6"/>
        <v>-18201</v>
      </c>
      <c r="Q37" s="7">
        <f t="shared" si="6"/>
        <v>-24407</v>
      </c>
      <c r="R37" s="7">
        <f t="shared" si="6"/>
        <v>0</v>
      </c>
      <c r="S37" s="7">
        <f t="shared" si="6"/>
        <v>0</v>
      </c>
      <c r="T37" s="7">
        <f t="shared" si="6"/>
        <v>0</v>
      </c>
      <c r="U37" s="7">
        <f t="shared" si="6"/>
        <v>0</v>
      </c>
      <c r="V37" s="7">
        <f t="shared" si="6"/>
        <v>0</v>
      </c>
      <c r="W37" s="7">
        <f t="shared" si="6"/>
        <v>0</v>
      </c>
    </row>
    <row r="38" spans="2:23" s="11" customFormat="1" x14ac:dyDescent="0.35">
      <c r="B38" s="11" t="s">
        <v>97</v>
      </c>
      <c r="O38" s="11">
        <v>911</v>
      </c>
      <c r="P38" s="11">
        <v>1302</v>
      </c>
      <c r="Q38" s="11">
        <v>-124</v>
      </c>
    </row>
    <row r="39" spans="2:23" s="7" customFormat="1" x14ac:dyDescent="0.35">
      <c r="B39" s="7" t="s">
        <v>94</v>
      </c>
      <c r="G39" s="7">
        <f>G37-G38</f>
        <v>0</v>
      </c>
      <c r="H39" s="7">
        <f t="shared" ref="H39:W39" si="7">H37-H38</f>
        <v>0</v>
      </c>
      <c r="I39" s="7">
        <f t="shared" si="7"/>
        <v>0</v>
      </c>
      <c r="J39" s="7">
        <f t="shared" si="7"/>
        <v>0</v>
      </c>
      <c r="K39" s="7">
        <f t="shared" si="7"/>
        <v>0</v>
      </c>
      <c r="L39" s="7">
        <f t="shared" si="7"/>
        <v>0</v>
      </c>
      <c r="M39" s="7">
        <f t="shared" si="7"/>
        <v>0</v>
      </c>
      <c r="N39" s="7">
        <f t="shared" si="7"/>
        <v>0</v>
      </c>
      <c r="O39" s="7">
        <f t="shared" si="7"/>
        <v>-43568</v>
      </c>
      <c r="P39" s="7">
        <f t="shared" si="7"/>
        <v>-19503</v>
      </c>
      <c r="Q39" s="7">
        <f t="shared" si="7"/>
        <v>-24283</v>
      </c>
      <c r="R39" s="7">
        <f t="shared" si="7"/>
        <v>0</v>
      </c>
      <c r="S39" s="7">
        <f t="shared" si="7"/>
        <v>0</v>
      </c>
      <c r="T39" s="7">
        <f t="shared" si="7"/>
        <v>0</v>
      </c>
      <c r="U39" s="7">
        <f t="shared" si="7"/>
        <v>0</v>
      </c>
      <c r="V39" s="7">
        <f t="shared" si="7"/>
        <v>0</v>
      </c>
      <c r="W39" s="7">
        <f t="shared" si="7"/>
        <v>0</v>
      </c>
    </row>
    <row r="40" spans="2:23" x14ac:dyDescent="0.35">
      <c r="B40" t="s">
        <v>95</v>
      </c>
    </row>
    <row r="42" spans="2:23" s="2" customFormat="1" x14ac:dyDescent="0.35">
      <c r="B42" s="2" t="s">
        <v>96</v>
      </c>
      <c r="G42" s="2" t="e">
        <f>G39/G43</f>
        <v>#DIV/0!</v>
      </c>
      <c r="H42" s="2" t="e">
        <f t="shared" ref="H42:W42" si="8">H39/H43</f>
        <v>#DIV/0!</v>
      </c>
      <c r="I42" s="2" t="e">
        <f t="shared" si="8"/>
        <v>#DIV/0!</v>
      </c>
      <c r="J42" s="2" t="e">
        <f t="shared" si="8"/>
        <v>#DIV/0!</v>
      </c>
      <c r="K42" s="2" t="e">
        <f t="shared" si="8"/>
        <v>#DIV/0!</v>
      </c>
      <c r="L42" s="2" t="e">
        <f t="shared" si="8"/>
        <v>#DIV/0!</v>
      </c>
      <c r="M42" s="2" t="e">
        <f t="shared" si="8"/>
        <v>#DIV/0!</v>
      </c>
      <c r="N42" s="2" t="e">
        <f t="shared" si="8"/>
        <v>#DIV/0!</v>
      </c>
      <c r="O42" s="2">
        <f t="shared" si="8"/>
        <v>-1.0458495367036345</v>
      </c>
      <c r="P42" s="2">
        <f t="shared" si="8"/>
        <v>-0.2092057839183043</v>
      </c>
      <c r="Q42" s="2">
        <f t="shared" si="8"/>
        <v>-0.24088843918020753</v>
      </c>
      <c r="R42" s="2" t="e">
        <f t="shared" si="8"/>
        <v>#DIV/0!</v>
      </c>
      <c r="S42" s="2" t="e">
        <f t="shared" si="8"/>
        <v>#DIV/0!</v>
      </c>
      <c r="T42" s="2" t="e">
        <f t="shared" si="8"/>
        <v>#DIV/0!</v>
      </c>
      <c r="U42" s="2" t="e">
        <f t="shared" si="8"/>
        <v>#DIV/0!</v>
      </c>
      <c r="V42" s="2" t="e">
        <f t="shared" si="8"/>
        <v>#DIV/0!</v>
      </c>
      <c r="W42" s="2" t="e">
        <f t="shared" si="8"/>
        <v>#DIV/0!</v>
      </c>
    </row>
    <row r="43" spans="2:23" x14ac:dyDescent="0.35">
      <c r="B43" t="s">
        <v>2</v>
      </c>
      <c r="O43">
        <v>41658</v>
      </c>
      <c r="P43">
        <v>93224</v>
      </c>
      <c r="Q43">
        <v>100806</v>
      </c>
    </row>
    <row r="46" spans="2:23" s="3" customFormat="1" x14ac:dyDescent="0.35">
      <c r="B46" s="3" t="s">
        <v>32</v>
      </c>
    </row>
    <row r="47" spans="2:23" s="8" customFormat="1" x14ac:dyDescent="0.35">
      <c r="B47" s="8" t="s">
        <v>33</v>
      </c>
    </row>
    <row r="48" spans="2:23" s="7" customFormat="1" x14ac:dyDescent="0.35">
      <c r="B48" s="7" t="s">
        <v>38</v>
      </c>
      <c r="P48" s="7">
        <v>1713387</v>
      </c>
      <c r="Q48" s="7">
        <v>140772</v>
      </c>
    </row>
    <row r="49" spans="2:23" s="7" customFormat="1" x14ac:dyDescent="0.35">
      <c r="B49" s="7" t="s">
        <v>39</v>
      </c>
      <c r="P49" s="7">
        <v>0</v>
      </c>
      <c r="Q49" s="7">
        <v>723462</v>
      </c>
    </row>
    <row r="50" spans="2:23" s="7" customFormat="1" x14ac:dyDescent="0.35">
      <c r="B50" s="7" t="s">
        <v>40</v>
      </c>
      <c r="P50" s="7">
        <v>39619</v>
      </c>
      <c r="Q50" s="7">
        <v>53833</v>
      </c>
    </row>
    <row r="51" spans="2:23" s="11" customFormat="1" x14ac:dyDescent="0.35">
      <c r="B51" s="11" t="s">
        <v>41</v>
      </c>
      <c r="P51" s="11">
        <v>17050</v>
      </c>
      <c r="Q51" s="11">
        <v>28485</v>
      </c>
    </row>
    <row r="52" spans="2:23" s="7" customFormat="1" x14ac:dyDescent="0.35">
      <c r="B52" s="7" t="s">
        <v>42</v>
      </c>
      <c r="G52" s="7">
        <f>SUM(G48:G51)</f>
        <v>0</v>
      </c>
      <c r="H52" s="7">
        <f t="shared" ref="H52:W52" si="9">SUM(H48:H51)</f>
        <v>0</v>
      </c>
      <c r="I52" s="7">
        <f t="shared" si="9"/>
        <v>0</v>
      </c>
      <c r="J52" s="7">
        <f t="shared" si="9"/>
        <v>0</v>
      </c>
      <c r="K52" s="7">
        <f t="shared" si="9"/>
        <v>0</v>
      </c>
      <c r="L52" s="7">
        <f t="shared" si="9"/>
        <v>0</v>
      </c>
      <c r="M52" s="7">
        <f t="shared" si="9"/>
        <v>0</v>
      </c>
      <c r="N52" s="7">
        <f t="shared" si="9"/>
        <v>0</v>
      </c>
      <c r="O52" s="7">
        <f t="shared" si="9"/>
        <v>0</v>
      </c>
      <c r="P52" s="7">
        <f t="shared" si="9"/>
        <v>1770056</v>
      </c>
      <c r="Q52" s="7">
        <f t="shared" si="9"/>
        <v>946552</v>
      </c>
      <c r="R52" s="7">
        <f t="shared" si="9"/>
        <v>0</v>
      </c>
      <c r="S52" s="7">
        <f t="shared" si="9"/>
        <v>0</v>
      </c>
      <c r="T52" s="7">
        <f t="shared" si="9"/>
        <v>0</v>
      </c>
      <c r="U52" s="7">
        <f t="shared" si="9"/>
        <v>0</v>
      </c>
      <c r="V52" s="7">
        <f t="shared" si="9"/>
        <v>0</v>
      </c>
      <c r="W52" s="7">
        <f t="shared" si="9"/>
        <v>0</v>
      </c>
    </row>
    <row r="53" spans="2:23" s="8" customFormat="1" x14ac:dyDescent="0.35">
      <c r="B53" s="8" t="s">
        <v>34</v>
      </c>
    </row>
    <row r="54" spans="2:23" x14ac:dyDescent="0.35">
      <c r="B54" t="s">
        <v>43</v>
      </c>
      <c r="P54" s="7">
        <v>249643</v>
      </c>
      <c r="Q54" s="7">
        <v>273170</v>
      </c>
    </row>
    <row r="55" spans="2:23" x14ac:dyDescent="0.35">
      <c r="B55" t="s">
        <v>44</v>
      </c>
      <c r="P55" s="7">
        <v>2038</v>
      </c>
      <c r="Q55" s="7">
        <v>1935</v>
      </c>
    </row>
    <row r="56" spans="2:23" x14ac:dyDescent="0.35">
      <c r="B56" t="s">
        <v>45</v>
      </c>
      <c r="P56" s="7">
        <v>32170</v>
      </c>
      <c r="Q56" s="7">
        <v>313718</v>
      </c>
    </row>
    <row r="57" spans="2:23" x14ac:dyDescent="0.35">
      <c r="B57" t="s">
        <v>46</v>
      </c>
      <c r="P57" s="7">
        <v>42915</v>
      </c>
      <c r="Q57" s="7">
        <v>118928</v>
      </c>
    </row>
    <row r="58" spans="2:23" x14ac:dyDescent="0.35">
      <c r="B58" t="s">
        <v>47</v>
      </c>
      <c r="P58" s="7">
        <v>0</v>
      </c>
      <c r="Q58" s="7">
        <v>154501</v>
      </c>
    </row>
    <row r="59" spans="2:23" x14ac:dyDescent="0.35">
      <c r="B59" t="s">
        <v>48</v>
      </c>
      <c r="P59" s="7">
        <v>88</v>
      </c>
      <c r="Q59" s="7">
        <v>751</v>
      </c>
    </row>
    <row r="60" spans="2:23" s="9" customFormat="1" x14ac:dyDescent="0.35">
      <c r="B60" s="9" t="s">
        <v>49</v>
      </c>
      <c r="P60" s="9">
        <v>4085</v>
      </c>
      <c r="Q60" s="9">
        <v>6553</v>
      </c>
    </row>
    <row r="61" spans="2:23" s="10" customFormat="1" x14ac:dyDescent="0.35">
      <c r="B61" s="10" t="s">
        <v>50</v>
      </c>
      <c r="G61" s="12">
        <f>SUM(G54:G60)</f>
        <v>0</v>
      </c>
      <c r="H61" s="12">
        <f t="shared" ref="H61:W61" si="10">SUM(H54:H60)</f>
        <v>0</v>
      </c>
      <c r="I61" s="12">
        <f t="shared" si="10"/>
        <v>0</v>
      </c>
      <c r="J61" s="12">
        <f t="shared" si="10"/>
        <v>0</v>
      </c>
      <c r="K61" s="12">
        <f t="shared" si="10"/>
        <v>0</v>
      </c>
      <c r="L61" s="12">
        <f t="shared" si="10"/>
        <v>0</v>
      </c>
      <c r="M61" s="12">
        <f t="shared" si="10"/>
        <v>0</v>
      </c>
      <c r="N61" s="12">
        <f t="shared" si="10"/>
        <v>0</v>
      </c>
      <c r="O61" s="12">
        <f t="shared" si="10"/>
        <v>0</v>
      </c>
      <c r="P61" s="12">
        <f t="shared" si="10"/>
        <v>330939</v>
      </c>
      <c r="Q61" s="12">
        <f t="shared" si="10"/>
        <v>869556</v>
      </c>
      <c r="R61" s="12">
        <f t="shared" si="10"/>
        <v>0</v>
      </c>
      <c r="S61" s="12">
        <f t="shared" si="10"/>
        <v>0</v>
      </c>
      <c r="T61" s="12">
        <f t="shared" si="10"/>
        <v>0</v>
      </c>
      <c r="U61" s="12">
        <f t="shared" si="10"/>
        <v>0</v>
      </c>
      <c r="V61" s="12">
        <f t="shared" si="10"/>
        <v>0</v>
      </c>
      <c r="W61" s="12">
        <f t="shared" si="10"/>
        <v>0</v>
      </c>
    </row>
    <row r="62" spans="2:23" x14ac:dyDescent="0.35">
      <c r="B62" t="s">
        <v>51</v>
      </c>
      <c r="G62" s="7">
        <f>G61+G52</f>
        <v>0</v>
      </c>
      <c r="H62" s="7">
        <f t="shared" ref="H62:W62" si="11">H61+H52</f>
        <v>0</v>
      </c>
      <c r="I62" s="7">
        <f t="shared" si="11"/>
        <v>0</v>
      </c>
      <c r="J62" s="7">
        <f t="shared" si="11"/>
        <v>0</v>
      </c>
      <c r="K62" s="7">
        <f t="shared" si="11"/>
        <v>0</v>
      </c>
      <c r="L62" s="7">
        <f t="shared" si="11"/>
        <v>0</v>
      </c>
      <c r="M62" s="7">
        <f t="shared" si="11"/>
        <v>0</v>
      </c>
      <c r="N62" s="7">
        <f t="shared" si="11"/>
        <v>0</v>
      </c>
      <c r="O62" s="7">
        <f t="shared" si="11"/>
        <v>0</v>
      </c>
      <c r="P62" s="7">
        <f t="shared" si="11"/>
        <v>2100995</v>
      </c>
      <c r="Q62" s="7">
        <f t="shared" si="11"/>
        <v>1816108</v>
      </c>
      <c r="R62" s="7">
        <f t="shared" si="11"/>
        <v>0</v>
      </c>
      <c r="S62" s="7">
        <f t="shared" si="11"/>
        <v>0</v>
      </c>
      <c r="T62" s="7">
        <f t="shared" si="11"/>
        <v>0</v>
      </c>
      <c r="U62" s="7">
        <f t="shared" si="11"/>
        <v>0</v>
      </c>
      <c r="V62" s="7">
        <f t="shared" si="11"/>
        <v>0</v>
      </c>
      <c r="W62" s="7">
        <f t="shared" si="11"/>
        <v>0</v>
      </c>
    </row>
    <row r="63" spans="2:23" s="8" customFormat="1" x14ac:dyDescent="0.35">
      <c r="B63" s="8" t="s">
        <v>35</v>
      </c>
    </row>
    <row r="64" spans="2:23" s="7" customFormat="1" x14ac:dyDescent="0.35">
      <c r="B64" s="7" t="s">
        <v>52</v>
      </c>
      <c r="P64" s="7">
        <v>12657</v>
      </c>
      <c r="Q64" s="7">
        <v>21138</v>
      </c>
    </row>
    <row r="65" spans="2:23" s="7" customFormat="1" x14ac:dyDescent="0.35">
      <c r="B65" s="7" t="s">
        <v>53</v>
      </c>
      <c r="P65" s="7">
        <v>31907</v>
      </c>
      <c r="Q65" s="7">
        <v>33987</v>
      </c>
    </row>
    <row r="66" spans="2:23" s="7" customFormat="1" x14ac:dyDescent="0.35">
      <c r="B66" s="7" t="s">
        <v>54</v>
      </c>
      <c r="P66" s="7">
        <v>4826</v>
      </c>
      <c r="Q66" s="7">
        <v>5550</v>
      </c>
    </row>
    <row r="67" spans="2:23" s="7" customFormat="1" x14ac:dyDescent="0.35">
      <c r="B67" s="7" t="s">
        <v>55</v>
      </c>
      <c r="P67" s="7">
        <v>0</v>
      </c>
      <c r="Q67" s="7">
        <v>57682</v>
      </c>
    </row>
    <row r="68" spans="2:23" s="11" customFormat="1" x14ac:dyDescent="0.35">
      <c r="B68" s="11" t="s">
        <v>56</v>
      </c>
      <c r="P68" s="11">
        <v>8849</v>
      </c>
      <c r="Q68" s="11">
        <v>45913</v>
      </c>
    </row>
    <row r="69" spans="2:23" s="7" customFormat="1" x14ac:dyDescent="0.35">
      <c r="B69" s="7" t="s">
        <v>35</v>
      </c>
      <c r="G69" s="7">
        <f>SUM(G64:G68)</f>
        <v>0</v>
      </c>
      <c r="H69" s="7">
        <f t="shared" ref="H69:W69" si="12">SUM(H64:H68)</f>
        <v>0</v>
      </c>
      <c r="I69" s="7">
        <f t="shared" si="12"/>
        <v>0</v>
      </c>
      <c r="J69" s="7">
        <f t="shared" si="12"/>
        <v>0</v>
      </c>
      <c r="K69" s="7">
        <f t="shared" si="12"/>
        <v>0</v>
      </c>
      <c r="L69" s="7">
        <f t="shared" si="12"/>
        <v>0</v>
      </c>
      <c r="M69" s="7">
        <f t="shared" si="12"/>
        <v>0</v>
      </c>
      <c r="N69" s="7">
        <f t="shared" si="12"/>
        <v>0</v>
      </c>
      <c r="O69" s="7">
        <f t="shared" si="12"/>
        <v>0</v>
      </c>
      <c r="P69" s="7">
        <f t="shared" si="12"/>
        <v>58239</v>
      </c>
      <c r="Q69" s="7">
        <f t="shared" si="12"/>
        <v>164270</v>
      </c>
      <c r="R69" s="7">
        <f t="shared" si="12"/>
        <v>0</v>
      </c>
      <c r="S69" s="7">
        <f t="shared" si="12"/>
        <v>0</v>
      </c>
      <c r="T69" s="7">
        <f t="shared" si="12"/>
        <v>0</v>
      </c>
      <c r="U69" s="7">
        <f t="shared" si="12"/>
        <v>0</v>
      </c>
      <c r="V69" s="7">
        <f t="shared" si="12"/>
        <v>0</v>
      </c>
      <c r="W69" s="7">
        <f t="shared" si="12"/>
        <v>0</v>
      </c>
    </row>
    <row r="70" spans="2:23" s="8" customFormat="1" x14ac:dyDescent="0.35">
      <c r="B70" s="8" t="s">
        <v>36</v>
      </c>
    </row>
    <row r="71" spans="2:23" x14ac:dyDescent="0.35">
      <c r="B71" t="s">
        <v>57</v>
      </c>
      <c r="P71" s="7">
        <v>421</v>
      </c>
      <c r="Q71" s="7">
        <v>18209</v>
      </c>
    </row>
    <row r="72" spans="2:23" x14ac:dyDescent="0.35">
      <c r="B72" t="s">
        <v>58</v>
      </c>
      <c r="P72" s="7">
        <v>1462676</v>
      </c>
      <c r="Q72" s="7">
        <v>1470270</v>
      </c>
    </row>
    <row r="73" spans="2:23" x14ac:dyDescent="0.35">
      <c r="B73" t="s">
        <v>59</v>
      </c>
      <c r="P73" s="7">
        <v>0</v>
      </c>
      <c r="Q73" s="7">
        <v>108243</v>
      </c>
    </row>
    <row r="74" spans="2:23" s="9" customFormat="1" x14ac:dyDescent="0.35">
      <c r="B74" s="9" t="s">
        <v>60</v>
      </c>
      <c r="P74" s="9">
        <v>1462</v>
      </c>
      <c r="Q74" s="9">
        <v>3826</v>
      </c>
    </row>
    <row r="75" spans="2:23" s="10" customFormat="1" x14ac:dyDescent="0.35">
      <c r="B75" s="10" t="s">
        <v>61</v>
      </c>
      <c r="G75" s="12">
        <f>SUM(G71:G74)</f>
        <v>0</v>
      </c>
      <c r="H75" s="12">
        <f t="shared" ref="H75:W75" si="13">SUM(H71:H74)</f>
        <v>0</v>
      </c>
      <c r="I75" s="12">
        <f t="shared" si="13"/>
        <v>0</v>
      </c>
      <c r="J75" s="12">
        <f t="shared" si="13"/>
        <v>0</v>
      </c>
      <c r="K75" s="12">
        <f t="shared" si="13"/>
        <v>0</v>
      </c>
      <c r="L75" s="12">
        <f t="shared" si="13"/>
        <v>0</v>
      </c>
      <c r="M75" s="12">
        <f t="shared" si="13"/>
        <v>0</v>
      </c>
      <c r="N75" s="12">
        <f t="shared" si="13"/>
        <v>0</v>
      </c>
      <c r="O75" s="12">
        <f t="shared" si="13"/>
        <v>0</v>
      </c>
      <c r="P75" s="12">
        <f t="shared" si="13"/>
        <v>1464559</v>
      </c>
      <c r="Q75" s="12">
        <f t="shared" si="13"/>
        <v>1600548</v>
      </c>
      <c r="R75" s="12">
        <f t="shared" si="13"/>
        <v>0</v>
      </c>
      <c r="S75" s="12">
        <f t="shared" si="13"/>
        <v>0</v>
      </c>
      <c r="T75" s="12">
        <f t="shared" si="13"/>
        <v>0</v>
      </c>
      <c r="U75" s="12">
        <f t="shared" si="13"/>
        <v>0</v>
      </c>
      <c r="V75" s="12">
        <f t="shared" si="13"/>
        <v>0</v>
      </c>
      <c r="W75" s="12">
        <f t="shared" si="13"/>
        <v>0</v>
      </c>
    </row>
    <row r="76" spans="2:23" x14ac:dyDescent="0.35">
      <c r="B76" t="s">
        <v>62</v>
      </c>
      <c r="G76" s="7">
        <f>G75+G69</f>
        <v>0</v>
      </c>
      <c r="H76" s="7">
        <f t="shared" ref="H76:W76" si="14">H75+H69</f>
        <v>0</v>
      </c>
      <c r="I76" s="7">
        <f t="shared" si="14"/>
        <v>0</v>
      </c>
      <c r="J76" s="7">
        <f t="shared" si="14"/>
        <v>0</v>
      </c>
      <c r="K76" s="7">
        <f t="shared" si="14"/>
        <v>0</v>
      </c>
      <c r="L76" s="7">
        <f t="shared" si="14"/>
        <v>0</v>
      </c>
      <c r="M76" s="7">
        <f t="shared" si="14"/>
        <v>0</v>
      </c>
      <c r="N76" s="7">
        <f t="shared" si="14"/>
        <v>0</v>
      </c>
      <c r="O76" s="7">
        <f t="shared" si="14"/>
        <v>0</v>
      </c>
      <c r="P76" s="7">
        <f t="shared" si="14"/>
        <v>1522798</v>
      </c>
      <c r="Q76" s="7">
        <f t="shared" si="14"/>
        <v>1764818</v>
      </c>
      <c r="R76" s="7">
        <f t="shared" si="14"/>
        <v>0</v>
      </c>
      <c r="S76" s="7">
        <f t="shared" si="14"/>
        <v>0</v>
      </c>
      <c r="T76" s="7">
        <f t="shared" si="14"/>
        <v>0</v>
      </c>
      <c r="U76" s="7">
        <f t="shared" si="14"/>
        <v>0</v>
      </c>
      <c r="V76" s="7">
        <f t="shared" si="14"/>
        <v>0</v>
      </c>
      <c r="W76" s="7">
        <f t="shared" si="14"/>
        <v>0</v>
      </c>
    </row>
    <row r="77" spans="2:23" s="8" customFormat="1" x14ac:dyDescent="0.35">
      <c r="B77" s="8" t="s">
        <v>37</v>
      </c>
    </row>
    <row r="78" spans="2:23" s="13" customFormat="1" x14ac:dyDescent="0.35">
      <c r="B78" s="13" t="s">
        <v>63</v>
      </c>
      <c r="P78" s="13">
        <v>0</v>
      </c>
      <c r="Q78" s="13">
        <v>0</v>
      </c>
    </row>
    <row r="79" spans="2:23" s="13" customFormat="1" x14ac:dyDescent="0.35">
      <c r="B79" s="13" t="s">
        <v>64</v>
      </c>
      <c r="P79" s="13">
        <v>2</v>
      </c>
      <c r="Q79" s="13">
        <v>2</v>
      </c>
    </row>
    <row r="80" spans="2:23" s="13" customFormat="1" x14ac:dyDescent="0.35">
      <c r="B80" s="13" t="s">
        <v>65</v>
      </c>
      <c r="P80" s="13">
        <v>-4598</v>
      </c>
      <c r="Q80" s="13">
        <v>0</v>
      </c>
    </row>
    <row r="81" spans="2:23" s="13" customFormat="1" x14ac:dyDescent="0.35">
      <c r="B81" s="13" t="s">
        <v>66</v>
      </c>
      <c r="P81" s="13">
        <v>769705</v>
      </c>
      <c r="Q81" s="13">
        <v>263957</v>
      </c>
    </row>
    <row r="82" spans="2:23" s="13" customFormat="1" x14ac:dyDescent="0.35">
      <c r="B82" s="13" t="s">
        <v>67</v>
      </c>
      <c r="P82" s="13">
        <v>-374</v>
      </c>
      <c r="Q82" s="13">
        <v>-2048</v>
      </c>
    </row>
    <row r="83" spans="2:23" s="14" customFormat="1" x14ac:dyDescent="0.35">
      <c r="B83" s="14" t="s">
        <v>68</v>
      </c>
      <c r="P83" s="14">
        <v>-186538</v>
      </c>
      <c r="Q83" s="14">
        <v>-210821</v>
      </c>
    </row>
    <row r="84" spans="2:23" s="15" customFormat="1" x14ac:dyDescent="0.35">
      <c r="B84" s="15" t="s">
        <v>69</v>
      </c>
      <c r="G84" s="15">
        <f>SUM(G78:G83)</f>
        <v>0</v>
      </c>
      <c r="H84" s="15">
        <f t="shared" ref="H84:W84" si="15">SUM(H78:H83)</f>
        <v>0</v>
      </c>
      <c r="I84" s="15">
        <f t="shared" si="15"/>
        <v>0</v>
      </c>
      <c r="J84" s="15">
        <f t="shared" si="15"/>
        <v>0</v>
      </c>
      <c r="K84" s="15">
        <f t="shared" si="15"/>
        <v>0</v>
      </c>
      <c r="L84" s="15">
        <f t="shared" si="15"/>
        <v>0</v>
      </c>
      <c r="M84" s="15">
        <f t="shared" si="15"/>
        <v>0</v>
      </c>
      <c r="N84" s="15">
        <f t="shared" si="15"/>
        <v>0</v>
      </c>
      <c r="O84" s="15">
        <f t="shared" si="15"/>
        <v>0</v>
      </c>
      <c r="P84" s="15">
        <f t="shared" si="15"/>
        <v>578197</v>
      </c>
      <c r="Q84" s="15">
        <f t="shared" si="15"/>
        <v>51090</v>
      </c>
      <c r="R84" s="15">
        <f t="shared" si="15"/>
        <v>0</v>
      </c>
      <c r="S84" s="15">
        <f t="shared" si="15"/>
        <v>0</v>
      </c>
      <c r="T84" s="15">
        <f t="shared" si="15"/>
        <v>0</v>
      </c>
      <c r="U84" s="15">
        <f t="shared" si="15"/>
        <v>0</v>
      </c>
      <c r="V84" s="15">
        <f t="shared" si="15"/>
        <v>0</v>
      </c>
      <c r="W84" s="15">
        <f t="shared" si="15"/>
        <v>0</v>
      </c>
    </row>
    <row r="85" spans="2:23" s="7" customFormat="1" x14ac:dyDescent="0.35">
      <c r="B85" s="13" t="s">
        <v>70</v>
      </c>
      <c r="G85" s="7">
        <f>G84+G76</f>
        <v>0</v>
      </c>
      <c r="H85" s="7">
        <f t="shared" ref="H85:W85" si="16">H84+H76</f>
        <v>0</v>
      </c>
      <c r="I85" s="7">
        <f t="shared" si="16"/>
        <v>0</v>
      </c>
      <c r="J85" s="7">
        <f t="shared" si="16"/>
        <v>0</v>
      </c>
      <c r="K85" s="7">
        <f t="shared" si="16"/>
        <v>0</v>
      </c>
      <c r="L85" s="7">
        <f t="shared" si="16"/>
        <v>0</v>
      </c>
      <c r="M85" s="7">
        <f t="shared" si="16"/>
        <v>0</v>
      </c>
      <c r="N85" s="7">
        <f t="shared" si="16"/>
        <v>0</v>
      </c>
      <c r="O85" s="7">
        <f t="shared" si="16"/>
        <v>0</v>
      </c>
      <c r="P85" s="7">
        <f t="shared" si="16"/>
        <v>2100995</v>
      </c>
      <c r="Q85" s="7">
        <f t="shared" si="16"/>
        <v>1815908</v>
      </c>
      <c r="R85" s="7">
        <f t="shared" si="16"/>
        <v>0</v>
      </c>
      <c r="S85" s="7">
        <f t="shared" si="16"/>
        <v>0</v>
      </c>
      <c r="T85" s="7">
        <f t="shared" si="16"/>
        <v>0</v>
      </c>
      <c r="U85" s="7">
        <f t="shared" si="16"/>
        <v>0</v>
      </c>
      <c r="V85" s="7">
        <f t="shared" si="16"/>
        <v>0</v>
      </c>
      <c r="W85" s="7">
        <f t="shared" si="16"/>
        <v>0</v>
      </c>
    </row>
    <row r="86" spans="2:23" s="3" customFormat="1" x14ac:dyDescent="0.35"/>
    <row r="87" spans="2:23" s="7" customFormat="1" x14ac:dyDescent="0.35">
      <c r="B87" s="13" t="s">
        <v>71</v>
      </c>
      <c r="P87" s="7">
        <v>133109</v>
      </c>
      <c r="Q87" s="7">
        <v>195152</v>
      </c>
    </row>
    <row r="88" spans="2:23" s="11" customFormat="1" x14ac:dyDescent="0.35">
      <c r="B88" s="14" t="s">
        <v>72</v>
      </c>
      <c r="P88" s="11">
        <v>-970972</v>
      </c>
      <c r="Q88" s="11">
        <f>-106389-8913</f>
        <v>-115302</v>
      </c>
    </row>
    <row r="89" spans="2:23" s="7" customFormat="1" x14ac:dyDescent="0.35">
      <c r="B89" s="13" t="s">
        <v>73</v>
      </c>
      <c r="G89" s="7">
        <f>SUM(G87:G88)</f>
        <v>0</v>
      </c>
      <c r="H89" s="7">
        <f t="shared" ref="H89:W89" si="17">SUM(H87:H88)</f>
        <v>0</v>
      </c>
      <c r="I89" s="7">
        <f t="shared" si="17"/>
        <v>0</v>
      </c>
      <c r="J89" s="7">
        <f t="shared" si="17"/>
        <v>0</v>
      </c>
      <c r="K89" s="7">
        <f t="shared" si="17"/>
        <v>0</v>
      </c>
      <c r="L89" s="7">
        <f t="shared" si="17"/>
        <v>0</v>
      </c>
      <c r="M89" s="7">
        <f t="shared" si="17"/>
        <v>0</v>
      </c>
      <c r="N89" s="7">
        <f t="shared" si="17"/>
        <v>0</v>
      </c>
      <c r="O89" s="7">
        <f t="shared" si="17"/>
        <v>0</v>
      </c>
      <c r="P89" s="7">
        <v>-6391</v>
      </c>
      <c r="Q89" s="7">
        <f t="shared" si="17"/>
        <v>79850</v>
      </c>
      <c r="R89" s="7">
        <f t="shared" si="17"/>
        <v>0</v>
      </c>
      <c r="S89" s="7">
        <f t="shared" si="17"/>
        <v>0</v>
      </c>
      <c r="T89" s="7">
        <f t="shared" si="17"/>
        <v>0</v>
      </c>
      <c r="U89" s="7">
        <f t="shared" si="17"/>
        <v>0</v>
      </c>
      <c r="V89" s="7">
        <f t="shared" si="17"/>
        <v>0</v>
      </c>
      <c r="W89" s="7">
        <f t="shared" si="17"/>
        <v>0</v>
      </c>
    </row>
    <row r="90" spans="2:23" s="7" customFormat="1" x14ac:dyDescent="0.35"/>
    <row r="91" spans="2:23" s="7" customFormat="1" x14ac:dyDescent="0.35">
      <c r="B91" s="13" t="s">
        <v>74</v>
      </c>
      <c r="O91" s="7">
        <v>0</v>
      </c>
      <c r="P91" s="7">
        <v>1462195</v>
      </c>
      <c r="Q91" s="7">
        <v>0</v>
      </c>
    </row>
    <row r="92" spans="2:23" s="7" customFormat="1" x14ac:dyDescent="0.35">
      <c r="B92" s="13" t="s">
        <v>75</v>
      </c>
      <c r="O92" s="7">
        <v>29456</v>
      </c>
      <c r="P92" s="7">
        <v>61577</v>
      </c>
      <c r="Q92" s="7">
        <v>105829</v>
      </c>
    </row>
    <row r="93" spans="2:23" s="7" customFormat="1" x14ac:dyDescent="0.35">
      <c r="B93" s="13" t="s">
        <v>76</v>
      </c>
      <c r="O93" s="7">
        <v>0</v>
      </c>
      <c r="P93" s="7">
        <v>0</v>
      </c>
      <c r="Q93" s="7">
        <v>0</v>
      </c>
    </row>
    <row r="94" spans="2:23" s="7" customFormat="1" x14ac:dyDescent="0.35">
      <c r="B94" s="13" t="s">
        <v>77</v>
      </c>
      <c r="O94" s="7">
        <v>0</v>
      </c>
      <c r="P94" s="7">
        <v>0</v>
      </c>
      <c r="Q94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2024-02-13T18:43:45Z</dcterms:created>
  <dcterms:modified xsi:type="dcterms:W3CDTF">2024-02-14T04:55:54Z</dcterms:modified>
</cp:coreProperties>
</file>