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534a1defcf7f9d1a/Company Models CloudSave/LRCX/"/>
    </mc:Choice>
  </mc:AlternateContent>
  <xr:revisionPtr revIDLastSave="944" documentId="8_{05A4F5F0-727F-4F74-B505-535B654219DB}" xr6:coauthVersionLast="47" xr6:coauthVersionMax="47" xr10:uidLastSave="{F1158E91-A903-4C4D-8945-E6048E50CCD7}"/>
  <bookViews>
    <workbookView xWindow="36060" yWindow="2520" windowWidth="28800" windowHeight="15460" activeTab="2" xr2:uid="{E0D243FC-4CE3-4C9E-A333-28D571105A03}"/>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29" i="1" l="1"/>
  <c r="N132" i="1" s="1"/>
  <c r="U129" i="1"/>
  <c r="U132" i="1" s="1"/>
  <c r="W129" i="1"/>
  <c r="W131" i="1" s="1"/>
  <c r="H130" i="1"/>
  <c r="H129" i="1" s="1"/>
  <c r="I130" i="1"/>
  <c r="I129" i="1" s="1"/>
  <c r="J130" i="1"/>
  <c r="J129" i="1" s="1"/>
  <c r="K130" i="1"/>
  <c r="K129" i="1" s="1"/>
  <c r="L130" i="1"/>
  <c r="L129" i="1" s="1"/>
  <c r="M130" i="1"/>
  <c r="M129" i="1" s="1"/>
  <c r="N130" i="1"/>
  <c r="O130" i="1"/>
  <c r="O129" i="1" s="1"/>
  <c r="P130" i="1"/>
  <c r="P129" i="1" s="1"/>
  <c r="Q130" i="1"/>
  <c r="Q129" i="1" s="1"/>
  <c r="R130" i="1"/>
  <c r="R129" i="1" s="1"/>
  <c r="S130" i="1"/>
  <c r="S129" i="1" s="1"/>
  <c r="T130" i="1"/>
  <c r="T129" i="1" s="1"/>
  <c r="U130" i="1"/>
  <c r="V130" i="1"/>
  <c r="V129" i="1" s="1"/>
  <c r="W130" i="1"/>
  <c r="X130" i="1"/>
  <c r="X129" i="1" s="1"/>
  <c r="N131" i="1"/>
  <c r="U131" i="1"/>
  <c r="N134" i="1"/>
  <c r="G130" i="1"/>
  <c r="G129" i="1" s="1"/>
  <c r="H119" i="1"/>
  <c r="I119" i="1"/>
  <c r="J119" i="1"/>
  <c r="K119" i="1"/>
  <c r="L119" i="1"/>
  <c r="M119" i="1"/>
  <c r="N119" i="1"/>
  <c r="O119" i="1"/>
  <c r="P119" i="1"/>
  <c r="Q119" i="1"/>
  <c r="R119" i="1"/>
  <c r="S119" i="1"/>
  <c r="T119" i="1"/>
  <c r="U119" i="1"/>
  <c r="V119" i="1"/>
  <c r="W119" i="1"/>
  <c r="X119" i="1"/>
  <c r="H120" i="1"/>
  <c r="I120" i="1"/>
  <c r="J120" i="1"/>
  <c r="K120" i="1"/>
  <c r="L120" i="1"/>
  <c r="M120" i="1"/>
  <c r="N120" i="1"/>
  <c r="O120" i="1"/>
  <c r="P120" i="1"/>
  <c r="Q120" i="1"/>
  <c r="R120" i="1"/>
  <c r="S120" i="1"/>
  <c r="T120" i="1"/>
  <c r="U120" i="1"/>
  <c r="V120" i="1"/>
  <c r="W120" i="1"/>
  <c r="X120" i="1"/>
  <c r="H121" i="1"/>
  <c r="I121" i="1"/>
  <c r="J121" i="1"/>
  <c r="K121" i="1"/>
  <c r="L121" i="1"/>
  <c r="M121" i="1"/>
  <c r="N121" i="1"/>
  <c r="O121" i="1"/>
  <c r="P121" i="1"/>
  <c r="Q121" i="1"/>
  <c r="R121" i="1"/>
  <c r="S121" i="1"/>
  <c r="T121" i="1"/>
  <c r="U121" i="1"/>
  <c r="V121" i="1"/>
  <c r="W121" i="1"/>
  <c r="X121" i="1"/>
  <c r="H122" i="1"/>
  <c r="I122" i="1"/>
  <c r="J122" i="1"/>
  <c r="K122" i="1"/>
  <c r="L122" i="1"/>
  <c r="M122" i="1"/>
  <c r="N122" i="1"/>
  <c r="O122" i="1"/>
  <c r="P122" i="1"/>
  <c r="Q122" i="1"/>
  <c r="R122" i="1"/>
  <c r="S122" i="1"/>
  <c r="T122" i="1"/>
  <c r="U122" i="1"/>
  <c r="V122" i="1"/>
  <c r="W122" i="1"/>
  <c r="X122" i="1"/>
  <c r="H123" i="1"/>
  <c r="I123" i="1"/>
  <c r="J123" i="1"/>
  <c r="K123" i="1"/>
  <c r="L123" i="1"/>
  <c r="M123" i="1"/>
  <c r="N123" i="1"/>
  <c r="O123" i="1"/>
  <c r="P123" i="1"/>
  <c r="Q123" i="1"/>
  <c r="R123" i="1"/>
  <c r="S123" i="1"/>
  <c r="T123" i="1"/>
  <c r="U123" i="1"/>
  <c r="V123" i="1"/>
  <c r="W123" i="1"/>
  <c r="X123" i="1"/>
  <c r="H124" i="1"/>
  <c r="I124" i="1"/>
  <c r="J124" i="1"/>
  <c r="K124" i="1"/>
  <c r="L124" i="1"/>
  <c r="M124" i="1"/>
  <c r="N124" i="1"/>
  <c r="O124" i="1"/>
  <c r="P124" i="1"/>
  <c r="Q124" i="1"/>
  <c r="R124" i="1"/>
  <c r="S124" i="1"/>
  <c r="T124" i="1"/>
  <c r="U124" i="1"/>
  <c r="V124" i="1"/>
  <c r="W124" i="1"/>
  <c r="X124" i="1"/>
  <c r="H125" i="1"/>
  <c r="I125" i="1"/>
  <c r="J125" i="1"/>
  <c r="K125" i="1"/>
  <c r="L125" i="1"/>
  <c r="M125" i="1"/>
  <c r="N125" i="1"/>
  <c r="O125" i="1"/>
  <c r="P125" i="1"/>
  <c r="Q125" i="1"/>
  <c r="R125" i="1"/>
  <c r="S125" i="1"/>
  <c r="T125" i="1"/>
  <c r="U125" i="1"/>
  <c r="V125" i="1"/>
  <c r="W125" i="1"/>
  <c r="X125" i="1"/>
  <c r="G125" i="1"/>
  <c r="G124" i="1"/>
  <c r="G123" i="1"/>
  <c r="G122" i="1"/>
  <c r="G121" i="1"/>
  <c r="G120" i="1"/>
  <c r="G119" i="1"/>
  <c r="H116" i="1"/>
  <c r="I116" i="1"/>
  <c r="J116" i="1"/>
  <c r="K116" i="1"/>
  <c r="L116" i="1"/>
  <c r="M116" i="1"/>
  <c r="N116" i="1"/>
  <c r="O116" i="1"/>
  <c r="P116" i="1"/>
  <c r="Q116" i="1"/>
  <c r="R116" i="1"/>
  <c r="S116" i="1"/>
  <c r="T116" i="1"/>
  <c r="U116" i="1"/>
  <c r="V116" i="1"/>
  <c r="W116" i="1"/>
  <c r="X116" i="1"/>
  <c r="G116" i="1"/>
  <c r="H100" i="1"/>
  <c r="I100" i="1"/>
  <c r="J100" i="1"/>
  <c r="K100" i="1"/>
  <c r="L100" i="1"/>
  <c r="M100" i="1"/>
  <c r="N100" i="1"/>
  <c r="O100" i="1"/>
  <c r="P100" i="1"/>
  <c r="Q100" i="1"/>
  <c r="R100" i="1"/>
  <c r="S100" i="1"/>
  <c r="T100" i="1"/>
  <c r="U100" i="1"/>
  <c r="V100" i="1"/>
  <c r="W100" i="1"/>
  <c r="X100" i="1"/>
  <c r="G100" i="1"/>
  <c r="H15" i="1"/>
  <c r="I15" i="1"/>
  <c r="I22" i="1" s="1"/>
  <c r="J15" i="1"/>
  <c r="K15" i="1"/>
  <c r="L15" i="1"/>
  <c r="M15" i="1"/>
  <c r="N15" i="1"/>
  <c r="O15" i="1"/>
  <c r="P15" i="1"/>
  <c r="Q15" i="1"/>
  <c r="R15" i="1"/>
  <c r="S15" i="1"/>
  <c r="T15" i="1"/>
  <c r="U15" i="1"/>
  <c r="V15" i="1"/>
  <c r="W15" i="1"/>
  <c r="W22" i="1" s="1"/>
  <c r="X15" i="1"/>
  <c r="H16" i="1"/>
  <c r="H22" i="1" s="1"/>
  <c r="I16" i="1"/>
  <c r="J16" i="1"/>
  <c r="K16" i="1"/>
  <c r="L16" i="1"/>
  <c r="M16" i="1"/>
  <c r="N16" i="1"/>
  <c r="O16" i="1"/>
  <c r="P16" i="1"/>
  <c r="Q16" i="1"/>
  <c r="R16" i="1"/>
  <c r="S16" i="1"/>
  <c r="T16" i="1"/>
  <c r="U16" i="1"/>
  <c r="V16" i="1"/>
  <c r="W16" i="1"/>
  <c r="X16" i="1"/>
  <c r="H17" i="1"/>
  <c r="I17" i="1"/>
  <c r="J17" i="1"/>
  <c r="K17" i="1"/>
  <c r="L17" i="1"/>
  <c r="M17" i="1"/>
  <c r="N17" i="1"/>
  <c r="O17" i="1"/>
  <c r="P17" i="1"/>
  <c r="Q17" i="1"/>
  <c r="R17" i="1"/>
  <c r="S17" i="1"/>
  <c r="T17" i="1"/>
  <c r="U17" i="1"/>
  <c r="V17" i="1"/>
  <c r="W17" i="1"/>
  <c r="X17" i="1"/>
  <c r="H18" i="1"/>
  <c r="I18" i="1"/>
  <c r="J18" i="1"/>
  <c r="K18" i="1"/>
  <c r="L18" i="1"/>
  <c r="M18" i="1"/>
  <c r="N18" i="1"/>
  <c r="O18" i="1"/>
  <c r="P18" i="1"/>
  <c r="Q18" i="1"/>
  <c r="R18" i="1"/>
  <c r="S18" i="1"/>
  <c r="T18" i="1"/>
  <c r="U18" i="1"/>
  <c r="V18" i="1"/>
  <c r="W18" i="1"/>
  <c r="X18" i="1"/>
  <c r="H19" i="1"/>
  <c r="I19" i="1"/>
  <c r="J19" i="1"/>
  <c r="K19" i="1"/>
  <c r="L19" i="1"/>
  <c r="M19" i="1"/>
  <c r="N19" i="1"/>
  <c r="O19" i="1"/>
  <c r="P19" i="1"/>
  <c r="Q19" i="1"/>
  <c r="R19" i="1"/>
  <c r="S19" i="1"/>
  <c r="T19" i="1"/>
  <c r="U19" i="1"/>
  <c r="V19" i="1"/>
  <c r="W19" i="1"/>
  <c r="X19" i="1"/>
  <c r="H20" i="1"/>
  <c r="I20" i="1"/>
  <c r="J20" i="1"/>
  <c r="K20" i="1"/>
  <c r="L20" i="1"/>
  <c r="M20" i="1"/>
  <c r="N20" i="1"/>
  <c r="O20" i="1"/>
  <c r="P20" i="1"/>
  <c r="Q20" i="1"/>
  <c r="R20" i="1"/>
  <c r="S20" i="1"/>
  <c r="T20" i="1"/>
  <c r="U20" i="1"/>
  <c r="V20" i="1"/>
  <c r="W20" i="1"/>
  <c r="X20" i="1"/>
  <c r="H21" i="1"/>
  <c r="I21" i="1"/>
  <c r="J21" i="1"/>
  <c r="K21" i="1"/>
  <c r="L21" i="1"/>
  <c r="M21" i="1"/>
  <c r="N21" i="1"/>
  <c r="N22" i="1" s="1"/>
  <c r="O21" i="1"/>
  <c r="P21" i="1"/>
  <c r="Q21" i="1"/>
  <c r="R21" i="1"/>
  <c r="S21" i="1"/>
  <c r="T21" i="1"/>
  <c r="U21" i="1"/>
  <c r="V21" i="1"/>
  <c r="W21" i="1"/>
  <c r="X21" i="1"/>
  <c r="J22" i="1"/>
  <c r="K22" i="1"/>
  <c r="L22" i="1"/>
  <c r="M22" i="1"/>
  <c r="X22" i="1"/>
  <c r="G21" i="1"/>
  <c r="G20" i="1"/>
  <c r="G19" i="1"/>
  <c r="G18" i="1"/>
  <c r="G17" i="1"/>
  <c r="G16" i="1"/>
  <c r="G15" i="1"/>
  <c r="H31" i="1"/>
  <c r="I31" i="1"/>
  <c r="J31" i="1"/>
  <c r="K31" i="1"/>
  <c r="L31" i="1"/>
  <c r="M31" i="1"/>
  <c r="N31" i="1"/>
  <c r="O31" i="1"/>
  <c r="P31" i="1"/>
  <c r="Q31" i="1"/>
  <c r="R31" i="1"/>
  <c r="S31" i="1"/>
  <c r="T31" i="1"/>
  <c r="U31" i="1"/>
  <c r="V31" i="1"/>
  <c r="W31" i="1"/>
  <c r="X31" i="1"/>
  <c r="G31" i="1"/>
  <c r="H12" i="1"/>
  <c r="I12" i="1"/>
  <c r="J12" i="1"/>
  <c r="K12" i="1"/>
  <c r="L12" i="1"/>
  <c r="M12" i="1"/>
  <c r="N12" i="1"/>
  <c r="O12" i="1"/>
  <c r="P12" i="1"/>
  <c r="Q12" i="1"/>
  <c r="R12" i="1"/>
  <c r="S12" i="1"/>
  <c r="T12" i="1"/>
  <c r="U12" i="1"/>
  <c r="V12" i="1"/>
  <c r="W12" i="1"/>
  <c r="X12" i="1"/>
  <c r="G12" i="1"/>
  <c r="H107" i="1"/>
  <c r="I107" i="1"/>
  <c r="J107" i="1"/>
  <c r="K107" i="1"/>
  <c r="L107" i="1"/>
  <c r="M107" i="1"/>
  <c r="N107" i="1"/>
  <c r="O107" i="1"/>
  <c r="P107" i="1"/>
  <c r="Q107" i="1"/>
  <c r="R107" i="1"/>
  <c r="S107" i="1"/>
  <c r="T107" i="1"/>
  <c r="U107" i="1"/>
  <c r="V107" i="1"/>
  <c r="W107" i="1"/>
  <c r="X107" i="1"/>
  <c r="G107" i="1"/>
  <c r="H99" i="1"/>
  <c r="I99" i="1"/>
  <c r="J99" i="1"/>
  <c r="K99" i="1"/>
  <c r="L99" i="1"/>
  <c r="M99" i="1"/>
  <c r="N99" i="1"/>
  <c r="O99" i="1"/>
  <c r="P99" i="1"/>
  <c r="Q99" i="1"/>
  <c r="R99" i="1"/>
  <c r="S99" i="1"/>
  <c r="T99" i="1"/>
  <c r="U99" i="1"/>
  <c r="V99" i="1"/>
  <c r="W99" i="1"/>
  <c r="X99" i="1"/>
  <c r="G99" i="1"/>
  <c r="H89" i="1"/>
  <c r="I89" i="1"/>
  <c r="J89" i="1"/>
  <c r="K89" i="1"/>
  <c r="L89" i="1"/>
  <c r="M89" i="1"/>
  <c r="N89" i="1"/>
  <c r="O89" i="1"/>
  <c r="P89" i="1"/>
  <c r="Q89" i="1"/>
  <c r="R89" i="1"/>
  <c r="S89" i="1"/>
  <c r="T89" i="1"/>
  <c r="U89" i="1"/>
  <c r="V89" i="1"/>
  <c r="W89" i="1"/>
  <c r="X89" i="1"/>
  <c r="G89" i="1"/>
  <c r="H84" i="1"/>
  <c r="I84" i="1"/>
  <c r="J84" i="1"/>
  <c r="K84" i="1"/>
  <c r="L84" i="1"/>
  <c r="M84" i="1"/>
  <c r="N84" i="1"/>
  <c r="O84" i="1"/>
  <c r="P84" i="1"/>
  <c r="Q84" i="1"/>
  <c r="R84" i="1"/>
  <c r="S84" i="1"/>
  <c r="T84" i="1"/>
  <c r="U84" i="1"/>
  <c r="V84" i="1"/>
  <c r="W84" i="1"/>
  <c r="X84" i="1"/>
  <c r="G84" i="1"/>
  <c r="H77" i="1"/>
  <c r="I77" i="1"/>
  <c r="J77" i="1"/>
  <c r="K77" i="1"/>
  <c r="L77" i="1"/>
  <c r="M77" i="1"/>
  <c r="N77" i="1"/>
  <c r="O77" i="1"/>
  <c r="P77" i="1"/>
  <c r="Q77" i="1"/>
  <c r="R77" i="1"/>
  <c r="S77" i="1"/>
  <c r="T77" i="1"/>
  <c r="U77" i="1"/>
  <c r="V77" i="1"/>
  <c r="W77" i="1"/>
  <c r="X77" i="1"/>
  <c r="G77" i="1"/>
  <c r="H70" i="1"/>
  <c r="I70" i="1"/>
  <c r="J70" i="1"/>
  <c r="J102" i="1" s="1"/>
  <c r="K70" i="1"/>
  <c r="K102" i="1" s="1"/>
  <c r="L70" i="1"/>
  <c r="M70" i="1"/>
  <c r="N70" i="1"/>
  <c r="O70" i="1"/>
  <c r="P70" i="1"/>
  <c r="Q70" i="1"/>
  <c r="R70" i="1"/>
  <c r="S70" i="1"/>
  <c r="T70" i="1"/>
  <c r="U70" i="1"/>
  <c r="V70" i="1"/>
  <c r="W70" i="1"/>
  <c r="X70" i="1"/>
  <c r="G70" i="1"/>
  <c r="H48" i="1"/>
  <c r="I48" i="1"/>
  <c r="J48" i="1"/>
  <c r="K48" i="1"/>
  <c r="L48" i="1"/>
  <c r="M48" i="1"/>
  <c r="N48" i="1"/>
  <c r="O48" i="1"/>
  <c r="P48" i="1"/>
  <c r="Q48" i="1"/>
  <c r="R48" i="1"/>
  <c r="S48" i="1"/>
  <c r="T48" i="1"/>
  <c r="U48" i="1"/>
  <c r="V48" i="1"/>
  <c r="W48" i="1"/>
  <c r="X48" i="1"/>
  <c r="G48" i="1"/>
  <c r="H41" i="1"/>
  <c r="H42" i="1" s="1"/>
  <c r="H43" i="1" s="1"/>
  <c r="I41" i="1"/>
  <c r="I42" i="1" s="1"/>
  <c r="I43" i="1" s="1"/>
  <c r="J41" i="1"/>
  <c r="J42" i="1" s="1"/>
  <c r="J43" i="1" s="1"/>
  <c r="K41" i="1"/>
  <c r="K42" i="1" s="1"/>
  <c r="K43" i="1" s="1"/>
  <c r="L41" i="1"/>
  <c r="L42" i="1" s="1"/>
  <c r="L43" i="1" s="1"/>
  <c r="M41" i="1"/>
  <c r="M42" i="1" s="1"/>
  <c r="M43" i="1" s="1"/>
  <c r="N41" i="1"/>
  <c r="N42" i="1" s="1"/>
  <c r="N43" i="1" s="1"/>
  <c r="O41" i="1"/>
  <c r="O42" i="1" s="1"/>
  <c r="P41" i="1"/>
  <c r="P42" i="1" s="1"/>
  <c r="Q41" i="1"/>
  <c r="Q42" i="1" s="1"/>
  <c r="R41" i="1"/>
  <c r="R42" i="1" s="1"/>
  <c r="R43" i="1" s="1"/>
  <c r="S41" i="1"/>
  <c r="S42" i="1" s="1"/>
  <c r="S43" i="1" s="1"/>
  <c r="T41" i="1"/>
  <c r="T42" i="1" s="1"/>
  <c r="T43" i="1" s="1"/>
  <c r="U41" i="1"/>
  <c r="U42" i="1" s="1"/>
  <c r="U43" i="1" s="1"/>
  <c r="V41" i="1"/>
  <c r="V42" i="1" s="1"/>
  <c r="V43" i="1" s="1"/>
  <c r="W41" i="1"/>
  <c r="W42" i="1" s="1"/>
  <c r="W43" i="1" s="1"/>
  <c r="X41" i="1"/>
  <c r="X42" i="1" s="1"/>
  <c r="X43" i="1" s="1"/>
  <c r="G41" i="1"/>
  <c r="G42" i="1" s="1"/>
  <c r="G43" i="1" s="1"/>
  <c r="S134" i="1" l="1"/>
  <c r="S133" i="1"/>
  <c r="S131" i="1"/>
  <c r="S132" i="1"/>
  <c r="R134" i="1"/>
  <c r="R132" i="1"/>
  <c r="R131" i="1"/>
  <c r="R133" i="1"/>
  <c r="Q133" i="1"/>
  <c r="Q131" i="1"/>
  <c r="Q132" i="1"/>
  <c r="Q134" i="1"/>
  <c r="P134" i="1"/>
  <c r="P131" i="1"/>
  <c r="P132" i="1"/>
  <c r="P133" i="1"/>
  <c r="O131" i="1"/>
  <c r="O132" i="1"/>
  <c r="O133" i="1"/>
  <c r="O134" i="1"/>
  <c r="T133" i="1"/>
  <c r="T132" i="1"/>
  <c r="T134" i="1"/>
  <c r="T131" i="1"/>
  <c r="M131" i="1"/>
  <c r="M132" i="1"/>
  <c r="M133" i="1"/>
  <c r="M134" i="1"/>
  <c r="L131" i="1"/>
  <c r="L132" i="1"/>
  <c r="L133" i="1"/>
  <c r="L134" i="1"/>
  <c r="K131" i="1"/>
  <c r="K132" i="1"/>
  <c r="K133" i="1"/>
  <c r="K134" i="1"/>
  <c r="J131" i="1"/>
  <c r="J132" i="1"/>
  <c r="J133" i="1"/>
  <c r="J134" i="1"/>
  <c r="I131" i="1"/>
  <c r="I132" i="1"/>
  <c r="I133" i="1"/>
  <c r="I134" i="1"/>
  <c r="X131" i="1"/>
  <c r="X132" i="1"/>
  <c r="X133" i="1"/>
  <c r="X134" i="1"/>
  <c r="H131" i="1"/>
  <c r="H132" i="1"/>
  <c r="H133" i="1"/>
  <c r="H134" i="1"/>
  <c r="V131" i="1"/>
  <c r="V132" i="1"/>
  <c r="V133" i="1"/>
  <c r="V134" i="1"/>
  <c r="N133" i="1"/>
  <c r="W134" i="1"/>
  <c r="W133" i="1"/>
  <c r="U134" i="1"/>
  <c r="W132" i="1"/>
  <c r="U133" i="1"/>
  <c r="G132" i="1"/>
  <c r="G131" i="1"/>
  <c r="G133" i="1"/>
  <c r="G134" i="1"/>
  <c r="V22" i="1"/>
  <c r="O22" i="1"/>
  <c r="U22" i="1"/>
  <c r="R22" i="1"/>
  <c r="S22" i="1"/>
  <c r="T22" i="1"/>
  <c r="G22" i="1"/>
  <c r="P22" i="1"/>
  <c r="Q22" i="1"/>
  <c r="O90" i="1"/>
  <c r="S102" i="1"/>
  <c r="U102" i="1"/>
  <c r="G102" i="1"/>
  <c r="W102" i="1"/>
  <c r="Q102" i="1"/>
  <c r="T102" i="1"/>
  <c r="V102" i="1"/>
  <c r="P102" i="1"/>
  <c r="I78" i="1"/>
  <c r="X78" i="1"/>
  <c r="H78" i="1"/>
  <c r="J78" i="1"/>
  <c r="L90" i="1"/>
  <c r="I90" i="1"/>
  <c r="V90" i="1"/>
  <c r="R102" i="1"/>
  <c r="M102" i="1"/>
  <c r="O102" i="1"/>
  <c r="N102" i="1"/>
  <c r="L102" i="1"/>
  <c r="U90" i="1"/>
  <c r="I102" i="1"/>
  <c r="X102" i="1"/>
  <c r="H102" i="1"/>
  <c r="P90" i="1"/>
  <c r="P78" i="1"/>
  <c r="T90" i="1"/>
  <c r="S90" i="1"/>
  <c r="K90" i="1"/>
  <c r="U78" i="1"/>
  <c r="T78" i="1"/>
  <c r="X90" i="1"/>
  <c r="Q78" i="1"/>
  <c r="G78" i="1"/>
  <c r="K78" i="1"/>
  <c r="L78" i="1"/>
  <c r="R90" i="1"/>
  <c r="M90" i="1"/>
  <c r="V78" i="1"/>
  <c r="J90" i="1"/>
  <c r="G90" i="1"/>
  <c r="O78" i="1"/>
  <c r="S78" i="1"/>
  <c r="H90" i="1"/>
  <c r="M78" i="1"/>
  <c r="R78" i="1"/>
  <c r="W90" i="1"/>
  <c r="Q90" i="1"/>
  <c r="N78" i="1"/>
  <c r="N90" i="1"/>
  <c r="W78" i="1"/>
  <c r="Q49" i="1"/>
  <c r="Q50" i="1" s="1"/>
  <c r="P49" i="1"/>
  <c r="P50" i="1" s="1"/>
  <c r="M49" i="1"/>
  <c r="M50" i="1" s="1"/>
  <c r="N49" i="1"/>
  <c r="N50" i="1" s="1"/>
  <c r="L49" i="1"/>
  <c r="L53" i="1" s="1"/>
  <c r="L55" i="1" s="1"/>
  <c r="L59" i="1" s="1"/>
  <c r="O49" i="1"/>
  <c r="O43" i="1"/>
  <c r="Q43" i="1"/>
  <c r="K49" i="1"/>
  <c r="J49" i="1"/>
  <c r="I49" i="1"/>
  <c r="H49" i="1"/>
  <c r="W49" i="1"/>
  <c r="P43" i="1"/>
  <c r="X49" i="1"/>
  <c r="V49" i="1"/>
  <c r="G49" i="1"/>
  <c r="U49" i="1"/>
  <c r="T49" i="1"/>
  <c r="S49" i="1"/>
  <c r="R49" i="1"/>
  <c r="L56" i="1" l="1"/>
  <c r="L58" i="1"/>
  <c r="M53" i="1"/>
  <c r="M55" i="1" s="1"/>
  <c r="M58" i="1" s="1"/>
  <c r="Q53" i="1"/>
  <c r="Q55" i="1" s="1"/>
  <c r="Q58" i="1" s="1"/>
  <c r="P53" i="1"/>
  <c r="P55" i="1" s="1"/>
  <c r="P56" i="1" s="1"/>
  <c r="L50" i="1"/>
  <c r="N53" i="1"/>
  <c r="N55" i="1" s="1"/>
  <c r="N58" i="1" s="1"/>
  <c r="K53" i="1"/>
  <c r="K55" i="1" s="1"/>
  <c r="K50" i="1"/>
  <c r="S50" i="1"/>
  <c r="S53" i="1"/>
  <c r="S55" i="1" s="1"/>
  <c r="R50" i="1"/>
  <c r="R53" i="1"/>
  <c r="R55" i="1" s="1"/>
  <c r="T50" i="1"/>
  <c r="T53" i="1"/>
  <c r="T55" i="1" s="1"/>
  <c r="U50" i="1"/>
  <c r="U53" i="1"/>
  <c r="U55" i="1" s="1"/>
  <c r="G50" i="1"/>
  <c r="G53" i="1"/>
  <c r="G55" i="1" s="1"/>
  <c r="V50" i="1"/>
  <c r="V53" i="1"/>
  <c r="V55" i="1" s="1"/>
  <c r="X50" i="1"/>
  <c r="X53" i="1"/>
  <c r="X55" i="1" s="1"/>
  <c r="J53" i="1"/>
  <c r="J55" i="1" s="1"/>
  <c r="J50" i="1"/>
  <c r="W50" i="1"/>
  <c r="W53" i="1"/>
  <c r="W55" i="1" s="1"/>
  <c r="O53" i="1"/>
  <c r="O55" i="1" s="1"/>
  <c r="O50" i="1"/>
  <c r="H53" i="1"/>
  <c r="H55" i="1" s="1"/>
  <c r="H50" i="1"/>
  <c r="I53" i="1"/>
  <c r="I55" i="1" s="1"/>
  <c r="I50" i="1"/>
  <c r="P59" i="1" l="1"/>
  <c r="P58" i="1"/>
  <c r="M59" i="1"/>
  <c r="M56" i="1"/>
  <c r="Q56" i="1"/>
  <c r="Q59" i="1"/>
  <c r="N56" i="1"/>
  <c r="N59" i="1"/>
  <c r="U56" i="1"/>
  <c r="U58" i="1"/>
  <c r="U59" i="1"/>
  <c r="H58" i="1"/>
  <c r="H59" i="1"/>
  <c r="H56" i="1"/>
  <c r="T56" i="1"/>
  <c r="T58" i="1"/>
  <c r="T59" i="1"/>
  <c r="R58" i="1"/>
  <c r="R59" i="1"/>
  <c r="R56" i="1"/>
  <c r="X58" i="1"/>
  <c r="X59" i="1"/>
  <c r="X56" i="1"/>
  <c r="I58" i="1"/>
  <c r="I59" i="1"/>
  <c r="I56" i="1"/>
  <c r="W59" i="1"/>
  <c r="W56" i="1"/>
  <c r="W58" i="1"/>
  <c r="V56" i="1"/>
  <c r="V59" i="1"/>
  <c r="V58" i="1"/>
  <c r="K58" i="1"/>
  <c r="K59" i="1"/>
  <c r="K56" i="1"/>
  <c r="J58" i="1"/>
  <c r="J59" i="1"/>
  <c r="J56" i="1"/>
  <c r="G59" i="1"/>
  <c r="G58" i="1"/>
  <c r="G56" i="1"/>
  <c r="O58" i="1"/>
  <c r="O59" i="1"/>
  <c r="O56" i="1"/>
  <c r="S56" i="1"/>
  <c r="S58" i="1"/>
  <c r="S59" i="1"/>
  <c r="B3" i="3" l="1" a="1"/>
  <c r="B3" i="3" s="1"/>
  <c r="B2" i="3" a="1"/>
  <c r="B2" i="3" s="1"/>
  <c r="B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<sst xmlns="http://schemas.openxmlformats.org/spreadsheetml/2006/main" count="172" uniqueCount="143">
  <si>
    <t>LRCX</t>
  </si>
  <si>
    <t>Price</t>
  </si>
  <si>
    <t>Shares</t>
  </si>
  <si>
    <t>Marketcap</t>
  </si>
  <si>
    <t>Cash</t>
  </si>
  <si>
    <t>Debt</t>
  </si>
  <si>
    <t>EV</t>
  </si>
  <si>
    <t>*in millions</t>
  </si>
  <si>
    <t>Company</t>
  </si>
  <si>
    <t>Lam Research Corporation</t>
  </si>
  <si>
    <t>Ticker</t>
  </si>
  <si>
    <t>Country</t>
  </si>
  <si>
    <t>Sector</t>
  </si>
  <si>
    <t>Industry</t>
  </si>
  <si>
    <t>USA</t>
  </si>
  <si>
    <t>Information Technology</t>
  </si>
  <si>
    <t>Semiconductor Equipment &amp; Materials</t>
  </si>
  <si>
    <t>Info</t>
  </si>
  <si>
    <r>
      <t xml:space="preserve">Lam Research Corporation designs, manufactures, markets, refurbishes, and services </t>
    </r>
    <r>
      <rPr>
        <b/>
        <sz val="8"/>
        <color rgb="FF232A31"/>
        <rFont val="Arial"/>
        <family val="2"/>
      </rPr>
      <t>semiconductor processing equipment</t>
    </r>
    <r>
      <rPr>
        <sz val="8"/>
        <color rgb="FF232A31"/>
        <rFont val="Arial"/>
        <family val="2"/>
      </rPr>
      <t xml:space="preserve"> used in the </t>
    </r>
    <r>
      <rPr>
        <b/>
        <sz val="8"/>
        <color rgb="FF232A31"/>
        <rFont val="Arial"/>
        <family val="2"/>
      </rPr>
      <t>fabrication of integrated circuits.</t>
    </r>
  </si>
  <si>
    <t>The company offers ALTUS systems to deposit conformal films for tungsten metallization applications; </t>
  </si>
  <si>
    <r>
      <t xml:space="preserve">SOLA </t>
    </r>
    <r>
      <rPr>
        <b/>
        <sz val="8"/>
        <color rgb="FF232A31"/>
        <rFont val="Arial"/>
        <family val="2"/>
      </rPr>
      <t xml:space="preserve">ultraviolet thermal processing </t>
    </r>
    <r>
      <rPr>
        <sz val="8"/>
        <color rgb="FF232A31"/>
        <rFont val="Arial"/>
        <family val="2"/>
      </rPr>
      <t>products for film treatments; and VECTOR plasma-enhanced CVD ALD products.</t>
    </r>
  </si>
  <si>
    <r>
      <t xml:space="preserve">SABRE </t>
    </r>
    <r>
      <rPr>
        <b/>
        <sz val="8"/>
        <color rgb="FF232A31"/>
        <rFont val="Arial"/>
        <family val="2"/>
      </rPr>
      <t xml:space="preserve">electrochemical deposition products </t>
    </r>
    <r>
      <rPr>
        <sz val="8"/>
        <color rgb="FF232A31"/>
        <rFont val="Arial"/>
        <family val="2"/>
      </rPr>
      <t>for copper interconnect transition that offers copper damascene manufacturing;</t>
    </r>
  </si>
  <si>
    <r>
      <t xml:space="preserve">It also provides SPEED </t>
    </r>
    <r>
      <rPr>
        <b/>
        <sz val="8"/>
        <color rgb="FF232A31"/>
        <rFont val="Arial"/>
        <family val="2"/>
      </rPr>
      <t>gapfill high-density plasma chemical vapor deposition products</t>
    </r>
    <r>
      <rPr>
        <sz val="8"/>
        <color rgb="FF232A31"/>
        <rFont val="Arial"/>
        <family val="2"/>
      </rPr>
      <t xml:space="preserve">; and Striker </t>
    </r>
    <r>
      <rPr>
        <b/>
        <sz val="8"/>
        <color rgb="FF232A31"/>
        <rFont val="Arial"/>
        <family val="2"/>
      </rPr>
      <t xml:space="preserve">single-wafer atomic layer deposition products </t>
    </r>
    <r>
      <rPr>
        <sz val="8"/>
        <color rgb="FF232A31"/>
        <rFont val="Arial"/>
        <family val="2"/>
      </rPr>
      <t>for dielectric film solutions.</t>
    </r>
  </si>
  <si>
    <r>
      <t xml:space="preserve"> In addition, the company offers Flex for </t>
    </r>
    <r>
      <rPr>
        <b/>
        <sz val="8"/>
        <color rgb="FF232A31"/>
        <rFont val="Arial"/>
        <family val="2"/>
      </rPr>
      <t>dielectric etch applications</t>
    </r>
    <r>
      <rPr>
        <sz val="8"/>
        <color rgb="FF232A31"/>
        <rFont val="Arial"/>
        <family val="2"/>
      </rPr>
      <t xml:space="preserve">; Kiyo for </t>
    </r>
    <r>
      <rPr>
        <b/>
        <sz val="8"/>
        <color rgb="FF232A31"/>
        <rFont val="Arial"/>
        <family val="2"/>
      </rPr>
      <t>conductor etch applications;</t>
    </r>
  </si>
  <si>
    <r>
      <t xml:space="preserve">Syndion for </t>
    </r>
    <r>
      <rPr>
        <b/>
        <sz val="8"/>
        <color rgb="FF232A31"/>
        <rFont val="Arial"/>
        <family val="2"/>
      </rPr>
      <t>through-silicon via etch applications</t>
    </r>
    <r>
      <rPr>
        <sz val="8"/>
        <color rgb="FF232A31"/>
        <rFont val="Arial"/>
        <family val="2"/>
      </rPr>
      <t xml:space="preserve">; and Versys </t>
    </r>
    <r>
      <rPr>
        <b/>
        <sz val="8"/>
        <color rgb="FF232A31"/>
        <rFont val="Arial"/>
        <family val="2"/>
      </rPr>
      <t>metal products for metal etch processes.</t>
    </r>
    <r>
      <rPr>
        <sz val="8"/>
        <color rgb="FF232A31"/>
        <rFont val="Arial"/>
        <family val="2"/>
      </rPr>
      <t xml:space="preserve"> Further, it provides Coronus </t>
    </r>
    <r>
      <rPr>
        <b/>
        <sz val="8"/>
        <color rgb="FF232A31"/>
        <rFont val="Arial"/>
        <family val="2"/>
      </rPr>
      <t>bevel clean products to enhance die yield</t>
    </r>
    <r>
      <rPr>
        <sz val="8"/>
        <color rgb="FF232A31"/>
        <rFont val="Arial"/>
        <family val="2"/>
      </rPr>
      <t>; </t>
    </r>
  </si>
  <si>
    <r>
      <t xml:space="preserve">Da Vinci, DV-Prime, EOS, and SP series </t>
    </r>
    <r>
      <rPr>
        <b/>
        <sz val="8"/>
        <color rgb="FF232A31"/>
        <rFont val="Arial"/>
        <family val="2"/>
      </rPr>
      <t>products to address various wafer cleaning applications</t>
    </r>
    <r>
      <rPr>
        <sz val="8"/>
        <color rgb="FF232A31"/>
        <rFont val="Arial"/>
        <family val="2"/>
      </rPr>
      <t>;</t>
    </r>
  </si>
  <si>
    <t> Metryx mass metrology systems for high precision in-line mass measurement in semiconductor wafer manufacturing. </t>
  </si>
  <si>
    <t>Regional Customers</t>
  </si>
  <si>
    <t>United States</t>
  </si>
  <si>
    <t>China</t>
  </si>
  <si>
    <t>Europe</t>
  </si>
  <si>
    <t xml:space="preserve">Japan </t>
  </si>
  <si>
    <t>Korea</t>
  </si>
  <si>
    <t>Southeast Asia</t>
  </si>
  <si>
    <t>Taiwan</t>
  </si>
  <si>
    <t>And more internationally</t>
  </si>
  <si>
    <t>HQ</t>
  </si>
  <si>
    <t>Fremont, CA</t>
  </si>
  <si>
    <t>Filing Date</t>
  </si>
  <si>
    <t>Period Of Report</t>
  </si>
  <si>
    <t>Fiscal Period</t>
  </si>
  <si>
    <t>Stock Prices</t>
  </si>
  <si>
    <t>High</t>
  </si>
  <si>
    <t xml:space="preserve">Low </t>
  </si>
  <si>
    <t>Average</t>
  </si>
  <si>
    <t xml:space="preserve">Founded </t>
  </si>
  <si>
    <t>x</t>
  </si>
  <si>
    <t>Balance Sheet</t>
  </si>
  <si>
    <t>Cash Flow</t>
  </si>
  <si>
    <t>Revenue</t>
  </si>
  <si>
    <t>COGs</t>
  </si>
  <si>
    <t>Restructuring charges</t>
  </si>
  <si>
    <t>Total COGs</t>
  </si>
  <si>
    <t>Operating Expenses</t>
  </si>
  <si>
    <t>R&amp;D</t>
  </si>
  <si>
    <t>SG&amp;A</t>
  </si>
  <si>
    <t>Total Operating Costs</t>
  </si>
  <si>
    <t>Operating Income</t>
  </si>
  <si>
    <t>Operating Margin</t>
  </si>
  <si>
    <t>Gross Profit</t>
  </si>
  <si>
    <t>Gross Margin</t>
  </si>
  <si>
    <t>Other Income</t>
  </si>
  <si>
    <t>Other income (expense)</t>
  </si>
  <si>
    <t>Income before taxes</t>
  </si>
  <si>
    <t>Taxes</t>
  </si>
  <si>
    <t>Net Income</t>
  </si>
  <si>
    <t>Net Margin</t>
  </si>
  <si>
    <t>EPS - Basic</t>
  </si>
  <si>
    <t>EPS - Diluted</t>
  </si>
  <si>
    <t>Shares - Basic</t>
  </si>
  <si>
    <t>Shares - Diluted</t>
  </si>
  <si>
    <t>Current Assets</t>
  </si>
  <si>
    <t>Non-current Assets</t>
  </si>
  <si>
    <t>Current Liabilities</t>
  </si>
  <si>
    <t>Non-current Liabilities</t>
  </si>
  <si>
    <t>Equity</t>
  </si>
  <si>
    <t>FY23</t>
  </si>
  <si>
    <t>FY22</t>
  </si>
  <si>
    <t>FY21</t>
  </si>
  <si>
    <t>FY20</t>
  </si>
  <si>
    <t>FY19</t>
  </si>
  <si>
    <t>FY18</t>
  </si>
  <si>
    <t>FY17</t>
  </si>
  <si>
    <t>FY16</t>
  </si>
  <si>
    <t>FY15</t>
  </si>
  <si>
    <t>Income Statement  *in thousands</t>
  </si>
  <si>
    <t>Investments</t>
  </si>
  <si>
    <t>AR</t>
  </si>
  <si>
    <t>Inventories</t>
  </si>
  <si>
    <t>Prepaid expenses and other current assets</t>
  </si>
  <si>
    <t>Total Current Assets</t>
  </si>
  <si>
    <t>PP&amp;E</t>
  </si>
  <si>
    <t>Restricted cash &amp; investments</t>
  </si>
  <si>
    <t>Goodwill</t>
  </si>
  <si>
    <t>Intangible assets</t>
  </si>
  <si>
    <t>Other assets</t>
  </si>
  <si>
    <t>Total Non-current Assets</t>
  </si>
  <si>
    <t>Total Assets</t>
  </si>
  <si>
    <t>AP</t>
  </si>
  <si>
    <t>Accured expenses and other current liabilities</t>
  </si>
  <si>
    <t>Deferred profit</t>
  </si>
  <si>
    <t>Short-term debt</t>
  </si>
  <si>
    <t>Total Current Liabilities</t>
  </si>
  <si>
    <t>Long-term debt</t>
  </si>
  <si>
    <t>Income taxes payable</t>
  </si>
  <si>
    <t>Other long-term liabilities</t>
  </si>
  <si>
    <t>Total Non-current Liabilities</t>
  </si>
  <si>
    <t>Total Liabilities</t>
  </si>
  <si>
    <t>Preferred stock</t>
  </si>
  <si>
    <t>Common stock</t>
  </si>
  <si>
    <t>Additional paid-in capital</t>
  </si>
  <si>
    <t>Treasury stock</t>
  </si>
  <si>
    <t>Accumulated other comprehensive loss</t>
  </si>
  <si>
    <t>Retained earnings</t>
  </si>
  <si>
    <t>Total Equity</t>
  </si>
  <si>
    <t>Total Equity &amp; Liabilities</t>
  </si>
  <si>
    <t>Current Ratio</t>
  </si>
  <si>
    <t>CFFO</t>
  </si>
  <si>
    <t>CapEx</t>
  </si>
  <si>
    <t>FCF</t>
  </si>
  <si>
    <t>SBI</t>
  </si>
  <si>
    <t>SBC</t>
  </si>
  <si>
    <t>SBB</t>
  </si>
  <si>
    <t>Dividends</t>
  </si>
  <si>
    <t>Disaggregated Revenue</t>
  </si>
  <si>
    <t>Systems</t>
  </si>
  <si>
    <t>Customer support-related revenue and other</t>
  </si>
  <si>
    <t>Total Revenue</t>
  </si>
  <si>
    <t>Revenue By Region</t>
  </si>
  <si>
    <t>Japan</t>
  </si>
  <si>
    <t>% Mix</t>
  </si>
  <si>
    <t>Total %</t>
  </si>
  <si>
    <t>Cash Start</t>
  </si>
  <si>
    <t>Cash End</t>
  </si>
  <si>
    <t>Cash Change</t>
  </si>
  <si>
    <t>Growth</t>
  </si>
  <si>
    <t>Assets</t>
  </si>
  <si>
    <t>Liabilities</t>
  </si>
  <si>
    <t>Stock Statistics</t>
  </si>
  <si>
    <t>P/E</t>
  </si>
  <si>
    <t>P/S</t>
  </si>
  <si>
    <t>P/FCF</t>
  </si>
  <si>
    <t>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</si>
</sst>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Aptos Narrow"/>
      <family val="2"/>
      <scheme val="minor"/>
    </font>
    <font>
      <b/>
      <sz val="11"/>
      <color theme="0"/>
      <name val="Aptos Narrow"/>
      <family val="2"/>
      <scheme val="minor"/>
    </font>
    <font>
      <b/>
      <sz val="11"/>
      <color theme="1"/>
      <name val="Aptos Narrow"/>
      <family val="2"/>
      <scheme val="minor"/>
    </font>
    <font>
      <sz val="8"/>
      <color rgb="FF232A31"/>
      <name val="Arial"/>
      <family val="2"/>
    </font>
    <font>
      <b/>
      <sz val="8"/>
      <color rgb="FF232A31"/>
      <name val="Arial"/>
      <family val="2"/>
    </font>
    <font>
      <i/>
      <u/>
      <sz val="11"/>
      <color theme="1"/>
      <name val="Aptos Narrow"/>
      <family val="2"/>
      <scheme val="minor"/>
    </font>
    <font>
      <sz val="11"/>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164" fontId="0" fillId="0" borderId="0" xfId="0" applyNumberFormat="1"/>
    <xf numFmtId="3" fontId="0" fillId="0" borderId="0" xfId="0" applyNumberFormat="1"/>
    <xf numFmtId="0" fontId="1" fillId="2" borderId="0" xfId="0" applyFont="1" applyFill="1"/>
    <xf numFmtId="0" fontId="3" fillId="0" borderId="0" xfId="0" applyFont="1"/>
    <xf numFmtId="14" fontId="0" fillId="0" borderId="0" xfId="0" applyNumberFormat="1"/>
    <xf numFmtId="0" fontId="5" fillId="3" borderId="0" xfId="0" applyFont="1" applyFill="1"/>
    <xf numFmtId="3" fontId="5" fillId="3" borderId="0" xfId="0" applyNumberFormat="1" applyFont="1" applyFill="1"/>
    <xf numFmtId="3" fontId="0" fillId="0" borderId="1" xfId="0" applyNumberFormat="1" applyBorder="1"/>
    <xf numFmtId="3" fontId="0" fillId="0" borderId="2" xfId="0" applyNumberFormat="1" applyBorder="1"/>
    <xf numFmtId="9" fontId="0" fillId="0" borderId="0" xfId="0" applyNumberFormat="1"/>
    <xf numFmtId="4" fontId="0" fillId="0" borderId="0" xfId="0" applyNumberFormat="1"/>
    <xf numFmtId="0" fontId="2" fillId="0" borderId="0" xfId="0" applyFont="1"/>
    <xf numFmtId="3" fontId="2" fillId="0" borderId="0" xfId="0" applyNumberFormat="1" applyFont="1"/>
    <xf numFmtId="3" fontId="2" fillId="0" borderId="2" xfId="0" applyNumberFormat="1" applyFont="1" applyBorder="1"/>
    <xf numFmtId="3" fontId="2" fillId="0" borderId="1" xfId="0" applyNumberFormat="1" applyFont="1" applyBorder="1"/>
    <xf numFmtId="4" fontId="2" fillId="0" borderId="0" xfId="0" applyNumberFormat="1" applyFont="1"/>
    <xf numFmtId="9" fontId="0" fillId="0" borderId="1" xfId="0" applyNumberFormat="1" applyBorder="1"/>
    <xf numFmtId="3" fontId="6" fillId="0" borderId="0" xfId="0" applyNumberFormat="1" applyFont="1"/>
    <xf numFmtId="10"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https://www.bing.com/financeapi/forcetrigger?t=a1x4f2&amp;q=XNAS%3aLRCX&amp;form=skydnc</v>
    <v>Learn more on Bing</v>
  </rv>
  <rv s="1">
    <v>en-US</v>
    <v>a1x4f2</v>
    <v>268435456</v>
    <v>1</v>
    <v>Powered by Refinitiv</v>
    <v>0</v>
    <v>LAM RESEARCH CORPORATION (XNAS:LRCX)</v>
    <v>2</v>
    <v>3</v>
    <v>Finance</v>
    <v>4</v>
    <v>1007.3899</v>
    <v>478.77</v>
    <v>1.5168999999999999</v>
    <v>-4.67</v>
    <v>-3.8549999999999999E-3</v>
    <v>-4.7530000000000003E-3</v>
    <v>-3.77</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990.52</v>
    <v>Semiconductors &amp; Semiconductor Equipment</v>
    <v>Stock</v>
    <v>45373.999577441406</v>
    <v>0</v>
    <v>976.02</v>
    <v>128205623700</v>
    <v>LAM RESEARCH CORPORATION</v>
    <v>LAM RESEARCH CORPORATION</v>
    <v>984.75</v>
    <v>37.988799999999998</v>
    <v>982.57</v>
    <v>977.9</v>
    <v>974.13</v>
    <v>131103000</v>
    <v>LRCX</v>
    <v>LAM RESEARCH CORPORATION (XNAS:LRCX)</v>
    <v>690086</v>
    <v>1065949</v>
    <v>1989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A3908-C9A7-4F14-8A0B-566E95D4382F}">
  <dimension ref="A1:C7"/>
  <sheetViews>
    <sheetView workbookViewId="0">
      <selection activeCell="B6" sqref="B6"/>
    </sheetView>
  </sheetViews>
  <sheetFormatPr defaultRowHeight="14.5" x14ac:dyDescent="0.35"/>
  <cols>
    <col min="2" max="2" width="12.1796875" bestFit="1" customWidth="1"/>
  </cols>
  <sheetData>
    <row r="1" spans="1:3" x14ac:dyDescent="0.35">
      <c r="A1" t="e" vm="1">
        <v>#VALUE!</v>
      </c>
    </row>
    <row r="2" spans="1:3" x14ac:dyDescent="0.35">
      <c r="A2" t="s">
        <v>1</v>
      </c>
      <c r="B2" s="1" cm="1">
        <f t="array" ref="B2">_FV(A1,"Price")</f>
        <v>977.9</v>
      </c>
    </row>
    <row r="3" spans="1:3" x14ac:dyDescent="0.35">
      <c r="A3" t="s">
        <v>2</v>
      </c>
      <c r="B3" s="2" cm="1">
        <f t="array" ref="B3">_FV(A1,"Shares outstanding",TRUE)/1000000</f>
        <v>131.10300000000001</v>
      </c>
      <c r="C3" t="s">
        <v>7</v>
      </c>
    </row>
    <row r="4" spans="1:3" x14ac:dyDescent="0.35">
      <c r="A4" t="s">
        <v>3</v>
      </c>
      <c r="B4" s="1">
        <f>B2*B3</f>
        <v>128205.62370000001</v>
      </c>
      <c r="C4" t="s">
        <v>7</v>
      </c>
    </row>
    <row r="5" spans="1:3" x14ac:dyDescent="0.35">
      <c r="A5" t="s">
        <v>4</v>
      </c>
    </row>
    <row r="6" spans="1:3" x14ac:dyDescent="0.35">
      <c r="A6" t="s">
        <v>5</v>
      </c>
    </row>
    <row r="7" spans="1:3"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D9CFF-2039-40E2-967A-F38081372E7A}">
  <dimension ref="A1:B30"/>
  <sheetViews>
    <sheetView workbookViewId="0">
      <selection activeCell="A8" sqref="A8"/>
    </sheetView>
  </sheetViews>
  <sheetFormatPr defaultRowHeight="14.5" x14ac:dyDescent="0.35"/>
  <sheetData>
    <row r="1" spans="1:2" x14ac:dyDescent="0.35">
      <c r="A1" t="s">
        <v>8</v>
      </c>
      <c r="B1" t="s">
        <v>9</v>
      </c>
    </row>
    <row r="2" spans="1:2" x14ac:dyDescent="0.35">
      <c r="A2" t="s">
        <v>10</v>
      </c>
      <c r="B2" t="s">
        <v>0</v>
      </c>
    </row>
    <row r="3" spans="1:2" x14ac:dyDescent="0.35">
      <c r="A3" t="s">
        <v>11</v>
      </c>
      <c r="B3" t="s">
        <v>14</v>
      </c>
    </row>
    <row r="4" spans="1:2" x14ac:dyDescent="0.35">
      <c r="A4" t="s">
        <v>12</v>
      </c>
      <c r="B4" t="s">
        <v>15</v>
      </c>
    </row>
    <row r="5" spans="1:2" x14ac:dyDescent="0.35">
      <c r="A5" t="s">
        <v>13</v>
      </c>
      <c r="B5" t="s">
        <v>16</v>
      </c>
    </row>
    <row r="6" spans="1:2" x14ac:dyDescent="0.35">
      <c r="A6" t="s">
        <v>36</v>
      </c>
      <c r="B6" t="s">
        <v>37</v>
      </c>
    </row>
    <row r="7" spans="1:2" x14ac:dyDescent="0.35">
      <c r="A7" t="s">
        <v>45</v>
      </c>
      <c r="B7">
        <v>1980</v>
      </c>
    </row>
    <row r="10" spans="1:2" s="3" customFormat="1" x14ac:dyDescent="0.35">
      <c r="A10" s="3" t="s">
        <v>17</v>
      </c>
    </row>
    <row r="11" spans="1:2" x14ac:dyDescent="0.35">
      <c r="A11" s="4" t="s">
        <v>18</v>
      </c>
    </row>
    <row r="12" spans="1:2" x14ac:dyDescent="0.35">
      <c r="A12" s="4" t="s">
        <v>19</v>
      </c>
    </row>
    <row r="13" spans="1:2" x14ac:dyDescent="0.35">
      <c r="A13" s="4" t="s">
        <v>21</v>
      </c>
    </row>
    <row r="14" spans="1:2" x14ac:dyDescent="0.35">
      <c r="A14" s="4" t="s">
        <v>20</v>
      </c>
    </row>
    <row r="15" spans="1:2" x14ac:dyDescent="0.35">
      <c r="A15" s="4" t="s">
        <v>22</v>
      </c>
    </row>
    <row r="16" spans="1:2" x14ac:dyDescent="0.35">
      <c r="A16" s="4" t="s">
        <v>23</v>
      </c>
    </row>
    <row r="17" spans="1:1" x14ac:dyDescent="0.35">
      <c r="A17" s="4" t="s">
        <v>24</v>
      </c>
    </row>
    <row r="18" spans="1:1" x14ac:dyDescent="0.35">
      <c r="A18" s="4" t="s">
        <v>25</v>
      </c>
    </row>
    <row r="19" spans="1:1" x14ac:dyDescent="0.35">
      <c r="A19" s="4" t="s">
        <v>26</v>
      </c>
    </row>
    <row r="22" spans="1:1" s="3" customFormat="1" x14ac:dyDescent="0.35">
      <c r="A22" s="3" t="s">
        <v>27</v>
      </c>
    </row>
    <row r="23" spans="1:1" x14ac:dyDescent="0.35">
      <c r="A23" t="s">
        <v>28</v>
      </c>
    </row>
    <row r="24" spans="1:1" x14ac:dyDescent="0.35">
      <c r="A24" t="s">
        <v>29</v>
      </c>
    </row>
    <row r="25" spans="1:1" x14ac:dyDescent="0.35">
      <c r="A25" t="s">
        <v>30</v>
      </c>
    </row>
    <row r="26" spans="1:1" x14ac:dyDescent="0.35">
      <c r="A26" t="s">
        <v>31</v>
      </c>
    </row>
    <row r="27" spans="1:1" x14ac:dyDescent="0.35">
      <c r="A27" t="s">
        <v>32</v>
      </c>
    </row>
    <row r="28" spans="1:1" x14ac:dyDescent="0.35">
      <c r="A28" t="s">
        <v>33</v>
      </c>
    </row>
    <row r="29" spans="1:1" x14ac:dyDescent="0.35">
      <c r="A29" t="s">
        <v>34</v>
      </c>
    </row>
    <row r="30" spans="1:1" x14ac:dyDescent="0.35">
      <c r="A30"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70EE7-CCBC-4F50-93C4-BB382CC3B241}">
  <dimension ref="A1:X134"/>
  <sheetViews>
    <sheetView tabSelected="1" workbookViewId="0">
      <pane xSplit="2" ySplit="7" topLeftCell="C118" activePane="bottomRight" state="frozen"/>
      <selection pane="topRight" activeCell="C1" sqref="C1"/>
      <selection pane="bottomLeft" activeCell="A7" sqref="A7"/>
      <selection pane="bottomRight" activeCell="T1" sqref="T1"/>
    </sheetView>
  </sheetViews>
  <sheetFormatPr defaultRowHeight="14.5" x14ac:dyDescent="0.35"/>
  <cols>
    <col min="1" max="1" width="5.36328125" customWidth="1"/>
    <col min="2" max="2" width="17.90625" customWidth="1"/>
    <col min="12" max="15" width="9.08984375" bestFit="1" customWidth="1"/>
    <col min="16" max="16" width="9.453125" bestFit="1" customWidth="1"/>
    <col min="17" max="20" width="10.54296875" bestFit="1" customWidth="1"/>
  </cols>
  <sheetData>
    <row r="1" spans="1:24" x14ac:dyDescent="0.35">
      <c r="B1" t="s">
        <v>40</v>
      </c>
      <c r="L1" t="s">
        <v>84</v>
      </c>
      <c r="M1" t="s">
        <v>83</v>
      </c>
      <c r="N1" t="s">
        <v>82</v>
      </c>
      <c r="O1" t="s">
        <v>81</v>
      </c>
      <c r="P1" t="s">
        <v>80</v>
      </c>
      <c r="Q1" t="s">
        <v>79</v>
      </c>
      <c r="R1" t="s">
        <v>78</v>
      </c>
      <c r="S1" t="s">
        <v>77</v>
      </c>
      <c r="T1" t="s">
        <v>76</v>
      </c>
    </row>
    <row r="2" spans="1:24" x14ac:dyDescent="0.35">
      <c r="B2" t="s">
        <v>38</v>
      </c>
      <c r="L2" s="5">
        <v>42229</v>
      </c>
      <c r="M2" s="5">
        <v>42599</v>
      </c>
      <c r="N2" s="5">
        <v>42962</v>
      </c>
      <c r="O2" s="5">
        <v>43326</v>
      </c>
      <c r="P2" s="5">
        <v>43697</v>
      </c>
      <c r="Q2" s="5">
        <v>44061</v>
      </c>
      <c r="R2" s="5">
        <v>44425</v>
      </c>
      <c r="S2" s="5">
        <v>44797</v>
      </c>
      <c r="T2" s="5">
        <v>45153</v>
      </c>
    </row>
    <row r="3" spans="1:24" x14ac:dyDescent="0.35">
      <c r="B3" t="s">
        <v>39</v>
      </c>
      <c r="R3" s="5">
        <v>44374</v>
      </c>
      <c r="S3" s="5">
        <v>44738</v>
      </c>
      <c r="T3" s="5">
        <v>45102</v>
      </c>
    </row>
    <row r="4" spans="1:24" s="3" customFormat="1" x14ac:dyDescent="0.35">
      <c r="B4" s="3" t="s">
        <v>41</v>
      </c>
    </row>
    <row r="5" spans="1:24" x14ac:dyDescent="0.35">
      <c r="B5" t="s">
        <v>42</v>
      </c>
      <c r="L5">
        <v>85.7</v>
      </c>
      <c r="M5">
        <v>87.19</v>
      </c>
      <c r="N5">
        <v>167.05</v>
      </c>
      <c r="O5">
        <v>234.88</v>
      </c>
      <c r="P5">
        <v>209.5</v>
      </c>
      <c r="Q5">
        <v>344.32</v>
      </c>
      <c r="R5">
        <v>673.8</v>
      </c>
      <c r="S5">
        <v>731.85</v>
      </c>
      <c r="T5">
        <v>650.23</v>
      </c>
    </row>
    <row r="6" spans="1:24" x14ac:dyDescent="0.35">
      <c r="B6" t="s">
        <v>43</v>
      </c>
      <c r="L6">
        <v>65.78</v>
      </c>
      <c r="M6">
        <v>61.2</v>
      </c>
      <c r="N6">
        <v>80.680000000000007</v>
      </c>
      <c r="O6">
        <v>139.24</v>
      </c>
      <c r="P6">
        <v>122.64</v>
      </c>
      <c r="Q6">
        <v>178.92</v>
      </c>
      <c r="R6">
        <v>292.27999999999997</v>
      </c>
      <c r="S6">
        <v>411.39</v>
      </c>
      <c r="T6">
        <v>299.58999999999997</v>
      </c>
    </row>
    <row r="7" spans="1:24" x14ac:dyDescent="0.35">
      <c r="B7" t="s">
        <v>44</v>
      </c>
      <c r="L7">
        <v>66.66</v>
      </c>
      <c r="M7">
        <v>66.53</v>
      </c>
      <c r="N7">
        <v>102.19</v>
      </c>
      <c r="O7">
        <v>169.97</v>
      </c>
      <c r="P7">
        <v>155.26</v>
      </c>
      <c r="Q7">
        <v>244.74</v>
      </c>
      <c r="R7">
        <v>465.36</v>
      </c>
      <c r="S7">
        <v>558.11</v>
      </c>
      <c r="T7">
        <v>471.13</v>
      </c>
    </row>
    <row r="9" spans="1:24" s="3" customFormat="1" x14ac:dyDescent="0.35">
      <c r="A9" s="3" t="s">
        <v>46</v>
      </c>
      <c r="B9" s="3" t="s">
        <v>124</v>
      </c>
    </row>
    <row r="10" spans="1:24" s="2" customFormat="1" x14ac:dyDescent="0.35">
      <c r="B10" s="2" t="s">
        <v>125</v>
      </c>
      <c r="P10" s="2">
        <v>6451104</v>
      </c>
      <c r="Q10" s="2">
        <v>6625130</v>
      </c>
      <c r="R10" s="2">
        <v>9764845</v>
      </c>
      <c r="S10" s="2">
        <v>11322271</v>
      </c>
      <c r="T10" s="2">
        <v>10695897</v>
      </c>
    </row>
    <row r="11" spans="1:24" s="8" customFormat="1" x14ac:dyDescent="0.35">
      <c r="B11" s="8" t="s">
        <v>126</v>
      </c>
      <c r="P11" s="8">
        <v>3202455</v>
      </c>
      <c r="Q11" s="8">
        <v>3419606</v>
      </c>
      <c r="R11" s="8">
        <v>4861305</v>
      </c>
      <c r="S11" s="8">
        <v>5904768</v>
      </c>
      <c r="T11" s="8">
        <v>6732619</v>
      </c>
    </row>
    <row r="12" spans="1:24" s="2" customFormat="1" x14ac:dyDescent="0.35">
      <c r="B12" s="2" t="s">
        <v>127</v>
      </c>
      <c r="G12" s="2">
        <f>SUM(G10:G11)</f>
        <v>0</v>
      </c>
      <c r="H12" s="2">
        <f t="shared" ref="H12:X12" si="0">SUM(H10:H11)</f>
        <v>0</v>
      </c>
      <c r="I12" s="2">
        <f t="shared" si="0"/>
        <v>0</v>
      </c>
      <c r="J12" s="2">
        <f t="shared" si="0"/>
        <v>0</v>
      </c>
      <c r="K12" s="2">
        <f t="shared" si="0"/>
        <v>0</v>
      </c>
      <c r="L12" s="2">
        <f t="shared" si="0"/>
        <v>0</v>
      </c>
      <c r="M12" s="2">
        <f t="shared" si="0"/>
        <v>0</v>
      </c>
      <c r="N12" s="2">
        <f t="shared" si="0"/>
        <v>0</v>
      </c>
      <c r="O12" s="2">
        <f t="shared" si="0"/>
        <v>0</v>
      </c>
      <c r="P12" s="2">
        <f t="shared" si="0"/>
        <v>9653559</v>
      </c>
      <c r="Q12" s="2">
        <f t="shared" si="0"/>
        <v>10044736</v>
      </c>
      <c r="R12" s="2">
        <f t="shared" si="0"/>
        <v>14626150</v>
      </c>
      <c r="S12" s="2">
        <f t="shared" si="0"/>
        <v>17227039</v>
      </c>
      <c r="T12" s="2">
        <f t="shared" si="0"/>
        <v>17428516</v>
      </c>
      <c r="U12" s="2">
        <f t="shared" si="0"/>
        <v>0</v>
      </c>
      <c r="V12" s="2">
        <f t="shared" si="0"/>
        <v>0</v>
      </c>
      <c r="W12" s="2">
        <f t="shared" si="0"/>
        <v>0</v>
      </c>
      <c r="X12" s="2">
        <f t="shared" si="0"/>
        <v>0</v>
      </c>
    </row>
    <row r="14" spans="1:24" s="3" customFormat="1" x14ac:dyDescent="0.35">
      <c r="A14" s="3" t="s">
        <v>46</v>
      </c>
      <c r="B14" s="3" t="s">
        <v>128</v>
      </c>
    </row>
    <row r="15" spans="1:24" s="2" customFormat="1" x14ac:dyDescent="0.35">
      <c r="B15" s="2" t="s">
        <v>29</v>
      </c>
      <c r="G15" s="2">
        <f t="shared" ref="G15:G21" si="1">G$37*G24</f>
        <v>0</v>
      </c>
      <c r="H15" s="2">
        <f t="shared" ref="H15:X15" si="2">H$37*H24</f>
        <v>0</v>
      </c>
      <c r="I15" s="2">
        <f t="shared" si="2"/>
        <v>0</v>
      </c>
      <c r="J15" s="2">
        <f t="shared" si="2"/>
        <v>0</v>
      </c>
      <c r="K15" s="2">
        <f t="shared" si="2"/>
        <v>0</v>
      </c>
      <c r="L15" s="2">
        <f t="shared" si="2"/>
        <v>0</v>
      </c>
      <c r="M15" s="2">
        <f t="shared" si="2"/>
        <v>0</v>
      </c>
      <c r="N15" s="2">
        <f t="shared" si="2"/>
        <v>0</v>
      </c>
      <c r="O15" s="2">
        <f t="shared" si="2"/>
        <v>0</v>
      </c>
      <c r="P15" s="2">
        <f t="shared" si="2"/>
        <v>2123782.98</v>
      </c>
      <c r="Q15" s="2">
        <f t="shared" si="2"/>
        <v>3113868.16</v>
      </c>
      <c r="R15" s="2">
        <f t="shared" si="2"/>
        <v>5119152.5</v>
      </c>
      <c r="S15" s="2">
        <f t="shared" si="2"/>
        <v>5340382.09</v>
      </c>
      <c r="T15" s="2">
        <f t="shared" si="2"/>
        <v>4531414.16</v>
      </c>
      <c r="U15" s="2">
        <f t="shared" si="2"/>
        <v>0</v>
      </c>
      <c r="V15" s="2">
        <f t="shared" si="2"/>
        <v>0</v>
      </c>
      <c r="W15" s="2">
        <f t="shared" si="2"/>
        <v>0</v>
      </c>
      <c r="X15" s="2">
        <f t="shared" si="2"/>
        <v>0</v>
      </c>
    </row>
    <row r="16" spans="1:24" s="2" customFormat="1" x14ac:dyDescent="0.35">
      <c r="B16" s="2" t="s">
        <v>32</v>
      </c>
      <c r="G16" s="2">
        <f t="shared" si="1"/>
        <v>0</v>
      </c>
      <c r="H16" s="2">
        <f t="shared" ref="H16:X16" si="3">H$37*H25</f>
        <v>0</v>
      </c>
      <c r="I16" s="2">
        <f t="shared" si="3"/>
        <v>0</v>
      </c>
      <c r="J16" s="2">
        <f t="shared" si="3"/>
        <v>0</v>
      </c>
      <c r="K16" s="2">
        <f t="shared" si="3"/>
        <v>0</v>
      </c>
      <c r="L16" s="2">
        <f t="shared" si="3"/>
        <v>0</v>
      </c>
      <c r="M16" s="2">
        <f t="shared" si="3"/>
        <v>0</v>
      </c>
      <c r="N16" s="2">
        <f t="shared" si="3"/>
        <v>0</v>
      </c>
      <c r="O16" s="2">
        <f t="shared" si="3"/>
        <v>0</v>
      </c>
      <c r="P16" s="2">
        <f t="shared" si="3"/>
        <v>2220318.5700000003</v>
      </c>
      <c r="Q16" s="2">
        <f t="shared" si="3"/>
        <v>2410736.6400000001</v>
      </c>
      <c r="R16" s="2">
        <f t="shared" si="3"/>
        <v>3949060.5000000005</v>
      </c>
      <c r="S16" s="2">
        <f t="shared" si="3"/>
        <v>3962218.97</v>
      </c>
      <c r="T16" s="2">
        <f t="shared" si="3"/>
        <v>3485703.2</v>
      </c>
      <c r="U16" s="2">
        <f t="shared" si="3"/>
        <v>0</v>
      </c>
      <c r="V16" s="2">
        <f t="shared" si="3"/>
        <v>0</v>
      </c>
      <c r="W16" s="2">
        <f t="shared" si="3"/>
        <v>0</v>
      </c>
      <c r="X16" s="2">
        <f t="shared" si="3"/>
        <v>0</v>
      </c>
    </row>
    <row r="17" spans="2:24" s="2" customFormat="1" x14ac:dyDescent="0.35">
      <c r="B17" s="2" t="s">
        <v>34</v>
      </c>
      <c r="G17" s="2">
        <f t="shared" si="1"/>
        <v>0</v>
      </c>
      <c r="H17" s="2">
        <f t="shared" ref="H17:X17" si="4">H$37*H26</f>
        <v>0</v>
      </c>
      <c r="I17" s="2">
        <f t="shared" si="4"/>
        <v>0</v>
      </c>
      <c r="J17" s="2">
        <f t="shared" si="4"/>
        <v>0</v>
      </c>
      <c r="K17" s="2">
        <f t="shared" si="4"/>
        <v>0</v>
      </c>
      <c r="L17" s="2">
        <f t="shared" si="4"/>
        <v>0</v>
      </c>
      <c r="M17" s="2">
        <f t="shared" si="4"/>
        <v>0</v>
      </c>
      <c r="N17" s="2">
        <f t="shared" si="4"/>
        <v>0</v>
      </c>
      <c r="O17" s="2">
        <f t="shared" si="4"/>
        <v>0</v>
      </c>
      <c r="P17" s="2">
        <f t="shared" si="4"/>
        <v>1641105.03</v>
      </c>
      <c r="Q17" s="2">
        <f t="shared" si="4"/>
        <v>1908499.84</v>
      </c>
      <c r="R17" s="2">
        <f t="shared" si="4"/>
        <v>2047661.0000000002</v>
      </c>
      <c r="S17" s="2">
        <f t="shared" si="4"/>
        <v>2928596.6300000004</v>
      </c>
      <c r="T17" s="2">
        <f t="shared" si="4"/>
        <v>3485703.2</v>
      </c>
      <c r="U17" s="2">
        <f t="shared" si="4"/>
        <v>0</v>
      </c>
      <c r="V17" s="2">
        <f t="shared" si="4"/>
        <v>0</v>
      </c>
      <c r="W17" s="2">
        <f t="shared" si="4"/>
        <v>0</v>
      </c>
      <c r="X17" s="2">
        <f t="shared" si="4"/>
        <v>0</v>
      </c>
    </row>
    <row r="18" spans="2:24" s="2" customFormat="1" x14ac:dyDescent="0.35">
      <c r="B18" s="2" t="s">
        <v>129</v>
      </c>
      <c r="G18" s="2">
        <f t="shared" si="1"/>
        <v>0</v>
      </c>
      <c r="H18" s="2">
        <f t="shared" ref="H18:X18" si="5">H$37*H27</f>
        <v>0</v>
      </c>
      <c r="I18" s="2">
        <f t="shared" si="5"/>
        <v>0</v>
      </c>
      <c r="J18" s="2">
        <f t="shared" si="5"/>
        <v>0</v>
      </c>
      <c r="K18" s="2">
        <f t="shared" si="5"/>
        <v>0</v>
      </c>
      <c r="L18" s="2">
        <f t="shared" si="5"/>
        <v>0</v>
      </c>
      <c r="M18" s="2">
        <f t="shared" si="5"/>
        <v>0</v>
      </c>
      <c r="N18" s="2">
        <f t="shared" si="5"/>
        <v>0</v>
      </c>
      <c r="O18" s="2">
        <f t="shared" si="5"/>
        <v>0</v>
      </c>
      <c r="P18" s="2">
        <f t="shared" si="5"/>
        <v>1930711.8</v>
      </c>
      <c r="Q18" s="2">
        <f t="shared" si="5"/>
        <v>904026.24</v>
      </c>
      <c r="R18" s="2">
        <f t="shared" si="5"/>
        <v>1316353.5</v>
      </c>
      <c r="S18" s="2">
        <f t="shared" si="5"/>
        <v>1550433.51</v>
      </c>
      <c r="T18" s="2">
        <f t="shared" si="5"/>
        <v>1742851.6</v>
      </c>
      <c r="U18" s="2">
        <f t="shared" si="5"/>
        <v>0</v>
      </c>
      <c r="V18" s="2">
        <f t="shared" si="5"/>
        <v>0</v>
      </c>
      <c r="W18" s="2">
        <f t="shared" si="5"/>
        <v>0</v>
      </c>
      <c r="X18" s="2">
        <f t="shared" si="5"/>
        <v>0</v>
      </c>
    </row>
    <row r="19" spans="2:24" s="2" customFormat="1" x14ac:dyDescent="0.35">
      <c r="B19" s="2" t="s">
        <v>28</v>
      </c>
      <c r="G19" s="2">
        <f t="shared" si="1"/>
        <v>0</v>
      </c>
      <c r="H19" s="2">
        <f t="shared" ref="H19:X19" si="6">H$37*H28</f>
        <v>0</v>
      </c>
      <c r="I19" s="2">
        <f t="shared" si="6"/>
        <v>0</v>
      </c>
      <c r="J19" s="2">
        <f t="shared" si="6"/>
        <v>0</v>
      </c>
      <c r="K19" s="2">
        <f t="shared" si="6"/>
        <v>0</v>
      </c>
      <c r="L19" s="2">
        <f t="shared" si="6"/>
        <v>0</v>
      </c>
      <c r="M19" s="2">
        <f t="shared" si="6"/>
        <v>0</v>
      </c>
      <c r="N19" s="2">
        <f t="shared" si="6"/>
        <v>0</v>
      </c>
      <c r="O19" s="2">
        <f t="shared" si="6"/>
        <v>0</v>
      </c>
      <c r="P19" s="2">
        <f t="shared" si="6"/>
        <v>772284.72</v>
      </c>
      <c r="Q19" s="2">
        <f t="shared" si="6"/>
        <v>803578.88</v>
      </c>
      <c r="R19" s="2">
        <f t="shared" si="6"/>
        <v>877569</v>
      </c>
      <c r="S19" s="2">
        <f t="shared" si="6"/>
        <v>1378163.12</v>
      </c>
      <c r="T19" s="2">
        <f t="shared" si="6"/>
        <v>1568566.44</v>
      </c>
      <c r="U19" s="2">
        <f t="shared" si="6"/>
        <v>0</v>
      </c>
      <c r="V19" s="2">
        <f t="shared" si="6"/>
        <v>0</v>
      </c>
      <c r="W19" s="2">
        <f t="shared" si="6"/>
        <v>0</v>
      </c>
      <c r="X19" s="2">
        <f t="shared" si="6"/>
        <v>0</v>
      </c>
    </row>
    <row r="20" spans="2:24" s="2" customFormat="1" x14ac:dyDescent="0.35">
      <c r="B20" s="2" t="s">
        <v>33</v>
      </c>
      <c r="G20" s="2">
        <f t="shared" si="1"/>
        <v>0</v>
      </c>
      <c r="H20" s="2">
        <f t="shared" ref="H20:X20" si="7">H$37*H29</f>
        <v>0</v>
      </c>
      <c r="I20" s="2">
        <f t="shared" si="7"/>
        <v>0</v>
      </c>
      <c r="J20" s="2">
        <f t="shared" si="7"/>
        <v>0</v>
      </c>
      <c r="K20" s="2">
        <f t="shared" si="7"/>
        <v>0</v>
      </c>
      <c r="L20" s="2">
        <f t="shared" si="7"/>
        <v>0</v>
      </c>
      <c r="M20" s="2">
        <f t="shared" si="7"/>
        <v>0</v>
      </c>
      <c r="N20" s="2">
        <f t="shared" si="7"/>
        <v>0</v>
      </c>
      <c r="O20" s="2">
        <f t="shared" si="7"/>
        <v>0</v>
      </c>
      <c r="P20" s="2">
        <f t="shared" si="7"/>
        <v>579213.53999999992</v>
      </c>
      <c r="Q20" s="2">
        <f t="shared" si="7"/>
        <v>602684.16000000003</v>
      </c>
      <c r="R20" s="2">
        <f t="shared" si="7"/>
        <v>877569</v>
      </c>
      <c r="S20" s="2">
        <f t="shared" si="7"/>
        <v>1378163.12</v>
      </c>
      <c r="T20" s="2">
        <f t="shared" si="7"/>
        <v>1394281.28</v>
      </c>
      <c r="U20" s="2">
        <f t="shared" si="7"/>
        <v>0</v>
      </c>
      <c r="V20" s="2">
        <f t="shared" si="7"/>
        <v>0</v>
      </c>
      <c r="W20" s="2">
        <f t="shared" si="7"/>
        <v>0</v>
      </c>
      <c r="X20" s="2">
        <f t="shared" si="7"/>
        <v>0</v>
      </c>
    </row>
    <row r="21" spans="2:24" s="8" customFormat="1" x14ac:dyDescent="0.35">
      <c r="B21" s="8" t="s">
        <v>30</v>
      </c>
      <c r="G21" s="8">
        <f t="shared" si="1"/>
        <v>0</v>
      </c>
      <c r="H21" s="8">
        <f t="shared" ref="H21:X21" si="8">H$37*H30</f>
        <v>0</v>
      </c>
      <c r="I21" s="8">
        <f t="shared" si="8"/>
        <v>0</v>
      </c>
      <c r="J21" s="8">
        <f t="shared" si="8"/>
        <v>0</v>
      </c>
      <c r="K21" s="8">
        <f t="shared" si="8"/>
        <v>0</v>
      </c>
      <c r="L21" s="8">
        <f t="shared" si="8"/>
        <v>0</v>
      </c>
      <c r="M21" s="8">
        <f t="shared" si="8"/>
        <v>0</v>
      </c>
      <c r="N21" s="8">
        <f t="shared" si="8"/>
        <v>0</v>
      </c>
      <c r="O21" s="8">
        <f t="shared" si="8"/>
        <v>0</v>
      </c>
      <c r="P21" s="8">
        <f t="shared" si="8"/>
        <v>386142.36</v>
      </c>
      <c r="Q21" s="8">
        <f t="shared" si="8"/>
        <v>301342.08000000002</v>
      </c>
      <c r="R21" s="8">
        <f t="shared" si="8"/>
        <v>438784.5</v>
      </c>
      <c r="S21" s="8">
        <f t="shared" si="8"/>
        <v>689081.56</v>
      </c>
      <c r="T21" s="8">
        <f t="shared" si="8"/>
        <v>1219996.1200000001</v>
      </c>
      <c r="U21" s="8">
        <f t="shared" si="8"/>
        <v>0</v>
      </c>
      <c r="V21" s="8">
        <f t="shared" si="8"/>
        <v>0</v>
      </c>
      <c r="W21" s="8">
        <f t="shared" si="8"/>
        <v>0</v>
      </c>
      <c r="X21" s="8">
        <f t="shared" si="8"/>
        <v>0</v>
      </c>
    </row>
    <row r="22" spans="2:24" s="12" customFormat="1" x14ac:dyDescent="0.35">
      <c r="B22" s="13" t="s">
        <v>127</v>
      </c>
      <c r="G22" s="13">
        <f>SUM(G15:G21)</f>
        <v>0</v>
      </c>
      <c r="H22" s="13">
        <f t="shared" ref="H22:X22" si="9">SUM(H15:H21)</f>
        <v>0</v>
      </c>
      <c r="I22" s="13">
        <f t="shared" si="9"/>
        <v>0</v>
      </c>
      <c r="J22" s="13">
        <f t="shared" si="9"/>
        <v>0</v>
      </c>
      <c r="K22" s="13">
        <f t="shared" si="9"/>
        <v>0</v>
      </c>
      <c r="L22" s="13">
        <f t="shared" si="9"/>
        <v>0</v>
      </c>
      <c r="M22" s="13">
        <f t="shared" si="9"/>
        <v>0</v>
      </c>
      <c r="N22" s="13">
        <f t="shared" si="9"/>
        <v>0</v>
      </c>
      <c r="O22" s="13">
        <f t="shared" si="9"/>
        <v>0</v>
      </c>
      <c r="P22" s="13">
        <f t="shared" si="9"/>
        <v>9653559</v>
      </c>
      <c r="Q22" s="13">
        <f t="shared" si="9"/>
        <v>10044736.000000002</v>
      </c>
      <c r="R22" s="13">
        <f t="shared" si="9"/>
        <v>14626150</v>
      </c>
      <c r="S22" s="13">
        <f t="shared" si="9"/>
        <v>17227039</v>
      </c>
      <c r="T22" s="13">
        <f t="shared" si="9"/>
        <v>17428516</v>
      </c>
      <c r="U22" s="13">
        <f t="shared" si="9"/>
        <v>0</v>
      </c>
      <c r="V22" s="13">
        <f t="shared" si="9"/>
        <v>0</v>
      </c>
      <c r="W22" s="13">
        <f t="shared" si="9"/>
        <v>0</v>
      </c>
      <c r="X22" s="13">
        <f t="shared" si="9"/>
        <v>0</v>
      </c>
    </row>
    <row r="23" spans="2:24" s="12" customFormat="1" x14ac:dyDescent="0.35">
      <c r="B23" s="13" t="s">
        <v>130</v>
      </c>
    </row>
    <row r="24" spans="2:24" s="10" customFormat="1" x14ac:dyDescent="0.35">
      <c r="B24" s="10" t="s">
        <v>29</v>
      </c>
      <c r="P24" s="10">
        <v>0.22</v>
      </c>
      <c r="Q24" s="10">
        <v>0.31</v>
      </c>
      <c r="R24" s="10">
        <v>0.35</v>
      </c>
      <c r="S24" s="10">
        <v>0.31</v>
      </c>
      <c r="T24" s="10">
        <v>0.26</v>
      </c>
    </row>
    <row r="25" spans="2:24" s="10" customFormat="1" x14ac:dyDescent="0.35">
      <c r="B25" s="10" t="s">
        <v>32</v>
      </c>
      <c r="P25" s="10">
        <v>0.23</v>
      </c>
      <c r="Q25" s="10">
        <v>0.24</v>
      </c>
      <c r="R25" s="10">
        <v>0.27</v>
      </c>
      <c r="S25" s="10">
        <v>0.23</v>
      </c>
      <c r="T25" s="10">
        <v>0.2</v>
      </c>
    </row>
    <row r="26" spans="2:24" s="10" customFormat="1" x14ac:dyDescent="0.35">
      <c r="B26" s="10" t="s">
        <v>34</v>
      </c>
      <c r="P26" s="10">
        <v>0.17</v>
      </c>
      <c r="Q26" s="10">
        <v>0.19</v>
      </c>
      <c r="R26" s="10">
        <v>0.14000000000000001</v>
      </c>
      <c r="S26" s="10">
        <v>0.17</v>
      </c>
      <c r="T26" s="10">
        <v>0.2</v>
      </c>
    </row>
    <row r="27" spans="2:24" s="10" customFormat="1" x14ac:dyDescent="0.35">
      <c r="B27" s="10" t="s">
        <v>129</v>
      </c>
      <c r="P27" s="10">
        <v>0.2</v>
      </c>
      <c r="Q27" s="10">
        <v>0.09</v>
      </c>
      <c r="R27" s="10">
        <v>0.09</v>
      </c>
      <c r="S27" s="10">
        <v>0.09</v>
      </c>
      <c r="T27" s="10">
        <v>0.1</v>
      </c>
    </row>
    <row r="28" spans="2:24" s="10" customFormat="1" x14ac:dyDescent="0.35">
      <c r="B28" s="10" t="s">
        <v>28</v>
      </c>
      <c r="P28" s="10">
        <v>0.08</v>
      </c>
      <c r="Q28" s="10">
        <v>0.08</v>
      </c>
      <c r="R28" s="10">
        <v>0.06</v>
      </c>
      <c r="S28" s="10">
        <v>0.08</v>
      </c>
      <c r="T28" s="10">
        <v>0.09</v>
      </c>
    </row>
    <row r="29" spans="2:24" s="10" customFormat="1" x14ac:dyDescent="0.35">
      <c r="B29" s="10" t="s">
        <v>33</v>
      </c>
      <c r="P29" s="10">
        <v>0.06</v>
      </c>
      <c r="Q29" s="10">
        <v>0.06</v>
      </c>
      <c r="R29" s="10">
        <v>0.06</v>
      </c>
      <c r="S29" s="10">
        <v>0.08</v>
      </c>
      <c r="T29" s="10">
        <v>0.08</v>
      </c>
    </row>
    <row r="30" spans="2:24" s="17" customFormat="1" x14ac:dyDescent="0.35">
      <c r="B30" s="17" t="s">
        <v>30</v>
      </c>
      <c r="P30" s="17">
        <v>0.04</v>
      </c>
      <c r="Q30" s="17">
        <v>0.03</v>
      </c>
      <c r="R30" s="17">
        <v>0.03</v>
      </c>
      <c r="S30" s="17">
        <v>0.04</v>
      </c>
      <c r="T30" s="17">
        <v>7.0000000000000007E-2</v>
      </c>
    </row>
    <row r="31" spans="2:24" x14ac:dyDescent="0.35">
      <c r="B31" s="2" t="s">
        <v>131</v>
      </c>
      <c r="G31" s="10">
        <f>SUM(G24:G30)</f>
        <v>0</v>
      </c>
      <c r="H31" s="10">
        <f t="shared" ref="H31:X31" si="10">SUM(H24:H30)</f>
        <v>0</v>
      </c>
      <c r="I31" s="10">
        <f t="shared" si="10"/>
        <v>0</v>
      </c>
      <c r="J31" s="10">
        <f t="shared" si="10"/>
        <v>0</v>
      </c>
      <c r="K31" s="10">
        <f t="shared" si="10"/>
        <v>0</v>
      </c>
      <c r="L31" s="10">
        <f t="shared" si="10"/>
        <v>0</v>
      </c>
      <c r="M31" s="10">
        <f t="shared" si="10"/>
        <v>0</v>
      </c>
      <c r="N31" s="10">
        <f t="shared" si="10"/>
        <v>0</v>
      </c>
      <c r="O31" s="10">
        <f t="shared" si="10"/>
        <v>0</v>
      </c>
      <c r="P31" s="10">
        <f t="shared" si="10"/>
        <v>1</v>
      </c>
      <c r="Q31" s="10">
        <f t="shared" si="10"/>
        <v>1</v>
      </c>
      <c r="R31" s="10">
        <f t="shared" si="10"/>
        <v>1</v>
      </c>
      <c r="S31" s="10">
        <f t="shared" si="10"/>
        <v>1</v>
      </c>
      <c r="T31" s="10">
        <f t="shared" si="10"/>
        <v>1</v>
      </c>
      <c r="U31" s="10">
        <f t="shared" si="10"/>
        <v>0</v>
      </c>
      <c r="V31" s="10">
        <f t="shared" si="10"/>
        <v>0</v>
      </c>
      <c r="W31" s="10">
        <f t="shared" si="10"/>
        <v>0</v>
      </c>
      <c r="X31" s="10">
        <f t="shared" si="10"/>
        <v>0</v>
      </c>
    </row>
    <row r="32" spans="2:24" x14ac:dyDescent="0.35">
      <c r="B32" s="2"/>
    </row>
    <row r="33" spans="1:24" x14ac:dyDescent="0.35">
      <c r="B33" s="2"/>
    </row>
    <row r="36" spans="1:24" s="3" customFormat="1" x14ac:dyDescent="0.35">
      <c r="A36" s="3" t="s">
        <v>46</v>
      </c>
      <c r="B36" s="3" t="s">
        <v>85</v>
      </c>
    </row>
    <row r="37" spans="1:24" s="13" customFormat="1" x14ac:dyDescent="0.35">
      <c r="B37" s="13" t="s">
        <v>49</v>
      </c>
      <c r="P37" s="13">
        <v>9653559</v>
      </c>
      <c r="Q37" s="13">
        <v>10044736</v>
      </c>
      <c r="R37" s="13">
        <v>14626150</v>
      </c>
      <c r="S37" s="13">
        <v>17227039</v>
      </c>
      <c r="T37" s="13">
        <v>17428516</v>
      </c>
    </row>
    <row r="38" spans="1:24" s="7" customFormat="1" x14ac:dyDescent="0.35">
      <c r="B38" s="7" t="s">
        <v>50</v>
      </c>
    </row>
    <row r="39" spans="1:24" s="2" customFormat="1" x14ac:dyDescent="0.35">
      <c r="B39" s="2" t="s">
        <v>50</v>
      </c>
      <c r="P39" s="2">
        <v>5295100</v>
      </c>
      <c r="Q39" s="2">
        <v>5436043</v>
      </c>
      <c r="R39" s="2">
        <v>7820844</v>
      </c>
      <c r="S39" s="2">
        <v>9355232</v>
      </c>
      <c r="T39" s="2">
        <v>9573425</v>
      </c>
    </row>
    <row r="40" spans="1:24" s="8" customFormat="1" x14ac:dyDescent="0.35">
      <c r="B40" s="8" t="s">
        <v>51</v>
      </c>
      <c r="P40" s="8">
        <v>0</v>
      </c>
      <c r="Q40" s="8">
        <v>0</v>
      </c>
      <c r="R40" s="8">
        <v>0</v>
      </c>
      <c r="S40" s="8">
        <v>0</v>
      </c>
      <c r="T40" s="8">
        <v>78166</v>
      </c>
    </row>
    <row r="41" spans="1:24" s="9" customFormat="1" x14ac:dyDescent="0.35">
      <c r="B41" s="9" t="s">
        <v>52</v>
      </c>
      <c r="G41" s="9">
        <f>SUM(G39:G40)</f>
        <v>0</v>
      </c>
      <c r="H41" s="9">
        <f t="shared" ref="H41:X41" si="11">SUM(H39:H40)</f>
        <v>0</v>
      </c>
      <c r="I41" s="9">
        <f t="shared" si="11"/>
        <v>0</v>
      </c>
      <c r="J41" s="9">
        <f t="shared" si="11"/>
        <v>0</v>
      </c>
      <c r="K41" s="9">
        <f t="shared" si="11"/>
        <v>0</v>
      </c>
      <c r="L41" s="9">
        <f t="shared" si="11"/>
        <v>0</v>
      </c>
      <c r="M41" s="9">
        <f t="shared" si="11"/>
        <v>0</v>
      </c>
      <c r="N41" s="9">
        <f t="shared" si="11"/>
        <v>0</v>
      </c>
      <c r="O41" s="9">
        <f t="shared" si="11"/>
        <v>0</v>
      </c>
      <c r="P41" s="9">
        <f t="shared" si="11"/>
        <v>5295100</v>
      </c>
      <c r="Q41" s="9">
        <f t="shared" si="11"/>
        <v>5436043</v>
      </c>
      <c r="R41" s="9">
        <f t="shared" si="11"/>
        <v>7820844</v>
      </c>
      <c r="S41" s="9">
        <f t="shared" si="11"/>
        <v>9355232</v>
      </c>
      <c r="T41" s="9">
        <f t="shared" si="11"/>
        <v>9651591</v>
      </c>
      <c r="U41" s="9">
        <f t="shared" si="11"/>
        <v>0</v>
      </c>
      <c r="V41" s="9">
        <f t="shared" si="11"/>
        <v>0</v>
      </c>
      <c r="W41" s="9">
        <f t="shared" si="11"/>
        <v>0</v>
      </c>
      <c r="X41" s="9">
        <f t="shared" si="11"/>
        <v>0</v>
      </c>
    </row>
    <row r="42" spans="1:24" s="2" customFormat="1" x14ac:dyDescent="0.35">
      <c r="B42" s="2" t="s">
        <v>59</v>
      </c>
      <c r="G42" s="2">
        <f>G37-G41</f>
        <v>0</v>
      </c>
      <c r="H42" s="2">
        <f t="shared" ref="H42:X42" si="12">H37-H41</f>
        <v>0</v>
      </c>
      <c r="I42" s="2">
        <f t="shared" si="12"/>
        <v>0</v>
      </c>
      <c r="J42" s="2">
        <f t="shared" si="12"/>
        <v>0</v>
      </c>
      <c r="K42" s="2">
        <f t="shared" si="12"/>
        <v>0</v>
      </c>
      <c r="L42" s="2">
        <f t="shared" si="12"/>
        <v>0</v>
      </c>
      <c r="M42" s="2">
        <f t="shared" si="12"/>
        <v>0</v>
      </c>
      <c r="N42" s="2">
        <f t="shared" si="12"/>
        <v>0</v>
      </c>
      <c r="O42" s="2">
        <f t="shared" si="12"/>
        <v>0</v>
      </c>
      <c r="P42" s="2">
        <f t="shared" si="12"/>
        <v>4358459</v>
      </c>
      <c r="Q42" s="2">
        <f t="shared" si="12"/>
        <v>4608693</v>
      </c>
      <c r="R42" s="2">
        <f t="shared" si="12"/>
        <v>6805306</v>
      </c>
      <c r="S42" s="2">
        <f t="shared" si="12"/>
        <v>7871807</v>
      </c>
      <c r="T42" s="2">
        <f t="shared" si="12"/>
        <v>7776925</v>
      </c>
      <c r="U42" s="2">
        <f t="shared" si="12"/>
        <v>0</v>
      </c>
      <c r="V42" s="2">
        <f t="shared" si="12"/>
        <v>0</v>
      </c>
      <c r="W42" s="2">
        <f t="shared" si="12"/>
        <v>0</v>
      </c>
      <c r="X42" s="2">
        <f t="shared" si="12"/>
        <v>0</v>
      </c>
    </row>
    <row r="43" spans="1:24" s="10" customFormat="1" x14ac:dyDescent="0.35">
      <c r="B43" s="10" t="s">
        <v>60</v>
      </c>
      <c r="G43" s="10" t="e">
        <f>G42/G37</f>
        <v>#DIV/0!</v>
      </c>
      <c r="H43" s="10" t="e">
        <f t="shared" ref="H43:X43" si="13">H42/H37</f>
        <v>#DIV/0!</v>
      </c>
      <c r="I43" s="10" t="e">
        <f t="shared" si="13"/>
        <v>#DIV/0!</v>
      </c>
      <c r="J43" s="10" t="e">
        <f t="shared" si="13"/>
        <v>#DIV/0!</v>
      </c>
      <c r="K43" s="10" t="e">
        <f t="shared" si="13"/>
        <v>#DIV/0!</v>
      </c>
      <c r="L43" s="10" t="e">
        <f t="shared" si="13"/>
        <v>#DIV/0!</v>
      </c>
      <c r="M43" s="10" t="e">
        <f t="shared" si="13"/>
        <v>#DIV/0!</v>
      </c>
      <c r="N43" s="10" t="e">
        <f t="shared" si="13"/>
        <v>#DIV/0!</v>
      </c>
      <c r="O43" s="10" t="e">
        <f t="shared" si="13"/>
        <v>#DIV/0!</v>
      </c>
      <c r="P43" s="10">
        <f t="shared" si="13"/>
        <v>0.45148727013529416</v>
      </c>
      <c r="Q43" s="10">
        <f t="shared" si="13"/>
        <v>0.45881673744337331</v>
      </c>
      <c r="R43" s="10">
        <f t="shared" si="13"/>
        <v>0.46528348198261332</v>
      </c>
      <c r="S43" s="10">
        <f t="shared" si="13"/>
        <v>0.45694486440763266</v>
      </c>
      <c r="T43" s="10">
        <f t="shared" si="13"/>
        <v>0.44621842731762129</v>
      </c>
      <c r="U43" s="10" t="e">
        <f t="shared" si="13"/>
        <v>#DIV/0!</v>
      </c>
      <c r="V43" s="10" t="e">
        <f t="shared" si="13"/>
        <v>#DIV/0!</v>
      </c>
      <c r="W43" s="10" t="e">
        <f t="shared" si="13"/>
        <v>#DIV/0!</v>
      </c>
      <c r="X43" s="10" t="e">
        <f t="shared" si="13"/>
        <v>#DIV/0!</v>
      </c>
    </row>
    <row r="44" spans="1:24" s="7" customFormat="1" x14ac:dyDescent="0.35">
      <c r="B44" s="7" t="s">
        <v>53</v>
      </c>
    </row>
    <row r="45" spans="1:24" s="2" customFormat="1" x14ac:dyDescent="0.35">
      <c r="B45" s="2" t="s">
        <v>54</v>
      </c>
      <c r="P45" s="2">
        <v>1191320</v>
      </c>
      <c r="Q45" s="2">
        <v>1252412</v>
      </c>
      <c r="R45" s="2">
        <v>1493408</v>
      </c>
      <c r="S45" s="2">
        <v>1604248</v>
      </c>
      <c r="T45" s="2">
        <v>1727162</v>
      </c>
    </row>
    <row r="46" spans="1:24" s="2" customFormat="1" x14ac:dyDescent="0.35">
      <c r="B46" s="2" t="s">
        <v>55</v>
      </c>
      <c r="P46" s="2">
        <v>702407</v>
      </c>
      <c r="Q46" s="2">
        <v>682479</v>
      </c>
      <c r="R46" s="2">
        <v>829875</v>
      </c>
      <c r="S46" s="2">
        <v>885737</v>
      </c>
      <c r="T46" s="2">
        <v>832753</v>
      </c>
    </row>
    <row r="47" spans="1:24" s="8" customFormat="1" x14ac:dyDescent="0.35">
      <c r="B47" s="8" t="s">
        <v>51</v>
      </c>
      <c r="P47" s="8">
        <v>0</v>
      </c>
      <c r="Q47" s="8">
        <v>0</v>
      </c>
      <c r="R47" s="8">
        <v>0</v>
      </c>
      <c r="S47" s="8">
        <v>0</v>
      </c>
      <c r="T47" s="8">
        <v>42150</v>
      </c>
    </row>
    <row r="48" spans="1:24" s="8" customFormat="1" x14ac:dyDescent="0.35">
      <c r="B48" s="8" t="s">
        <v>56</v>
      </c>
      <c r="G48" s="8">
        <f>SUM(G45:G47)</f>
        <v>0</v>
      </c>
      <c r="H48" s="8">
        <f t="shared" ref="H48:X48" si="14">SUM(H45:H47)</f>
        <v>0</v>
      </c>
      <c r="I48" s="8">
        <f t="shared" si="14"/>
        <v>0</v>
      </c>
      <c r="J48" s="8">
        <f t="shared" si="14"/>
        <v>0</v>
      </c>
      <c r="K48" s="8">
        <f t="shared" si="14"/>
        <v>0</v>
      </c>
      <c r="L48" s="8">
        <f t="shared" si="14"/>
        <v>0</v>
      </c>
      <c r="M48" s="8">
        <f t="shared" si="14"/>
        <v>0</v>
      </c>
      <c r="N48" s="8">
        <f t="shared" si="14"/>
        <v>0</v>
      </c>
      <c r="O48" s="8">
        <f t="shared" si="14"/>
        <v>0</v>
      </c>
      <c r="P48" s="8">
        <f t="shared" si="14"/>
        <v>1893727</v>
      </c>
      <c r="Q48" s="8">
        <f t="shared" si="14"/>
        <v>1934891</v>
      </c>
      <c r="R48" s="8">
        <f t="shared" si="14"/>
        <v>2323283</v>
      </c>
      <c r="S48" s="8">
        <f t="shared" si="14"/>
        <v>2489985</v>
      </c>
      <c r="T48" s="8">
        <f t="shared" si="14"/>
        <v>2602065</v>
      </c>
      <c r="U48" s="8">
        <f t="shared" si="14"/>
        <v>0</v>
      </c>
      <c r="V48" s="8">
        <f t="shared" si="14"/>
        <v>0</v>
      </c>
      <c r="W48" s="8">
        <f t="shared" si="14"/>
        <v>0</v>
      </c>
      <c r="X48" s="8">
        <f t="shared" si="14"/>
        <v>0</v>
      </c>
    </row>
    <row r="49" spans="1:24" s="2" customFormat="1" x14ac:dyDescent="0.35">
      <c r="B49" s="2" t="s">
        <v>57</v>
      </c>
      <c r="G49" s="2">
        <f>G42-G48</f>
        <v>0</v>
      </c>
      <c r="H49" s="2">
        <f t="shared" ref="H49:X49" si="15">H42-H48</f>
        <v>0</v>
      </c>
      <c r="I49" s="2">
        <f t="shared" si="15"/>
        <v>0</v>
      </c>
      <c r="J49" s="2">
        <f t="shared" si="15"/>
        <v>0</v>
      </c>
      <c r="K49" s="2">
        <f t="shared" si="15"/>
        <v>0</v>
      </c>
      <c r="L49" s="2">
        <f t="shared" si="15"/>
        <v>0</v>
      </c>
      <c r="M49" s="2">
        <f t="shared" si="15"/>
        <v>0</v>
      </c>
      <c r="N49" s="2">
        <f t="shared" si="15"/>
        <v>0</v>
      </c>
      <c r="O49" s="2">
        <f t="shared" si="15"/>
        <v>0</v>
      </c>
      <c r="P49" s="2">
        <f t="shared" si="15"/>
        <v>2464732</v>
      </c>
      <c r="Q49" s="2">
        <f t="shared" si="15"/>
        <v>2673802</v>
      </c>
      <c r="R49" s="2">
        <f t="shared" si="15"/>
        <v>4482023</v>
      </c>
      <c r="S49" s="2">
        <f t="shared" si="15"/>
        <v>5381822</v>
      </c>
      <c r="T49" s="2">
        <f t="shared" si="15"/>
        <v>5174860</v>
      </c>
      <c r="U49" s="2">
        <f t="shared" si="15"/>
        <v>0</v>
      </c>
      <c r="V49" s="2">
        <f t="shared" si="15"/>
        <v>0</v>
      </c>
      <c r="W49" s="2">
        <f t="shared" si="15"/>
        <v>0</v>
      </c>
      <c r="X49" s="2">
        <f t="shared" si="15"/>
        <v>0</v>
      </c>
    </row>
    <row r="50" spans="1:24" s="10" customFormat="1" x14ac:dyDescent="0.35">
      <c r="B50" s="10" t="s">
        <v>58</v>
      </c>
      <c r="G50" s="10" t="e">
        <f>G49/G37</f>
        <v>#DIV/0!</v>
      </c>
      <c r="H50" s="10" t="e">
        <f t="shared" ref="H50:X50" si="16">H49/H37</f>
        <v>#DIV/0!</v>
      </c>
      <c r="I50" s="10" t="e">
        <f t="shared" si="16"/>
        <v>#DIV/0!</v>
      </c>
      <c r="J50" s="10" t="e">
        <f t="shared" si="16"/>
        <v>#DIV/0!</v>
      </c>
      <c r="K50" s="10" t="e">
        <f t="shared" si="16"/>
        <v>#DIV/0!</v>
      </c>
      <c r="L50" s="10" t="e">
        <f t="shared" si="16"/>
        <v>#DIV/0!</v>
      </c>
      <c r="M50" s="10" t="e">
        <f t="shared" si="16"/>
        <v>#DIV/0!</v>
      </c>
      <c r="N50" s="10" t="e">
        <f t="shared" si="16"/>
        <v>#DIV/0!</v>
      </c>
      <c r="O50" s="10" t="e">
        <f t="shared" si="16"/>
        <v>#DIV/0!</v>
      </c>
      <c r="P50" s="10">
        <f t="shared" si="16"/>
        <v>0.25531847891539278</v>
      </c>
      <c r="Q50" s="10">
        <f t="shared" si="16"/>
        <v>0.26618937521105585</v>
      </c>
      <c r="R50" s="10">
        <f t="shared" si="16"/>
        <v>0.30643901505180787</v>
      </c>
      <c r="S50" s="10">
        <f t="shared" si="16"/>
        <v>0.31240551553868312</v>
      </c>
      <c r="T50" s="10">
        <f t="shared" si="16"/>
        <v>0.29691914102153044</v>
      </c>
      <c r="U50" s="10" t="e">
        <f t="shared" si="16"/>
        <v>#DIV/0!</v>
      </c>
      <c r="V50" s="10" t="e">
        <f t="shared" si="16"/>
        <v>#DIV/0!</v>
      </c>
      <c r="W50" s="10" t="e">
        <f t="shared" si="16"/>
        <v>#DIV/0!</v>
      </c>
      <c r="X50" s="10" t="e">
        <f t="shared" si="16"/>
        <v>#DIV/0!</v>
      </c>
    </row>
    <row r="51" spans="1:24" s="7" customFormat="1" x14ac:dyDescent="0.35">
      <c r="B51" s="7" t="s">
        <v>61</v>
      </c>
    </row>
    <row r="52" spans="1:24" s="8" customFormat="1" x14ac:dyDescent="0.35">
      <c r="B52" s="8" t="s">
        <v>62</v>
      </c>
      <c r="P52" s="8">
        <v>-18161</v>
      </c>
      <c r="Q52" s="8">
        <v>-98824</v>
      </c>
      <c r="R52" s="8">
        <v>-111219</v>
      </c>
      <c r="S52" s="8">
        <v>-188708</v>
      </c>
      <c r="T52" s="8">
        <v>-65650</v>
      </c>
    </row>
    <row r="53" spans="1:24" s="2" customFormat="1" x14ac:dyDescent="0.35">
      <c r="B53" s="2" t="s">
        <v>63</v>
      </c>
      <c r="G53" s="2">
        <f>G49+G52</f>
        <v>0</v>
      </c>
      <c r="H53" s="2">
        <f t="shared" ref="H53:X53" si="17">H49+H52</f>
        <v>0</v>
      </c>
      <c r="I53" s="2">
        <f t="shared" si="17"/>
        <v>0</v>
      </c>
      <c r="J53" s="2">
        <f t="shared" si="17"/>
        <v>0</v>
      </c>
      <c r="K53" s="2">
        <f t="shared" si="17"/>
        <v>0</v>
      </c>
      <c r="L53" s="2">
        <f t="shared" si="17"/>
        <v>0</v>
      </c>
      <c r="M53" s="2">
        <f t="shared" si="17"/>
        <v>0</v>
      </c>
      <c r="N53" s="2">
        <f t="shared" si="17"/>
        <v>0</v>
      </c>
      <c r="O53" s="2">
        <f t="shared" si="17"/>
        <v>0</v>
      </c>
      <c r="P53" s="2">
        <f t="shared" si="17"/>
        <v>2446571</v>
      </c>
      <c r="Q53" s="2">
        <f t="shared" si="17"/>
        <v>2574978</v>
      </c>
      <c r="R53" s="2">
        <f t="shared" si="17"/>
        <v>4370804</v>
      </c>
      <c r="S53" s="2">
        <f t="shared" si="17"/>
        <v>5193114</v>
      </c>
      <c r="T53" s="2">
        <f t="shared" si="17"/>
        <v>5109210</v>
      </c>
      <c r="U53" s="2">
        <f t="shared" si="17"/>
        <v>0</v>
      </c>
      <c r="V53" s="2">
        <f t="shared" si="17"/>
        <v>0</v>
      </c>
      <c r="W53" s="2">
        <f t="shared" si="17"/>
        <v>0</v>
      </c>
      <c r="X53" s="2">
        <f t="shared" si="17"/>
        <v>0</v>
      </c>
    </row>
    <row r="54" spans="1:24" s="8" customFormat="1" x14ac:dyDescent="0.35">
      <c r="B54" s="8" t="s">
        <v>64</v>
      </c>
      <c r="P54" s="8">
        <v>-255141</v>
      </c>
      <c r="Q54" s="8">
        <v>-323225</v>
      </c>
      <c r="R54" s="8">
        <v>-462346</v>
      </c>
      <c r="S54" s="8">
        <v>-587828</v>
      </c>
      <c r="T54" s="8">
        <v>-598279</v>
      </c>
    </row>
    <row r="55" spans="1:24" s="2" customFormat="1" x14ac:dyDescent="0.35">
      <c r="B55" s="2" t="s">
        <v>65</v>
      </c>
      <c r="G55" s="2">
        <f>SUM(G53:G54)</f>
        <v>0</v>
      </c>
      <c r="H55" s="2">
        <f t="shared" ref="H55:X55" si="18">SUM(H53:H54)</f>
        <v>0</v>
      </c>
      <c r="I55" s="2">
        <f t="shared" si="18"/>
        <v>0</v>
      </c>
      <c r="J55" s="2">
        <f t="shared" si="18"/>
        <v>0</v>
      </c>
      <c r="K55" s="2">
        <f t="shared" si="18"/>
        <v>0</v>
      </c>
      <c r="L55" s="2">
        <f t="shared" si="18"/>
        <v>0</v>
      </c>
      <c r="M55" s="2">
        <f t="shared" si="18"/>
        <v>0</v>
      </c>
      <c r="N55" s="2">
        <f t="shared" si="18"/>
        <v>0</v>
      </c>
      <c r="O55" s="2">
        <f t="shared" si="18"/>
        <v>0</v>
      </c>
      <c r="P55" s="2">
        <f t="shared" si="18"/>
        <v>2191430</v>
      </c>
      <c r="Q55" s="2">
        <f t="shared" si="18"/>
        <v>2251753</v>
      </c>
      <c r="R55" s="2">
        <f t="shared" si="18"/>
        <v>3908458</v>
      </c>
      <c r="S55" s="2">
        <f t="shared" si="18"/>
        <v>4605286</v>
      </c>
      <c r="T55" s="2">
        <f t="shared" si="18"/>
        <v>4510931</v>
      </c>
      <c r="U55" s="2">
        <f t="shared" si="18"/>
        <v>0</v>
      </c>
      <c r="V55" s="2">
        <f t="shared" si="18"/>
        <v>0</v>
      </c>
      <c r="W55" s="2">
        <f t="shared" si="18"/>
        <v>0</v>
      </c>
      <c r="X55" s="2">
        <f t="shared" si="18"/>
        <v>0</v>
      </c>
    </row>
    <row r="56" spans="1:24" s="10" customFormat="1" x14ac:dyDescent="0.35">
      <c r="B56" s="10" t="s">
        <v>66</v>
      </c>
      <c r="G56" s="10" t="e">
        <f>G55/G37</f>
        <v>#DIV/0!</v>
      </c>
      <c r="H56" s="10" t="e">
        <f t="shared" ref="H56:X56" si="19">H55/H37</f>
        <v>#DIV/0!</v>
      </c>
      <c r="I56" s="10" t="e">
        <f t="shared" si="19"/>
        <v>#DIV/0!</v>
      </c>
      <c r="J56" s="10" t="e">
        <f t="shared" si="19"/>
        <v>#DIV/0!</v>
      </c>
      <c r="K56" s="10" t="e">
        <f t="shared" si="19"/>
        <v>#DIV/0!</v>
      </c>
      <c r="L56" s="10" t="e">
        <f t="shared" si="19"/>
        <v>#DIV/0!</v>
      </c>
      <c r="M56" s="10" t="e">
        <f t="shared" si="19"/>
        <v>#DIV/0!</v>
      </c>
      <c r="N56" s="10" t="e">
        <f t="shared" si="19"/>
        <v>#DIV/0!</v>
      </c>
      <c r="O56" s="10" t="e">
        <f t="shared" si="19"/>
        <v>#DIV/0!</v>
      </c>
      <c r="P56" s="10">
        <f t="shared" si="19"/>
        <v>0.22700746947317565</v>
      </c>
      <c r="Q56" s="10">
        <f t="shared" si="19"/>
        <v>0.22417244216274076</v>
      </c>
      <c r="R56" s="10">
        <f t="shared" si="19"/>
        <v>0.26722397896917505</v>
      </c>
      <c r="S56" s="10">
        <f t="shared" si="19"/>
        <v>0.26732893563426657</v>
      </c>
      <c r="T56" s="10">
        <f t="shared" si="19"/>
        <v>0.25882473298357705</v>
      </c>
      <c r="U56" s="10" t="e">
        <f t="shared" si="19"/>
        <v>#DIV/0!</v>
      </c>
      <c r="V56" s="10" t="e">
        <f t="shared" si="19"/>
        <v>#DIV/0!</v>
      </c>
      <c r="W56" s="10" t="e">
        <f t="shared" si="19"/>
        <v>#DIV/0!</v>
      </c>
      <c r="X56" s="10" t="e">
        <f t="shared" si="19"/>
        <v>#DIV/0!</v>
      </c>
    </row>
    <row r="57" spans="1:24" s="2" customFormat="1" x14ac:dyDescent="0.35"/>
    <row r="58" spans="1:24" s="11" customFormat="1" x14ac:dyDescent="0.35">
      <c r="B58" s="11" t="s">
        <v>67</v>
      </c>
      <c r="G58" s="11" t="e">
        <f>G55/G60</f>
        <v>#DIV/0!</v>
      </c>
      <c r="H58" s="11" t="e">
        <f t="shared" ref="H58:X58" si="20">H55/H60</f>
        <v>#DIV/0!</v>
      </c>
      <c r="I58" s="11" t="e">
        <f t="shared" si="20"/>
        <v>#DIV/0!</v>
      </c>
      <c r="J58" s="11" t="e">
        <f t="shared" si="20"/>
        <v>#DIV/0!</v>
      </c>
      <c r="K58" s="11" t="e">
        <f t="shared" si="20"/>
        <v>#DIV/0!</v>
      </c>
      <c r="L58" s="11" t="e">
        <f t="shared" si="20"/>
        <v>#DIV/0!</v>
      </c>
      <c r="M58" s="11" t="e">
        <f t="shared" si="20"/>
        <v>#DIV/0!</v>
      </c>
      <c r="N58" s="11" t="e">
        <f t="shared" si="20"/>
        <v>#DIV/0!</v>
      </c>
      <c r="O58" s="11" t="e">
        <f t="shared" si="20"/>
        <v>#DIV/0!</v>
      </c>
      <c r="P58" s="11">
        <f t="shared" si="20"/>
        <v>14.372106139902149</v>
      </c>
      <c r="Q58" s="11">
        <f t="shared" si="20"/>
        <v>15.549277003604624</v>
      </c>
      <c r="R58" s="11">
        <f t="shared" si="20"/>
        <v>27.215968358529061</v>
      </c>
      <c r="S58" s="11">
        <f t="shared" si="20"/>
        <v>32.91864845352719</v>
      </c>
      <c r="T58" s="11">
        <f t="shared" si="20"/>
        <v>33.297884433683713</v>
      </c>
      <c r="U58" s="11" t="e">
        <f t="shared" si="20"/>
        <v>#DIV/0!</v>
      </c>
      <c r="V58" s="11" t="e">
        <f t="shared" si="20"/>
        <v>#DIV/0!</v>
      </c>
      <c r="W58" s="11" t="e">
        <f t="shared" si="20"/>
        <v>#DIV/0!</v>
      </c>
      <c r="X58" s="11" t="e">
        <f t="shared" si="20"/>
        <v>#DIV/0!</v>
      </c>
    </row>
    <row r="59" spans="1:24" s="11" customFormat="1" x14ac:dyDescent="0.35">
      <c r="B59" s="11" t="s">
        <v>68</v>
      </c>
      <c r="G59" s="11" t="e">
        <f>G55/G61</f>
        <v>#DIV/0!</v>
      </c>
      <c r="H59" s="11" t="e">
        <f t="shared" ref="H59:X59" si="21">H55/H61</f>
        <v>#DIV/0!</v>
      </c>
      <c r="I59" s="11" t="e">
        <f t="shared" si="21"/>
        <v>#DIV/0!</v>
      </c>
      <c r="J59" s="11" t="e">
        <f t="shared" si="21"/>
        <v>#DIV/0!</v>
      </c>
      <c r="K59" s="11" t="e">
        <f t="shared" si="21"/>
        <v>#DIV/0!</v>
      </c>
      <c r="L59" s="11" t="e">
        <f t="shared" si="21"/>
        <v>#DIV/0!</v>
      </c>
      <c r="M59" s="11" t="e">
        <f t="shared" si="21"/>
        <v>#DIV/0!</v>
      </c>
      <c r="N59" s="11" t="e">
        <f t="shared" si="21"/>
        <v>#DIV/0!</v>
      </c>
      <c r="O59" s="11" t="e">
        <f t="shared" si="21"/>
        <v>#DIV/0!</v>
      </c>
      <c r="P59" s="11">
        <f t="shared" si="21"/>
        <v>13.703717599974986</v>
      </c>
      <c r="Q59" s="11">
        <f t="shared" si="21"/>
        <v>15.103313434838018</v>
      </c>
      <c r="R59" s="11">
        <f t="shared" si="21"/>
        <v>26.895527112579135</v>
      </c>
      <c r="S59" s="11">
        <f t="shared" si="21"/>
        <v>32.748001820405612</v>
      </c>
      <c r="T59" s="11">
        <f t="shared" si="21"/>
        <v>33.209144985791482</v>
      </c>
      <c r="U59" s="11" t="e">
        <f t="shared" si="21"/>
        <v>#DIV/0!</v>
      </c>
      <c r="V59" s="11" t="e">
        <f t="shared" si="21"/>
        <v>#DIV/0!</v>
      </c>
      <c r="W59" s="11" t="e">
        <f t="shared" si="21"/>
        <v>#DIV/0!</v>
      </c>
      <c r="X59" s="11" t="e">
        <f t="shared" si="21"/>
        <v>#DIV/0!</v>
      </c>
    </row>
    <row r="60" spans="1:24" s="2" customFormat="1" x14ac:dyDescent="0.35">
      <c r="B60" s="2" t="s">
        <v>69</v>
      </c>
      <c r="P60" s="2">
        <v>152478</v>
      </c>
      <c r="Q60" s="2">
        <v>144814</v>
      </c>
      <c r="R60" s="2">
        <v>143609</v>
      </c>
      <c r="S60" s="2">
        <v>139899</v>
      </c>
      <c r="T60" s="2">
        <v>135472</v>
      </c>
    </row>
    <row r="61" spans="1:24" s="2" customFormat="1" x14ac:dyDescent="0.35">
      <c r="B61" s="2" t="s">
        <v>70</v>
      </c>
      <c r="P61" s="2">
        <v>159915</v>
      </c>
      <c r="Q61" s="2">
        <v>149090</v>
      </c>
      <c r="R61" s="2">
        <v>145320</v>
      </c>
      <c r="S61" s="2">
        <v>140628</v>
      </c>
      <c r="T61" s="2">
        <v>135834</v>
      </c>
    </row>
    <row r="63" spans="1:24" s="3" customFormat="1" x14ac:dyDescent="0.35">
      <c r="A63" s="3" t="s">
        <v>46</v>
      </c>
      <c r="B63" s="3" t="s">
        <v>47</v>
      </c>
    </row>
    <row r="64" spans="1:24" s="6" customFormat="1" x14ac:dyDescent="0.35">
      <c r="B64" s="6" t="s">
        <v>71</v>
      </c>
    </row>
    <row r="65" spans="2:24" s="2" customFormat="1" x14ac:dyDescent="0.35">
      <c r="B65" s="2" t="s">
        <v>4</v>
      </c>
      <c r="Q65" s="2">
        <v>4915172</v>
      </c>
      <c r="R65" s="2">
        <v>4418263</v>
      </c>
      <c r="S65" s="2">
        <v>3522001</v>
      </c>
      <c r="T65" s="2">
        <v>5337056</v>
      </c>
    </row>
    <row r="66" spans="2:24" s="2" customFormat="1" x14ac:dyDescent="0.35">
      <c r="B66" s="2" t="s">
        <v>86</v>
      </c>
      <c r="Q66" s="2">
        <v>1795080</v>
      </c>
      <c r="R66" s="2">
        <v>1310872</v>
      </c>
      <c r="S66" s="2">
        <v>135731</v>
      </c>
      <c r="T66" s="2">
        <v>37641</v>
      </c>
    </row>
    <row r="67" spans="2:24" s="2" customFormat="1" x14ac:dyDescent="0.35">
      <c r="B67" s="2" t="s">
        <v>87</v>
      </c>
      <c r="Q67" s="2">
        <v>2097099</v>
      </c>
      <c r="R67" s="2">
        <v>3026430</v>
      </c>
      <c r="S67" s="2">
        <v>4313818</v>
      </c>
      <c r="T67" s="2">
        <v>2823376</v>
      </c>
    </row>
    <row r="68" spans="2:24" s="2" customFormat="1" x14ac:dyDescent="0.35">
      <c r="B68" s="2" t="s">
        <v>88</v>
      </c>
      <c r="Q68" s="2">
        <v>1900024</v>
      </c>
      <c r="R68" s="2">
        <v>2689294</v>
      </c>
      <c r="S68" s="2">
        <v>3966294</v>
      </c>
      <c r="T68" s="2">
        <v>4816190</v>
      </c>
    </row>
    <row r="69" spans="2:24" s="8" customFormat="1" x14ac:dyDescent="0.35">
      <c r="B69" s="8" t="s">
        <v>89</v>
      </c>
      <c r="Q69" s="8">
        <v>146160</v>
      </c>
      <c r="R69" s="8">
        <v>207528</v>
      </c>
      <c r="S69" s="8">
        <v>347391</v>
      </c>
      <c r="T69" s="8">
        <v>214149</v>
      </c>
    </row>
    <row r="70" spans="2:24" s="13" customFormat="1" x14ac:dyDescent="0.35">
      <c r="B70" s="13" t="s">
        <v>90</v>
      </c>
      <c r="G70" s="13">
        <f>SUM(G65:G69)</f>
        <v>0</v>
      </c>
      <c r="H70" s="13">
        <f t="shared" ref="H70:X70" si="22">SUM(H65:H69)</f>
        <v>0</v>
      </c>
      <c r="I70" s="13">
        <f t="shared" si="22"/>
        <v>0</v>
      </c>
      <c r="J70" s="13">
        <f t="shared" si="22"/>
        <v>0</v>
      </c>
      <c r="K70" s="13">
        <f t="shared" si="22"/>
        <v>0</v>
      </c>
      <c r="L70" s="13">
        <f t="shared" si="22"/>
        <v>0</v>
      </c>
      <c r="M70" s="13">
        <f t="shared" si="22"/>
        <v>0</v>
      </c>
      <c r="N70" s="13">
        <f t="shared" si="22"/>
        <v>0</v>
      </c>
      <c r="O70" s="13">
        <f t="shared" si="22"/>
        <v>0</v>
      </c>
      <c r="P70" s="13">
        <f t="shared" si="22"/>
        <v>0</v>
      </c>
      <c r="Q70" s="13">
        <f t="shared" si="22"/>
        <v>10853535</v>
      </c>
      <c r="R70" s="13">
        <f t="shared" si="22"/>
        <v>11652387</v>
      </c>
      <c r="S70" s="13">
        <f t="shared" si="22"/>
        <v>12285235</v>
      </c>
      <c r="T70" s="13">
        <f t="shared" si="22"/>
        <v>13228412</v>
      </c>
      <c r="U70" s="13">
        <f t="shared" si="22"/>
        <v>0</v>
      </c>
      <c r="V70" s="13">
        <f t="shared" si="22"/>
        <v>0</v>
      </c>
      <c r="W70" s="13">
        <f t="shared" si="22"/>
        <v>0</v>
      </c>
      <c r="X70" s="13">
        <f t="shared" si="22"/>
        <v>0</v>
      </c>
    </row>
    <row r="71" spans="2:24" s="7" customFormat="1" x14ac:dyDescent="0.35">
      <c r="B71" s="7" t="s">
        <v>72</v>
      </c>
    </row>
    <row r="72" spans="2:24" s="2" customFormat="1" x14ac:dyDescent="0.35">
      <c r="B72" s="2" t="s">
        <v>91</v>
      </c>
      <c r="Q72" s="2">
        <v>1071499</v>
      </c>
      <c r="R72" s="2">
        <v>1303479</v>
      </c>
      <c r="S72" s="2">
        <v>1647587</v>
      </c>
      <c r="T72" s="2">
        <v>1856672</v>
      </c>
    </row>
    <row r="73" spans="2:24" s="2" customFormat="1" x14ac:dyDescent="0.35">
      <c r="B73" s="2" t="s">
        <v>92</v>
      </c>
      <c r="Q73" s="2">
        <v>253911</v>
      </c>
      <c r="R73" s="2">
        <v>252487</v>
      </c>
      <c r="S73" s="2">
        <v>251534</v>
      </c>
      <c r="T73" s="2">
        <v>250316</v>
      </c>
    </row>
    <row r="74" spans="2:24" s="2" customFormat="1" x14ac:dyDescent="0.35">
      <c r="B74" s="2" t="s">
        <v>93</v>
      </c>
      <c r="Q74" s="2">
        <v>1484436</v>
      </c>
      <c r="R74" s="2">
        <v>1490134</v>
      </c>
      <c r="S74" s="2">
        <v>1515113</v>
      </c>
      <c r="T74" s="2">
        <v>1622489</v>
      </c>
    </row>
    <row r="75" spans="2:24" s="2" customFormat="1" x14ac:dyDescent="0.35">
      <c r="B75" s="2" t="s">
        <v>94</v>
      </c>
      <c r="Q75" s="2">
        <v>168532</v>
      </c>
      <c r="R75" s="2">
        <v>132365</v>
      </c>
      <c r="S75" s="2">
        <v>101850</v>
      </c>
      <c r="T75" s="2">
        <v>168454</v>
      </c>
    </row>
    <row r="76" spans="2:24" s="8" customFormat="1" x14ac:dyDescent="0.35">
      <c r="B76" s="8" t="s">
        <v>95</v>
      </c>
      <c r="Q76" s="8">
        <v>727134</v>
      </c>
      <c r="R76" s="8">
        <v>1061300</v>
      </c>
      <c r="S76" s="8">
        <v>1394313</v>
      </c>
      <c r="T76" s="8">
        <v>1655300</v>
      </c>
    </row>
    <row r="77" spans="2:24" s="14" customFormat="1" x14ac:dyDescent="0.35">
      <c r="B77" s="14" t="s">
        <v>96</v>
      </c>
      <c r="G77" s="14">
        <f>SUM(G72:G76)</f>
        <v>0</v>
      </c>
      <c r="H77" s="14">
        <f t="shared" ref="H77:X77" si="23">SUM(H72:H76)</f>
        <v>0</v>
      </c>
      <c r="I77" s="14">
        <f t="shared" si="23"/>
        <v>0</v>
      </c>
      <c r="J77" s="14">
        <f t="shared" si="23"/>
        <v>0</v>
      </c>
      <c r="K77" s="14">
        <f t="shared" si="23"/>
        <v>0</v>
      </c>
      <c r="L77" s="14">
        <f t="shared" si="23"/>
        <v>0</v>
      </c>
      <c r="M77" s="14">
        <f t="shared" si="23"/>
        <v>0</v>
      </c>
      <c r="N77" s="14">
        <f t="shared" si="23"/>
        <v>0</v>
      </c>
      <c r="O77" s="14">
        <f t="shared" si="23"/>
        <v>0</v>
      </c>
      <c r="P77" s="14">
        <f t="shared" si="23"/>
        <v>0</v>
      </c>
      <c r="Q77" s="14">
        <f t="shared" si="23"/>
        <v>3705512</v>
      </c>
      <c r="R77" s="14">
        <f t="shared" si="23"/>
        <v>4239765</v>
      </c>
      <c r="S77" s="14">
        <f t="shared" si="23"/>
        <v>4910397</v>
      </c>
      <c r="T77" s="14">
        <f t="shared" si="23"/>
        <v>5553231</v>
      </c>
      <c r="U77" s="14">
        <f t="shared" si="23"/>
        <v>0</v>
      </c>
      <c r="V77" s="14">
        <f t="shared" si="23"/>
        <v>0</v>
      </c>
      <c r="W77" s="14">
        <f t="shared" si="23"/>
        <v>0</v>
      </c>
      <c r="X77" s="14">
        <f t="shared" si="23"/>
        <v>0</v>
      </c>
    </row>
    <row r="78" spans="2:24" s="13" customFormat="1" x14ac:dyDescent="0.35">
      <c r="B78" s="13" t="s">
        <v>97</v>
      </c>
      <c r="G78" s="13">
        <f>G77+G70</f>
        <v>0</v>
      </c>
      <c r="H78" s="13">
        <f t="shared" ref="H78:X78" si="24">H77+H70</f>
        <v>0</v>
      </c>
      <c r="I78" s="13">
        <f t="shared" si="24"/>
        <v>0</v>
      </c>
      <c r="J78" s="13">
        <f t="shared" si="24"/>
        <v>0</v>
      </c>
      <c r="K78" s="13">
        <f t="shared" si="24"/>
        <v>0</v>
      </c>
      <c r="L78" s="13">
        <f t="shared" si="24"/>
        <v>0</v>
      </c>
      <c r="M78" s="13">
        <f t="shared" si="24"/>
        <v>0</v>
      </c>
      <c r="N78" s="13">
        <f t="shared" si="24"/>
        <v>0</v>
      </c>
      <c r="O78" s="13">
        <f t="shared" si="24"/>
        <v>0</v>
      </c>
      <c r="P78" s="13">
        <f t="shared" si="24"/>
        <v>0</v>
      </c>
      <c r="Q78" s="13">
        <f t="shared" si="24"/>
        <v>14559047</v>
      </c>
      <c r="R78" s="13">
        <f t="shared" si="24"/>
        <v>15892152</v>
      </c>
      <c r="S78" s="13">
        <f t="shared" si="24"/>
        <v>17195632</v>
      </c>
      <c r="T78" s="13">
        <f t="shared" si="24"/>
        <v>18781643</v>
      </c>
      <c r="U78" s="13">
        <f t="shared" si="24"/>
        <v>0</v>
      </c>
      <c r="V78" s="13">
        <f t="shared" si="24"/>
        <v>0</v>
      </c>
      <c r="W78" s="13">
        <f t="shared" si="24"/>
        <v>0</v>
      </c>
      <c r="X78" s="13">
        <f t="shared" si="24"/>
        <v>0</v>
      </c>
    </row>
    <row r="79" spans="2:24" s="7" customFormat="1" x14ac:dyDescent="0.35">
      <c r="B79" s="7" t="s">
        <v>73</v>
      </c>
    </row>
    <row r="80" spans="2:24" s="2" customFormat="1" x14ac:dyDescent="0.35">
      <c r="B80" s="2" t="s">
        <v>98</v>
      </c>
      <c r="Q80" s="2">
        <v>592387</v>
      </c>
      <c r="R80" s="2">
        <v>829710</v>
      </c>
      <c r="S80" s="2">
        <v>1011208</v>
      </c>
      <c r="T80" s="2">
        <v>470702</v>
      </c>
    </row>
    <row r="81" spans="2:24" s="2" customFormat="1" x14ac:dyDescent="0.35">
      <c r="B81" s="2" t="s">
        <v>99</v>
      </c>
      <c r="Q81" s="2">
        <v>1272655</v>
      </c>
      <c r="R81" s="2">
        <v>1719483</v>
      </c>
      <c r="S81" s="2">
        <v>1974272</v>
      </c>
      <c r="T81" s="2">
        <v>2010637</v>
      </c>
    </row>
    <row r="82" spans="2:24" s="2" customFormat="1" x14ac:dyDescent="0.35">
      <c r="B82" s="2" t="s">
        <v>100</v>
      </c>
      <c r="Q82" s="2">
        <v>457523</v>
      </c>
      <c r="R82" s="2">
        <v>967325</v>
      </c>
      <c r="S82" s="2">
        <v>1571898</v>
      </c>
      <c r="T82" s="2">
        <v>1695221</v>
      </c>
    </row>
    <row r="83" spans="2:24" s="8" customFormat="1" x14ac:dyDescent="0.35">
      <c r="B83" s="8" t="s">
        <v>101</v>
      </c>
      <c r="Q83" s="8">
        <v>839877</v>
      </c>
      <c r="R83" s="8">
        <v>11349</v>
      </c>
      <c r="S83" s="8">
        <v>7381</v>
      </c>
      <c r="T83" s="8">
        <v>8358</v>
      </c>
    </row>
    <row r="84" spans="2:24" s="13" customFormat="1" x14ac:dyDescent="0.35">
      <c r="B84" s="13" t="s">
        <v>102</v>
      </c>
      <c r="G84" s="13">
        <f>SUM(G80:G83)</f>
        <v>0</v>
      </c>
      <c r="H84" s="13">
        <f t="shared" ref="H84:X84" si="25">SUM(H80:H83)</f>
        <v>0</v>
      </c>
      <c r="I84" s="13">
        <f t="shared" si="25"/>
        <v>0</v>
      </c>
      <c r="J84" s="13">
        <f t="shared" si="25"/>
        <v>0</v>
      </c>
      <c r="K84" s="13">
        <f t="shared" si="25"/>
        <v>0</v>
      </c>
      <c r="L84" s="13">
        <f t="shared" si="25"/>
        <v>0</v>
      </c>
      <c r="M84" s="13">
        <f t="shared" si="25"/>
        <v>0</v>
      </c>
      <c r="N84" s="13">
        <f t="shared" si="25"/>
        <v>0</v>
      </c>
      <c r="O84" s="13">
        <f t="shared" si="25"/>
        <v>0</v>
      </c>
      <c r="P84" s="13">
        <f t="shared" si="25"/>
        <v>0</v>
      </c>
      <c r="Q84" s="13">
        <f t="shared" si="25"/>
        <v>3162442</v>
      </c>
      <c r="R84" s="13">
        <f t="shared" si="25"/>
        <v>3527867</v>
      </c>
      <c r="S84" s="13">
        <f t="shared" si="25"/>
        <v>4564759</v>
      </c>
      <c r="T84" s="13">
        <f t="shared" si="25"/>
        <v>4184918</v>
      </c>
      <c r="U84" s="13">
        <f t="shared" si="25"/>
        <v>0</v>
      </c>
      <c r="V84" s="13">
        <f t="shared" si="25"/>
        <v>0</v>
      </c>
      <c r="W84" s="13">
        <f t="shared" si="25"/>
        <v>0</v>
      </c>
      <c r="X84" s="13">
        <f t="shared" si="25"/>
        <v>0</v>
      </c>
    </row>
    <row r="85" spans="2:24" s="7" customFormat="1" x14ac:dyDescent="0.35">
      <c r="B85" s="7" t="s">
        <v>74</v>
      </c>
    </row>
    <row r="86" spans="2:24" s="2" customFormat="1" x14ac:dyDescent="0.35">
      <c r="B86" s="2" t="s">
        <v>103</v>
      </c>
      <c r="Q86" s="2">
        <v>4970848</v>
      </c>
      <c r="R86" s="2">
        <v>4990333</v>
      </c>
      <c r="S86" s="2">
        <v>4998449</v>
      </c>
      <c r="T86" s="2">
        <v>5003183</v>
      </c>
    </row>
    <row r="87" spans="2:24" s="2" customFormat="1" x14ac:dyDescent="0.35">
      <c r="B87" s="2" t="s">
        <v>104</v>
      </c>
      <c r="Q87" s="2">
        <v>909709</v>
      </c>
      <c r="R87" s="2">
        <v>948037</v>
      </c>
      <c r="S87" s="2">
        <v>931117</v>
      </c>
      <c r="T87" s="2">
        <v>882084</v>
      </c>
    </row>
    <row r="88" spans="2:24" s="8" customFormat="1" x14ac:dyDescent="0.35">
      <c r="B88" s="8" t="s">
        <v>105</v>
      </c>
      <c r="Q88" s="8">
        <v>332559</v>
      </c>
      <c r="R88" s="8">
        <v>398727</v>
      </c>
      <c r="S88" s="8">
        <v>422941</v>
      </c>
      <c r="T88" s="8">
        <v>501286</v>
      </c>
    </row>
    <row r="89" spans="2:24" s="15" customFormat="1" x14ac:dyDescent="0.35">
      <c r="B89" s="15" t="s">
        <v>106</v>
      </c>
      <c r="G89" s="15">
        <f>SUM(G86:G88)</f>
        <v>0</v>
      </c>
      <c r="H89" s="15">
        <f t="shared" ref="H89:X89" si="26">SUM(H86:H88)</f>
        <v>0</v>
      </c>
      <c r="I89" s="15">
        <f t="shared" si="26"/>
        <v>0</v>
      </c>
      <c r="J89" s="15">
        <f t="shared" si="26"/>
        <v>0</v>
      </c>
      <c r="K89" s="15">
        <f t="shared" si="26"/>
        <v>0</v>
      </c>
      <c r="L89" s="15">
        <f t="shared" si="26"/>
        <v>0</v>
      </c>
      <c r="M89" s="15">
        <f t="shared" si="26"/>
        <v>0</v>
      </c>
      <c r="N89" s="15">
        <f t="shared" si="26"/>
        <v>0</v>
      </c>
      <c r="O89" s="15">
        <f t="shared" si="26"/>
        <v>0</v>
      </c>
      <c r="P89" s="15">
        <f t="shared" si="26"/>
        <v>0</v>
      </c>
      <c r="Q89" s="15">
        <f t="shared" si="26"/>
        <v>6213116</v>
      </c>
      <c r="R89" s="15">
        <f t="shared" si="26"/>
        <v>6337097</v>
      </c>
      <c r="S89" s="15">
        <f t="shared" si="26"/>
        <v>6352507</v>
      </c>
      <c r="T89" s="15">
        <f t="shared" si="26"/>
        <v>6386553</v>
      </c>
      <c r="U89" s="15">
        <f t="shared" si="26"/>
        <v>0</v>
      </c>
      <c r="V89" s="15">
        <f t="shared" si="26"/>
        <v>0</v>
      </c>
      <c r="W89" s="15">
        <f t="shared" si="26"/>
        <v>0</v>
      </c>
      <c r="X89" s="15">
        <f t="shared" si="26"/>
        <v>0</v>
      </c>
    </row>
    <row r="90" spans="2:24" s="13" customFormat="1" x14ac:dyDescent="0.35">
      <c r="B90" s="13" t="s">
        <v>107</v>
      </c>
      <c r="G90" s="13">
        <f>G89+G84</f>
        <v>0</v>
      </c>
      <c r="H90" s="13">
        <f t="shared" ref="H90:X90" si="27">H89+H84</f>
        <v>0</v>
      </c>
      <c r="I90" s="13">
        <f t="shared" si="27"/>
        <v>0</v>
      </c>
      <c r="J90" s="13">
        <f t="shared" si="27"/>
        <v>0</v>
      </c>
      <c r="K90" s="13">
        <f t="shared" si="27"/>
        <v>0</v>
      </c>
      <c r="L90" s="13">
        <f t="shared" si="27"/>
        <v>0</v>
      </c>
      <c r="M90" s="13">
        <f t="shared" si="27"/>
        <v>0</v>
      </c>
      <c r="N90" s="13">
        <f t="shared" si="27"/>
        <v>0</v>
      </c>
      <c r="O90" s="13">
        <f t="shared" si="27"/>
        <v>0</v>
      </c>
      <c r="P90" s="13">
        <f t="shared" si="27"/>
        <v>0</v>
      </c>
      <c r="Q90" s="13">
        <f t="shared" si="27"/>
        <v>9375558</v>
      </c>
      <c r="R90" s="13">
        <f t="shared" si="27"/>
        <v>9864964</v>
      </c>
      <c r="S90" s="13">
        <f t="shared" si="27"/>
        <v>10917266</v>
      </c>
      <c r="T90" s="13">
        <f t="shared" si="27"/>
        <v>10571471</v>
      </c>
      <c r="U90" s="13">
        <f t="shared" si="27"/>
        <v>0</v>
      </c>
      <c r="V90" s="13">
        <f t="shared" si="27"/>
        <v>0</v>
      </c>
      <c r="W90" s="13">
        <f t="shared" si="27"/>
        <v>0</v>
      </c>
      <c r="X90" s="13">
        <f t="shared" si="27"/>
        <v>0</v>
      </c>
    </row>
    <row r="91" spans="2:24" s="7" customFormat="1" x14ac:dyDescent="0.35">
      <c r="B91" s="7" t="s">
        <v>75</v>
      </c>
    </row>
    <row r="92" spans="2:24" s="18" customFormat="1" x14ac:dyDescent="0.35">
      <c r="Q92" s="18">
        <v>10995</v>
      </c>
      <c r="R92" s="18">
        <v>0</v>
      </c>
      <c r="S92" s="18">
        <v>0</v>
      </c>
      <c r="T92" s="18">
        <v>0</v>
      </c>
    </row>
    <row r="93" spans="2:24" s="2" customFormat="1" x14ac:dyDescent="0.35">
      <c r="B93" s="2" t="s">
        <v>108</v>
      </c>
      <c r="Q93" s="2">
        <v>0</v>
      </c>
      <c r="R93" s="2">
        <v>0</v>
      </c>
      <c r="S93" s="2">
        <v>0</v>
      </c>
      <c r="T93" s="2">
        <v>0</v>
      </c>
    </row>
    <row r="94" spans="2:24" s="2" customFormat="1" x14ac:dyDescent="0.35">
      <c r="B94" s="2" t="s">
        <v>109</v>
      </c>
      <c r="Q94" s="2">
        <v>145</v>
      </c>
      <c r="R94" s="2">
        <v>143</v>
      </c>
      <c r="S94" s="2">
        <v>137</v>
      </c>
      <c r="T94" s="2">
        <v>133</v>
      </c>
    </row>
    <row r="95" spans="2:24" s="2" customFormat="1" x14ac:dyDescent="0.35">
      <c r="B95" s="2" t="s">
        <v>110</v>
      </c>
      <c r="Q95" s="2">
        <v>6695858</v>
      </c>
      <c r="R95" s="2">
        <v>7052962</v>
      </c>
      <c r="S95" s="2">
        <v>7414916</v>
      </c>
      <c r="T95" s="2">
        <v>7809002</v>
      </c>
    </row>
    <row r="96" spans="2:24" s="2" customFormat="1" x14ac:dyDescent="0.35">
      <c r="B96" s="2" t="s">
        <v>111</v>
      </c>
      <c r="Q96" s="2">
        <v>-12949889</v>
      </c>
      <c r="R96" s="2">
        <v>-15646701</v>
      </c>
      <c r="S96" s="2">
        <v>-19481429</v>
      </c>
      <c r="T96" s="2">
        <v>-21530353</v>
      </c>
    </row>
    <row r="97" spans="1:24" s="2" customFormat="1" x14ac:dyDescent="0.35">
      <c r="B97" s="2" t="s">
        <v>112</v>
      </c>
      <c r="Q97" s="2">
        <v>-94211</v>
      </c>
      <c r="R97" s="2">
        <v>-64128</v>
      </c>
      <c r="S97" s="2">
        <v>-109982</v>
      </c>
      <c r="T97" s="2">
        <v>-100706</v>
      </c>
    </row>
    <row r="98" spans="1:24" s="8" customFormat="1" x14ac:dyDescent="0.35">
      <c r="B98" s="8" t="s">
        <v>113</v>
      </c>
      <c r="Q98" s="8">
        <v>11520591</v>
      </c>
      <c r="R98" s="8">
        <v>14684912</v>
      </c>
      <c r="S98" s="8">
        <v>18454724</v>
      </c>
      <c r="T98" s="8">
        <v>22032096</v>
      </c>
    </row>
    <row r="99" spans="1:24" s="14" customFormat="1" x14ac:dyDescent="0.35">
      <c r="B99" s="14" t="s">
        <v>114</v>
      </c>
      <c r="G99" s="14">
        <f>SUM(G93:G98)</f>
        <v>0</v>
      </c>
      <c r="H99" s="14">
        <f t="shared" ref="H99:X99" si="28">SUM(H93:H98)</f>
        <v>0</v>
      </c>
      <c r="I99" s="14">
        <f t="shared" si="28"/>
        <v>0</v>
      </c>
      <c r="J99" s="14">
        <f t="shared" si="28"/>
        <v>0</v>
      </c>
      <c r="K99" s="14">
        <f t="shared" si="28"/>
        <v>0</v>
      </c>
      <c r="L99" s="14">
        <f t="shared" si="28"/>
        <v>0</v>
      </c>
      <c r="M99" s="14">
        <f t="shared" si="28"/>
        <v>0</v>
      </c>
      <c r="N99" s="14">
        <f t="shared" si="28"/>
        <v>0</v>
      </c>
      <c r="O99" s="14">
        <f t="shared" si="28"/>
        <v>0</v>
      </c>
      <c r="P99" s="14">
        <f t="shared" si="28"/>
        <v>0</v>
      </c>
      <c r="Q99" s="14">
        <f t="shared" si="28"/>
        <v>5172494</v>
      </c>
      <c r="R99" s="14">
        <f t="shared" si="28"/>
        <v>6027188</v>
      </c>
      <c r="S99" s="14">
        <f t="shared" si="28"/>
        <v>6278366</v>
      </c>
      <c r="T99" s="14">
        <f t="shared" si="28"/>
        <v>8210172</v>
      </c>
      <c r="U99" s="14">
        <f t="shared" si="28"/>
        <v>0</v>
      </c>
      <c r="V99" s="14">
        <f t="shared" si="28"/>
        <v>0</v>
      </c>
      <c r="W99" s="14">
        <f t="shared" si="28"/>
        <v>0</v>
      </c>
      <c r="X99" s="14">
        <f t="shared" si="28"/>
        <v>0</v>
      </c>
    </row>
    <row r="100" spans="1:24" s="13" customFormat="1" x14ac:dyDescent="0.35">
      <c r="B100" s="13" t="s">
        <v>115</v>
      </c>
      <c r="G100" s="13">
        <f>G99+G90+G92</f>
        <v>0</v>
      </c>
      <c r="H100" s="13">
        <f t="shared" ref="H100:X100" si="29">H99+H90+H92</f>
        <v>0</v>
      </c>
      <c r="I100" s="13">
        <f t="shared" si="29"/>
        <v>0</v>
      </c>
      <c r="J100" s="13">
        <f t="shared" si="29"/>
        <v>0</v>
      </c>
      <c r="K100" s="13">
        <f t="shared" si="29"/>
        <v>0</v>
      </c>
      <c r="L100" s="13">
        <f t="shared" si="29"/>
        <v>0</v>
      </c>
      <c r="M100" s="13">
        <f t="shared" si="29"/>
        <v>0</v>
      </c>
      <c r="N100" s="13">
        <f t="shared" si="29"/>
        <v>0</v>
      </c>
      <c r="O100" s="13">
        <f t="shared" si="29"/>
        <v>0</v>
      </c>
      <c r="P100" s="13">
        <f t="shared" si="29"/>
        <v>0</v>
      </c>
      <c r="Q100" s="13">
        <f t="shared" si="29"/>
        <v>14559047</v>
      </c>
      <c r="R100" s="13">
        <f t="shared" si="29"/>
        <v>15892152</v>
      </c>
      <c r="S100" s="13">
        <f t="shared" si="29"/>
        <v>17195632</v>
      </c>
      <c r="T100" s="13">
        <f t="shared" si="29"/>
        <v>18781643</v>
      </c>
      <c r="U100" s="13">
        <f t="shared" si="29"/>
        <v>0</v>
      </c>
      <c r="V100" s="13">
        <f t="shared" si="29"/>
        <v>0</v>
      </c>
      <c r="W100" s="13">
        <f t="shared" si="29"/>
        <v>0</v>
      </c>
      <c r="X100" s="13">
        <f t="shared" si="29"/>
        <v>0</v>
      </c>
    </row>
    <row r="101" spans="1:24" s="13" customFormat="1" x14ac:dyDescent="0.35"/>
    <row r="102" spans="1:24" s="16" customFormat="1" x14ac:dyDescent="0.35">
      <c r="B102" s="16" t="s">
        <v>116</v>
      </c>
      <c r="G102" s="16" t="e">
        <f>G70/G84</f>
        <v>#DIV/0!</v>
      </c>
      <c r="H102" s="16" t="e">
        <f t="shared" ref="H102:X102" si="30">H70/H84</f>
        <v>#DIV/0!</v>
      </c>
      <c r="I102" s="16" t="e">
        <f t="shared" si="30"/>
        <v>#DIV/0!</v>
      </c>
      <c r="J102" s="16" t="e">
        <f t="shared" si="30"/>
        <v>#DIV/0!</v>
      </c>
      <c r="K102" s="16" t="e">
        <f t="shared" si="30"/>
        <v>#DIV/0!</v>
      </c>
      <c r="L102" s="16" t="e">
        <f t="shared" si="30"/>
        <v>#DIV/0!</v>
      </c>
      <c r="M102" s="16" t="e">
        <f t="shared" si="30"/>
        <v>#DIV/0!</v>
      </c>
      <c r="N102" s="16" t="e">
        <f t="shared" si="30"/>
        <v>#DIV/0!</v>
      </c>
      <c r="O102" s="16" t="e">
        <f t="shared" si="30"/>
        <v>#DIV/0!</v>
      </c>
      <c r="P102" s="16" t="e">
        <f t="shared" si="30"/>
        <v>#DIV/0!</v>
      </c>
      <c r="Q102" s="16">
        <f t="shared" si="30"/>
        <v>3.4320107688931527</v>
      </c>
      <c r="R102" s="16">
        <f t="shared" si="30"/>
        <v>3.3029552984848918</v>
      </c>
      <c r="S102" s="16">
        <f t="shared" si="30"/>
        <v>2.6913217105218479</v>
      </c>
      <c r="T102" s="16">
        <f t="shared" si="30"/>
        <v>3.1609728075914512</v>
      </c>
      <c r="U102" s="16" t="e">
        <f t="shared" si="30"/>
        <v>#DIV/0!</v>
      </c>
      <c r="V102" s="16" t="e">
        <f t="shared" si="30"/>
        <v>#DIV/0!</v>
      </c>
      <c r="W102" s="16" t="e">
        <f t="shared" si="30"/>
        <v>#DIV/0!</v>
      </c>
      <c r="X102" s="16" t="e">
        <f t="shared" si="30"/>
        <v>#DIV/0!</v>
      </c>
    </row>
    <row r="103" spans="1:24" s="13" customFormat="1" x14ac:dyDescent="0.35"/>
    <row r="104" spans="1:24" s="3" customFormat="1" x14ac:dyDescent="0.35">
      <c r="A104" s="3" t="s">
        <v>46</v>
      </c>
      <c r="B104" s="3" t="s">
        <v>48</v>
      </c>
    </row>
    <row r="105" spans="1:24" s="2" customFormat="1" x14ac:dyDescent="0.35">
      <c r="B105" s="2" t="s">
        <v>117</v>
      </c>
      <c r="P105" s="2">
        <v>3176013</v>
      </c>
      <c r="Q105" s="2">
        <v>2126451</v>
      </c>
      <c r="R105" s="2">
        <v>3588163</v>
      </c>
      <c r="S105" s="2">
        <v>3099674</v>
      </c>
      <c r="T105" s="2">
        <v>5178938</v>
      </c>
    </row>
    <row r="106" spans="1:24" s="8" customFormat="1" x14ac:dyDescent="0.35">
      <c r="B106" s="8" t="s">
        <v>118</v>
      </c>
      <c r="P106" s="8">
        <v>-303491</v>
      </c>
      <c r="Q106" s="8">
        <v>-203239</v>
      </c>
      <c r="R106" s="8">
        <v>-349096</v>
      </c>
      <c r="S106" s="8">
        <v>-546034</v>
      </c>
      <c r="T106" s="8">
        <v>-501568</v>
      </c>
    </row>
    <row r="107" spans="1:24" s="2" customFormat="1" x14ac:dyDescent="0.35">
      <c r="B107" s="2" t="s">
        <v>119</v>
      </c>
      <c r="G107" s="2">
        <f>SUM(G105:G106)</f>
        <v>0</v>
      </c>
      <c r="H107" s="2">
        <f t="shared" ref="H107:X107" si="31">SUM(H105:H106)</f>
        <v>0</v>
      </c>
      <c r="I107" s="2">
        <f t="shared" si="31"/>
        <v>0</v>
      </c>
      <c r="J107" s="2">
        <f t="shared" si="31"/>
        <v>0</v>
      </c>
      <c r="K107" s="2">
        <f t="shared" si="31"/>
        <v>0</v>
      </c>
      <c r="L107" s="2">
        <f t="shared" si="31"/>
        <v>0</v>
      </c>
      <c r="M107" s="2">
        <f t="shared" si="31"/>
        <v>0</v>
      </c>
      <c r="N107" s="2">
        <f t="shared" si="31"/>
        <v>0</v>
      </c>
      <c r="O107" s="2">
        <f t="shared" si="31"/>
        <v>0</v>
      </c>
      <c r="P107" s="2">
        <f t="shared" si="31"/>
        <v>2872522</v>
      </c>
      <c r="Q107" s="2">
        <f t="shared" si="31"/>
        <v>1923212</v>
      </c>
      <c r="R107" s="2">
        <f t="shared" si="31"/>
        <v>3239067</v>
      </c>
      <c r="S107" s="2">
        <f t="shared" si="31"/>
        <v>2553640</v>
      </c>
      <c r="T107" s="2">
        <f t="shared" si="31"/>
        <v>4677370</v>
      </c>
      <c r="U107" s="2">
        <f t="shared" si="31"/>
        <v>0</v>
      </c>
      <c r="V107" s="2">
        <f t="shared" si="31"/>
        <v>0</v>
      </c>
      <c r="W107" s="2">
        <f t="shared" si="31"/>
        <v>0</v>
      </c>
      <c r="X107" s="2">
        <f t="shared" si="31"/>
        <v>0</v>
      </c>
    </row>
    <row r="109" spans="1:24" s="2" customFormat="1" x14ac:dyDescent="0.35">
      <c r="B109" s="2" t="s">
        <v>120</v>
      </c>
      <c r="P109" s="2">
        <v>6813</v>
      </c>
      <c r="Q109" s="2">
        <v>8084</v>
      </c>
      <c r="R109" s="2">
        <v>24123</v>
      </c>
      <c r="S109" s="2">
        <v>5682</v>
      </c>
      <c r="T109" s="2">
        <v>11111</v>
      </c>
    </row>
    <row r="110" spans="1:24" s="2" customFormat="1" x14ac:dyDescent="0.35">
      <c r="B110" s="2" t="s">
        <v>121</v>
      </c>
      <c r="P110" s="2">
        <v>187234</v>
      </c>
      <c r="Q110" s="2">
        <v>189197</v>
      </c>
      <c r="R110" s="2">
        <v>220164</v>
      </c>
      <c r="S110" s="2">
        <v>259064</v>
      </c>
      <c r="T110" s="2">
        <v>286600</v>
      </c>
    </row>
    <row r="111" spans="1:24" s="2" customFormat="1" x14ac:dyDescent="0.35">
      <c r="B111" s="2" t="s">
        <v>122</v>
      </c>
      <c r="P111" s="2">
        <v>-3780611</v>
      </c>
      <c r="Q111" s="2">
        <v>-1369649</v>
      </c>
      <c r="R111" s="2">
        <v>-2697704</v>
      </c>
      <c r="S111" s="2">
        <v>-3865663</v>
      </c>
      <c r="T111" s="2">
        <v>-2017012</v>
      </c>
    </row>
    <row r="112" spans="1:24" s="2" customFormat="1" x14ac:dyDescent="0.35">
      <c r="B112" s="2" t="s">
        <v>123</v>
      </c>
      <c r="P112" s="2">
        <v>-678348</v>
      </c>
      <c r="Q112" s="2">
        <v>-656838</v>
      </c>
      <c r="R112" s="2">
        <v>-726992</v>
      </c>
      <c r="S112" s="2">
        <v>-815290</v>
      </c>
      <c r="T112" s="2">
        <v>-907907</v>
      </c>
    </row>
    <row r="113" spans="2:24" s="2" customFormat="1" x14ac:dyDescent="0.35"/>
    <row r="114" spans="2:24" s="2" customFormat="1" x14ac:dyDescent="0.35">
      <c r="B114" s="2" t="s">
        <v>132</v>
      </c>
      <c r="P114" s="2">
        <v>4768558</v>
      </c>
      <c r="Q114" s="2">
        <v>3913396</v>
      </c>
      <c r="R114" s="2">
        <v>5169083</v>
      </c>
    </row>
    <row r="115" spans="2:24" s="8" customFormat="1" x14ac:dyDescent="0.35">
      <c r="B115" s="8" t="s">
        <v>133</v>
      </c>
      <c r="P115" s="8">
        <v>3913396</v>
      </c>
      <c r="Q115" s="8">
        <v>5169083</v>
      </c>
      <c r="R115" s="8">
        <v>4670750</v>
      </c>
    </row>
    <row r="116" spans="2:24" s="2" customFormat="1" x14ac:dyDescent="0.35">
      <c r="B116" s="2" t="s">
        <v>134</v>
      </c>
      <c r="G116" s="2">
        <f>G115-G114</f>
        <v>0</v>
      </c>
      <c r="H116" s="2">
        <f t="shared" ref="H116:X116" si="32">H115-H114</f>
        <v>0</v>
      </c>
      <c r="I116" s="2">
        <f t="shared" si="32"/>
        <v>0</v>
      </c>
      <c r="J116" s="2">
        <f t="shared" si="32"/>
        <v>0</v>
      </c>
      <c r="K116" s="2">
        <f t="shared" si="32"/>
        <v>0</v>
      </c>
      <c r="L116" s="2">
        <f t="shared" si="32"/>
        <v>0</v>
      </c>
      <c r="M116" s="2">
        <f t="shared" si="32"/>
        <v>0</v>
      </c>
      <c r="N116" s="2">
        <f t="shared" si="32"/>
        <v>0</v>
      </c>
      <c r="O116" s="2">
        <f t="shared" si="32"/>
        <v>0</v>
      </c>
      <c r="P116" s="2">
        <f t="shared" si="32"/>
        <v>-855162</v>
      </c>
      <c r="Q116" s="2">
        <f t="shared" si="32"/>
        <v>1255687</v>
      </c>
      <c r="R116" s="2">
        <f t="shared" si="32"/>
        <v>-498333</v>
      </c>
      <c r="S116" s="2">
        <f t="shared" si="32"/>
        <v>0</v>
      </c>
      <c r="T116" s="2">
        <f t="shared" si="32"/>
        <v>0</v>
      </c>
      <c r="U116" s="2">
        <f t="shared" si="32"/>
        <v>0</v>
      </c>
      <c r="V116" s="2">
        <f t="shared" si="32"/>
        <v>0</v>
      </c>
      <c r="W116" s="2">
        <f t="shared" si="32"/>
        <v>0</v>
      </c>
      <c r="X116" s="2">
        <f t="shared" si="32"/>
        <v>0</v>
      </c>
    </row>
    <row r="118" spans="2:24" s="3" customFormat="1" x14ac:dyDescent="0.35">
      <c r="B118" s="3" t="s">
        <v>135</v>
      </c>
    </row>
    <row r="119" spans="2:24" s="19" customFormat="1" x14ac:dyDescent="0.35">
      <c r="B119" s="19" t="s">
        <v>49</v>
      </c>
      <c r="G119" s="19" t="e">
        <f>(G37-F37)/ABS(F37)</f>
        <v>#DIV/0!</v>
      </c>
      <c r="H119" s="19" t="e">
        <f t="shared" ref="H119:X119" si="33">(H37-G37)/ABS(G37)</f>
        <v>#DIV/0!</v>
      </c>
      <c r="I119" s="19" t="e">
        <f t="shared" si="33"/>
        <v>#DIV/0!</v>
      </c>
      <c r="J119" s="19" t="e">
        <f t="shared" si="33"/>
        <v>#DIV/0!</v>
      </c>
      <c r="K119" s="19" t="e">
        <f t="shared" si="33"/>
        <v>#DIV/0!</v>
      </c>
      <c r="L119" s="19" t="e">
        <f t="shared" si="33"/>
        <v>#DIV/0!</v>
      </c>
      <c r="M119" s="19" t="e">
        <f t="shared" si="33"/>
        <v>#DIV/0!</v>
      </c>
      <c r="N119" s="19" t="e">
        <f t="shared" si="33"/>
        <v>#DIV/0!</v>
      </c>
      <c r="O119" s="19" t="e">
        <f t="shared" si="33"/>
        <v>#DIV/0!</v>
      </c>
      <c r="P119" s="19" t="e">
        <f t="shared" si="33"/>
        <v>#DIV/0!</v>
      </c>
      <c r="Q119" s="19">
        <f t="shared" si="33"/>
        <v>4.0521532007003841E-2</v>
      </c>
      <c r="R119" s="19">
        <f t="shared" si="33"/>
        <v>0.45610098662622889</v>
      </c>
      <c r="S119" s="19">
        <f t="shared" si="33"/>
        <v>0.17782458131497353</v>
      </c>
      <c r="T119" s="19">
        <f t="shared" si="33"/>
        <v>1.1695393503201566E-2</v>
      </c>
      <c r="U119" s="19">
        <f t="shared" si="33"/>
        <v>-1</v>
      </c>
      <c r="V119" s="19" t="e">
        <f t="shared" si="33"/>
        <v>#DIV/0!</v>
      </c>
      <c r="W119" s="19" t="e">
        <f t="shared" si="33"/>
        <v>#DIV/0!</v>
      </c>
      <c r="X119" s="19" t="e">
        <f t="shared" si="33"/>
        <v>#DIV/0!</v>
      </c>
    </row>
    <row r="120" spans="2:24" s="19" customFormat="1" x14ac:dyDescent="0.35">
      <c r="B120" s="19" t="s">
        <v>57</v>
      </c>
      <c r="G120" s="19" t="e">
        <f>(G49-F49)/ABS(F49)</f>
        <v>#DIV/0!</v>
      </c>
      <c r="H120" s="19" t="e">
        <f t="shared" ref="H120:X120" si="34">(H49-G49)/ABS(G49)</f>
        <v>#DIV/0!</v>
      </c>
      <c r="I120" s="19" t="e">
        <f t="shared" si="34"/>
        <v>#DIV/0!</v>
      </c>
      <c r="J120" s="19" t="e">
        <f t="shared" si="34"/>
        <v>#DIV/0!</v>
      </c>
      <c r="K120" s="19" t="e">
        <f t="shared" si="34"/>
        <v>#DIV/0!</v>
      </c>
      <c r="L120" s="19" t="e">
        <f t="shared" si="34"/>
        <v>#DIV/0!</v>
      </c>
      <c r="M120" s="19" t="e">
        <f t="shared" si="34"/>
        <v>#DIV/0!</v>
      </c>
      <c r="N120" s="19" t="e">
        <f t="shared" si="34"/>
        <v>#DIV/0!</v>
      </c>
      <c r="O120" s="19" t="e">
        <f t="shared" si="34"/>
        <v>#DIV/0!</v>
      </c>
      <c r="P120" s="19" t="e">
        <f t="shared" si="34"/>
        <v>#DIV/0!</v>
      </c>
      <c r="Q120" s="19">
        <f t="shared" si="34"/>
        <v>8.4824638135099481E-2</v>
      </c>
      <c r="R120" s="19">
        <f t="shared" si="34"/>
        <v>0.67627333661954026</v>
      </c>
      <c r="S120" s="19">
        <f t="shared" si="34"/>
        <v>0.20075733658662617</v>
      </c>
      <c r="T120" s="19">
        <f t="shared" si="34"/>
        <v>-3.8455749744231597E-2</v>
      </c>
      <c r="U120" s="19">
        <f t="shared" si="34"/>
        <v>-1</v>
      </c>
      <c r="V120" s="19" t="e">
        <f t="shared" si="34"/>
        <v>#DIV/0!</v>
      </c>
      <c r="W120" s="19" t="e">
        <f t="shared" si="34"/>
        <v>#DIV/0!</v>
      </c>
      <c r="X120" s="19" t="e">
        <f t="shared" si="34"/>
        <v>#DIV/0!</v>
      </c>
    </row>
    <row r="121" spans="2:24" s="19" customFormat="1" x14ac:dyDescent="0.35">
      <c r="B121" s="19" t="s">
        <v>65</v>
      </c>
      <c r="G121" s="19" t="e">
        <f>(G55-F55)/ABS(F55)</f>
        <v>#DIV/0!</v>
      </c>
      <c r="H121" s="19" t="e">
        <f t="shared" ref="H121:X121" si="35">(H55-G55)/ABS(G55)</f>
        <v>#DIV/0!</v>
      </c>
      <c r="I121" s="19" t="e">
        <f t="shared" si="35"/>
        <v>#DIV/0!</v>
      </c>
      <c r="J121" s="19" t="e">
        <f t="shared" si="35"/>
        <v>#DIV/0!</v>
      </c>
      <c r="K121" s="19" t="e">
        <f t="shared" si="35"/>
        <v>#DIV/0!</v>
      </c>
      <c r="L121" s="19" t="e">
        <f t="shared" si="35"/>
        <v>#DIV/0!</v>
      </c>
      <c r="M121" s="19" t="e">
        <f t="shared" si="35"/>
        <v>#DIV/0!</v>
      </c>
      <c r="N121" s="19" t="e">
        <f t="shared" si="35"/>
        <v>#DIV/0!</v>
      </c>
      <c r="O121" s="19" t="e">
        <f t="shared" si="35"/>
        <v>#DIV/0!</v>
      </c>
      <c r="P121" s="19" t="e">
        <f t="shared" si="35"/>
        <v>#DIV/0!</v>
      </c>
      <c r="Q121" s="19">
        <f t="shared" si="35"/>
        <v>2.7526774754384125E-2</v>
      </c>
      <c r="R121" s="19">
        <f t="shared" si="35"/>
        <v>0.73574011003871209</v>
      </c>
      <c r="S121" s="19">
        <f t="shared" si="35"/>
        <v>0.17828719152156683</v>
      </c>
      <c r="T121" s="19">
        <f t="shared" si="35"/>
        <v>-2.0488412663187475E-2</v>
      </c>
      <c r="U121" s="19">
        <f t="shared" si="35"/>
        <v>-1</v>
      </c>
      <c r="V121" s="19" t="e">
        <f t="shared" si="35"/>
        <v>#DIV/0!</v>
      </c>
      <c r="W121" s="19" t="e">
        <f t="shared" si="35"/>
        <v>#DIV/0!</v>
      </c>
      <c r="X121" s="19" t="e">
        <f t="shared" si="35"/>
        <v>#DIV/0!</v>
      </c>
    </row>
    <row r="122" spans="2:24" s="19" customFormat="1" x14ac:dyDescent="0.35">
      <c r="B122" s="19" t="s">
        <v>136</v>
      </c>
      <c r="G122" s="19" t="e">
        <f>(G78-F78)/ABS(F78)</f>
        <v>#DIV/0!</v>
      </c>
      <c r="H122" s="19" t="e">
        <f t="shared" ref="H122:X122" si="36">(H78-G78)/ABS(G78)</f>
        <v>#DIV/0!</v>
      </c>
      <c r="I122" s="19" t="e">
        <f t="shared" si="36"/>
        <v>#DIV/0!</v>
      </c>
      <c r="J122" s="19" t="e">
        <f t="shared" si="36"/>
        <v>#DIV/0!</v>
      </c>
      <c r="K122" s="19" t="e">
        <f t="shared" si="36"/>
        <v>#DIV/0!</v>
      </c>
      <c r="L122" s="19" t="e">
        <f t="shared" si="36"/>
        <v>#DIV/0!</v>
      </c>
      <c r="M122" s="19" t="e">
        <f t="shared" si="36"/>
        <v>#DIV/0!</v>
      </c>
      <c r="N122" s="19" t="e">
        <f t="shared" si="36"/>
        <v>#DIV/0!</v>
      </c>
      <c r="O122" s="19" t="e">
        <f t="shared" si="36"/>
        <v>#DIV/0!</v>
      </c>
      <c r="P122" s="19" t="e">
        <f t="shared" si="36"/>
        <v>#DIV/0!</v>
      </c>
      <c r="Q122" s="19" t="e">
        <f t="shared" si="36"/>
        <v>#DIV/0!</v>
      </c>
      <c r="R122" s="19">
        <f t="shared" si="36"/>
        <v>9.1565402598123347E-2</v>
      </c>
      <c r="S122" s="19">
        <f t="shared" si="36"/>
        <v>8.202035822461301E-2</v>
      </c>
      <c r="T122" s="19">
        <f t="shared" si="36"/>
        <v>9.2233364845211857E-2</v>
      </c>
      <c r="U122" s="19">
        <f t="shared" si="36"/>
        <v>-1</v>
      </c>
      <c r="V122" s="19" t="e">
        <f t="shared" si="36"/>
        <v>#DIV/0!</v>
      </c>
      <c r="W122" s="19" t="e">
        <f t="shared" si="36"/>
        <v>#DIV/0!</v>
      </c>
      <c r="X122" s="19" t="e">
        <f t="shared" si="36"/>
        <v>#DIV/0!</v>
      </c>
    </row>
    <row r="123" spans="2:24" s="19" customFormat="1" x14ac:dyDescent="0.35">
      <c r="B123" s="19" t="s">
        <v>137</v>
      </c>
      <c r="G123" s="19" t="e">
        <f>(G90-F90)/ABS(F90)</f>
        <v>#DIV/0!</v>
      </c>
      <c r="H123" s="19" t="e">
        <f t="shared" ref="H123:X123" si="37">(H90-G90)/ABS(G90)</f>
        <v>#DIV/0!</v>
      </c>
      <c r="I123" s="19" t="e">
        <f t="shared" si="37"/>
        <v>#DIV/0!</v>
      </c>
      <c r="J123" s="19" t="e">
        <f t="shared" si="37"/>
        <v>#DIV/0!</v>
      </c>
      <c r="K123" s="19" t="e">
        <f t="shared" si="37"/>
        <v>#DIV/0!</v>
      </c>
      <c r="L123" s="19" t="e">
        <f t="shared" si="37"/>
        <v>#DIV/0!</v>
      </c>
      <c r="M123" s="19" t="e">
        <f t="shared" si="37"/>
        <v>#DIV/0!</v>
      </c>
      <c r="N123" s="19" t="e">
        <f t="shared" si="37"/>
        <v>#DIV/0!</v>
      </c>
      <c r="O123" s="19" t="e">
        <f t="shared" si="37"/>
        <v>#DIV/0!</v>
      </c>
      <c r="P123" s="19" t="e">
        <f t="shared" si="37"/>
        <v>#DIV/0!</v>
      </c>
      <c r="Q123" s="19" t="e">
        <f t="shared" si="37"/>
        <v>#DIV/0!</v>
      </c>
      <c r="R123" s="19">
        <f t="shared" si="37"/>
        <v>5.2200199710779882E-2</v>
      </c>
      <c r="S123" s="19">
        <f t="shared" si="37"/>
        <v>0.10667063762219507</v>
      </c>
      <c r="T123" s="19">
        <f t="shared" si="37"/>
        <v>-3.167413892818953E-2</v>
      </c>
      <c r="U123" s="19">
        <f t="shared" si="37"/>
        <v>-1</v>
      </c>
      <c r="V123" s="19" t="e">
        <f t="shared" si="37"/>
        <v>#DIV/0!</v>
      </c>
      <c r="W123" s="19" t="e">
        <f t="shared" si="37"/>
        <v>#DIV/0!</v>
      </c>
      <c r="X123" s="19" t="e">
        <f t="shared" si="37"/>
        <v>#DIV/0!</v>
      </c>
    </row>
    <row r="124" spans="2:24" s="19" customFormat="1" x14ac:dyDescent="0.35">
      <c r="B124" s="19" t="s">
        <v>4</v>
      </c>
      <c r="G124" s="19" t="e">
        <f>(G65-F65)/ABS(F65)</f>
        <v>#DIV/0!</v>
      </c>
      <c r="H124" s="19" t="e">
        <f t="shared" ref="H124:X124" si="38">(H65-G65)/ABS(G65)</f>
        <v>#DIV/0!</v>
      </c>
      <c r="I124" s="19" t="e">
        <f t="shared" si="38"/>
        <v>#DIV/0!</v>
      </c>
      <c r="J124" s="19" t="e">
        <f t="shared" si="38"/>
        <v>#DIV/0!</v>
      </c>
      <c r="K124" s="19" t="e">
        <f t="shared" si="38"/>
        <v>#DIV/0!</v>
      </c>
      <c r="L124" s="19" t="e">
        <f t="shared" si="38"/>
        <v>#DIV/0!</v>
      </c>
      <c r="M124" s="19" t="e">
        <f t="shared" si="38"/>
        <v>#DIV/0!</v>
      </c>
      <c r="N124" s="19" t="e">
        <f t="shared" si="38"/>
        <v>#DIV/0!</v>
      </c>
      <c r="O124" s="19" t="e">
        <f t="shared" si="38"/>
        <v>#DIV/0!</v>
      </c>
      <c r="P124" s="19" t="e">
        <f t="shared" si="38"/>
        <v>#DIV/0!</v>
      </c>
      <c r="Q124" s="19" t="e">
        <f t="shared" si="38"/>
        <v>#DIV/0!</v>
      </c>
      <c r="R124" s="19">
        <f t="shared" si="38"/>
        <v>-0.10109697076724884</v>
      </c>
      <c r="S124" s="19">
        <f t="shared" si="38"/>
        <v>-0.20285392698442806</v>
      </c>
      <c r="T124" s="19">
        <f t="shared" si="38"/>
        <v>0.51534766741974236</v>
      </c>
      <c r="U124" s="19">
        <f t="shared" si="38"/>
        <v>-1</v>
      </c>
      <c r="V124" s="19" t="e">
        <f t="shared" si="38"/>
        <v>#DIV/0!</v>
      </c>
      <c r="W124" s="19" t="e">
        <f t="shared" si="38"/>
        <v>#DIV/0!</v>
      </c>
      <c r="X124" s="19" t="e">
        <f t="shared" si="38"/>
        <v>#DIV/0!</v>
      </c>
    </row>
    <row r="125" spans="2:24" s="19" customFormat="1" x14ac:dyDescent="0.35">
      <c r="B125" s="19" t="s">
        <v>119</v>
      </c>
      <c r="G125" s="19" t="e">
        <f>(G107-F107)/ABS(F107)</f>
        <v>#DIV/0!</v>
      </c>
      <c r="H125" s="19" t="e">
        <f t="shared" ref="H125:X125" si="39">(H107-G107)/ABS(G107)</f>
        <v>#DIV/0!</v>
      </c>
      <c r="I125" s="19" t="e">
        <f t="shared" si="39"/>
        <v>#DIV/0!</v>
      </c>
      <c r="J125" s="19" t="e">
        <f t="shared" si="39"/>
        <v>#DIV/0!</v>
      </c>
      <c r="K125" s="19" t="e">
        <f t="shared" si="39"/>
        <v>#DIV/0!</v>
      </c>
      <c r="L125" s="19" t="e">
        <f t="shared" si="39"/>
        <v>#DIV/0!</v>
      </c>
      <c r="M125" s="19" t="e">
        <f t="shared" si="39"/>
        <v>#DIV/0!</v>
      </c>
      <c r="N125" s="19" t="e">
        <f t="shared" si="39"/>
        <v>#DIV/0!</v>
      </c>
      <c r="O125" s="19" t="e">
        <f t="shared" si="39"/>
        <v>#DIV/0!</v>
      </c>
      <c r="P125" s="19" t="e">
        <f t="shared" si="39"/>
        <v>#DIV/0!</v>
      </c>
      <c r="Q125" s="19">
        <f t="shared" si="39"/>
        <v>-0.33047962731007802</v>
      </c>
      <c r="R125" s="19">
        <f t="shared" si="39"/>
        <v>0.68419654203488744</v>
      </c>
      <c r="S125" s="19">
        <f t="shared" si="39"/>
        <v>-0.21161247976655007</v>
      </c>
      <c r="T125" s="19">
        <f t="shared" si="39"/>
        <v>0.83164815714039564</v>
      </c>
      <c r="U125" s="19">
        <f t="shared" si="39"/>
        <v>-1</v>
      </c>
      <c r="V125" s="19" t="e">
        <f t="shared" si="39"/>
        <v>#DIV/0!</v>
      </c>
      <c r="W125" s="19" t="e">
        <f t="shared" si="39"/>
        <v>#DIV/0!</v>
      </c>
      <c r="X125" s="19" t="e">
        <f t="shared" si="39"/>
        <v>#DIV/0!</v>
      </c>
    </row>
    <row r="128" spans="2:24" s="3" customFormat="1" x14ac:dyDescent="0.35">
      <c r="B128" s="3" t="s">
        <v>138</v>
      </c>
    </row>
    <row r="129" spans="2:24" s="2" customFormat="1" x14ac:dyDescent="0.35">
      <c r="B129" s="2" t="s">
        <v>3</v>
      </c>
      <c r="G129" s="2">
        <f>G7*G130</f>
        <v>0</v>
      </c>
      <c r="H129" s="2">
        <f t="shared" ref="H129:X129" si="40">H7*H130</f>
        <v>0</v>
      </c>
      <c r="I129" s="2">
        <f t="shared" si="40"/>
        <v>0</v>
      </c>
      <c r="J129" s="2">
        <f t="shared" si="40"/>
        <v>0</v>
      </c>
      <c r="K129" s="2">
        <f t="shared" si="40"/>
        <v>0</v>
      </c>
      <c r="L129" s="2">
        <f t="shared" si="40"/>
        <v>0</v>
      </c>
      <c r="M129" s="2">
        <f t="shared" si="40"/>
        <v>0</v>
      </c>
      <c r="N129" s="2">
        <f t="shared" si="40"/>
        <v>0</v>
      </c>
      <c r="O129" s="2">
        <f t="shared" si="40"/>
        <v>0</v>
      </c>
      <c r="P129" s="2">
        <f t="shared" si="40"/>
        <v>23673734.279999997</v>
      </c>
      <c r="Q129" s="2">
        <f t="shared" si="40"/>
        <v>35441778.359999999</v>
      </c>
      <c r="R129" s="2">
        <f t="shared" si="40"/>
        <v>66829884.240000002</v>
      </c>
      <c r="S129" s="2">
        <f t="shared" si="40"/>
        <v>78079030.890000001</v>
      </c>
      <c r="T129" s="2">
        <f t="shared" si="40"/>
        <v>63824923.359999999</v>
      </c>
      <c r="U129" s="2">
        <f t="shared" si="40"/>
        <v>0</v>
      </c>
      <c r="V129" s="2">
        <f t="shared" si="40"/>
        <v>0</v>
      </c>
      <c r="W129" s="2">
        <f t="shared" si="40"/>
        <v>0</v>
      </c>
      <c r="X129" s="2">
        <f t="shared" si="40"/>
        <v>0</v>
      </c>
    </row>
    <row r="130" spans="2:24" s="2" customFormat="1" x14ac:dyDescent="0.35">
      <c r="B130" s="2" t="s">
        <v>2</v>
      </c>
      <c r="G130" s="2">
        <f>G60</f>
        <v>0</v>
      </c>
      <c r="H130" s="2">
        <f t="shared" ref="H130:X130" si="41">H60</f>
        <v>0</v>
      </c>
      <c r="I130" s="2">
        <f t="shared" si="41"/>
        <v>0</v>
      </c>
      <c r="J130" s="2">
        <f t="shared" si="41"/>
        <v>0</v>
      </c>
      <c r="K130" s="2">
        <f t="shared" si="41"/>
        <v>0</v>
      </c>
      <c r="L130" s="2">
        <f t="shared" si="41"/>
        <v>0</v>
      </c>
      <c r="M130" s="2">
        <f t="shared" si="41"/>
        <v>0</v>
      </c>
      <c r="N130" s="2">
        <f t="shared" si="41"/>
        <v>0</v>
      </c>
      <c r="O130" s="2">
        <f t="shared" si="41"/>
        <v>0</v>
      </c>
      <c r="P130" s="2">
        <f t="shared" si="41"/>
        <v>152478</v>
      </c>
      <c r="Q130" s="2">
        <f t="shared" si="41"/>
        <v>144814</v>
      </c>
      <c r="R130" s="2">
        <f t="shared" si="41"/>
        <v>143609</v>
      </c>
      <c r="S130" s="2">
        <f t="shared" si="41"/>
        <v>139899</v>
      </c>
      <c r="T130" s="2">
        <f t="shared" si="41"/>
        <v>135472</v>
      </c>
      <c r="U130" s="2">
        <f t="shared" si="41"/>
        <v>0</v>
      </c>
      <c r="V130" s="2">
        <f t="shared" si="41"/>
        <v>0</v>
      </c>
      <c r="W130" s="2">
        <f t="shared" si="41"/>
        <v>0</v>
      </c>
      <c r="X130" s="2">
        <f t="shared" si="41"/>
        <v>0</v>
      </c>
    </row>
    <row r="131" spans="2:24" s="20" customFormat="1" x14ac:dyDescent="0.35">
      <c r="B131" s="20" t="s">
        <v>140</v>
      </c>
      <c r="G131" s="20" t="e">
        <f>G129/G37</f>
        <v>#DIV/0!</v>
      </c>
      <c r="H131" s="20" t="e">
        <f t="shared" ref="H131:X131" si="42">H129/H37</f>
        <v>#DIV/0!</v>
      </c>
      <c r="I131" s="20" t="e">
        <f t="shared" si="42"/>
        <v>#DIV/0!</v>
      </c>
      <c r="J131" s="20" t="e">
        <f t="shared" si="42"/>
        <v>#DIV/0!</v>
      </c>
      <c r="K131" s="20" t="e">
        <f t="shared" si="42"/>
        <v>#DIV/0!</v>
      </c>
      <c r="L131" s="20" t="e">
        <f t="shared" si="42"/>
        <v>#DIV/0!</v>
      </c>
      <c r="M131" s="20" t="e">
        <f t="shared" si="42"/>
        <v>#DIV/0!</v>
      </c>
      <c r="N131" s="20" t="e">
        <f t="shared" si="42"/>
        <v>#DIV/0!</v>
      </c>
      <c r="O131" s="20" t="e">
        <f t="shared" si="42"/>
        <v>#DIV/0!</v>
      </c>
      <c r="P131" s="20">
        <f t="shared" si="42"/>
        <v>2.452332272481061</v>
      </c>
      <c r="Q131" s="20">
        <f t="shared" si="42"/>
        <v>3.5283932161084173</v>
      </c>
      <c r="R131" s="20">
        <f t="shared" si="42"/>
        <v>4.5692054464093426</v>
      </c>
      <c r="S131" s="20">
        <f t="shared" si="42"/>
        <v>4.5323535222739091</v>
      </c>
      <c r="T131" s="20">
        <f t="shared" si="42"/>
        <v>3.6620974132278388</v>
      </c>
      <c r="U131" s="20" t="e">
        <f t="shared" si="42"/>
        <v>#DIV/0!</v>
      </c>
      <c r="V131" s="20" t="e">
        <f t="shared" si="42"/>
        <v>#DIV/0!</v>
      </c>
      <c r="W131" s="20" t="e">
        <f t="shared" si="42"/>
        <v>#DIV/0!</v>
      </c>
      <c r="X131" s="20" t="e">
        <f t="shared" si="42"/>
        <v>#DIV/0!</v>
      </c>
    </row>
    <row r="132" spans="2:24" s="20" customFormat="1" x14ac:dyDescent="0.35">
      <c r="B132" s="20" t="s">
        <v>139</v>
      </c>
      <c r="G132" s="20" t="e">
        <f>G129/G55</f>
        <v>#DIV/0!</v>
      </c>
      <c r="H132" s="20" t="e">
        <f t="shared" ref="H132:X132" si="43">H129/H55</f>
        <v>#DIV/0!</v>
      </c>
      <c r="I132" s="20" t="e">
        <f t="shared" si="43"/>
        <v>#DIV/0!</v>
      </c>
      <c r="J132" s="20" t="e">
        <f t="shared" si="43"/>
        <v>#DIV/0!</v>
      </c>
      <c r="K132" s="20" t="e">
        <f t="shared" si="43"/>
        <v>#DIV/0!</v>
      </c>
      <c r="L132" s="20" t="e">
        <f t="shared" si="43"/>
        <v>#DIV/0!</v>
      </c>
      <c r="M132" s="20" t="e">
        <f t="shared" si="43"/>
        <v>#DIV/0!</v>
      </c>
      <c r="N132" s="20" t="e">
        <f t="shared" si="43"/>
        <v>#DIV/0!</v>
      </c>
      <c r="O132" s="20" t="e">
        <f t="shared" si="43"/>
        <v>#DIV/0!</v>
      </c>
      <c r="P132" s="20">
        <f t="shared" si="43"/>
        <v>10.802870399693349</v>
      </c>
      <c r="Q132" s="20">
        <f t="shared" si="43"/>
        <v>15.739638566041657</v>
      </c>
      <c r="R132" s="20">
        <f t="shared" si="43"/>
        <v>17.098785311240391</v>
      </c>
      <c r="S132" s="20">
        <f t="shared" si="43"/>
        <v>16.954219757470003</v>
      </c>
      <c r="T132" s="20">
        <f t="shared" si="43"/>
        <v>14.148946938004594</v>
      </c>
      <c r="U132" s="20" t="e">
        <f t="shared" si="43"/>
        <v>#DIV/0!</v>
      </c>
      <c r="V132" s="20" t="e">
        <f t="shared" si="43"/>
        <v>#DIV/0!</v>
      </c>
      <c r="W132" s="20" t="e">
        <f t="shared" si="43"/>
        <v>#DIV/0!</v>
      </c>
      <c r="X132" s="20" t="e">
        <f t="shared" si="43"/>
        <v>#DIV/0!</v>
      </c>
    </row>
    <row r="133" spans="2:24" s="20" customFormat="1" x14ac:dyDescent="0.35">
      <c r="B133" s="20" t="s">
        <v>142</v>
      </c>
      <c r="G133" s="20" t="e">
        <f>G129/G99</f>
        <v>#DIV/0!</v>
      </c>
      <c r="H133" s="20" t="e">
        <f t="shared" ref="H133:X133" si="44">H129/H99</f>
        <v>#DIV/0!</v>
      </c>
      <c r="I133" s="20" t="e">
        <f t="shared" si="44"/>
        <v>#DIV/0!</v>
      </c>
      <c r="J133" s="20" t="e">
        <f t="shared" si="44"/>
        <v>#DIV/0!</v>
      </c>
      <c r="K133" s="20" t="e">
        <f t="shared" si="44"/>
        <v>#DIV/0!</v>
      </c>
      <c r="L133" s="20" t="e">
        <f t="shared" si="44"/>
        <v>#DIV/0!</v>
      </c>
      <c r="M133" s="20" t="e">
        <f t="shared" si="44"/>
        <v>#DIV/0!</v>
      </c>
      <c r="N133" s="20" t="e">
        <f t="shared" si="44"/>
        <v>#DIV/0!</v>
      </c>
      <c r="O133" s="20" t="e">
        <f t="shared" si="44"/>
        <v>#DIV/0!</v>
      </c>
      <c r="P133" s="20" t="e">
        <f t="shared" si="44"/>
        <v>#DIV/0!</v>
      </c>
      <c r="Q133" s="20">
        <f t="shared" si="44"/>
        <v>6.8519708983712695</v>
      </c>
      <c r="R133" s="20">
        <f t="shared" si="44"/>
        <v>11.088070297458781</v>
      </c>
      <c r="S133" s="20">
        <f t="shared" si="44"/>
        <v>12.436202491221442</v>
      </c>
      <c r="T133" s="20">
        <f t="shared" si="44"/>
        <v>7.773883830935576</v>
      </c>
      <c r="U133" s="20" t="e">
        <f t="shared" si="44"/>
        <v>#DIV/0!</v>
      </c>
      <c r="V133" s="20" t="e">
        <f t="shared" si="44"/>
        <v>#DIV/0!</v>
      </c>
      <c r="W133" s="20" t="e">
        <f t="shared" si="44"/>
        <v>#DIV/0!</v>
      </c>
      <c r="X133" s="20" t="e">
        <f t="shared" si="44"/>
        <v>#DIV/0!</v>
      </c>
    </row>
    <row r="134" spans="2:24" s="20" customFormat="1" x14ac:dyDescent="0.35">
      <c r="B134" s="20" t="s">
        <v>141</v>
      </c>
      <c r="G134" s="20" t="e">
        <f>G129/G107</f>
        <v>#DIV/0!</v>
      </c>
      <c r="H134" s="20" t="e">
        <f t="shared" ref="H134:X134" si="45">H129/H107</f>
        <v>#DIV/0!</v>
      </c>
      <c r="I134" s="20" t="e">
        <f t="shared" si="45"/>
        <v>#DIV/0!</v>
      </c>
      <c r="J134" s="20" t="e">
        <f t="shared" si="45"/>
        <v>#DIV/0!</v>
      </c>
      <c r="K134" s="20" t="e">
        <f t="shared" si="45"/>
        <v>#DIV/0!</v>
      </c>
      <c r="L134" s="20" t="e">
        <f t="shared" si="45"/>
        <v>#DIV/0!</v>
      </c>
      <c r="M134" s="20" t="e">
        <f t="shared" si="45"/>
        <v>#DIV/0!</v>
      </c>
      <c r="N134" s="20" t="e">
        <f t="shared" si="45"/>
        <v>#DIV/0!</v>
      </c>
      <c r="O134" s="20" t="e">
        <f t="shared" si="45"/>
        <v>#DIV/0!</v>
      </c>
      <c r="P134" s="20">
        <f t="shared" si="45"/>
        <v>8.2414457678653097</v>
      </c>
      <c r="Q134" s="20">
        <f t="shared" si="45"/>
        <v>18.428430334253321</v>
      </c>
      <c r="R134" s="20">
        <f t="shared" si="45"/>
        <v>20.632448862589136</v>
      </c>
      <c r="S134" s="20">
        <f t="shared" si="45"/>
        <v>30.575582654563682</v>
      </c>
      <c r="T134" s="20">
        <f t="shared" si="45"/>
        <v>13.645472425743527</v>
      </c>
      <c r="U134" s="20" t="e">
        <f t="shared" si="45"/>
        <v>#DIV/0!</v>
      </c>
      <c r="V134" s="20" t="e">
        <f t="shared" si="45"/>
        <v>#DIV/0!</v>
      </c>
      <c r="W134" s="20" t="e">
        <f t="shared" si="45"/>
        <v>#DIV/0!</v>
      </c>
      <c r="X134" s="20" t="e">
        <f t="shared" si="45"/>
        <v>#DIV/0!</v>
      </c>
    </row>
  </sheetData>
  <pageMargins left="0.7" right="0.7" top="0.75" bottom="0.75" header="0.3" footer="0.3"/>
  <ignoredErrors>
    <ignoredError sqref="Q99:T99"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2024-03-22T06:25:32Z</dcterms:created>
  <dcterms:modified xsi:type="dcterms:W3CDTF">2024-03-23T05:46:10Z</dcterms:modified>
</cp:coreProperties>
</file>