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534a1defcf7f9d1a/Company Models CloudSave/VRT/"/>
    </mc:Choice>
  </mc:AlternateContent>
  <xr:revisionPtr revIDLastSave="684" documentId="8_{5DEC77E4-2DF9-4BE4-B743-8945F68E6B31}" xr6:coauthVersionLast="47" xr6:coauthVersionMax="47" xr10:uidLastSave="{45EB3538-94CF-4743-B77F-46E0A916728B}"/>
  <bookViews>
    <workbookView xWindow="0" yWindow="0" windowWidth="19190" windowHeight="21600" activeTab="1" xr2:uid="{2F4DF044-5526-47C5-B3DA-A0E80AD45991}"/>
  </bookViews>
  <sheets>
    <sheet name="Main" sheetId="3" r:id="rId1"/>
    <sheet name="Info" sheetId="2" r:id="rId2"/>
    <sheet name="Model"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7" i="1" l="1"/>
  <c r="N117" i="1"/>
  <c r="I32" i="1"/>
  <c r="J32" i="1"/>
  <c r="K32" i="1"/>
  <c r="L32" i="1"/>
  <c r="M32" i="1"/>
  <c r="N32" i="1"/>
  <c r="O32" i="1"/>
  <c r="P32" i="1"/>
  <c r="Q32" i="1"/>
  <c r="R32" i="1"/>
  <c r="S32" i="1"/>
  <c r="T32" i="1"/>
  <c r="U32" i="1"/>
  <c r="V32" i="1"/>
  <c r="W32" i="1"/>
  <c r="X32" i="1"/>
  <c r="X35" i="1" s="1"/>
  <c r="I33" i="1"/>
  <c r="J33" i="1"/>
  <c r="K33" i="1"/>
  <c r="L33" i="1"/>
  <c r="M33" i="1"/>
  <c r="N33" i="1"/>
  <c r="O33" i="1"/>
  <c r="P33" i="1"/>
  <c r="Q33" i="1"/>
  <c r="R33" i="1"/>
  <c r="S33" i="1"/>
  <c r="T33" i="1"/>
  <c r="U33" i="1"/>
  <c r="V33" i="1"/>
  <c r="W33" i="1"/>
  <c r="X33" i="1"/>
  <c r="I34" i="1"/>
  <c r="J34" i="1"/>
  <c r="K34" i="1"/>
  <c r="L34" i="1"/>
  <c r="M34" i="1"/>
  <c r="N34" i="1"/>
  <c r="O34" i="1"/>
  <c r="P34" i="1"/>
  <c r="Q34" i="1"/>
  <c r="R34" i="1"/>
  <c r="S34" i="1"/>
  <c r="T34" i="1"/>
  <c r="U34" i="1"/>
  <c r="V34" i="1"/>
  <c r="W34" i="1"/>
  <c r="X34" i="1"/>
  <c r="I35" i="1"/>
  <c r="J35" i="1"/>
  <c r="K35" i="1"/>
  <c r="L35" i="1"/>
  <c r="M35" i="1"/>
  <c r="N35" i="1"/>
  <c r="O35" i="1"/>
  <c r="P35" i="1"/>
  <c r="Q35" i="1"/>
  <c r="R35" i="1"/>
  <c r="S35" i="1"/>
  <c r="T35" i="1"/>
  <c r="U35" i="1"/>
  <c r="V35" i="1"/>
  <c r="W35" i="1"/>
  <c r="H33" i="1"/>
  <c r="H34" i="1" s="1"/>
  <c r="H32" i="1"/>
  <c r="H35" i="1" s="1"/>
  <c r="I29" i="1"/>
  <c r="J29" i="1"/>
  <c r="K29" i="1"/>
  <c r="L29" i="1"/>
  <c r="M29" i="1"/>
  <c r="N29" i="1"/>
  <c r="O29" i="1"/>
  <c r="P29" i="1"/>
  <c r="Q29" i="1"/>
  <c r="R29" i="1"/>
  <c r="S29" i="1"/>
  <c r="T29" i="1"/>
  <c r="U29" i="1"/>
  <c r="V29" i="1"/>
  <c r="W29" i="1"/>
  <c r="X29" i="1"/>
  <c r="I30" i="1"/>
  <c r="J30" i="1"/>
  <c r="K30" i="1"/>
  <c r="L30" i="1"/>
  <c r="M30" i="1"/>
  <c r="N30" i="1"/>
  <c r="O30" i="1"/>
  <c r="P30" i="1"/>
  <c r="Q30" i="1"/>
  <c r="R30" i="1"/>
  <c r="S30" i="1"/>
  <c r="T30" i="1"/>
  <c r="U30" i="1"/>
  <c r="V30" i="1"/>
  <c r="W30" i="1"/>
  <c r="X30" i="1"/>
  <c r="H30" i="1"/>
  <c r="H29" i="1"/>
  <c r="I24" i="1"/>
  <c r="J24" i="1"/>
  <c r="K24" i="1"/>
  <c r="L24" i="1"/>
  <c r="M24" i="1"/>
  <c r="N24" i="1"/>
  <c r="O24" i="1"/>
  <c r="P24" i="1"/>
  <c r="Q24" i="1"/>
  <c r="R24" i="1"/>
  <c r="S24" i="1"/>
  <c r="T24" i="1"/>
  <c r="U24" i="1"/>
  <c r="V24" i="1"/>
  <c r="W24" i="1"/>
  <c r="X24" i="1"/>
  <c r="I25" i="1"/>
  <c r="J25" i="1"/>
  <c r="K25" i="1"/>
  <c r="L25" i="1"/>
  <c r="M25" i="1"/>
  <c r="N25" i="1"/>
  <c r="O25" i="1"/>
  <c r="P25" i="1"/>
  <c r="Q25" i="1"/>
  <c r="R25" i="1"/>
  <c r="S25" i="1"/>
  <c r="T25" i="1"/>
  <c r="U25" i="1"/>
  <c r="V25" i="1"/>
  <c r="W25" i="1"/>
  <c r="X25" i="1"/>
  <c r="H25" i="1"/>
  <c r="H24" i="1"/>
  <c r="I19" i="1"/>
  <c r="J19" i="1"/>
  <c r="K19" i="1"/>
  <c r="L19" i="1"/>
  <c r="M19" i="1"/>
  <c r="N19" i="1"/>
  <c r="O19" i="1"/>
  <c r="P19" i="1"/>
  <c r="Q19" i="1"/>
  <c r="R19" i="1"/>
  <c r="S19" i="1"/>
  <c r="T19" i="1"/>
  <c r="U19" i="1"/>
  <c r="V19" i="1"/>
  <c r="W19" i="1"/>
  <c r="X19" i="1"/>
  <c r="I20" i="1"/>
  <c r="J20" i="1"/>
  <c r="K20" i="1"/>
  <c r="L20" i="1"/>
  <c r="M20" i="1"/>
  <c r="N20" i="1"/>
  <c r="O20" i="1"/>
  <c r="P20" i="1"/>
  <c r="Q20" i="1"/>
  <c r="R20" i="1"/>
  <c r="S20" i="1"/>
  <c r="T20" i="1"/>
  <c r="U20" i="1"/>
  <c r="V20" i="1"/>
  <c r="W20" i="1"/>
  <c r="X20" i="1"/>
  <c r="H20" i="1"/>
  <c r="H19" i="1"/>
  <c r="O117" i="1"/>
  <c r="O118" i="1" s="1"/>
  <c r="P117" i="1"/>
  <c r="Q117" i="1"/>
  <c r="I118" i="1"/>
  <c r="J118" i="1"/>
  <c r="K118" i="1"/>
  <c r="L118" i="1"/>
  <c r="M118" i="1"/>
  <c r="N118" i="1"/>
  <c r="P118" i="1"/>
  <c r="Q118" i="1"/>
  <c r="R118" i="1"/>
  <c r="S118" i="1"/>
  <c r="T118" i="1"/>
  <c r="U118" i="1"/>
  <c r="V118" i="1"/>
  <c r="W118" i="1"/>
  <c r="X118" i="1"/>
  <c r="H118" i="1"/>
  <c r="I112" i="1"/>
  <c r="J112" i="1"/>
  <c r="K112" i="1"/>
  <c r="L112" i="1"/>
  <c r="M112" i="1"/>
  <c r="Q112" i="1"/>
  <c r="R112" i="1"/>
  <c r="S112" i="1"/>
  <c r="T112" i="1"/>
  <c r="U112" i="1"/>
  <c r="V112" i="1"/>
  <c r="W112" i="1"/>
  <c r="X112" i="1"/>
  <c r="H112" i="1"/>
  <c r="I111" i="1"/>
  <c r="J111" i="1"/>
  <c r="K111" i="1"/>
  <c r="L111" i="1"/>
  <c r="M111" i="1"/>
  <c r="N111" i="1"/>
  <c r="O111" i="1"/>
  <c r="P111" i="1"/>
  <c r="P112" i="1" s="1"/>
  <c r="Q111" i="1"/>
  <c r="R111" i="1"/>
  <c r="S111" i="1"/>
  <c r="T111" i="1"/>
  <c r="U111" i="1"/>
  <c r="V111" i="1"/>
  <c r="W111" i="1"/>
  <c r="X111" i="1"/>
  <c r="H111" i="1"/>
  <c r="I103" i="1"/>
  <c r="J103" i="1"/>
  <c r="K103" i="1"/>
  <c r="L103" i="1"/>
  <c r="M103" i="1"/>
  <c r="N103" i="1"/>
  <c r="O103" i="1"/>
  <c r="P103" i="1"/>
  <c r="Q103" i="1"/>
  <c r="R103" i="1"/>
  <c r="S103" i="1"/>
  <c r="T103" i="1"/>
  <c r="U103" i="1"/>
  <c r="V103" i="1"/>
  <c r="W103" i="1"/>
  <c r="X103" i="1"/>
  <c r="I104" i="1"/>
  <c r="J104" i="1"/>
  <c r="K104" i="1"/>
  <c r="L104" i="1"/>
  <c r="M104" i="1"/>
  <c r="P104" i="1"/>
  <c r="Q104" i="1"/>
  <c r="R104" i="1"/>
  <c r="S104" i="1"/>
  <c r="T104" i="1"/>
  <c r="U104" i="1"/>
  <c r="V104" i="1"/>
  <c r="W104" i="1"/>
  <c r="X104" i="1"/>
  <c r="H103" i="1"/>
  <c r="H104" i="1" s="1"/>
  <c r="I96" i="1"/>
  <c r="J96" i="1"/>
  <c r="K96" i="1"/>
  <c r="L96" i="1"/>
  <c r="M96" i="1"/>
  <c r="N96" i="1"/>
  <c r="O96" i="1"/>
  <c r="P96" i="1"/>
  <c r="Q96" i="1"/>
  <c r="R96" i="1"/>
  <c r="S96" i="1"/>
  <c r="T96" i="1"/>
  <c r="U96" i="1"/>
  <c r="V96" i="1"/>
  <c r="W96" i="1"/>
  <c r="X96" i="1"/>
  <c r="H96" i="1"/>
  <c r="I88" i="1"/>
  <c r="J88" i="1"/>
  <c r="K88" i="1"/>
  <c r="L88" i="1"/>
  <c r="M88" i="1"/>
  <c r="N88" i="1"/>
  <c r="O88" i="1"/>
  <c r="P88" i="1"/>
  <c r="P89" i="1" s="1"/>
  <c r="Q88" i="1"/>
  <c r="R88" i="1"/>
  <c r="R89" i="1" s="1"/>
  <c r="S88" i="1"/>
  <c r="T88" i="1"/>
  <c r="U88" i="1"/>
  <c r="V88" i="1"/>
  <c r="W88" i="1"/>
  <c r="W89" i="1" s="1"/>
  <c r="X88" i="1"/>
  <c r="I89" i="1"/>
  <c r="J89" i="1"/>
  <c r="K89" i="1"/>
  <c r="L89" i="1"/>
  <c r="M89" i="1"/>
  <c r="Q89" i="1"/>
  <c r="S89" i="1"/>
  <c r="T89" i="1"/>
  <c r="U89" i="1"/>
  <c r="V89" i="1"/>
  <c r="X89" i="1"/>
  <c r="H88" i="1"/>
  <c r="H89" i="1" s="1"/>
  <c r="I80" i="1"/>
  <c r="J80" i="1"/>
  <c r="K80" i="1"/>
  <c r="L80" i="1"/>
  <c r="M80" i="1"/>
  <c r="N80" i="1"/>
  <c r="O80" i="1"/>
  <c r="P80" i="1"/>
  <c r="Q80" i="1"/>
  <c r="R80" i="1"/>
  <c r="S80" i="1"/>
  <c r="T80" i="1"/>
  <c r="U80" i="1"/>
  <c r="V80" i="1"/>
  <c r="W80" i="1"/>
  <c r="X80" i="1"/>
  <c r="H80" i="1"/>
  <c r="I54" i="1"/>
  <c r="J54" i="1"/>
  <c r="K54" i="1"/>
  <c r="L54" i="1"/>
  <c r="M54" i="1"/>
  <c r="N54" i="1"/>
  <c r="O54" i="1"/>
  <c r="P54" i="1"/>
  <c r="Q54" i="1"/>
  <c r="R54" i="1"/>
  <c r="S54" i="1"/>
  <c r="T54" i="1"/>
  <c r="U54" i="1"/>
  <c r="V54" i="1"/>
  <c r="W54" i="1"/>
  <c r="X54" i="1"/>
  <c r="H54" i="1"/>
  <c r="I44" i="1"/>
  <c r="J44" i="1"/>
  <c r="K44" i="1"/>
  <c r="L44" i="1"/>
  <c r="M44" i="1"/>
  <c r="N44" i="1"/>
  <c r="O44" i="1"/>
  <c r="P44" i="1"/>
  <c r="Q44" i="1"/>
  <c r="R44" i="1"/>
  <c r="S44" i="1"/>
  <c r="T44" i="1"/>
  <c r="U44" i="1"/>
  <c r="V44" i="1"/>
  <c r="W44" i="1"/>
  <c r="X44" i="1"/>
  <c r="H44" i="1"/>
  <c r="I40" i="1"/>
  <c r="J40" i="1"/>
  <c r="K40" i="1"/>
  <c r="L40" i="1"/>
  <c r="M40" i="1"/>
  <c r="N40" i="1"/>
  <c r="O40" i="1"/>
  <c r="P40" i="1"/>
  <c r="Q40" i="1"/>
  <c r="R40" i="1"/>
  <c r="S40" i="1"/>
  <c r="T40" i="1"/>
  <c r="U40" i="1"/>
  <c r="V40" i="1"/>
  <c r="W40" i="1"/>
  <c r="X40" i="1"/>
  <c r="H40" i="1"/>
  <c r="I13" i="1"/>
  <c r="J13" i="1"/>
  <c r="K13" i="1"/>
  <c r="L13" i="1"/>
  <c r="M13" i="1"/>
  <c r="N13" i="1"/>
  <c r="O13" i="1"/>
  <c r="P13" i="1"/>
  <c r="Q13" i="1"/>
  <c r="R13" i="1"/>
  <c r="S13" i="1"/>
  <c r="T13" i="1"/>
  <c r="U13" i="1"/>
  <c r="V13" i="1"/>
  <c r="W13" i="1"/>
  <c r="X13" i="1"/>
  <c r="H13" i="1"/>
  <c r="N104" i="1" l="1"/>
  <c r="N112" i="1" s="1"/>
  <c r="O104" i="1"/>
  <c r="O112" i="1" s="1"/>
  <c r="N89" i="1"/>
  <c r="O89" i="1"/>
  <c r="V45" i="1"/>
  <c r="V55" i="1" s="1"/>
  <c r="S45" i="1"/>
  <c r="S46" i="1" s="1"/>
  <c r="K45" i="1"/>
  <c r="K46" i="1" s="1"/>
  <c r="N45" i="1"/>
  <c r="N55" i="1" s="1"/>
  <c r="X45" i="1"/>
  <c r="X46" i="1" s="1"/>
  <c r="R45" i="1"/>
  <c r="R46" i="1" s="1"/>
  <c r="M45" i="1"/>
  <c r="M55" i="1" s="1"/>
  <c r="I45" i="1"/>
  <c r="I55" i="1" s="1"/>
  <c r="I62" i="1" s="1"/>
  <c r="I64" i="1" s="1"/>
  <c r="U45" i="1"/>
  <c r="U46" i="1" s="1"/>
  <c r="Q45" i="1"/>
  <c r="Q55" i="1" s="1"/>
  <c r="L45" i="1"/>
  <c r="L46" i="1" s="1"/>
  <c r="J45" i="1"/>
  <c r="J46" i="1" s="1"/>
  <c r="H45" i="1"/>
  <c r="H46" i="1" s="1"/>
  <c r="W45" i="1"/>
  <c r="W46" i="1" s="1"/>
  <c r="T45" i="1"/>
  <c r="T46" i="1" s="1"/>
  <c r="P45" i="1"/>
  <c r="O45" i="1"/>
  <c r="O46" i="1" s="1"/>
  <c r="V46" i="1" l="1"/>
  <c r="M46" i="1"/>
  <c r="S55" i="1"/>
  <c r="S62" i="1" s="1"/>
  <c r="S64" i="1" s="1"/>
  <c r="X55" i="1"/>
  <c r="X56" i="1" s="1"/>
  <c r="I46" i="1"/>
  <c r="K55" i="1"/>
  <c r="K62" i="1" s="1"/>
  <c r="K64" i="1" s="1"/>
  <c r="I56" i="1"/>
  <c r="H55" i="1"/>
  <c r="H62" i="1" s="1"/>
  <c r="H64" i="1" s="1"/>
  <c r="N46" i="1"/>
  <c r="T55" i="1"/>
  <c r="T62" i="1" s="1"/>
  <c r="T64" i="1" s="1"/>
  <c r="U55" i="1"/>
  <c r="U56" i="1" s="1"/>
  <c r="I67" i="1"/>
  <c r="I68" i="1"/>
  <c r="I65" i="1"/>
  <c r="W55" i="1"/>
  <c r="W56" i="1" s="1"/>
  <c r="R55" i="1"/>
  <c r="R56" i="1" s="1"/>
  <c r="U62" i="1"/>
  <c r="U64" i="1" s="1"/>
  <c r="J55" i="1"/>
  <c r="J56" i="1" s="1"/>
  <c r="Q46" i="1"/>
  <c r="L55" i="1"/>
  <c r="L62" i="1" s="1"/>
  <c r="L64" i="1" s="1"/>
  <c r="V56" i="1"/>
  <c r="V62" i="1"/>
  <c r="V64" i="1" s="1"/>
  <c r="P46" i="1"/>
  <c r="P55" i="1"/>
  <c r="O55" i="1"/>
  <c r="Q56" i="1"/>
  <c r="Q62" i="1"/>
  <c r="Q64" i="1" s="1"/>
  <c r="M56" i="1"/>
  <c r="M62" i="1"/>
  <c r="M64" i="1" s="1"/>
  <c r="N56" i="1"/>
  <c r="N62" i="1"/>
  <c r="N64" i="1" s="1"/>
  <c r="S56" i="1" l="1"/>
  <c r="X62" i="1"/>
  <c r="X64" i="1" s="1"/>
  <c r="X67" i="1" s="1"/>
  <c r="T56" i="1"/>
  <c r="K56" i="1"/>
  <c r="H56" i="1"/>
  <c r="R62" i="1"/>
  <c r="R64" i="1" s="1"/>
  <c r="R67" i="1" s="1"/>
  <c r="H68" i="1"/>
  <c r="H67" i="1"/>
  <c r="H65" i="1"/>
  <c r="K65" i="1"/>
  <c r="K67" i="1"/>
  <c r="K68" i="1"/>
  <c r="M65" i="1"/>
  <c r="M67" i="1"/>
  <c r="M68" i="1"/>
  <c r="U65" i="1"/>
  <c r="U67" i="1"/>
  <c r="U68" i="1"/>
  <c r="L68" i="1"/>
  <c r="L67" i="1"/>
  <c r="L65" i="1"/>
  <c r="S65" i="1"/>
  <c r="S67" i="1"/>
  <c r="S68" i="1"/>
  <c r="V65" i="1"/>
  <c r="V67" i="1"/>
  <c r="V68" i="1"/>
  <c r="T65" i="1"/>
  <c r="T67" i="1"/>
  <c r="T68" i="1"/>
  <c r="N65" i="1"/>
  <c r="N67" i="1"/>
  <c r="N68" i="1"/>
  <c r="W62" i="1"/>
  <c r="W64" i="1" s="1"/>
  <c r="J62" i="1"/>
  <c r="J64" i="1" s="1"/>
  <c r="Q65" i="1"/>
  <c r="Q67" i="1"/>
  <c r="Q68" i="1"/>
  <c r="L56" i="1"/>
  <c r="P56" i="1"/>
  <c r="P62" i="1"/>
  <c r="P64" i="1" s="1"/>
  <c r="O56" i="1"/>
  <c r="O62" i="1"/>
  <c r="O64" i="1" s="1"/>
  <c r="X68" i="1" l="1"/>
  <c r="X65" i="1"/>
  <c r="R68" i="1"/>
  <c r="R65" i="1"/>
  <c r="O65" i="1"/>
  <c r="O67" i="1"/>
  <c r="O68" i="1"/>
  <c r="P68" i="1"/>
  <c r="P67" i="1"/>
  <c r="P65" i="1"/>
  <c r="J65" i="1"/>
  <c r="J67" i="1"/>
  <c r="J68" i="1"/>
  <c r="W65" i="1"/>
  <c r="W67" i="1"/>
  <c r="W68" i="1"/>
</calcChain>
</file>

<file path=xl/sharedStrings.xml><?xml version="1.0" encoding="utf-8"?>
<sst xmlns="http://schemas.openxmlformats.org/spreadsheetml/2006/main" count="167" uniqueCount="142">
  <si>
    <t>Ticker</t>
  </si>
  <si>
    <t>Price</t>
  </si>
  <si>
    <t>Shares</t>
  </si>
  <si>
    <t>MC</t>
  </si>
  <si>
    <t>Cash</t>
  </si>
  <si>
    <t>Debt</t>
  </si>
  <si>
    <t>EV</t>
  </si>
  <si>
    <t>Company Name</t>
  </si>
  <si>
    <t>Country</t>
  </si>
  <si>
    <t>Sector</t>
  </si>
  <si>
    <t>Industry</t>
  </si>
  <si>
    <t>Fiscal Period</t>
  </si>
  <si>
    <t>Period of Report</t>
  </si>
  <si>
    <t>Filing Date</t>
  </si>
  <si>
    <t>Stock Prices</t>
  </si>
  <si>
    <t>High</t>
  </si>
  <si>
    <t>Low</t>
  </si>
  <si>
    <t>Average</t>
  </si>
  <si>
    <t>Vertiv Holdings Co</t>
  </si>
  <si>
    <t>VRT</t>
  </si>
  <si>
    <t>USA</t>
  </si>
  <si>
    <t>Industrials</t>
  </si>
  <si>
    <t>Electrical Equipment &amp; Parts</t>
  </si>
  <si>
    <t>Employees</t>
  </si>
  <si>
    <t>HQ</t>
  </si>
  <si>
    <t>Westerville, OH</t>
  </si>
  <si>
    <t>Info</t>
  </si>
  <si>
    <r>
      <t>-  together with its subsidiaries,</t>
    </r>
    <r>
      <rPr>
        <b/>
        <sz val="11"/>
        <color theme="1"/>
        <rFont val="Aptos Narrow"/>
        <family val="2"/>
        <scheme val="minor"/>
      </rPr>
      <t xml:space="preserve"> designs, manufactures, and services critical digital infrastructure technologies and life cycle services for data centers, communication networks, and commercial and industrial</t>
    </r>
    <r>
      <rPr>
        <sz val="11"/>
        <color theme="1"/>
        <rFont val="Aptos Narrow"/>
        <family val="2"/>
        <scheme val="minor"/>
      </rPr>
      <t xml:space="preserve"> environments in the </t>
    </r>
    <r>
      <rPr>
        <b/>
        <sz val="11"/>
        <color theme="1"/>
        <rFont val="Aptos Narrow"/>
        <family val="2"/>
        <scheme val="minor"/>
      </rPr>
      <t>Americas, the Asia Pacific, Europe, the Middle East, and Africa.</t>
    </r>
  </si>
  <si>
    <r>
      <t xml:space="preserve">- It offers </t>
    </r>
    <r>
      <rPr>
        <b/>
        <sz val="11"/>
        <color theme="1"/>
        <rFont val="Aptos Narrow"/>
        <family val="2"/>
        <scheme val="minor"/>
      </rPr>
      <t>AC and DC power management products</t>
    </r>
    <r>
      <rPr>
        <sz val="11"/>
        <color theme="1"/>
        <rFont val="Aptos Narrow"/>
        <family val="2"/>
        <scheme val="minor"/>
      </rPr>
      <t>, switchgear and busbar products, thermal management products, integrated rack systems, modular solutions, and management systems for monitoring and controlling digital infrastructure that are integral to the technologies used for various services, including e-commerce, online banking, file sharing, video on-demand, energy storage, wireless communications, Internet of Things, and online gaming.</t>
    </r>
  </si>
  <si>
    <t>-  The company also provides lifecycle management services, predictive analytics, and professional services for deploying, maintaining, and optimizing its products and their related systems; and preventative maintenance, acceptance testing, engineering and consulting, performance assessments, remote monitoring, training, spare parts, and digital critical infrastructure software services.</t>
  </si>
  <si>
    <t>Backlog *in millions, USD</t>
  </si>
  <si>
    <t>Americas</t>
  </si>
  <si>
    <t>Asia Pacific</t>
  </si>
  <si>
    <t>Total Backlog</t>
  </si>
  <si>
    <t>Europe, Middle East &amp; Africa</t>
  </si>
  <si>
    <t>x</t>
  </si>
  <si>
    <t>Revenue by Region *in millions, USD</t>
  </si>
  <si>
    <t>Income Statement *in millions, USD</t>
  </si>
  <si>
    <t>Balance Sheet *in millions, USD</t>
  </si>
  <si>
    <t>Cash Flow *in millions, USD</t>
  </si>
  <si>
    <t>Margin</t>
  </si>
  <si>
    <t>Operating Income</t>
  </si>
  <si>
    <t>Revenue</t>
  </si>
  <si>
    <t>Growth</t>
  </si>
  <si>
    <t xml:space="preserve">Total </t>
  </si>
  <si>
    <t>Products</t>
  </si>
  <si>
    <t>Services</t>
  </si>
  <si>
    <t>Total Revenue</t>
  </si>
  <si>
    <t>COGs</t>
  </si>
  <si>
    <t>Total COGs</t>
  </si>
  <si>
    <t>Gross Profit</t>
  </si>
  <si>
    <t>Gross Margin</t>
  </si>
  <si>
    <t>Operating Expenses</t>
  </si>
  <si>
    <t>SG&amp;A</t>
  </si>
  <si>
    <t>Amortization of intangibles</t>
  </si>
  <si>
    <t>Restructuring costs</t>
  </si>
  <si>
    <t>Foreign currency (gain) loss</t>
  </si>
  <si>
    <t>Asset Impairments</t>
  </si>
  <si>
    <t>Other operating expenses</t>
  </si>
  <si>
    <t>Total Operating Expenses</t>
  </si>
  <si>
    <t>Operating Margin</t>
  </si>
  <si>
    <t>Other Income</t>
  </si>
  <si>
    <t xml:space="preserve">Interest expense </t>
  </si>
  <si>
    <t>Loss on extinguishment of debt</t>
  </si>
  <si>
    <t>Gain on tax receivable agreement</t>
  </si>
  <si>
    <t>Change in fair value of warrant liabilities</t>
  </si>
  <si>
    <t>Income before taxes</t>
  </si>
  <si>
    <t>Taxes</t>
  </si>
  <si>
    <t>Net Income</t>
  </si>
  <si>
    <t>Profit Margin</t>
  </si>
  <si>
    <t>EPS - Basic</t>
  </si>
  <si>
    <t>EPS - Diluted</t>
  </si>
  <si>
    <t>Shares - Basic</t>
  </si>
  <si>
    <t>Shares - Diluted</t>
  </si>
  <si>
    <t>Current Assets</t>
  </si>
  <si>
    <t>AR</t>
  </si>
  <si>
    <t>Inventories</t>
  </si>
  <si>
    <t>Other current assets</t>
  </si>
  <si>
    <t>Total Current Assets</t>
  </si>
  <si>
    <t>Non-current Assets</t>
  </si>
  <si>
    <t>PP&amp;E</t>
  </si>
  <si>
    <t>Goodwill</t>
  </si>
  <si>
    <t>Other intangible assets</t>
  </si>
  <si>
    <t>Deferred income taxes</t>
  </si>
  <si>
    <t>Right-of-use assets</t>
  </si>
  <si>
    <t>Other assets</t>
  </si>
  <si>
    <t>Total Non-current Assets</t>
  </si>
  <si>
    <t>Total Assets</t>
  </si>
  <si>
    <t>Current Liabilities</t>
  </si>
  <si>
    <t>Short-term debt</t>
  </si>
  <si>
    <t>AP</t>
  </si>
  <si>
    <t>Deferred revenue</t>
  </si>
  <si>
    <t>Accrued expenses and other liabilities</t>
  </si>
  <si>
    <t>Income taxes</t>
  </si>
  <si>
    <t>Total Current Liabilites</t>
  </si>
  <si>
    <t>Non-current Liabilites</t>
  </si>
  <si>
    <t>Long-term debt</t>
  </si>
  <si>
    <t>Warrant liabilities</t>
  </si>
  <si>
    <t>Long-term lease liabilities</t>
  </si>
  <si>
    <t>Other long-term liabilities</t>
  </si>
  <si>
    <t>Total Non-current Liabilities</t>
  </si>
  <si>
    <t>Total Liabilities</t>
  </si>
  <si>
    <t>Equity</t>
  </si>
  <si>
    <t>Preferred stock</t>
  </si>
  <si>
    <t>Common stock</t>
  </si>
  <si>
    <t>Additional paid-in capital</t>
  </si>
  <si>
    <t>Accumulated deficit</t>
  </si>
  <si>
    <t>Accumulated other comprehensive (loss) income</t>
  </si>
  <si>
    <t>Total Equity</t>
  </si>
  <si>
    <t>Total Equity &amp; Liabilities</t>
  </si>
  <si>
    <t>Current Ratio</t>
  </si>
  <si>
    <t>CFFO</t>
  </si>
  <si>
    <t>CapEx</t>
  </si>
  <si>
    <t>FCF</t>
  </si>
  <si>
    <t>SBI</t>
  </si>
  <si>
    <t>SBC</t>
  </si>
  <si>
    <t>SBB</t>
  </si>
  <si>
    <t>Dividends</t>
  </si>
  <si>
    <t>FY19</t>
  </si>
  <si>
    <t>FY20</t>
  </si>
  <si>
    <t>FY21</t>
  </si>
  <si>
    <t>FY22</t>
  </si>
  <si>
    <t>FY23</t>
  </si>
  <si>
    <t>FY18</t>
  </si>
  <si>
    <t>Life cycle services for Data Centers</t>
  </si>
  <si>
    <t>Life cycle services for Communication Networks</t>
  </si>
  <si>
    <t>Life cycle services for Commercial &amp; Industrial Environments</t>
  </si>
  <si>
    <t>Switchgear and Busbar products</t>
  </si>
  <si>
    <t>Thermal management products</t>
  </si>
  <si>
    <t>Integrated rack systems</t>
  </si>
  <si>
    <t>Modular solution &amp; Management systems for monitoring and controlling digital infrastructure</t>
  </si>
  <si>
    <t>Customers</t>
  </si>
  <si>
    <t>Alibaba</t>
  </si>
  <si>
    <t>America Movil</t>
  </si>
  <si>
    <t>AT&amp;T</t>
  </si>
  <si>
    <t>Equinix</t>
  </si>
  <si>
    <t>Ericsson</t>
  </si>
  <si>
    <t>Siemens</t>
  </si>
  <si>
    <t>Telefonica</t>
  </si>
  <si>
    <t>Tencent</t>
  </si>
  <si>
    <t>Verizon</t>
  </si>
  <si>
    <t>Vodafone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</si>
</sst>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4" x14ac:knownFonts="1">
    <font>
      <sz val="11"/>
      <color theme="1"/>
      <name val="Aptos Narrow"/>
      <family val="2"/>
      <scheme val="minor"/>
    </font>
    <font>
      <b/>
      <sz val="11"/>
      <color theme="0"/>
      <name val="Aptos Narrow"/>
      <family val="2"/>
      <scheme val="minor"/>
    </font>
    <font>
      <b/>
      <sz val="11"/>
      <color theme="1"/>
      <name val="Aptos Narrow"/>
      <family val="2"/>
      <scheme val="minor"/>
    </font>
    <font>
      <i/>
      <u/>
      <sz val="11"/>
      <color theme="1"/>
      <name val="Aptos Narrow"/>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2" borderId="0" xfId="0" applyFont="1" applyFill="1"/>
    <xf numFmtId="0" fontId="0" fillId="0" borderId="0" xfId="0" quotePrefix="1"/>
    <xf numFmtId="14" fontId="0" fillId="0" borderId="0" xfId="0" applyNumberFormat="1"/>
    <xf numFmtId="0" fontId="0" fillId="0" borderId="1" xfId="0" applyBorder="1"/>
    <xf numFmtId="168" fontId="0" fillId="0" borderId="0" xfId="0" applyNumberFormat="1"/>
    <xf numFmtId="168" fontId="0" fillId="0" borderId="1" xfId="0" applyNumberFormat="1" applyBorder="1"/>
    <xf numFmtId="0" fontId="3" fillId="3" borderId="0" xfId="0" applyFont="1" applyFill="1"/>
    <xf numFmtId="9" fontId="0" fillId="0" borderId="0" xfId="0" applyNumberFormat="1"/>
    <xf numFmtId="168" fontId="3" fillId="3" borderId="0" xfId="0" applyNumberFormat="1" applyFont="1" applyFill="1"/>
    <xf numFmtId="168" fontId="0" fillId="0" borderId="2" xfId="0" applyNumberFormat="1" applyBorder="1"/>
    <xf numFmtId="168" fontId="2" fillId="0" borderId="0" xfId="0" applyNumberFormat="1" applyFont="1"/>
    <xf numFmtId="4" fontId="0" fillId="0" borderId="0" xfId="0" applyNumberFormat="1"/>
    <xf numFmtId="168" fontId="0" fillId="0" borderId="0" xfId="0" applyNumberFormat="1" applyFill="1" applyBorder="1"/>
    <xf numFmtId="168" fontId="2" fillId="0" borderId="2" xfId="0" applyNumberFormat="1" applyFont="1" applyFill="1" applyBorder="1"/>
    <xf numFmtId="168" fontId="2" fillId="0" borderId="2" xfId="0" applyNumberFormat="1" applyFont="1" applyBorder="1"/>
    <xf numFmtId="168" fontId="2" fillId="0" borderId="0" xfId="0" applyNumberFormat="1" applyFont="1" applyFill="1" applyBorder="1"/>
    <xf numFmtId="168" fontId="0" fillId="0" borderId="1"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3BD50-AF18-4253-9C6A-51B317E40AEF}">
  <dimension ref="A1:A7"/>
  <sheetViews>
    <sheetView workbookViewId="0">
      <selection sqref="A1:A7"/>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28632-2DAF-4F50-8FCB-C2AC8AC57D53}">
  <dimension ref="A1:B42"/>
  <sheetViews>
    <sheetView tabSelected="1" workbookViewId="0">
      <selection activeCell="E36" sqref="E36"/>
    </sheetView>
  </sheetViews>
  <sheetFormatPr defaultRowHeight="14.5" x14ac:dyDescent="0.35"/>
  <sheetData>
    <row r="1" spans="1:2" x14ac:dyDescent="0.35">
      <c r="A1" t="s">
        <v>7</v>
      </c>
      <c r="B1" t="s">
        <v>18</v>
      </c>
    </row>
    <row r="2" spans="1:2" x14ac:dyDescent="0.35">
      <c r="A2" t="s">
        <v>0</v>
      </c>
      <c r="B2" t="s">
        <v>19</v>
      </c>
    </row>
    <row r="3" spans="1:2" x14ac:dyDescent="0.35">
      <c r="A3" t="s">
        <v>8</v>
      </c>
      <c r="B3" t="s">
        <v>20</v>
      </c>
    </row>
    <row r="4" spans="1:2" x14ac:dyDescent="0.35">
      <c r="A4" t="s">
        <v>9</v>
      </c>
      <c r="B4" t="s">
        <v>21</v>
      </c>
    </row>
    <row r="5" spans="1:2" x14ac:dyDescent="0.35">
      <c r="A5" t="s">
        <v>10</v>
      </c>
      <c r="B5" t="s">
        <v>22</v>
      </c>
    </row>
    <row r="6" spans="1:2" x14ac:dyDescent="0.35">
      <c r="A6" t="s">
        <v>23</v>
      </c>
      <c r="B6">
        <v>27000</v>
      </c>
    </row>
    <row r="7" spans="1:2" x14ac:dyDescent="0.35">
      <c r="A7" t="s">
        <v>24</v>
      </c>
      <c r="B7" t="s">
        <v>25</v>
      </c>
    </row>
    <row r="16" spans="1:2" s="1" customFormat="1" x14ac:dyDescent="0.35">
      <c r="A16" s="1" t="s">
        <v>26</v>
      </c>
    </row>
    <row r="17" spans="1:1" x14ac:dyDescent="0.35">
      <c r="A17" s="2" t="s">
        <v>27</v>
      </c>
    </row>
    <row r="18" spans="1:1" x14ac:dyDescent="0.35">
      <c r="A18" s="2" t="s">
        <v>28</v>
      </c>
    </row>
    <row r="19" spans="1:1" x14ac:dyDescent="0.35">
      <c r="A19" s="2" t="s">
        <v>29</v>
      </c>
    </row>
    <row r="23" spans="1:1" s="1" customFormat="1" x14ac:dyDescent="0.35">
      <c r="A23" s="1" t="s">
        <v>45</v>
      </c>
    </row>
    <row r="24" spans="1:1" x14ac:dyDescent="0.35">
      <c r="A24" t="s">
        <v>124</v>
      </c>
    </row>
    <row r="25" spans="1:1" x14ac:dyDescent="0.35">
      <c r="A25" t="s">
        <v>125</v>
      </c>
    </row>
    <row r="26" spans="1:1" x14ac:dyDescent="0.35">
      <c r="A26" t="s">
        <v>126</v>
      </c>
    </row>
    <row r="27" spans="1:1" x14ac:dyDescent="0.35">
      <c r="A27" t="s">
        <v>127</v>
      </c>
    </row>
    <row r="28" spans="1:1" x14ac:dyDescent="0.35">
      <c r="A28" t="s">
        <v>128</v>
      </c>
    </row>
    <row r="29" spans="1:1" x14ac:dyDescent="0.35">
      <c r="A29" t="s">
        <v>129</v>
      </c>
    </row>
    <row r="30" spans="1:1" x14ac:dyDescent="0.35">
      <c r="A30" t="s">
        <v>130</v>
      </c>
    </row>
    <row r="32" spans="1:1" s="1" customFormat="1" x14ac:dyDescent="0.35">
      <c r="A32" s="1" t="s">
        <v>131</v>
      </c>
    </row>
    <row r="33" spans="1:1" x14ac:dyDescent="0.35">
      <c r="A33" t="s">
        <v>132</v>
      </c>
    </row>
    <row r="34" spans="1:1" x14ac:dyDescent="0.35">
      <c r="A34" t="s">
        <v>133</v>
      </c>
    </row>
    <row r="35" spans="1:1" x14ac:dyDescent="0.35">
      <c r="A35" t="s">
        <v>134</v>
      </c>
    </row>
    <row r="36" spans="1:1" x14ac:dyDescent="0.35">
      <c r="A36" t="s">
        <v>135</v>
      </c>
    </row>
    <row r="37" spans="1:1" x14ac:dyDescent="0.35">
      <c r="A37" t="s">
        <v>136</v>
      </c>
    </row>
    <row r="38" spans="1:1" x14ac:dyDescent="0.35">
      <c r="A38" t="s">
        <v>137</v>
      </c>
    </row>
    <row r="39" spans="1:1" x14ac:dyDescent="0.35">
      <c r="A39" t="s">
        <v>138</v>
      </c>
    </row>
    <row r="40" spans="1:1" x14ac:dyDescent="0.35">
      <c r="A40" t="s">
        <v>139</v>
      </c>
    </row>
    <row r="41" spans="1:1" x14ac:dyDescent="0.35">
      <c r="A41" t="s">
        <v>140</v>
      </c>
    </row>
    <row r="42" spans="1:1" x14ac:dyDescent="0.35">
      <c r="A42" t="s">
        <v>141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8FCF-5300-476D-8898-E430BFF394F2}">
  <dimension ref="A1:X123"/>
  <sheetViews>
    <sheetView workbookViewId="0">
      <pane xSplit="2" ySplit="7" topLeftCell="H98" activePane="bottomRight" state="frozen"/>
      <selection pane="topRight" activeCell="C1" sqref="C1"/>
      <selection pane="bottomLeft" activeCell="A8" sqref="A8"/>
      <selection pane="bottomRight" activeCell="L116" sqref="L116"/>
    </sheetView>
  </sheetViews>
  <sheetFormatPr defaultRowHeight="14.5" x14ac:dyDescent="0.35"/>
  <cols>
    <col min="1" max="1" width="4.453125" customWidth="1"/>
    <col min="2" max="2" width="23.54296875" customWidth="1"/>
    <col min="12" max="17" width="10.08984375" bestFit="1" customWidth="1"/>
  </cols>
  <sheetData>
    <row r="1" spans="1:24" x14ac:dyDescent="0.35">
      <c r="B1" t="s">
        <v>11</v>
      </c>
      <c r="L1" t="s">
        <v>123</v>
      </c>
      <c r="M1" t="s">
        <v>118</v>
      </c>
      <c r="N1" t="s">
        <v>119</v>
      </c>
      <c r="O1" t="s">
        <v>120</v>
      </c>
      <c r="P1" t="s">
        <v>121</v>
      </c>
      <c r="Q1" t="s">
        <v>122</v>
      </c>
    </row>
    <row r="2" spans="1:24" x14ac:dyDescent="0.35">
      <c r="B2" t="s">
        <v>13</v>
      </c>
      <c r="L2" s="3">
        <v>43537</v>
      </c>
      <c r="M2" s="3">
        <v>43902</v>
      </c>
      <c r="N2" s="3">
        <v>44256</v>
      </c>
      <c r="O2" s="3">
        <v>44621</v>
      </c>
      <c r="P2" s="3">
        <v>44984</v>
      </c>
      <c r="Q2" s="3">
        <v>45345</v>
      </c>
    </row>
    <row r="3" spans="1:24" x14ac:dyDescent="0.35">
      <c r="B3" t="s">
        <v>12</v>
      </c>
      <c r="L3" s="3">
        <v>43465</v>
      </c>
      <c r="M3" s="3">
        <v>43830</v>
      </c>
      <c r="N3" s="3">
        <v>44196</v>
      </c>
      <c r="O3" s="3">
        <v>44561</v>
      </c>
      <c r="P3" s="3">
        <v>44926</v>
      </c>
      <c r="Q3" s="3">
        <v>45291</v>
      </c>
    </row>
    <row r="4" spans="1:24" s="1" customFormat="1" x14ac:dyDescent="0.35">
      <c r="B4" s="1" t="s">
        <v>14</v>
      </c>
    </row>
    <row r="5" spans="1:24" x14ac:dyDescent="0.35">
      <c r="B5" t="s">
        <v>15</v>
      </c>
    </row>
    <row r="6" spans="1:24" x14ac:dyDescent="0.35">
      <c r="B6" t="s">
        <v>16</v>
      </c>
    </row>
    <row r="7" spans="1:24" x14ac:dyDescent="0.35">
      <c r="B7" t="s">
        <v>17</v>
      </c>
    </row>
    <row r="9" spans="1:24" s="1" customFormat="1" x14ac:dyDescent="0.35">
      <c r="A9" s="1" t="s">
        <v>35</v>
      </c>
      <c r="B9" s="1" t="s">
        <v>30</v>
      </c>
    </row>
    <row r="10" spans="1:24" s="5" customFormat="1" x14ac:dyDescent="0.35">
      <c r="B10" s="5" t="s">
        <v>31</v>
      </c>
      <c r="N10" s="5">
        <v>836</v>
      </c>
      <c r="O10" s="5">
        <v>1886.1</v>
      </c>
      <c r="P10" s="5">
        <v>3337.3</v>
      </c>
      <c r="Q10" s="5">
        <v>3365.2</v>
      </c>
    </row>
    <row r="11" spans="1:24" s="5" customFormat="1" x14ac:dyDescent="0.35">
      <c r="B11" s="5" t="s">
        <v>32</v>
      </c>
      <c r="N11" s="5">
        <v>445.9</v>
      </c>
      <c r="O11" s="5">
        <v>484.2</v>
      </c>
      <c r="P11" s="5">
        <v>480</v>
      </c>
      <c r="Q11" s="5">
        <v>616.4</v>
      </c>
    </row>
    <row r="12" spans="1:24" s="6" customFormat="1" x14ac:dyDescent="0.35">
      <c r="B12" s="6" t="s">
        <v>34</v>
      </c>
      <c r="N12" s="6">
        <v>562.9</v>
      </c>
      <c r="O12" s="6">
        <v>820.7</v>
      </c>
      <c r="P12" s="6">
        <v>937.1</v>
      </c>
      <c r="Q12" s="6">
        <v>1545.1</v>
      </c>
    </row>
    <row r="13" spans="1:24" s="11" customFormat="1" x14ac:dyDescent="0.35">
      <c r="B13" s="11" t="s">
        <v>33</v>
      </c>
      <c r="H13" s="11">
        <f>SUM(H10:H12)</f>
        <v>0</v>
      </c>
      <c r="I13" s="11">
        <f t="shared" ref="I13:X13" si="0">SUM(I10:I12)</f>
        <v>0</v>
      </c>
      <c r="J13" s="11">
        <f t="shared" si="0"/>
        <v>0</v>
      </c>
      <c r="K13" s="11">
        <f t="shared" si="0"/>
        <v>0</v>
      </c>
      <c r="L13" s="11">
        <f t="shared" si="0"/>
        <v>0</v>
      </c>
      <c r="M13" s="11">
        <f t="shared" si="0"/>
        <v>0</v>
      </c>
      <c r="N13" s="11">
        <f t="shared" si="0"/>
        <v>1844.8000000000002</v>
      </c>
      <c r="O13" s="11">
        <f t="shared" si="0"/>
        <v>3191</v>
      </c>
      <c r="P13" s="11">
        <f t="shared" si="0"/>
        <v>4754.4000000000005</v>
      </c>
      <c r="Q13" s="11">
        <f t="shared" si="0"/>
        <v>5526.7</v>
      </c>
      <c r="R13" s="11">
        <f t="shared" si="0"/>
        <v>0</v>
      </c>
      <c r="S13" s="11">
        <f t="shared" si="0"/>
        <v>0</v>
      </c>
      <c r="T13" s="11">
        <f t="shared" si="0"/>
        <v>0</v>
      </c>
      <c r="U13" s="11">
        <f t="shared" si="0"/>
        <v>0</v>
      </c>
      <c r="V13" s="11">
        <f t="shared" si="0"/>
        <v>0</v>
      </c>
      <c r="W13" s="11">
        <f t="shared" si="0"/>
        <v>0</v>
      </c>
      <c r="X13" s="11">
        <f t="shared" si="0"/>
        <v>0</v>
      </c>
    </row>
    <row r="15" spans="1:24" s="1" customFormat="1" x14ac:dyDescent="0.35">
      <c r="A15" s="1" t="s">
        <v>35</v>
      </c>
      <c r="B15" s="1" t="s">
        <v>36</v>
      </c>
    </row>
    <row r="16" spans="1:24" s="7" customFormat="1" x14ac:dyDescent="0.35">
      <c r="B16" s="7" t="s">
        <v>31</v>
      </c>
    </row>
    <row r="17" spans="2:24" s="5" customFormat="1" x14ac:dyDescent="0.35">
      <c r="B17" s="5" t="s">
        <v>42</v>
      </c>
      <c r="N17" s="5">
        <v>2040.6</v>
      </c>
      <c r="O17" s="5">
        <v>2187.4</v>
      </c>
      <c r="P17" s="5">
        <v>2728.6</v>
      </c>
      <c r="Q17" s="5">
        <v>3844.5</v>
      </c>
    </row>
    <row r="18" spans="2:24" s="5" customFormat="1" x14ac:dyDescent="0.35">
      <c r="B18" s="5" t="s">
        <v>41</v>
      </c>
      <c r="N18" s="5">
        <v>497</v>
      </c>
      <c r="O18" s="5">
        <v>441.2</v>
      </c>
      <c r="P18" s="5">
        <v>426.1</v>
      </c>
      <c r="Q18" s="5">
        <v>958.8</v>
      </c>
    </row>
    <row r="19" spans="2:24" s="8" customFormat="1" x14ac:dyDescent="0.35">
      <c r="B19" s="8" t="s">
        <v>40</v>
      </c>
      <c r="H19" s="8" t="e">
        <f>H18/H17</f>
        <v>#DIV/0!</v>
      </c>
      <c r="I19" s="8" t="e">
        <f t="shared" ref="I19:X19" si="1">I18/I17</f>
        <v>#DIV/0!</v>
      </c>
      <c r="J19" s="8" t="e">
        <f t="shared" si="1"/>
        <v>#DIV/0!</v>
      </c>
      <c r="K19" s="8" t="e">
        <f t="shared" si="1"/>
        <v>#DIV/0!</v>
      </c>
      <c r="L19" s="8" t="e">
        <f t="shared" si="1"/>
        <v>#DIV/0!</v>
      </c>
      <c r="M19" s="8" t="e">
        <f t="shared" si="1"/>
        <v>#DIV/0!</v>
      </c>
      <c r="N19" s="8">
        <f t="shared" si="1"/>
        <v>0.24355581691659317</v>
      </c>
      <c r="O19" s="8">
        <f t="shared" si="1"/>
        <v>0.20170064917253358</v>
      </c>
      <c r="P19" s="8">
        <f t="shared" si="1"/>
        <v>0.15616066847467566</v>
      </c>
      <c r="Q19" s="8">
        <f t="shared" si="1"/>
        <v>0.24939523995317986</v>
      </c>
      <c r="R19" s="8" t="e">
        <f t="shared" si="1"/>
        <v>#DIV/0!</v>
      </c>
      <c r="S19" s="8" t="e">
        <f t="shared" si="1"/>
        <v>#DIV/0!</v>
      </c>
      <c r="T19" s="8" t="e">
        <f t="shared" si="1"/>
        <v>#DIV/0!</v>
      </c>
      <c r="U19" s="8" t="e">
        <f t="shared" si="1"/>
        <v>#DIV/0!</v>
      </c>
      <c r="V19" s="8" t="e">
        <f t="shared" si="1"/>
        <v>#DIV/0!</v>
      </c>
      <c r="W19" s="8" t="e">
        <f t="shared" si="1"/>
        <v>#DIV/0!</v>
      </c>
      <c r="X19" s="8" t="e">
        <f t="shared" si="1"/>
        <v>#DIV/0!</v>
      </c>
    </row>
    <row r="20" spans="2:24" s="8" customFormat="1" x14ac:dyDescent="0.35">
      <c r="B20" s="8" t="s">
        <v>43</v>
      </c>
      <c r="H20" s="8" t="e">
        <f>(H17-G17)/ABS(G17)</f>
        <v>#DIV/0!</v>
      </c>
      <c r="I20" s="8" t="e">
        <f t="shared" ref="I20:X20" si="2">(I17-H17)/ABS(H17)</f>
        <v>#DIV/0!</v>
      </c>
      <c r="J20" s="8" t="e">
        <f t="shared" si="2"/>
        <v>#DIV/0!</v>
      </c>
      <c r="K20" s="8" t="e">
        <f t="shared" si="2"/>
        <v>#DIV/0!</v>
      </c>
      <c r="L20" s="8" t="e">
        <f t="shared" si="2"/>
        <v>#DIV/0!</v>
      </c>
      <c r="M20" s="8" t="e">
        <f t="shared" si="2"/>
        <v>#DIV/0!</v>
      </c>
      <c r="N20" s="8" t="e">
        <f t="shared" si="2"/>
        <v>#DIV/0!</v>
      </c>
      <c r="O20" s="8">
        <f t="shared" si="2"/>
        <v>7.1939625600313722E-2</v>
      </c>
      <c r="P20" s="8">
        <f t="shared" si="2"/>
        <v>0.24741702477827549</v>
      </c>
      <c r="Q20" s="8">
        <f t="shared" si="2"/>
        <v>0.40896430403870121</v>
      </c>
      <c r="R20" s="8">
        <f t="shared" si="2"/>
        <v>-1</v>
      </c>
      <c r="S20" s="8" t="e">
        <f t="shared" si="2"/>
        <v>#DIV/0!</v>
      </c>
      <c r="T20" s="8" t="e">
        <f t="shared" si="2"/>
        <v>#DIV/0!</v>
      </c>
      <c r="U20" s="8" t="e">
        <f t="shared" si="2"/>
        <v>#DIV/0!</v>
      </c>
      <c r="V20" s="8" t="e">
        <f t="shared" si="2"/>
        <v>#DIV/0!</v>
      </c>
      <c r="W20" s="8" t="e">
        <f t="shared" si="2"/>
        <v>#DIV/0!</v>
      </c>
      <c r="X20" s="8" t="e">
        <f t="shared" si="2"/>
        <v>#DIV/0!</v>
      </c>
    </row>
    <row r="21" spans="2:24" s="7" customFormat="1" x14ac:dyDescent="0.35">
      <c r="B21" s="7" t="s">
        <v>32</v>
      </c>
    </row>
    <row r="22" spans="2:24" s="5" customFormat="1" x14ac:dyDescent="0.35">
      <c r="B22" s="5" t="s">
        <v>42</v>
      </c>
      <c r="N22" s="5">
        <v>1368.4</v>
      </c>
      <c r="O22" s="5">
        <v>1609</v>
      </c>
      <c r="P22" s="5">
        <v>1601.3</v>
      </c>
      <c r="Q22" s="5">
        <v>1527.8</v>
      </c>
    </row>
    <row r="23" spans="2:24" s="5" customFormat="1" x14ac:dyDescent="0.35">
      <c r="B23" s="5" t="s">
        <v>41</v>
      </c>
      <c r="N23" s="5">
        <v>197.1</v>
      </c>
      <c r="O23" s="5">
        <v>253.4</v>
      </c>
      <c r="P23" s="5">
        <v>274.39999999999998</v>
      </c>
      <c r="Q23" s="5">
        <v>248.5</v>
      </c>
    </row>
    <row r="24" spans="2:24" s="8" customFormat="1" x14ac:dyDescent="0.35">
      <c r="B24" s="8" t="s">
        <v>40</v>
      </c>
      <c r="H24" s="8" t="e">
        <f>H23/H22</f>
        <v>#DIV/0!</v>
      </c>
      <c r="I24" s="8" t="e">
        <f t="shared" ref="I24:X24" si="3">I23/I22</f>
        <v>#DIV/0!</v>
      </c>
      <c r="J24" s="8" t="e">
        <f t="shared" si="3"/>
        <v>#DIV/0!</v>
      </c>
      <c r="K24" s="8" t="e">
        <f t="shared" si="3"/>
        <v>#DIV/0!</v>
      </c>
      <c r="L24" s="8" t="e">
        <f t="shared" si="3"/>
        <v>#DIV/0!</v>
      </c>
      <c r="M24" s="8" t="e">
        <f t="shared" si="3"/>
        <v>#DIV/0!</v>
      </c>
      <c r="N24" s="8">
        <f t="shared" si="3"/>
        <v>0.1440368313358667</v>
      </c>
      <c r="O24" s="8">
        <f t="shared" si="3"/>
        <v>0.15748912367930393</v>
      </c>
      <c r="P24" s="8">
        <f t="shared" si="3"/>
        <v>0.1713607693748829</v>
      </c>
      <c r="Q24" s="8">
        <f t="shared" si="3"/>
        <v>0.1626521796046603</v>
      </c>
      <c r="R24" s="8" t="e">
        <f t="shared" si="3"/>
        <v>#DIV/0!</v>
      </c>
      <c r="S24" s="8" t="e">
        <f t="shared" si="3"/>
        <v>#DIV/0!</v>
      </c>
      <c r="T24" s="8" t="e">
        <f t="shared" si="3"/>
        <v>#DIV/0!</v>
      </c>
      <c r="U24" s="8" t="e">
        <f t="shared" si="3"/>
        <v>#DIV/0!</v>
      </c>
      <c r="V24" s="8" t="e">
        <f t="shared" si="3"/>
        <v>#DIV/0!</v>
      </c>
      <c r="W24" s="8" t="e">
        <f t="shared" si="3"/>
        <v>#DIV/0!</v>
      </c>
      <c r="X24" s="8" t="e">
        <f t="shared" si="3"/>
        <v>#DIV/0!</v>
      </c>
    </row>
    <row r="25" spans="2:24" s="8" customFormat="1" x14ac:dyDescent="0.35">
      <c r="B25" s="8" t="s">
        <v>43</v>
      </c>
      <c r="H25" s="8" t="e">
        <f>(H22-G22)/ABS(G22)</f>
        <v>#DIV/0!</v>
      </c>
      <c r="I25" s="8" t="e">
        <f t="shared" ref="I25:X25" si="4">(I22-H22)/ABS(H22)</f>
        <v>#DIV/0!</v>
      </c>
      <c r="J25" s="8" t="e">
        <f t="shared" si="4"/>
        <v>#DIV/0!</v>
      </c>
      <c r="K25" s="8" t="e">
        <f t="shared" si="4"/>
        <v>#DIV/0!</v>
      </c>
      <c r="L25" s="8" t="e">
        <f t="shared" si="4"/>
        <v>#DIV/0!</v>
      </c>
      <c r="M25" s="8" t="e">
        <f t="shared" si="4"/>
        <v>#DIV/0!</v>
      </c>
      <c r="N25" s="8" t="e">
        <f t="shared" si="4"/>
        <v>#DIV/0!</v>
      </c>
      <c r="O25" s="8">
        <f t="shared" si="4"/>
        <v>0.17582578193510662</v>
      </c>
      <c r="P25" s="8">
        <f t="shared" si="4"/>
        <v>-4.7855811062772194E-3</v>
      </c>
      <c r="Q25" s="8">
        <f t="shared" si="4"/>
        <v>-4.5900206082557925E-2</v>
      </c>
      <c r="R25" s="8">
        <f t="shared" si="4"/>
        <v>-1</v>
      </c>
      <c r="S25" s="8" t="e">
        <f t="shared" si="4"/>
        <v>#DIV/0!</v>
      </c>
      <c r="T25" s="8" t="e">
        <f t="shared" si="4"/>
        <v>#DIV/0!</v>
      </c>
      <c r="U25" s="8" t="e">
        <f t="shared" si="4"/>
        <v>#DIV/0!</v>
      </c>
      <c r="V25" s="8" t="e">
        <f t="shared" si="4"/>
        <v>#DIV/0!</v>
      </c>
      <c r="W25" s="8" t="e">
        <f t="shared" si="4"/>
        <v>#DIV/0!</v>
      </c>
      <c r="X25" s="8" t="e">
        <f t="shared" si="4"/>
        <v>#DIV/0!</v>
      </c>
    </row>
    <row r="26" spans="2:24" s="7" customFormat="1" x14ac:dyDescent="0.35">
      <c r="B26" s="7" t="s">
        <v>34</v>
      </c>
    </row>
    <row r="27" spans="2:24" s="5" customFormat="1" x14ac:dyDescent="0.35">
      <c r="B27" s="5" t="s">
        <v>42</v>
      </c>
      <c r="N27" s="5">
        <v>961.6</v>
      </c>
      <c r="O27" s="5">
        <v>1201.7</v>
      </c>
      <c r="P27" s="5">
        <v>1361.6</v>
      </c>
      <c r="Q27" s="5">
        <v>1490.9</v>
      </c>
    </row>
    <row r="28" spans="2:24" s="5" customFormat="1" x14ac:dyDescent="0.35">
      <c r="B28" s="5" t="s">
        <v>41</v>
      </c>
      <c r="N28" s="5">
        <v>105.5</v>
      </c>
      <c r="O28" s="5">
        <v>217.6</v>
      </c>
      <c r="P28" s="5">
        <v>234.6</v>
      </c>
      <c r="Q28" s="5">
        <v>380</v>
      </c>
    </row>
    <row r="29" spans="2:24" s="8" customFormat="1" x14ac:dyDescent="0.35">
      <c r="B29" s="8" t="s">
        <v>40</v>
      </c>
      <c r="H29" s="8" t="e">
        <f>H28/H27</f>
        <v>#DIV/0!</v>
      </c>
      <c r="I29" s="8" t="e">
        <f t="shared" ref="I29:X29" si="5">I28/I27</f>
        <v>#DIV/0!</v>
      </c>
      <c r="J29" s="8" t="e">
        <f t="shared" si="5"/>
        <v>#DIV/0!</v>
      </c>
      <c r="K29" s="8" t="e">
        <f t="shared" si="5"/>
        <v>#DIV/0!</v>
      </c>
      <c r="L29" s="8" t="e">
        <f t="shared" si="5"/>
        <v>#DIV/0!</v>
      </c>
      <c r="M29" s="8" t="e">
        <f t="shared" si="5"/>
        <v>#DIV/0!</v>
      </c>
      <c r="N29" s="8">
        <f t="shared" si="5"/>
        <v>0.10971297836938436</v>
      </c>
      <c r="O29" s="8">
        <f t="shared" si="5"/>
        <v>0.18107680785553798</v>
      </c>
      <c r="P29" s="8">
        <f t="shared" si="5"/>
        <v>0.17229729729729731</v>
      </c>
      <c r="Q29" s="8">
        <f t="shared" si="5"/>
        <v>0.25487960292440803</v>
      </c>
      <c r="R29" s="8" t="e">
        <f t="shared" si="5"/>
        <v>#DIV/0!</v>
      </c>
      <c r="S29" s="8" t="e">
        <f t="shared" si="5"/>
        <v>#DIV/0!</v>
      </c>
      <c r="T29" s="8" t="e">
        <f t="shared" si="5"/>
        <v>#DIV/0!</v>
      </c>
      <c r="U29" s="8" t="e">
        <f t="shared" si="5"/>
        <v>#DIV/0!</v>
      </c>
      <c r="V29" s="8" t="e">
        <f t="shared" si="5"/>
        <v>#DIV/0!</v>
      </c>
      <c r="W29" s="8" t="e">
        <f t="shared" si="5"/>
        <v>#DIV/0!</v>
      </c>
      <c r="X29" s="8" t="e">
        <f t="shared" si="5"/>
        <v>#DIV/0!</v>
      </c>
    </row>
    <row r="30" spans="2:24" s="8" customFormat="1" x14ac:dyDescent="0.35">
      <c r="B30" s="8" t="s">
        <v>43</v>
      </c>
      <c r="H30" s="8" t="e">
        <f>(H27-G27)/ABS(G27)</f>
        <v>#DIV/0!</v>
      </c>
      <c r="I30" s="8" t="e">
        <f t="shared" ref="I30:X30" si="6">(I27-H27)/ABS(H27)</f>
        <v>#DIV/0!</v>
      </c>
      <c r="J30" s="8" t="e">
        <f t="shared" si="6"/>
        <v>#DIV/0!</v>
      </c>
      <c r="K30" s="8" t="e">
        <f t="shared" si="6"/>
        <v>#DIV/0!</v>
      </c>
      <c r="L30" s="8" t="e">
        <f t="shared" si="6"/>
        <v>#DIV/0!</v>
      </c>
      <c r="M30" s="8" t="e">
        <f t="shared" si="6"/>
        <v>#DIV/0!</v>
      </c>
      <c r="N30" s="8" t="e">
        <f t="shared" si="6"/>
        <v>#DIV/0!</v>
      </c>
      <c r="O30" s="8">
        <f t="shared" si="6"/>
        <v>0.24968801996672216</v>
      </c>
      <c r="P30" s="8">
        <f t="shared" si="6"/>
        <v>0.13306149621369714</v>
      </c>
      <c r="Q30" s="8">
        <f t="shared" si="6"/>
        <v>9.4961809635722816E-2</v>
      </c>
      <c r="R30" s="8">
        <f t="shared" si="6"/>
        <v>-1</v>
      </c>
      <c r="S30" s="8" t="e">
        <f t="shared" si="6"/>
        <v>#DIV/0!</v>
      </c>
      <c r="T30" s="8" t="e">
        <f t="shared" si="6"/>
        <v>#DIV/0!</v>
      </c>
      <c r="U30" s="8" t="e">
        <f t="shared" si="6"/>
        <v>#DIV/0!</v>
      </c>
      <c r="V30" s="8" t="e">
        <f t="shared" si="6"/>
        <v>#DIV/0!</v>
      </c>
      <c r="W30" s="8" t="e">
        <f t="shared" si="6"/>
        <v>#DIV/0!</v>
      </c>
      <c r="X30" s="8" t="e">
        <f t="shared" si="6"/>
        <v>#DIV/0!</v>
      </c>
    </row>
    <row r="31" spans="2:24" s="9" customFormat="1" x14ac:dyDescent="0.35">
      <c r="B31" s="9" t="s">
        <v>44</v>
      </c>
    </row>
    <row r="32" spans="2:24" s="11" customFormat="1" x14ac:dyDescent="0.35">
      <c r="B32" s="11" t="s">
        <v>42</v>
      </c>
      <c r="H32" s="11">
        <f>H27+H22+H17</f>
        <v>0</v>
      </c>
      <c r="I32" s="11">
        <f t="shared" ref="I32:X32" si="7">I27+I22+I17</f>
        <v>0</v>
      </c>
      <c r="J32" s="11">
        <f t="shared" si="7"/>
        <v>0</v>
      </c>
      <c r="K32" s="11">
        <f t="shared" si="7"/>
        <v>0</v>
      </c>
      <c r="L32" s="11">
        <f t="shared" si="7"/>
        <v>0</v>
      </c>
      <c r="M32" s="11">
        <f t="shared" si="7"/>
        <v>0</v>
      </c>
      <c r="N32" s="11">
        <f t="shared" si="7"/>
        <v>4370.6000000000004</v>
      </c>
      <c r="O32" s="11">
        <f t="shared" si="7"/>
        <v>4998.1000000000004</v>
      </c>
      <c r="P32" s="11">
        <f t="shared" si="7"/>
        <v>5691.5</v>
      </c>
      <c r="Q32" s="11">
        <f t="shared" si="7"/>
        <v>6863.2</v>
      </c>
      <c r="R32" s="11">
        <f t="shared" si="7"/>
        <v>0</v>
      </c>
      <c r="S32" s="11">
        <f t="shared" si="7"/>
        <v>0</v>
      </c>
      <c r="T32" s="11">
        <f t="shared" si="7"/>
        <v>0</v>
      </c>
      <c r="U32" s="11">
        <f t="shared" si="7"/>
        <v>0</v>
      </c>
      <c r="V32" s="11">
        <f t="shared" si="7"/>
        <v>0</v>
      </c>
      <c r="W32" s="11">
        <f t="shared" si="7"/>
        <v>0</v>
      </c>
      <c r="X32" s="11">
        <f t="shared" si="7"/>
        <v>0</v>
      </c>
    </row>
    <row r="33" spans="1:24" s="5" customFormat="1" x14ac:dyDescent="0.35">
      <c r="B33" s="5" t="s">
        <v>41</v>
      </c>
      <c r="H33" s="5">
        <f>H28+H23+H18</f>
        <v>0</v>
      </c>
      <c r="I33" s="5">
        <f t="shared" ref="I33:X33" si="8">I28+I23+I18</f>
        <v>0</v>
      </c>
      <c r="J33" s="5">
        <f t="shared" si="8"/>
        <v>0</v>
      </c>
      <c r="K33" s="5">
        <f t="shared" si="8"/>
        <v>0</v>
      </c>
      <c r="L33" s="5">
        <f t="shared" si="8"/>
        <v>0</v>
      </c>
      <c r="M33" s="5">
        <f t="shared" si="8"/>
        <v>0</v>
      </c>
      <c r="N33" s="5">
        <f t="shared" si="8"/>
        <v>799.6</v>
      </c>
      <c r="O33" s="5">
        <f t="shared" si="8"/>
        <v>912.2</v>
      </c>
      <c r="P33" s="5">
        <f t="shared" si="8"/>
        <v>935.1</v>
      </c>
      <c r="Q33" s="5">
        <f t="shared" si="8"/>
        <v>1587.3</v>
      </c>
      <c r="R33" s="5">
        <f t="shared" si="8"/>
        <v>0</v>
      </c>
      <c r="S33" s="5">
        <f t="shared" si="8"/>
        <v>0</v>
      </c>
      <c r="T33" s="5">
        <f t="shared" si="8"/>
        <v>0</v>
      </c>
      <c r="U33" s="5">
        <f t="shared" si="8"/>
        <v>0</v>
      </c>
      <c r="V33" s="5">
        <f t="shared" si="8"/>
        <v>0</v>
      </c>
      <c r="W33" s="5">
        <f t="shared" si="8"/>
        <v>0</v>
      </c>
      <c r="X33" s="5">
        <f t="shared" si="8"/>
        <v>0</v>
      </c>
    </row>
    <row r="34" spans="1:24" s="5" customFormat="1" x14ac:dyDescent="0.35">
      <c r="B34" s="8" t="s">
        <v>40</v>
      </c>
      <c r="H34" s="8" t="e">
        <f>H33/H32</f>
        <v>#DIV/0!</v>
      </c>
      <c r="I34" s="8" t="e">
        <f t="shared" ref="I34:X34" si="9">I33/I32</f>
        <v>#DIV/0!</v>
      </c>
      <c r="J34" s="8" t="e">
        <f t="shared" si="9"/>
        <v>#DIV/0!</v>
      </c>
      <c r="K34" s="8" t="e">
        <f t="shared" si="9"/>
        <v>#DIV/0!</v>
      </c>
      <c r="L34" s="8" t="e">
        <f t="shared" si="9"/>
        <v>#DIV/0!</v>
      </c>
      <c r="M34" s="8" t="e">
        <f t="shared" si="9"/>
        <v>#DIV/0!</v>
      </c>
      <c r="N34" s="8">
        <f t="shared" si="9"/>
        <v>0.1829497094220473</v>
      </c>
      <c r="O34" s="8">
        <f t="shared" si="9"/>
        <v>0.18250935355435066</v>
      </c>
      <c r="P34" s="8">
        <f t="shared" si="9"/>
        <v>0.16429763682684706</v>
      </c>
      <c r="Q34" s="8">
        <f t="shared" si="9"/>
        <v>0.2312769553561021</v>
      </c>
      <c r="R34" s="8" t="e">
        <f t="shared" si="9"/>
        <v>#DIV/0!</v>
      </c>
      <c r="S34" s="8" t="e">
        <f t="shared" si="9"/>
        <v>#DIV/0!</v>
      </c>
      <c r="T34" s="8" t="e">
        <f t="shared" si="9"/>
        <v>#DIV/0!</v>
      </c>
      <c r="U34" s="8" t="e">
        <f t="shared" si="9"/>
        <v>#DIV/0!</v>
      </c>
      <c r="V34" s="8" t="e">
        <f t="shared" si="9"/>
        <v>#DIV/0!</v>
      </c>
      <c r="W34" s="8" t="e">
        <f t="shared" si="9"/>
        <v>#DIV/0!</v>
      </c>
      <c r="X34" s="8" t="e">
        <f t="shared" si="9"/>
        <v>#DIV/0!</v>
      </c>
    </row>
    <row r="35" spans="1:24" s="5" customFormat="1" x14ac:dyDescent="0.35">
      <c r="B35" s="8" t="s">
        <v>43</v>
      </c>
      <c r="H35" s="8" t="e">
        <f>(H32-G32)/ABS(G32)</f>
        <v>#DIV/0!</v>
      </c>
      <c r="I35" s="8" t="e">
        <f t="shared" ref="I35:X35" si="10">(I32-H32)/ABS(H32)</f>
        <v>#DIV/0!</v>
      </c>
      <c r="J35" s="8" t="e">
        <f t="shared" si="10"/>
        <v>#DIV/0!</v>
      </c>
      <c r="K35" s="8" t="e">
        <f t="shared" si="10"/>
        <v>#DIV/0!</v>
      </c>
      <c r="L35" s="8" t="e">
        <f t="shared" si="10"/>
        <v>#DIV/0!</v>
      </c>
      <c r="M35" s="8" t="e">
        <f t="shared" si="10"/>
        <v>#DIV/0!</v>
      </c>
      <c r="N35" s="8" t="e">
        <f t="shared" si="10"/>
        <v>#DIV/0!</v>
      </c>
      <c r="O35" s="8">
        <f t="shared" si="10"/>
        <v>0.1435729648103235</v>
      </c>
      <c r="P35" s="8">
        <f t="shared" si="10"/>
        <v>0.13873271843300447</v>
      </c>
      <c r="Q35" s="8">
        <f t="shared" si="10"/>
        <v>0.20586840024598083</v>
      </c>
      <c r="R35" s="8">
        <f t="shared" si="10"/>
        <v>-1</v>
      </c>
      <c r="S35" s="8" t="e">
        <f t="shared" si="10"/>
        <v>#DIV/0!</v>
      </c>
      <c r="T35" s="8" t="e">
        <f t="shared" si="10"/>
        <v>#DIV/0!</v>
      </c>
      <c r="U35" s="8" t="e">
        <f t="shared" si="10"/>
        <v>#DIV/0!</v>
      </c>
      <c r="V35" s="8" t="e">
        <f t="shared" si="10"/>
        <v>#DIV/0!</v>
      </c>
      <c r="W35" s="8" t="e">
        <f t="shared" si="10"/>
        <v>#DIV/0!</v>
      </c>
      <c r="X35" s="8" t="e">
        <f t="shared" si="10"/>
        <v>#DIV/0!</v>
      </c>
    </row>
    <row r="36" spans="1:24" s="1" customFormat="1" x14ac:dyDescent="0.35">
      <c r="A36" s="1" t="s">
        <v>35</v>
      </c>
      <c r="B36" s="1" t="s">
        <v>37</v>
      </c>
    </row>
    <row r="37" spans="1:24" s="7" customFormat="1" x14ac:dyDescent="0.35">
      <c r="B37" s="7" t="s">
        <v>42</v>
      </c>
    </row>
    <row r="38" spans="1:24" s="5" customFormat="1" x14ac:dyDescent="0.35">
      <c r="B38" s="5" t="s">
        <v>45</v>
      </c>
      <c r="M38" s="5">
        <v>3356.1</v>
      </c>
      <c r="N38" s="5">
        <v>3308.8</v>
      </c>
      <c r="O38" s="5">
        <v>3694.6</v>
      </c>
      <c r="P38" s="5">
        <v>4335.3</v>
      </c>
      <c r="Q38" s="5">
        <v>5406.1</v>
      </c>
    </row>
    <row r="39" spans="1:24" s="6" customFormat="1" x14ac:dyDescent="0.35">
      <c r="B39" s="6" t="s">
        <v>46</v>
      </c>
      <c r="M39" s="6">
        <v>1075.0999999999999</v>
      </c>
      <c r="N39" s="6">
        <v>1061.8</v>
      </c>
      <c r="O39" s="6">
        <v>1303.5</v>
      </c>
      <c r="P39" s="6">
        <v>1356.2</v>
      </c>
      <c r="Q39" s="6">
        <v>1457.1</v>
      </c>
    </row>
    <row r="40" spans="1:24" s="11" customFormat="1" x14ac:dyDescent="0.35">
      <c r="B40" s="11" t="s">
        <v>47</v>
      </c>
      <c r="H40" s="11">
        <f>SUM(H38:H39)</f>
        <v>0</v>
      </c>
      <c r="I40" s="11">
        <f t="shared" ref="I40:X40" si="11">SUM(I38:I39)</f>
        <v>0</v>
      </c>
      <c r="J40" s="11">
        <f t="shared" si="11"/>
        <v>0</v>
      </c>
      <c r="K40" s="11">
        <f t="shared" si="11"/>
        <v>0</v>
      </c>
      <c r="L40" s="11">
        <f t="shared" si="11"/>
        <v>0</v>
      </c>
      <c r="M40" s="11">
        <f t="shared" si="11"/>
        <v>4431.2</v>
      </c>
      <c r="N40" s="11">
        <f t="shared" si="11"/>
        <v>4370.6000000000004</v>
      </c>
      <c r="O40" s="11">
        <f t="shared" si="11"/>
        <v>4998.1000000000004</v>
      </c>
      <c r="P40" s="11">
        <f t="shared" si="11"/>
        <v>5691.5</v>
      </c>
      <c r="Q40" s="11">
        <f t="shared" si="11"/>
        <v>6863.2000000000007</v>
      </c>
      <c r="R40" s="11">
        <f t="shared" si="11"/>
        <v>0</v>
      </c>
      <c r="S40" s="11">
        <f t="shared" si="11"/>
        <v>0</v>
      </c>
      <c r="T40" s="11">
        <f t="shared" si="11"/>
        <v>0</v>
      </c>
      <c r="U40" s="11">
        <f t="shared" si="11"/>
        <v>0</v>
      </c>
      <c r="V40" s="11">
        <f t="shared" si="11"/>
        <v>0</v>
      </c>
      <c r="W40" s="11">
        <f t="shared" si="11"/>
        <v>0</v>
      </c>
      <c r="X40" s="11">
        <f t="shared" si="11"/>
        <v>0</v>
      </c>
    </row>
    <row r="41" spans="1:24" s="9" customFormat="1" x14ac:dyDescent="0.35">
      <c r="B41" s="9" t="s">
        <v>48</v>
      </c>
    </row>
    <row r="42" spans="1:24" s="5" customFormat="1" x14ac:dyDescent="0.35">
      <c r="B42" s="5" t="s">
        <v>45</v>
      </c>
      <c r="M42" s="5">
        <v>2349.1999999999998</v>
      </c>
      <c r="N42" s="5">
        <v>2290.5</v>
      </c>
      <c r="O42" s="5">
        <v>2699.7</v>
      </c>
      <c r="P42" s="5">
        <v>3219.1</v>
      </c>
      <c r="Q42" s="5">
        <v>3575.7</v>
      </c>
    </row>
    <row r="43" spans="1:24" s="6" customFormat="1" x14ac:dyDescent="0.35">
      <c r="B43" s="6" t="s">
        <v>46</v>
      </c>
      <c r="M43" s="6">
        <v>629</v>
      </c>
      <c r="N43" s="6">
        <v>606.4</v>
      </c>
      <c r="O43" s="6">
        <v>775.7</v>
      </c>
      <c r="P43" s="6">
        <v>856.3</v>
      </c>
      <c r="Q43" s="6">
        <v>887</v>
      </c>
    </row>
    <row r="44" spans="1:24" s="10" customFormat="1" x14ac:dyDescent="0.35">
      <c r="B44" s="10" t="s">
        <v>49</v>
      </c>
      <c r="H44" s="10">
        <f t="shared" ref="H44" si="12">SUM(H42:H43)</f>
        <v>0</v>
      </c>
      <c r="I44" s="10">
        <f t="shared" ref="I44" si="13">SUM(I42:I43)</f>
        <v>0</v>
      </c>
      <c r="J44" s="10">
        <f t="shared" ref="J44" si="14">SUM(J42:J43)</f>
        <v>0</v>
      </c>
      <c r="K44" s="10">
        <f t="shared" ref="K44" si="15">SUM(K42:K43)</f>
        <v>0</v>
      </c>
      <c r="L44" s="10">
        <f t="shared" ref="L44" si="16">SUM(L42:L43)</f>
        <v>0</v>
      </c>
      <c r="M44" s="10">
        <f t="shared" ref="M44" si="17">SUM(M42:M43)</f>
        <v>2978.2</v>
      </c>
      <c r="N44" s="10">
        <f t="shared" ref="N44" si="18">SUM(N42:N43)</f>
        <v>2896.9</v>
      </c>
      <c r="O44" s="10">
        <f t="shared" ref="O44" si="19">SUM(O42:O43)</f>
        <v>3475.3999999999996</v>
      </c>
      <c r="P44" s="10">
        <f t="shared" ref="P44" si="20">SUM(P42:P43)</f>
        <v>4075.3999999999996</v>
      </c>
      <c r="Q44" s="10">
        <f t="shared" ref="Q44" si="21">SUM(Q42:Q43)</f>
        <v>4462.7</v>
      </c>
      <c r="R44" s="10">
        <f t="shared" ref="R44" si="22">SUM(R42:R43)</f>
        <v>0</v>
      </c>
      <c r="S44" s="10">
        <f t="shared" ref="S44" si="23">SUM(S42:S43)</f>
        <v>0</v>
      </c>
      <c r="T44" s="10">
        <f t="shared" ref="T44" si="24">SUM(T42:T43)</f>
        <v>0</v>
      </c>
      <c r="U44" s="10">
        <f t="shared" ref="U44" si="25">SUM(U42:U43)</f>
        <v>0</v>
      </c>
      <c r="V44" s="10">
        <f t="shared" ref="V44" si="26">SUM(V42:V43)</f>
        <v>0</v>
      </c>
      <c r="W44" s="10">
        <f t="shared" ref="W44" si="27">SUM(W42:W43)</f>
        <v>0</v>
      </c>
      <c r="X44" s="10">
        <f t="shared" ref="X44" si="28">SUM(X42:X43)</f>
        <v>0</v>
      </c>
    </row>
    <row r="45" spans="1:24" s="5" customFormat="1" x14ac:dyDescent="0.35">
      <c r="B45" s="5" t="s">
        <v>50</v>
      </c>
      <c r="H45" s="5">
        <f>H40-H44</f>
        <v>0</v>
      </c>
      <c r="I45" s="5">
        <f t="shared" ref="I45:X45" si="29">I40-I44</f>
        <v>0</v>
      </c>
      <c r="J45" s="5">
        <f t="shared" si="29"/>
        <v>0</v>
      </c>
      <c r="K45" s="5">
        <f t="shared" si="29"/>
        <v>0</v>
      </c>
      <c r="L45" s="5">
        <f t="shared" si="29"/>
        <v>0</v>
      </c>
      <c r="M45" s="5">
        <f t="shared" si="29"/>
        <v>1453</v>
      </c>
      <c r="N45" s="5">
        <f t="shared" si="29"/>
        <v>1473.7000000000003</v>
      </c>
      <c r="O45" s="5">
        <f t="shared" si="29"/>
        <v>1522.7000000000007</v>
      </c>
      <c r="P45" s="5">
        <f t="shared" si="29"/>
        <v>1616.1000000000004</v>
      </c>
      <c r="Q45" s="5">
        <f t="shared" si="29"/>
        <v>2400.5000000000009</v>
      </c>
      <c r="R45" s="5">
        <f t="shared" si="29"/>
        <v>0</v>
      </c>
      <c r="S45" s="5">
        <f t="shared" si="29"/>
        <v>0</v>
      </c>
      <c r="T45" s="5">
        <f t="shared" si="29"/>
        <v>0</v>
      </c>
      <c r="U45" s="5">
        <f t="shared" si="29"/>
        <v>0</v>
      </c>
      <c r="V45" s="5">
        <f t="shared" si="29"/>
        <v>0</v>
      </c>
      <c r="W45" s="5">
        <f t="shared" si="29"/>
        <v>0</v>
      </c>
      <c r="X45" s="5">
        <f t="shared" si="29"/>
        <v>0</v>
      </c>
    </row>
    <row r="46" spans="1:24" s="8" customFormat="1" x14ac:dyDescent="0.35">
      <c r="B46" s="8" t="s">
        <v>51</v>
      </c>
      <c r="H46" s="8" t="e">
        <f>H45/H40</f>
        <v>#DIV/0!</v>
      </c>
      <c r="I46" s="8" t="e">
        <f t="shared" ref="I46:X46" si="30">I45/I40</f>
        <v>#DIV/0!</v>
      </c>
      <c r="J46" s="8" t="e">
        <f t="shared" si="30"/>
        <v>#DIV/0!</v>
      </c>
      <c r="K46" s="8" t="e">
        <f t="shared" si="30"/>
        <v>#DIV/0!</v>
      </c>
      <c r="L46" s="8" t="e">
        <f t="shared" si="30"/>
        <v>#DIV/0!</v>
      </c>
      <c r="M46" s="8">
        <f t="shared" si="30"/>
        <v>0.32790214840223869</v>
      </c>
      <c r="N46" s="8">
        <f t="shared" si="30"/>
        <v>0.33718482588202997</v>
      </c>
      <c r="O46" s="8">
        <f t="shared" si="30"/>
        <v>0.3046557691922932</v>
      </c>
      <c r="P46" s="8">
        <f t="shared" si="30"/>
        <v>0.28394974962663627</v>
      </c>
      <c r="Q46" s="8">
        <f t="shared" si="30"/>
        <v>0.34976395850332215</v>
      </c>
      <c r="R46" s="8" t="e">
        <f t="shared" si="30"/>
        <v>#DIV/0!</v>
      </c>
      <c r="S46" s="8" t="e">
        <f t="shared" si="30"/>
        <v>#DIV/0!</v>
      </c>
      <c r="T46" s="8" t="e">
        <f t="shared" si="30"/>
        <v>#DIV/0!</v>
      </c>
      <c r="U46" s="8" t="e">
        <f t="shared" si="30"/>
        <v>#DIV/0!</v>
      </c>
      <c r="V46" s="8" t="e">
        <f t="shared" si="30"/>
        <v>#DIV/0!</v>
      </c>
      <c r="W46" s="8" t="e">
        <f t="shared" si="30"/>
        <v>#DIV/0!</v>
      </c>
      <c r="X46" s="8" t="e">
        <f t="shared" si="30"/>
        <v>#DIV/0!</v>
      </c>
    </row>
    <row r="47" spans="1:24" s="9" customFormat="1" x14ac:dyDescent="0.35">
      <c r="B47" s="9" t="s">
        <v>52</v>
      </c>
    </row>
    <row r="48" spans="1:24" s="5" customFormat="1" x14ac:dyDescent="0.35">
      <c r="B48" s="5" t="s">
        <v>53</v>
      </c>
      <c r="M48" s="5">
        <v>1100.8</v>
      </c>
      <c r="N48" s="5">
        <v>1008.4</v>
      </c>
      <c r="O48" s="5">
        <v>1109</v>
      </c>
      <c r="P48" s="5">
        <v>1178.3</v>
      </c>
      <c r="Q48" s="5">
        <v>1312.3</v>
      </c>
    </row>
    <row r="49" spans="2:24" s="5" customFormat="1" x14ac:dyDescent="0.35">
      <c r="B49" s="5" t="s">
        <v>54</v>
      </c>
      <c r="M49" s="5">
        <v>129.19999999999999</v>
      </c>
      <c r="N49" s="5">
        <v>128.69999999999999</v>
      </c>
      <c r="O49" s="5">
        <v>144.30000000000001</v>
      </c>
      <c r="P49" s="5">
        <v>215.8</v>
      </c>
      <c r="Q49" s="5">
        <v>181.3</v>
      </c>
    </row>
    <row r="50" spans="2:24" s="5" customFormat="1" x14ac:dyDescent="0.35">
      <c r="B50" s="5" t="s">
        <v>55</v>
      </c>
      <c r="M50" s="5">
        <v>20.7</v>
      </c>
      <c r="N50" s="5">
        <v>73.900000000000006</v>
      </c>
      <c r="O50" s="5">
        <v>1.4</v>
      </c>
      <c r="P50" s="5">
        <v>0.7</v>
      </c>
      <c r="Q50" s="5">
        <v>28.6</v>
      </c>
    </row>
    <row r="51" spans="2:24" s="5" customFormat="1" x14ac:dyDescent="0.35">
      <c r="B51" s="5" t="s">
        <v>56</v>
      </c>
      <c r="M51" s="5">
        <v>-1.5</v>
      </c>
      <c r="N51" s="5">
        <v>26</v>
      </c>
      <c r="O51" s="5">
        <v>3.2</v>
      </c>
      <c r="P51" s="5">
        <v>3.7</v>
      </c>
      <c r="Q51" s="5">
        <v>16</v>
      </c>
    </row>
    <row r="52" spans="2:24" s="5" customFormat="1" x14ac:dyDescent="0.35">
      <c r="B52" s="5" t="s">
        <v>57</v>
      </c>
      <c r="M52" s="5">
        <v>0</v>
      </c>
      <c r="N52" s="5">
        <v>21.7</v>
      </c>
      <c r="O52" s="5">
        <v>8.6999999999999993</v>
      </c>
      <c r="P52" s="5">
        <v>0</v>
      </c>
      <c r="Q52" s="5">
        <v>0</v>
      </c>
    </row>
    <row r="53" spans="2:24" s="6" customFormat="1" x14ac:dyDescent="0.35">
      <c r="B53" s="6" t="s">
        <v>58</v>
      </c>
      <c r="M53" s="6">
        <v>-2.2999999999999998</v>
      </c>
      <c r="N53" s="6">
        <v>1.5</v>
      </c>
      <c r="O53" s="6">
        <v>-3.8</v>
      </c>
      <c r="P53" s="6">
        <v>-5.8</v>
      </c>
      <c r="Q53" s="6">
        <v>-9.9</v>
      </c>
    </row>
    <row r="54" spans="2:24" s="10" customFormat="1" x14ac:dyDescent="0.35">
      <c r="B54" s="10" t="s">
        <v>59</v>
      </c>
      <c r="H54" s="10">
        <f>SUM(H48:H53)</f>
        <v>0</v>
      </c>
      <c r="I54" s="10">
        <f t="shared" ref="I54:X54" si="31">SUM(I48:I53)</f>
        <v>0</v>
      </c>
      <c r="J54" s="10">
        <f t="shared" si="31"/>
        <v>0</v>
      </c>
      <c r="K54" s="10">
        <f t="shared" si="31"/>
        <v>0</v>
      </c>
      <c r="L54" s="10">
        <f t="shared" si="31"/>
        <v>0</v>
      </c>
      <c r="M54" s="10">
        <f t="shared" si="31"/>
        <v>1246.9000000000001</v>
      </c>
      <c r="N54" s="10">
        <f t="shared" si="31"/>
        <v>1260.2</v>
      </c>
      <c r="O54" s="10">
        <f t="shared" si="31"/>
        <v>1262.8000000000002</v>
      </c>
      <c r="P54" s="10">
        <f t="shared" si="31"/>
        <v>1392.7</v>
      </c>
      <c r="Q54" s="10">
        <f t="shared" si="31"/>
        <v>1528.2999999999997</v>
      </c>
      <c r="R54" s="10">
        <f t="shared" si="31"/>
        <v>0</v>
      </c>
      <c r="S54" s="10">
        <f t="shared" si="31"/>
        <v>0</v>
      </c>
      <c r="T54" s="10">
        <f t="shared" si="31"/>
        <v>0</v>
      </c>
      <c r="U54" s="10">
        <f t="shared" si="31"/>
        <v>0</v>
      </c>
      <c r="V54" s="10">
        <f t="shared" si="31"/>
        <v>0</v>
      </c>
      <c r="W54" s="10">
        <f t="shared" si="31"/>
        <v>0</v>
      </c>
      <c r="X54" s="10">
        <f t="shared" si="31"/>
        <v>0</v>
      </c>
    </row>
    <row r="55" spans="2:24" s="5" customFormat="1" x14ac:dyDescent="0.35">
      <c r="B55" s="5" t="s">
        <v>41</v>
      </c>
      <c r="H55" s="5">
        <f>H45-H54</f>
        <v>0</v>
      </c>
      <c r="I55" s="5">
        <f t="shared" ref="I55:X55" si="32">I45-I54</f>
        <v>0</v>
      </c>
      <c r="J55" s="5">
        <f t="shared" si="32"/>
        <v>0</v>
      </c>
      <c r="K55" s="5">
        <f t="shared" si="32"/>
        <v>0</v>
      </c>
      <c r="L55" s="5">
        <f t="shared" si="32"/>
        <v>0</v>
      </c>
      <c r="M55" s="5">
        <f t="shared" si="32"/>
        <v>206.09999999999991</v>
      </c>
      <c r="N55" s="5">
        <f t="shared" si="32"/>
        <v>213.50000000000023</v>
      </c>
      <c r="O55" s="5">
        <f t="shared" si="32"/>
        <v>259.90000000000055</v>
      </c>
      <c r="P55" s="5">
        <f t="shared" si="32"/>
        <v>223.40000000000032</v>
      </c>
      <c r="Q55" s="5">
        <f t="shared" si="32"/>
        <v>872.20000000000118</v>
      </c>
      <c r="R55" s="5">
        <f t="shared" si="32"/>
        <v>0</v>
      </c>
      <c r="S55" s="5">
        <f t="shared" si="32"/>
        <v>0</v>
      </c>
      <c r="T55" s="5">
        <f t="shared" si="32"/>
        <v>0</v>
      </c>
      <c r="U55" s="5">
        <f t="shared" si="32"/>
        <v>0</v>
      </c>
      <c r="V55" s="5">
        <f t="shared" si="32"/>
        <v>0</v>
      </c>
      <c r="W55" s="5">
        <f t="shared" si="32"/>
        <v>0</v>
      </c>
      <c r="X55" s="5">
        <f t="shared" si="32"/>
        <v>0</v>
      </c>
    </row>
    <row r="56" spans="2:24" s="8" customFormat="1" x14ac:dyDescent="0.35">
      <c r="B56" s="8" t="s">
        <v>60</v>
      </c>
      <c r="H56" s="8" t="e">
        <f>H55/H40</f>
        <v>#DIV/0!</v>
      </c>
      <c r="I56" s="8" t="e">
        <f t="shared" ref="I56:X56" si="33">I55/I40</f>
        <v>#DIV/0!</v>
      </c>
      <c r="J56" s="8" t="e">
        <f t="shared" si="33"/>
        <v>#DIV/0!</v>
      </c>
      <c r="K56" s="8" t="e">
        <f t="shared" si="33"/>
        <v>#DIV/0!</v>
      </c>
      <c r="L56" s="8" t="e">
        <f t="shared" si="33"/>
        <v>#DIV/0!</v>
      </c>
      <c r="M56" s="8">
        <f t="shared" si="33"/>
        <v>4.6511103087199836E-2</v>
      </c>
      <c r="N56" s="8">
        <f t="shared" si="33"/>
        <v>4.8849128266141996E-2</v>
      </c>
      <c r="O56" s="8">
        <f t="shared" si="33"/>
        <v>5.1999759908765437E-2</v>
      </c>
      <c r="P56" s="8">
        <f t="shared" si="33"/>
        <v>3.9251515417728249E-2</v>
      </c>
      <c r="Q56" s="8">
        <f t="shared" si="33"/>
        <v>0.12708357617437946</v>
      </c>
      <c r="R56" s="8" t="e">
        <f t="shared" si="33"/>
        <v>#DIV/0!</v>
      </c>
      <c r="S56" s="8" t="e">
        <f t="shared" si="33"/>
        <v>#DIV/0!</v>
      </c>
      <c r="T56" s="8" t="e">
        <f t="shared" si="33"/>
        <v>#DIV/0!</v>
      </c>
      <c r="U56" s="8" t="e">
        <f t="shared" si="33"/>
        <v>#DIV/0!</v>
      </c>
      <c r="V56" s="8" t="e">
        <f t="shared" si="33"/>
        <v>#DIV/0!</v>
      </c>
      <c r="W56" s="8" t="e">
        <f t="shared" si="33"/>
        <v>#DIV/0!</v>
      </c>
      <c r="X56" s="8" t="e">
        <f t="shared" si="33"/>
        <v>#DIV/0!</v>
      </c>
    </row>
    <row r="57" spans="2:24" s="9" customFormat="1" x14ac:dyDescent="0.35">
      <c r="B57" s="9" t="s">
        <v>61</v>
      </c>
    </row>
    <row r="58" spans="2:24" s="5" customFormat="1" x14ac:dyDescent="0.35">
      <c r="B58" s="5" t="s">
        <v>62</v>
      </c>
      <c r="M58" s="5">
        <v>310.39999999999998</v>
      </c>
      <c r="N58" s="5">
        <v>150.4</v>
      </c>
      <c r="O58" s="5">
        <v>90.6</v>
      </c>
      <c r="P58" s="5">
        <v>147.30000000000001</v>
      </c>
      <c r="Q58" s="5">
        <v>180.1</v>
      </c>
    </row>
    <row r="59" spans="2:24" s="5" customFormat="1" x14ac:dyDescent="0.35">
      <c r="B59" s="5" t="s">
        <v>63</v>
      </c>
      <c r="M59" s="5">
        <v>0</v>
      </c>
      <c r="N59" s="5">
        <v>174</v>
      </c>
      <c r="O59" s="5">
        <v>0.4</v>
      </c>
      <c r="P59" s="5">
        <v>0</v>
      </c>
      <c r="Q59" s="5">
        <v>0.5</v>
      </c>
    </row>
    <row r="60" spans="2:24" s="5" customFormat="1" x14ac:dyDescent="0.35">
      <c r="B60" s="5" t="s">
        <v>64</v>
      </c>
      <c r="M60" s="5">
        <v>0</v>
      </c>
      <c r="N60" s="5">
        <v>0</v>
      </c>
      <c r="O60" s="5">
        <v>-59.2</v>
      </c>
      <c r="P60" s="5">
        <v>0</v>
      </c>
      <c r="Q60" s="5">
        <v>0</v>
      </c>
    </row>
    <row r="61" spans="2:24" s="6" customFormat="1" x14ac:dyDescent="0.35">
      <c r="B61" s="6" t="s">
        <v>65</v>
      </c>
      <c r="M61" s="6">
        <v>0</v>
      </c>
      <c r="N61" s="6">
        <v>143.69999999999999</v>
      </c>
      <c r="O61" s="6">
        <v>61.9</v>
      </c>
      <c r="P61" s="6">
        <v>-90.9</v>
      </c>
      <c r="Q61" s="6">
        <v>157.9</v>
      </c>
    </row>
    <row r="62" spans="2:24" s="5" customFormat="1" x14ac:dyDescent="0.35">
      <c r="B62" s="5" t="s">
        <v>66</v>
      </c>
      <c r="H62" s="5">
        <f>H55-SUM(H58:H61)</f>
        <v>0</v>
      </c>
      <c r="I62" s="5">
        <f t="shared" ref="I62:X62" si="34">I55-SUM(I58:I61)</f>
        <v>0</v>
      </c>
      <c r="J62" s="5">
        <f t="shared" si="34"/>
        <v>0</v>
      </c>
      <c r="K62" s="5">
        <f t="shared" si="34"/>
        <v>0</v>
      </c>
      <c r="L62" s="5">
        <f t="shared" si="34"/>
        <v>0</v>
      </c>
      <c r="M62" s="5">
        <f t="shared" si="34"/>
        <v>-104.30000000000007</v>
      </c>
      <c r="N62" s="5">
        <f t="shared" si="34"/>
        <v>-254.59999999999974</v>
      </c>
      <c r="O62" s="5">
        <f t="shared" si="34"/>
        <v>166.20000000000056</v>
      </c>
      <c r="P62" s="5">
        <f t="shared" si="34"/>
        <v>167.00000000000031</v>
      </c>
      <c r="Q62" s="5">
        <f t="shared" si="34"/>
        <v>533.70000000000118</v>
      </c>
      <c r="R62" s="5">
        <f t="shared" si="34"/>
        <v>0</v>
      </c>
      <c r="S62" s="5">
        <f t="shared" si="34"/>
        <v>0</v>
      </c>
      <c r="T62" s="5">
        <f t="shared" si="34"/>
        <v>0</v>
      </c>
      <c r="U62" s="5">
        <f t="shared" si="34"/>
        <v>0</v>
      </c>
      <c r="V62" s="5">
        <f t="shared" si="34"/>
        <v>0</v>
      </c>
      <c r="W62" s="5">
        <f t="shared" si="34"/>
        <v>0</v>
      </c>
      <c r="X62" s="5">
        <f t="shared" si="34"/>
        <v>0</v>
      </c>
    </row>
    <row r="63" spans="2:24" s="6" customFormat="1" x14ac:dyDescent="0.35">
      <c r="B63" s="6" t="s">
        <v>67</v>
      </c>
      <c r="M63" s="6">
        <v>36.5</v>
      </c>
      <c r="N63" s="6">
        <v>72.7</v>
      </c>
      <c r="O63" s="6">
        <v>46.6</v>
      </c>
      <c r="P63" s="6">
        <v>90.4</v>
      </c>
      <c r="Q63" s="6">
        <v>73.5</v>
      </c>
    </row>
    <row r="64" spans="2:24" s="5" customFormat="1" x14ac:dyDescent="0.35">
      <c r="B64" s="5" t="s">
        <v>68</v>
      </c>
      <c r="H64" s="5">
        <f>H62-H63</f>
        <v>0</v>
      </c>
      <c r="I64" s="5">
        <f t="shared" ref="I64:X64" si="35">I62-I63</f>
        <v>0</v>
      </c>
      <c r="J64" s="5">
        <f t="shared" si="35"/>
        <v>0</v>
      </c>
      <c r="K64" s="5">
        <f t="shared" si="35"/>
        <v>0</v>
      </c>
      <c r="L64" s="5">
        <f t="shared" si="35"/>
        <v>0</v>
      </c>
      <c r="M64" s="5">
        <f t="shared" si="35"/>
        <v>-140.80000000000007</v>
      </c>
      <c r="N64" s="5">
        <f t="shared" si="35"/>
        <v>-327.29999999999973</v>
      </c>
      <c r="O64" s="5">
        <f t="shared" si="35"/>
        <v>119.60000000000056</v>
      </c>
      <c r="P64" s="5">
        <f t="shared" si="35"/>
        <v>76.600000000000307</v>
      </c>
      <c r="Q64" s="5">
        <f t="shared" si="35"/>
        <v>460.20000000000118</v>
      </c>
      <c r="R64" s="5">
        <f t="shared" si="35"/>
        <v>0</v>
      </c>
      <c r="S64" s="5">
        <f t="shared" si="35"/>
        <v>0</v>
      </c>
      <c r="T64" s="5">
        <f t="shared" si="35"/>
        <v>0</v>
      </c>
      <c r="U64" s="5">
        <f t="shared" si="35"/>
        <v>0</v>
      </c>
      <c r="V64" s="5">
        <f t="shared" si="35"/>
        <v>0</v>
      </c>
      <c r="W64" s="5">
        <f t="shared" si="35"/>
        <v>0</v>
      </c>
      <c r="X64" s="5">
        <f t="shared" si="35"/>
        <v>0</v>
      </c>
    </row>
    <row r="65" spans="2:24" s="8" customFormat="1" x14ac:dyDescent="0.35">
      <c r="B65" s="8" t="s">
        <v>69</v>
      </c>
      <c r="H65" s="8" t="e">
        <f>H64/H40</f>
        <v>#DIV/0!</v>
      </c>
      <c r="I65" s="8" t="e">
        <f t="shared" ref="I65:X65" si="36">I64/I40</f>
        <v>#DIV/0!</v>
      </c>
      <c r="J65" s="8" t="e">
        <f t="shared" si="36"/>
        <v>#DIV/0!</v>
      </c>
      <c r="K65" s="8" t="e">
        <f t="shared" si="36"/>
        <v>#DIV/0!</v>
      </c>
      <c r="L65" s="8" t="e">
        <f t="shared" si="36"/>
        <v>#DIV/0!</v>
      </c>
      <c r="M65" s="8">
        <f t="shared" si="36"/>
        <v>-3.1774688571944411E-2</v>
      </c>
      <c r="N65" s="8">
        <f t="shared" si="36"/>
        <v>-7.4886743238914491E-2</v>
      </c>
      <c r="O65" s="8">
        <f t="shared" si="36"/>
        <v>2.3929093055361148E-2</v>
      </c>
      <c r="P65" s="8">
        <f t="shared" si="36"/>
        <v>1.3458666432399246E-2</v>
      </c>
      <c r="Q65" s="8">
        <f t="shared" si="36"/>
        <v>6.7053269611843033E-2</v>
      </c>
      <c r="R65" s="8" t="e">
        <f t="shared" si="36"/>
        <v>#DIV/0!</v>
      </c>
      <c r="S65" s="8" t="e">
        <f t="shared" si="36"/>
        <v>#DIV/0!</v>
      </c>
      <c r="T65" s="8" t="e">
        <f t="shared" si="36"/>
        <v>#DIV/0!</v>
      </c>
      <c r="U65" s="8" t="e">
        <f t="shared" si="36"/>
        <v>#DIV/0!</v>
      </c>
      <c r="V65" s="8" t="e">
        <f t="shared" si="36"/>
        <v>#DIV/0!</v>
      </c>
      <c r="W65" s="8" t="e">
        <f t="shared" si="36"/>
        <v>#DIV/0!</v>
      </c>
      <c r="X65" s="8" t="e">
        <f t="shared" si="36"/>
        <v>#DIV/0!</v>
      </c>
    </row>
    <row r="67" spans="2:24" s="12" customFormat="1" x14ac:dyDescent="0.35">
      <c r="B67" s="12" t="s">
        <v>70</v>
      </c>
      <c r="H67" s="12" t="e">
        <f>H64/H69</f>
        <v>#DIV/0!</v>
      </c>
      <c r="I67" s="12" t="e">
        <f t="shared" ref="I67:X67" si="37">I64/I69</f>
        <v>#DIV/0!</v>
      </c>
      <c r="J67" s="12" t="e">
        <f t="shared" si="37"/>
        <v>#DIV/0!</v>
      </c>
      <c r="K67" s="12" t="e">
        <f t="shared" si="37"/>
        <v>#DIV/0!</v>
      </c>
      <c r="L67" s="12" t="e">
        <f t="shared" si="37"/>
        <v>#DIV/0!</v>
      </c>
      <c r="M67" s="12">
        <f t="shared" si="37"/>
        <v>-1.1905869221467777</v>
      </c>
      <c r="N67" s="12">
        <f t="shared" si="37"/>
        <v>-1.0658599174145804</v>
      </c>
      <c r="O67" s="12">
        <f t="shared" si="37"/>
        <v>0.33638533459844383</v>
      </c>
      <c r="P67" s="12">
        <f t="shared" si="37"/>
        <v>0.20332836374214827</v>
      </c>
      <c r="Q67" s="12">
        <f t="shared" si="37"/>
        <v>1.2105936923244174</v>
      </c>
      <c r="R67" s="12" t="e">
        <f t="shared" si="37"/>
        <v>#DIV/0!</v>
      </c>
      <c r="S67" s="12" t="e">
        <f t="shared" si="37"/>
        <v>#DIV/0!</v>
      </c>
      <c r="T67" s="12" t="e">
        <f t="shared" si="37"/>
        <v>#DIV/0!</v>
      </c>
      <c r="U67" s="12" t="e">
        <f t="shared" si="37"/>
        <v>#DIV/0!</v>
      </c>
      <c r="V67" s="12" t="e">
        <f t="shared" si="37"/>
        <v>#DIV/0!</v>
      </c>
      <c r="W67" s="12" t="e">
        <f t="shared" si="37"/>
        <v>#DIV/0!</v>
      </c>
      <c r="X67" s="12" t="e">
        <f t="shared" si="37"/>
        <v>#DIV/0!</v>
      </c>
    </row>
    <row r="68" spans="2:24" s="12" customFormat="1" x14ac:dyDescent="0.35">
      <c r="B68" s="12" t="s">
        <v>71</v>
      </c>
      <c r="H68" s="12" t="e">
        <f>H64/H70</f>
        <v>#DIV/0!</v>
      </c>
      <c r="I68" s="12" t="e">
        <f t="shared" ref="I68:X68" si="38">I64/I70</f>
        <v>#DIV/0!</v>
      </c>
      <c r="J68" s="12" t="e">
        <f t="shared" si="38"/>
        <v>#DIV/0!</v>
      </c>
      <c r="K68" s="12" t="e">
        <f t="shared" si="38"/>
        <v>#DIV/0!</v>
      </c>
      <c r="L68" s="12" t="e">
        <f t="shared" si="38"/>
        <v>#DIV/0!</v>
      </c>
      <c r="M68" s="12">
        <f t="shared" si="38"/>
        <v>-1.1905869221467777</v>
      </c>
      <c r="N68" s="12">
        <f t="shared" si="38"/>
        <v>-1.0658599174145804</v>
      </c>
      <c r="O68" s="12">
        <f t="shared" si="38"/>
        <v>0.33209277707012153</v>
      </c>
      <c r="P68" s="12">
        <f t="shared" si="38"/>
        <v>0.20252546023309426</v>
      </c>
      <c r="Q68" s="12">
        <f t="shared" si="38"/>
        <v>1.1915295238063164</v>
      </c>
      <c r="R68" s="12" t="e">
        <f t="shared" si="38"/>
        <v>#DIV/0!</v>
      </c>
      <c r="S68" s="12" t="e">
        <f t="shared" si="38"/>
        <v>#DIV/0!</v>
      </c>
      <c r="T68" s="12" t="e">
        <f t="shared" si="38"/>
        <v>#DIV/0!</v>
      </c>
      <c r="U68" s="12" t="e">
        <f t="shared" si="38"/>
        <v>#DIV/0!</v>
      </c>
      <c r="V68" s="12" t="e">
        <f t="shared" si="38"/>
        <v>#DIV/0!</v>
      </c>
      <c r="W68" s="12" t="e">
        <f t="shared" si="38"/>
        <v>#DIV/0!</v>
      </c>
      <c r="X68" s="12" t="e">
        <f t="shared" si="38"/>
        <v>#DIV/0!</v>
      </c>
    </row>
    <row r="69" spans="2:24" s="12" customFormat="1" x14ac:dyDescent="0.35">
      <c r="B69" s="12" t="s">
        <v>72</v>
      </c>
      <c r="M69" s="12">
        <v>118.261</v>
      </c>
      <c r="N69" s="12">
        <v>307.07600000000002</v>
      </c>
      <c r="O69" s="12">
        <v>355.54463199999998</v>
      </c>
      <c r="P69" s="12">
        <v>376.73051900000002</v>
      </c>
      <c r="Q69" s="12">
        <v>380.14405900000003</v>
      </c>
    </row>
    <row r="70" spans="2:24" s="12" customFormat="1" x14ac:dyDescent="0.35">
      <c r="B70" s="12" t="s">
        <v>73</v>
      </c>
      <c r="M70" s="12">
        <v>118.261</v>
      </c>
      <c r="N70" s="12">
        <v>307.07600000000002</v>
      </c>
      <c r="O70" s="12">
        <v>360.14032300000002</v>
      </c>
      <c r="P70" s="12">
        <v>378.22405099999997</v>
      </c>
      <c r="Q70" s="12">
        <v>386.22626700000001</v>
      </c>
    </row>
    <row r="74" spans="2:24" s="1" customFormat="1" x14ac:dyDescent="0.35">
      <c r="B74" s="1" t="s">
        <v>38</v>
      </c>
    </row>
    <row r="75" spans="2:24" s="7" customFormat="1" x14ac:dyDescent="0.35">
      <c r="B75" s="7" t="s">
        <v>74</v>
      </c>
    </row>
    <row r="76" spans="2:24" s="5" customFormat="1" x14ac:dyDescent="0.35">
      <c r="B76" s="5" t="s">
        <v>4</v>
      </c>
      <c r="N76" s="5">
        <v>534.6</v>
      </c>
      <c r="O76" s="5">
        <v>439.1</v>
      </c>
      <c r="P76" s="5">
        <v>260.60000000000002</v>
      </c>
      <c r="Q76" s="5">
        <v>780.4</v>
      </c>
    </row>
    <row r="77" spans="2:24" s="5" customFormat="1" x14ac:dyDescent="0.35">
      <c r="B77" s="5" t="s">
        <v>75</v>
      </c>
      <c r="N77" s="5">
        <v>1354.4</v>
      </c>
      <c r="O77" s="5">
        <v>1536.4</v>
      </c>
      <c r="P77" s="5">
        <v>1888.8</v>
      </c>
      <c r="Q77" s="5">
        <v>2185.1999999999998</v>
      </c>
    </row>
    <row r="78" spans="2:24" s="5" customFormat="1" x14ac:dyDescent="0.35">
      <c r="B78" s="5" t="s">
        <v>76</v>
      </c>
      <c r="N78" s="5">
        <v>446.6</v>
      </c>
      <c r="O78" s="5">
        <v>616.29999999999995</v>
      </c>
      <c r="P78" s="5">
        <v>822</v>
      </c>
      <c r="Q78" s="5">
        <v>884.3</v>
      </c>
    </row>
    <row r="79" spans="2:24" s="6" customFormat="1" x14ac:dyDescent="0.35">
      <c r="B79" s="6" t="s">
        <v>77</v>
      </c>
      <c r="N79" s="6">
        <v>183.2</v>
      </c>
      <c r="O79" s="6">
        <v>106.8</v>
      </c>
      <c r="P79" s="6">
        <v>187.3</v>
      </c>
      <c r="Q79" s="6">
        <v>151.6</v>
      </c>
    </row>
    <row r="80" spans="2:24" s="11" customFormat="1" x14ac:dyDescent="0.35">
      <c r="B80" s="11" t="s">
        <v>78</v>
      </c>
      <c r="H80" s="11">
        <f>SUM(H76:H79)</f>
        <v>0</v>
      </c>
      <c r="I80" s="11">
        <f t="shared" ref="I80:X80" si="39">SUM(I76:I79)</f>
        <v>0</v>
      </c>
      <c r="J80" s="11">
        <f t="shared" si="39"/>
        <v>0</v>
      </c>
      <c r="K80" s="11">
        <f t="shared" si="39"/>
        <v>0</v>
      </c>
      <c r="L80" s="11">
        <f t="shared" si="39"/>
        <v>0</v>
      </c>
      <c r="M80" s="11">
        <f t="shared" si="39"/>
        <v>0</v>
      </c>
      <c r="N80" s="11">
        <f t="shared" si="39"/>
        <v>2518.7999999999997</v>
      </c>
      <c r="O80" s="11">
        <f t="shared" si="39"/>
        <v>2698.6000000000004</v>
      </c>
      <c r="P80" s="11">
        <f t="shared" si="39"/>
        <v>3158.7000000000003</v>
      </c>
      <c r="Q80" s="11">
        <f t="shared" si="39"/>
        <v>4001.4999999999995</v>
      </c>
      <c r="R80" s="11">
        <f t="shared" si="39"/>
        <v>0</v>
      </c>
      <c r="S80" s="11">
        <f t="shared" si="39"/>
        <v>0</v>
      </c>
      <c r="T80" s="11">
        <f t="shared" si="39"/>
        <v>0</v>
      </c>
      <c r="U80" s="11">
        <f t="shared" si="39"/>
        <v>0</v>
      </c>
      <c r="V80" s="11">
        <f t="shared" si="39"/>
        <v>0</v>
      </c>
      <c r="W80" s="11">
        <f t="shared" si="39"/>
        <v>0</v>
      </c>
      <c r="X80" s="11">
        <f t="shared" si="39"/>
        <v>0</v>
      </c>
    </row>
    <row r="81" spans="2:24" s="9" customFormat="1" x14ac:dyDescent="0.35">
      <c r="B81" s="9" t="s">
        <v>79</v>
      </c>
    </row>
    <row r="82" spans="2:24" s="5" customFormat="1" x14ac:dyDescent="0.35">
      <c r="B82" s="13" t="s">
        <v>80</v>
      </c>
      <c r="N82" s="5">
        <v>427.6</v>
      </c>
      <c r="O82" s="5">
        <v>489.3</v>
      </c>
      <c r="P82" s="5">
        <v>489.4</v>
      </c>
      <c r="Q82" s="5">
        <v>560.1</v>
      </c>
    </row>
    <row r="83" spans="2:24" s="5" customFormat="1" x14ac:dyDescent="0.35">
      <c r="B83" s="13" t="s">
        <v>81</v>
      </c>
      <c r="N83" s="5">
        <v>607.20000000000005</v>
      </c>
      <c r="O83" s="5">
        <v>1330.1</v>
      </c>
      <c r="P83" s="5">
        <v>1284.7</v>
      </c>
      <c r="Q83" s="5">
        <v>1330.3</v>
      </c>
    </row>
    <row r="84" spans="2:24" s="5" customFormat="1" x14ac:dyDescent="0.35">
      <c r="B84" s="13" t="s">
        <v>82</v>
      </c>
      <c r="N84" s="5">
        <v>1302.5</v>
      </c>
      <c r="O84" s="5">
        <v>2138.1999999999998</v>
      </c>
      <c r="P84" s="5">
        <v>1816.1</v>
      </c>
      <c r="Q84" s="5">
        <v>1672.9</v>
      </c>
    </row>
    <row r="85" spans="2:24" s="5" customFormat="1" x14ac:dyDescent="0.35">
      <c r="B85" s="13" t="s">
        <v>83</v>
      </c>
      <c r="N85" s="5">
        <v>20.9</v>
      </c>
      <c r="O85" s="5">
        <v>47.9</v>
      </c>
      <c r="P85" s="5">
        <v>46.4</v>
      </c>
      <c r="Q85" s="5">
        <v>159.80000000000001</v>
      </c>
    </row>
    <row r="86" spans="2:24" s="5" customFormat="1" x14ac:dyDescent="0.35">
      <c r="B86" s="13" t="s">
        <v>84</v>
      </c>
      <c r="N86" s="5">
        <v>0</v>
      </c>
      <c r="O86" s="5">
        <v>0</v>
      </c>
      <c r="P86" s="5">
        <v>166.4</v>
      </c>
      <c r="Q86" s="5">
        <v>173.5</v>
      </c>
    </row>
    <row r="87" spans="2:24" s="5" customFormat="1" x14ac:dyDescent="0.35">
      <c r="B87" s="13" t="s">
        <v>85</v>
      </c>
      <c r="N87" s="5">
        <v>196.8</v>
      </c>
      <c r="O87" s="5">
        <v>235.5</v>
      </c>
      <c r="P87" s="5">
        <v>134</v>
      </c>
      <c r="Q87" s="5">
        <v>100.4</v>
      </c>
    </row>
    <row r="88" spans="2:24" s="15" customFormat="1" x14ac:dyDescent="0.35">
      <c r="B88" s="14" t="s">
        <v>86</v>
      </c>
      <c r="H88" s="15">
        <f>SUM(H82:H87)</f>
        <v>0</v>
      </c>
      <c r="I88" s="15">
        <f t="shared" ref="I88:X88" si="40">SUM(I82:I87)</f>
        <v>0</v>
      </c>
      <c r="J88" s="15">
        <f t="shared" si="40"/>
        <v>0</v>
      </c>
      <c r="K88" s="15">
        <f t="shared" si="40"/>
        <v>0</v>
      </c>
      <c r="L88" s="15">
        <f t="shared" si="40"/>
        <v>0</v>
      </c>
      <c r="M88" s="15">
        <f t="shared" si="40"/>
        <v>0</v>
      </c>
      <c r="N88" s="15">
        <f t="shared" si="40"/>
        <v>2555.0000000000005</v>
      </c>
      <c r="O88" s="15">
        <f t="shared" si="40"/>
        <v>4241</v>
      </c>
      <c r="P88" s="15">
        <f t="shared" si="40"/>
        <v>3937</v>
      </c>
      <c r="Q88" s="15">
        <f t="shared" si="40"/>
        <v>3997.0000000000005</v>
      </c>
      <c r="R88" s="15">
        <f t="shared" si="40"/>
        <v>0</v>
      </c>
      <c r="S88" s="15">
        <f t="shared" si="40"/>
        <v>0</v>
      </c>
      <c r="T88" s="15">
        <f t="shared" si="40"/>
        <v>0</v>
      </c>
      <c r="U88" s="15">
        <f t="shared" si="40"/>
        <v>0</v>
      </c>
      <c r="V88" s="15">
        <f t="shared" si="40"/>
        <v>0</v>
      </c>
      <c r="W88" s="15">
        <f t="shared" si="40"/>
        <v>0</v>
      </c>
      <c r="X88" s="15">
        <f t="shared" si="40"/>
        <v>0</v>
      </c>
    </row>
    <row r="89" spans="2:24" s="11" customFormat="1" x14ac:dyDescent="0.35">
      <c r="B89" s="16" t="s">
        <v>87</v>
      </c>
      <c r="H89" s="11">
        <f>H88+H80</f>
        <v>0</v>
      </c>
      <c r="I89" s="11">
        <f t="shared" ref="I89:X89" si="41">I88+I80</f>
        <v>0</v>
      </c>
      <c r="J89" s="11">
        <f t="shared" si="41"/>
        <v>0</v>
      </c>
      <c r="K89" s="11">
        <f t="shared" si="41"/>
        <v>0</v>
      </c>
      <c r="L89" s="11">
        <f t="shared" si="41"/>
        <v>0</v>
      </c>
      <c r="M89" s="11">
        <f t="shared" si="41"/>
        <v>0</v>
      </c>
      <c r="N89" s="11">
        <f t="shared" si="41"/>
        <v>5073.8</v>
      </c>
      <c r="O89" s="11">
        <f t="shared" si="41"/>
        <v>6939.6</v>
      </c>
      <c r="P89" s="11">
        <f t="shared" si="41"/>
        <v>7095.7000000000007</v>
      </c>
      <c r="Q89" s="11">
        <f t="shared" si="41"/>
        <v>7998.5</v>
      </c>
      <c r="R89" s="11">
        <f t="shared" si="41"/>
        <v>0</v>
      </c>
      <c r="S89" s="11">
        <f t="shared" si="41"/>
        <v>0</v>
      </c>
      <c r="T89" s="11">
        <f t="shared" si="41"/>
        <v>0</v>
      </c>
      <c r="U89" s="11">
        <f t="shared" si="41"/>
        <v>0</v>
      </c>
      <c r="V89" s="11">
        <f t="shared" si="41"/>
        <v>0</v>
      </c>
      <c r="W89" s="11">
        <f t="shared" si="41"/>
        <v>0</v>
      </c>
      <c r="X89" s="11">
        <f t="shared" si="41"/>
        <v>0</v>
      </c>
    </row>
    <row r="90" spans="2:24" s="9" customFormat="1" x14ac:dyDescent="0.35">
      <c r="B90" s="9" t="s">
        <v>88</v>
      </c>
    </row>
    <row r="91" spans="2:24" s="5" customFormat="1" x14ac:dyDescent="0.35">
      <c r="B91" s="13" t="s">
        <v>89</v>
      </c>
      <c r="N91" s="5">
        <v>22</v>
      </c>
      <c r="O91" s="5">
        <v>21.8</v>
      </c>
      <c r="P91" s="5">
        <v>21.8</v>
      </c>
      <c r="Q91" s="5">
        <v>21.8</v>
      </c>
    </row>
    <row r="92" spans="2:24" s="5" customFormat="1" x14ac:dyDescent="0.35">
      <c r="B92" s="13" t="s">
        <v>90</v>
      </c>
      <c r="N92" s="5">
        <v>68.5</v>
      </c>
      <c r="O92" s="5">
        <v>0</v>
      </c>
      <c r="P92" s="5">
        <v>984</v>
      </c>
      <c r="Q92" s="5">
        <v>986.4</v>
      </c>
    </row>
    <row r="93" spans="2:24" s="5" customFormat="1" x14ac:dyDescent="0.35">
      <c r="B93" s="13" t="s">
        <v>91</v>
      </c>
      <c r="N93" s="5">
        <v>730.5</v>
      </c>
      <c r="O93" s="5">
        <v>858.5</v>
      </c>
      <c r="P93" s="5">
        <v>358.7</v>
      </c>
      <c r="Q93" s="5">
        <v>638.9</v>
      </c>
    </row>
    <row r="94" spans="2:24" s="5" customFormat="1" x14ac:dyDescent="0.35">
      <c r="B94" s="13" t="s">
        <v>92</v>
      </c>
      <c r="N94" s="5">
        <v>901.8</v>
      </c>
      <c r="O94" s="5">
        <v>953.4</v>
      </c>
      <c r="P94" s="5">
        <v>513.70000000000005</v>
      </c>
      <c r="Q94" s="5">
        <v>611.79999999999995</v>
      </c>
    </row>
    <row r="95" spans="2:24" s="6" customFormat="1" x14ac:dyDescent="0.35">
      <c r="B95" s="17" t="s">
        <v>93</v>
      </c>
      <c r="N95" s="6">
        <v>18.8</v>
      </c>
      <c r="O95" s="6">
        <v>21.1</v>
      </c>
      <c r="P95" s="6">
        <v>19.7</v>
      </c>
      <c r="Q95" s="6">
        <v>46.5</v>
      </c>
    </row>
    <row r="96" spans="2:24" s="11" customFormat="1" x14ac:dyDescent="0.35">
      <c r="B96" s="16" t="s">
        <v>94</v>
      </c>
      <c r="H96" s="11">
        <f>SUM(H91:H95)</f>
        <v>0</v>
      </c>
      <c r="I96" s="11">
        <f t="shared" ref="I96:X96" si="42">SUM(I91:I95)</f>
        <v>0</v>
      </c>
      <c r="J96" s="11">
        <f t="shared" si="42"/>
        <v>0</v>
      </c>
      <c r="K96" s="11">
        <f t="shared" si="42"/>
        <v>0</v>
      </c>
      <c r="L96" s="11">
        <f t="shared" si="42"/>
        <v>0</v>
      </c>
      <c r="M96" s="11">
        <f t="shared" si="42"/>
        <v>0</v>
      </c>
      <c r="N96" s="11">
        <f t="shared" si="42"/>
        <v>1741.6</v>
      </c>
      <c r="O96" s="11">
        <f t="shared" si="42"/>
        <v>1854.7999999999997</v>
      </c>
      <c r="P96" s="11">
        <f t="shared" si="42"/>
        <v>1897.9</v>
      </c>
      <c r="Q96" s="11">
        <f t="shared" si="42"/>
        <v>2305.3999999999996</v>
      </c>
      <c r="R96" s="11">
        <f t="shared" si="42"/>
        <v>0</v>
      </c>
      <c r="S96" s="11">
        <f t="shared" si="42"/>
        <v>0</v>
      </c>
      <c r="T96" s="11">
        <f t="shared" si="42"/>
        <v>0</v>
      </c>
      <c r="U96" s="11">
        <f t="shared" si="42"/>
        <v>0</v>
      </c>
      <c r="V96" s="11">
        <f t="shared" si="42"/>
        <v>0</v>
      </c>
      <c r="W96" s="11">
        <f t="shared" si="42"/>
        <v>0</v>
      </c>
      <c r="X96" s="11">
        <f t="shared" si="42"/>
        <v>0</v>
      </c>
    </row>
    <row r="97" spans="2:24" s="9" customFormat="1" x14ac:dyDescent="0.35">
      <c r="B97" s="9" t="s">
        <v>95</v>
      </c>
    </row>
    <row r="98" spans="2:24" s="5" customFormat="1" x14ac:dyDescent="0.35">
      <c r="B98" s="13" t="s">
        <v>96</v>
      </c>
      <c r="N98" s="5">
        <v>2130.5</v>
      </c>
      <c r="O98" s="5">
        <v>2950.5</v>
      </c>
      <c r="P98" s="5">
        <v>3169.1</v>
      </c>
      <c r="Q98" s="5">
        <v>2919.1</v>
      </c>
    </row>
    <row r="99" spans="2:24" s="5" customFormat="1" x14ac:dyDescent="0.35">
      <c r="B99" s="13" t="s">
        <v>83</v>
      </c>
      <c r="N99" s="5">
        <v>116.5</v>
      </c>
      <c r="O99" s="5">
        <v>198.8</v>
      </c>
      <c r="P99" s="5">
        <v>176.5</v>
      </c>
      <c r="Q99" s="5">
        <v>159.5</v>
      </c>
    </row>
    <row r="100" spans="2:24" s="5" customFormat="1" x14ac:dyDescent="0.35">
      <c r="B100" s="13" t="s">
        <v>97</v>
      </c>
      <c r="N100" s="5">
        <v>87.7</v>
      </c>
      <c r="O100" s="5">
        <v>149.6</v>
      </c>
      <c r="P100" s="5">
        <v>58.7</v>
      </c>
      <c r="Q100" s="5">
        <v>195</v>
      </c>
    </row>
    <row r="101" spans="2:24" s="5" customFormat="1" x14ac:dyDescent="0.35">
      <c r="B101" s="13" t="s">
        <v>98</v>
      </c>
      <c r="N101" s="5">
        <v>0</v>
      </c>
      <c r="O101" s="5">
        <v>0</v>
      </c>
      <c r="P101" s="5">
        <v>132</v>
      </c>
      <c r="Q101" s="5">
        <v>142.6</v>
      </c>
    </row>
    <row r="102" spans="2:24" s="6" customFormat="1" x14ac:dyDescent="0.35">
      <c r="B102" s="17" t="s">
        <v>99</v>
      </c>
      <c r="N102" s="6">
        <v>485.4</v>
      </c>
      <c r="O102" s="6">
        <v>368.2</v>
      </c>
      <c r="P102" s="6">
        <v>219.6</v>
      </c>
      <c r="Q102" s="6">
        <v>262</v>
      </c>
    </row>
    <row r="103" spans="2:24" s="15" customFormat="1" x14ac:dyDescent="0.35">
      <c r="B103" s="14" t="s">
        <v>100</v>
      </c>
      <c r="H103" s="15">
        <f>SUM(H98:H102)</f>
        <v>0</v>
      </c>
      <c r="I103" s="15">
        <f t="shared" ref="I103:X103" si="43">SUM(I98:I102)</f>
        <v>0</v>
      </c>
      <c r="J103" s="15">
        <f t="shared" si="43"/>
        <v>0</v>
      </c>
      <c r="K103" s="15">
        <f t="shared" si="43"/>
        <v>0</v>
      </c>
      <c r="L103" s="15">
        <f t="shared" si="43"/>
        <v>0</v>
      </c>
      <c r="M103" s="15">
        <f t="shared" si="43"/>
        <v>0</v>
      </c>
      <c r="N103" s="15">
        <f t="shared" si="43"/>
        <v>2820.1</v>
      </c>
      <c r="O103" s="15">
        <f t="shared" si="43"/>
        <v>3667.1</v>
      </c>
      <c r="P103" s="15">
        <f t="shared" si="43"/>
        <v>3755.8999999999996</v>
      </c>
      <c r="Q103" s="15">
        <f t="shared" si="43"/>
        <v>3678.2</v>
      </c>
      <c r="R103" s="15">
        <f t="shared" si="43"/>
        <v>0</v>
      </c>
      <c r="S103" s="15">
        <f t="shared" si="43"/>
        <v>0</v>
      </c>
      <c r="T103" s="15">
        <f t="shared" si="43"/>
        <v>0</v>
      </c>
      <c r="U103" s="15">
        <f t="shared" si="43"/>
        <v>0</v>
      </c>
      <c r="V103" s="15">
        <f t="shared" si="43"/>
        <v>0</v>
      </c>
      <c r="W103" s="15">
        <f t="shared" si="43"/>
        <v>0</v>
      </c>
      <c r="X103" s="15">
        <f t="shared" si="43"/>
        <v>0</v>
      </c>
    </row>
    <row r="104" spans="2:24" s="11" customFormat="1" x14ac:dyDescent="0.35">
      <c r="B104" s="16" t="s">
        <v>101</v>
      </c>
      <c r="H104" s="11">
        <f>H103+H96</f>
        <v>0</v>
      </c>
      <c r="I104" s="11">
        <f t="shared" ref="I104:X104" si="44">I103+I96</f>
        <v>0</v>
      </c>
      <c r="J104" s="11">
        <f t="shared" si="44"/>
        <v>0</v>
      </c>
      <c r="K104" s="11">
        <f t="shared" si="44"/>
        <v>0</v>
      </c>
      <c r="L104" s="11">
        <f t="shared" si="44"/>
        <v>0</v>
      </c>
      <c r="M104" s="11">
        <f t="shared" si="44"/>
        <v>0</v>
      </c>
      <c r="N104" s="11">
        <f t="shared" si="44"/>
        <v>4561.7</v>
      </c>
      <c r="O104" s="11">
        <f t="shared" si="44"/>
        <v>5521.9</v>
      </c>
      <c r="P104" s="11">
        <f t="shared" si="44"/>
        <v>5653.7999999999993</v>
      </c>
      <c r="Q104" s="11">
        <f t="shared" si="44"/>
        <v>5983.5999999999995</v>
      </c>
      <c r="R104" s="11">
        <f t="shared" si="44"/>
        <v>0</v>
      </c>
      <c r="S104" s="11">
        <f t="shared" si="44"/>
        <v>0</v>
      </c>
      <c r="T104" s="11">
        <f t="shared" si="44"/>
        <v>0</v>
      </c>
      <c r="U104" s="11">
        <f t="shared" si="44"/>
        <v>0</v>
      </c>
      <c r="V104" s="11">
        <f t="shared" si="44"/>
        <v>0</v>
      </c>
      <c r="W104" s="11">
        <f t="shared" si="44"/>
        <v>0</v>
      </c>
      <c r="X104" s="11">
        <f t="shared" si="44"/>
        <v>0</v>
      </c>
    </row>
    <row r="105" spans="2:24" s="9" customFormat="1" x14ac:dyDescent="0.35">
      <c r="B105" s="9" t="s">
        <v>102</v>
      </c>
    </row>
    <row r="106" spans="2:24" s="5" customFormat="1" x14ac:dyDescent="0.35">
      <c r="B106" s="5" t="s">
        <v>103</v>
      </c>
      <c r="N106" s="5">
        <v>0</v>
      </c>
      <c r="O106" s="5">
        <v>0</v>
      </c>
      <c r="P106" s="5">
        <v>0</v>
      </c>
      <c r="Q106" s="5">
        <v>0</v>
      </c>
    </row>
    <row r="107" spans="2:24" s="5" customFormat="1" x14ac:dyDescent="0.35">
      <c r="B107" s="5" t="s">
        <v>104</v>
      </c>
      <c r="N107" s="5">
        <v>0</v>
      </c>
      <c r="O107" s="5">
        <v>0</v>
      </c>
      <c r="P107" s="5">
        <v>0</v>
      </c>
      <c r="Q107" s="5">
        <v>0</v>
      </c>
    </row>
    <row r="108" spans="2:24" s="5" customFormat="1" x14ac:dyDescent="0.35">
      <c r="B108" s="5" t="s">
        <v>105</v>
      </c>
      <c r="N108" s="5">
        <v>1791.8</v>
      </c>
      <c r="O108" s="5">
        <v>2597.5</v>
      </c>
      <c r="P108" s="5">
        <v>2630.7</v>
      </c>
      <c r="Q108" s="5">
        <v>2711.3</v>
      </c>
    </row>
    <row r="109" spans="2:24" s="5" customFormat="1" x14ac:dyDescent="0.35">
      <c r="B109" s="5" t="s">
        <v>106</v>
      </c>
      <c r="N109" s="5">
        <v>-1331.2</v>
      </c>
      <c r="O109" s="5">
        <v>-1215.4000000000001</v>
      </c>
      <c r="P109" s="5">
        <v>-1142.5999999999999</v>
      </c>
      <c r="Q109" s="5">
        <v>-691.9</v>
      </c>
    </row>
    <row r="110" spans="2:24" s="6" customFormat="1" x14ac:dyDescent="0.35">
      <c r="B110" s="6" t="s">
        <v>107</v>
      </c>
      <c r="N110" s="6">
        <v>51.5</v>
      </c>
      <c r="O110" s="6">
        <v>35.6</v>
      </c>
      <c r="P110" s="6">
        <v>-46.2</v>
      </c>
      <c r="Q110" s="6">
        <v>-4.5</v>
      </c>
    </row>
    <row r="111" spans="2:24" s="10" customFormat="1" x14ac:dyDescent="0.35">
      <c r="B111" s="10" t="s">
        <v>108</v>
      </c>
      <c r="H111" s="10">
        <f>SUM(H106:H110)</f>
        <v>0</v>
      </c>
      <c r="I111" s="10">
        <f t="shared" ref="I111:X111" si="45">SUM(I106:I110)</f>
        <v>0</v>
      </c>
      <c r="J111" s="10">
        <f t="shared" si="45"/>
        <v>0</v>
      </c>
      <c r="K111" s="10">
        <f t="shared" si="45"/>
        <v>0</v>
      </c>
      <c r="L111" s="10">
        <f t="shared" si="45"/>
        <v>0</v>
      </c>
      <c r="M111" s="10">
        <f t="shared" si="45"/>
        <v>0</v>
      </c>
      <c r="N111" s="10">
        <f t="shared" si="45"/>
        <v>512.09999999999991</v>
      </c>
      <c r="O111" s="10">
        <f t="shared" si="45"/>
        <v>1417.6999999999998</v>
      </c>
      <c r="P111" s="10">
        <f t="shared" si="45"/>
        <v>1441.8999999999999</v>
      </c>
      <c r="Q111" s="10">
        <f t="shared" si="45"/>
        <v>2014.9</v>
      </c>
      <c r="R111" s="10">
        <f t="shared" si="45"/>
        <v>0</v>
      </c>
      <c r="S111" s="10">
        <f t="shared" si="45"/>
        <v>0</v>
      </c>
      <c r="T111" s="10">
        <f t="shared" si="45"/>
        <v>0</v>
      </c>
      <c r="U111" s="10">
        <f t="shared" si="45"/>
        <v>0</v>
      </c>
      <c r="V111" s="10">
        <f t="shared" si="45"/>
        <v>0</v>
      </c>
      <c r="W111" s="10">
        <f t="shared" si="45"/>
        <v>0</v>
      </c>
      <c r="X111" s="10">
        <f t="shared" si="45"/>
        <v>0</v>
      </c>
    </row>
    <row r="112" spans="2:24" s="5" customFormat="1" x14ac:dyDescent="0.35">
      <c r="B112" s="5" t="s">
        <v>109</v>
      </c>
      <c r="H112" s="5">
        <f>H111+H104</f>
        <v>0</v>
      </c>
      <c r="I112" s="5">
        <f t="shared" ref="I112:X112" si="46">I111+I104</f>
        <v>0</v>
      </c>
      <c r="J112" s="5">
        <f t="shared" si="46"/>
        <v>0</v>
      </c>
      <c r="K112" s="5">
        <f t="shared" si="46"/>
        <v>0</v>
      </c>
      <c r="L112" s="5">
        <f t="shared" si="46"/>
        <v>0</v>
      </c>
      <c r="M112" s="5">
        <f t="shared" si="46"/>
        <v>0</v>
      </c>
      <c r="N112" s="5">
        <f t="shared" si="46"/>
        <v>5073.7999999999993</v>
      </c>
      <c r="O112" s="5">
        <f t="shared" si="46"/>
        <v>6939.5999999999995</v>
      </c>
      <c r="P112" s="5">
        <f t="shared" si="46"/>
        <v>7095.6999999999989</v>
      </c>
      <c r="Q112" s="5">
        <f t="shared" si="46"/>
        <v>7998.5</v>
      </c>
      <c r="R112" s="5">
        <f t="shared" si="46"/>
        <v>0</v>
      </c>
      <c r="S112" s="5">
        <f t="shared" si="46"/>
        <v>0</v>
      </c>
      <c r="T112" s="5">
        <f t="shared" si="46"/>
        <v>0</v>
      </c>
      <c r="U112" s="5">
        <f t="shared" si="46"/>
        <v>0</v>
      </c>
      <c r="V112" s="5">
        <f t="shared" si="46"/>
        <v>0</v>
      </c>
      <c r="W112" s="5">
        <f t="shared" si="46"/>
        <v>0</v>
      </c>
      <c r="X112" s="5">
        <f t="shared" si="46"/>
        <v>0</v>
      </c>
    </row>
    <row r="114" spans="2:24" x14ac:dyDescent="0.35">
      <c r="B114" t="s">
        <v>110</v>
      </c>
    </row>
    <row r="115" spans="2:24" s="1" customFormat="1" x14ac:dyDescent="0.35">
      <c r="B115" s="1" t="s">
        <v>39</v>
      </c>
    </row>
    <row r="116" spans="2:24" x14ac:dyDescent="0.35">
      <c r="B116" t="s">
        <v>111</v>
      </c>
      <c r="M116">
        <v>57.5</v>
      </c>
      <c r="N116">
        <v>208.9</v>
      </c>
      <c r="O116">
        <v>210.9</v>
      </c>
      <c r="P116">
        <v>-152.80000000000001</v>
      </c>
      <c r="Q116">
        <v>900.5</v>
      </c>
    </row>
    <row r="117" spans="2:24" s="4" customFormat="1" x14ac:dyDescent="0.35">
      <c r="B117" s="4" t="s">
        <v>112</v>
      </c>
      <c r="M117" s="4">
        <f>-47.6-22.7</f>
        <v>-70.3</v>
      </c>
      <c r="N117" s="4">
        <f>-44.4-8.3</f>
        <v>-52.7</v>
      </c>
      <c r="O117" s="4">
        <f>-73.4-11.2</f>
        <v>-84.600000000000009</v>
      </c>
      <c r="P117" s="4">
        <f>-100-11</f>
        <v>-111</v>
      </c>
      <c r="Q117" s="4">
        <f>-127.9-6.7</f>
        <v>-134.6</v>
      </c>
    </row>
    <row r="118" spans="2:24" x14ac:dyDescent="0.35">
      <c r="B118" t="s">
        <v>113</v>
      </c>
      <c r="H118">
        <f>SUM(H116:H117)</f>
        <v>0</v>
      </c>
      <c r="I118">
        <f t="shared" ref="I118:X118" si="47">SUM(I116:I117)</f>
        <v>0</v>
      </c>
      <c r="J118">
        <f t="shared" si="47"/>
        <v>0</v>
      </c>
      <c r="K118">
        <f t="shared" si="47"/>
        <v>0</v>
      </c>
      <c r="L118">
        <f t="shared" si="47"/>
        <v>0</v>
      </c>
      <c r="M118">
        <f t="shared" si="47"/>
        <v>-12.799999999999997</v>
      </c>
      <c r="N118">
        <f t="shared" si="47"/>
        <v>156.19999999999999</v>
      </c>
      <c r="O118">
        <f t="shared" si="47"/>
        <v>126.3</v>
      </c>
      <c r="P118">
        <f t="shared" si="47"/>
        <v>-263.8</v>
      </c>
      <c r="Q118">
        <f t="shared" si="47"/>
        <v>765.9</v>
      </c>
      <c r="R118">
        <f t="shared" si="47"/>
        <v>0</v>
      </c>
      <c r="S118">
        <f t="shared" si="47"/>
        <v>0</v>
      </c>
      <c r="T118">
        <f t="shared" si="47"/>
        <v>0</v>
      </c>
      <c r="U118">
        <f t="shared" si="47"/>
        <v>0</v>
      </c>
      <c r="V118">
        <f t="shared" si="47"/>
        <v>0</v>
      </c>
      <c r="W118">
        <f t="shared" si="47"/>
        <v>0</v>
      </c>
      <c r="X118">
        <f t="shared" si="47"/>
        <v>0</v>
      </c>
    </row>
    <row r="120" spans="2:24" x14ac:dyDescent="0.35">
      <c r="B120" t="s">
        <v>114</v>
      </c>
      <c r="M120">
        <v>0</v>
      </c>
      <c r="N120">
        <v>0</v>
      </c>
      <c r="O120">
        <v>0</v>
      </c>
      <c r="P120">
        <v>0</v>
      </c>
      <c r="Q120">
        <v>0</v>
      </c>
    </row>
    <row r="121" spans="2:24" x14ac:dyDescent="0.35">
      <c r="B121" t="s">
        <v>115</v>
      </c>
      <c r="M121">
        <v>0</v>
      </c>
      <c r="N121">
        <v>13</v>
      </c>
      <c r="O121">
        <v>23.2</v>
      </c>
      <c r="P121">
        <v>24.7</v>
      </c>
      <c r="Q121">
        <v>25</v>
      </c>
    </row>
    <row r="122" spans="2:24" x14ac:dyDescent="0.35">
      <c r="B122" t="s">
        <v>116</v>
      </c>
      <c r="M122">
        <v>0</v>
      </c>
      <c r="N122">
        <v>0</v>
      </c>
      <c r="O122">
        <v>0</v>
      </c>
      <c r="P122">
        <v>0</v>
      </c>
      <c r="Q122">
        <v>0</v>
      </c>
    </row>
    <row r="123" spans="2:24" x14ac:dyDescent="0.35">
      <c r="B123" t="s">
        <v>117</v>
      </c>
      <c r="M123">
        <v>0</v>
      </c>
      <c r="N123">
        <v>-3.3</v>
      </c>
      <c r="O123">
        <v>-3.8</v>
      </c>
      <c r="P123">
        <v>-3.8</v>
      </c>
      <c r="Q123">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Info</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Kruta</dc:creator>
  <cp:lastModifiedBy>William Kruta</cp:lastModifiedBy>
  <dcterms:created xsi:type="dcterms:W3CDTF">2024-03-31T02:58:28Z</dcterms:created>
  <dcterms:modified xsi:type="dcterms:W3CDTF">2024-03-31T05:38:41Z</dcterms:modified>
</cp:coreProperties>
</file>