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DOCN/"/>
    </mc:Choice>
  </mc:AlternateContent>
  <xr:revisionPtr revIDLastSave="1701" documentId="8_{F83C9961-7AEB-4A4A-9982-D2587455181D}" xr6:coauthVersionLast="47" xr6:coauthVersionMax="47" xr10:uidLastSave="{C6152800-3BDE-4632-8429-EA50C38588B7}"/>
  <bookViews>
    <workbookView minimized="1" xWindow="34370" yWindow="3220" windowWidth="28800" windowHeight="15460" activeTab="2" xr2:uid="{A9886D79-AE61-413E-B73F-983C9B8F032A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4" i="1" l="1"/>
  <c r="T157" i="1" s="1"/>
  <c r="AA154" i="1"/>
  <c r="AA157" i="1" s="1"/>
  <c r="L155" i="1"/>
  <c r="L154" i="1" s="1"/>
  <c r="M155" i="1"/>
  <c r="M154" i="1" s="1"/>
  <c r="N155" i="1"/>
  <c r="N154" i="1" s="1"/>
  <c r="O155" i="1"/>
  <c r="O154" i="1" s="1"/>
  <c r="P155" i="1"/>
  <c r="P154" i="1" s="1"/>
  <c r="Q155" i="1"/>
  <c r="Q154" i="1" s="1"/>
  <c r="R155" i="1"/>
  <c r="R154" i="1" s="1"/>
  <c r="S155" i="1"/>
  <c r="S154" i="1" s="1"/>
  <c r="T155" i="1"/>
  <c r="U155" i="1"/>
  <c r="U154" i="1" s="1"/>
  <c r="V155" i="1"/>
  <c r="V154" i="1" s="1"/>
  <c r="W155" i="1"/>
  <c r="W154" i="1" s="1"/>
  <c r="X155" i="1"/>
  <c r="X154" i="1" s="1"/>
  <c r="Y155" i="1"/>
  <c r="Y154" i="1" s="1"/>
  <c r="Z155" i="1"/>
  <c r="Z154" i="1" s="1"/>
  <c r="AA155" i="1"/>
  <c r="AB155" i="1"/>
  <c r="AB154" i="1" s="1"/>
  <c r="T158" i="1"/>
  <c r="T159" i="1"/>
  <c r="T160" i="1"/>
  <c r="K155" i="1"/>
  <c r="K154" i="1" s="1"/>
  <c r="O12" i="1"/>
  <c r="N17" i="1"/>
  <c r="N16" i="1"/>
  <c r="N15" i="1"/>
  <c r="N14" i="1"/>
  <c r="N13" i="1"/>
  <c r="N11" i="1"/>
  <c r="N10" i="1"/>
  <c r="R16" i="1"/>
  <c r="R15" i="1"/>
  <c r="R14" i="1"/>
  <c r="R13" i="1"/>
  <c r="R11" i="1"/>
  <c r="R12" i="1" s="1"/>
  <c r="R10" i="1"/>
  <c r="R41" i="1"/>
  <c r="R40" i="1"/>
  <c r="R39" i="1"/>
  <c r="R38" i="1"/>
  <c r="R37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E74" i="1"/>
  <c r="U72" i="1"/>
  <c r="T72" i="1"/>
  <c r="S72" i="1"/>
  <c r="J88" i="1"/>
  <c r="J80" i="1"/>
  <c r="J79" i="1"/>
  <c r="J78" i="1"/>
  <c r="J72" i="1"/>
  <c r="J71" i="1"/>
  <c r="J70" i="1"/>
  <c r="J66" i="1"/>
  <c r="J65" i="1"/>
  <c r="J22" i="1" s="1"/>
  <c r="N88" i="1"/>
  <c r="N80" i="1"/>
  <c r="N79" i="1"/>
  <c r="N78" i="1"/>
  <c r="N72" i="1"/>
  <c r="N71" i="1"/>
  <c r="N70" i="1"/>
  <c r="N66" i="1"/>
  <c r="N67" i="1" s="1"/>
  <c r="N68" i="1" s="1"/>
  <c r="N65" i="1"/>
  <c r="R88" i="1"/>
  <c r="R83" i="1"/>
  <c r="R80" i="1"/>
  <c r="R79" i="1"/>
  <c r="R78" i="1"/>
  <c r="R72" i="1"/>
  <c r="R71" i="1"/>
  <c r="R70" i="1"/>
  <c r="R66" i="1"/>
  <c r="R65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F12" i="1"/>
  <c r="AH60" i="1"/>
  <c r="AI60" i="1"/>
  <c r="AQ60" i="1"/>
  <c r="AH61" i="1"/>
  <c r="AI61" i="1"/>
  <c r="AJ61" i="1"/>
  <c r="AR61" i="1"/>
  <c r="AI62" i="1"/>
  <c r="AJ62" i="1"/>
  <c r="AK62" i="1"/>
  <c r="AS62" i="1"/>
  <c r="AG63" i="1"/>
  <c r="AJ63" i="1"/>
  <c r="AK63" i="1"/>
  <c r="AL63" i="1"/>
  <c r="AT63" i="1"/>
  <c r="AP44" i="1"/>
  <c r="AQ44" i="1"/>
  <c r="AR44" i="1"/>
  <c r="AR45" i="1"/>
  <c r="AP46" i="1"/>
  <c r="AR46" i="1"/>
  <c r="AS46" i="1"/>
  <c r="AT46" i="1"/>
  <c r="AT47" i="1"/>
  <c r="AV48" i="1"/>
  <c r="AG42" i="1"/>
  <c r="AH42" i="1"/>
  <c r="AI42" i="1"/>
  <c r="AJ42" i="1"/>
  <c r="AK42" i="1"/>
  <c r="AL42" i="1"/>
  <c r="AM42" i="1"/>
  <c r="AN42" i="1"/>
  <c r="AO42" i="1"/>
  <c r="AO44" i="1" s="1"/>
  <c r="AP42" i="1"/>
  <c r="AP47" i="1" s="1"/>
  <c r="AQ42" i="1"/>
  <c r="AQ47" i="1" s="1"/>
  <c r="AR42" i="1"/>
  <c r="AR47" i="1" s="1"/>
  <c r="AS42" i="1"/>
  <c r="AS44" i="1" s="1"/>
  <c r="AT42" i="1"/>
  <c r="AT44" i="1" s="1"/>
  <c r="AU42" i="1"/>
  <c r="AU46" i="1" s="1"/>
  <c r="AV42" i="1"/>
  <c r="AV46" i="1" s="1"/>
  <c r="AF42" i="1"/>
  <c r="AG55" i="1"/>
  <c r="AG62" i="1" s="1"/>
  <c r="AH55" i="1"/>
  <c r="AH63" i="1" s="1"/>
  <c r="AI55" i="1"/>
  <c r="AI63" i="1" s="1"/>
  <c r="AJ55" i="1"/>
  <c r="AJ60" i="1" s="1"/>
  <c r="AK55" i="1"/>
  <c r="AK61" i="1" s="1"/>
  <c r="AL55" i="1"/>
  <c r="AL62" i="1" s="1"/>
  <c r="AM55" i="1"/>
  <c r="AM63" i="1" s="1"/>
  <c r="AN55" i="1"/>
  <c r="AN60" i="1" s="1"/>
  <c r="AO55" i="1"/>
  <c r="AO58" i="1" s="1"/>
  <c r="AF55" i="1"/>
  <c r="AF58" i="1" s="1"/>
  <c r="AQ55" i="1"/>
  <c r="AQ58" i="1" s="1"/>
  <c r="AR55" i="1"/>
  <c r="AR63" i="1" s="1"/>
  <c r="AS55" i="1"/>
  <c r="AS58" i="1" s="1"/>
  <c r="AT55" i="1"/>
  <c r="AT62" i="1" s="1"/>
  <c r="AU55" i="1"/>
  <c r="AU63" i="1" s="1"/>
  <c r="AV55" i="1"/>
  <c r="AV63" i="1" s="1"/>
  <c r="AP55" i="1"/>
  <c r="AP63" i="1" s="1"/>
  <c r="AG58" i="1"/>
  <c r="AH58" i="1"/>
  <c r="AI58" i="1"/>
  <c r="AJ58" i="1"/>
  <c r="AK58" i="1"/>
  <c r="AM58" i="1"/>
  <c r="AN58" i="1"/>
  <c r="AP58" i="1"/>
  <c r="AR58" i="1"/>
  <c r="AV58" i="1"/>
  <c r="AO145" i="1"/>
  <c r="T150" i="1"/>
  <c r="U150" i="1" s="1"/>
  <c r="S150" i="1"/>
  <c r="T149" i="1"/>
  <c r="U149" i="1" s="1"/>
  <c r="S149" i="1"/>
  <c r="S148" i="1"/>
  <c r="T148" i="1" s="1"/>
  <c r="U148" i="1" s="1"/>
  <c r="S147" i="1"/>
  <c r="S143" i="1"/>
  <c r="O150" i="1"/>
  <c r="P150" i="1" s="1"/>
  <c r="Q150" i="1" s="1"/>
  <c r="P149" i="1"/>
  <c r="Q149" i="1" s="1"/>
  <c r="O149" i="1"/>
  <c r="O148" i="1"/>
  <c r="P148" i="1" s="1"/>
  <c r="Q148" i="1" s="1"/>
  <c r="R148" i="1" s="1"/>
  <c r="O147" i="1"/>
  <c r="O143" i="1"/>
  <c r="K150" i="1"/>
  <c r="L150" i="1" s="1"/>
  <c r="M150" i="1" s="1"/>
  <c r="N150" i="1" s="1"/>
  <c r="K149" i="1"/>
  <c r="L149" i="1" s="1"/>
  <c r="M149" i="1" s="1"/>
  <c r="K148" i="1"/>
  <c r="L148" i="1" s="1"/>
  <c r="M148" i="1" s="1"/>
  <c r="K143" i="1"/>
  <c r="G150" i="1"/>
  <c r="H150" i="1" s="1"/>
  <c r="I150" i="1" s="1"/>
  <c r="G149" i="1"/>
  <c r="H149" i="1" s="1"/>
  <c r="I149" i="1" s="1"/>
  <c r="G148" i="1"/>
  <c r="H148" i="1" s="1"/>
  <c r="I148" i="1" s="1"/>
  <c r="G147" i="1"/>
  <c r="G143" i="1"/>
  <c r="H143" i="1" s="1"/>
  <c r="AO138" i="1"/>
  <c r="AP138" i="1"/>
  <c r="AG20" i="1"/>
  <c r="AH20" i="1"/>
  <c r="AI20" i="1"/>
  <c r="AJ20" i="1"/>
  <c r="AK20" i="1"/>
  <c r="AL20" i="1"/>
  <c r="AM20" i="1"/>
  <c r="AN20" i="1"/>
  <c r="AO20" i="1"/>
  <c r="AP20" i="1"/>
  <c r="AQ20" i="1"/>
  <c r="AQ24" i="1" s="1"/>
  <c r="AR20" i="1"/>
  <c r="AS20" i="1"/>
  <c r="AT20" i="1"/>
  <c r="AU20" i="1"/>
  <c r="AV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G24" i="1"/>
  <c r="AH24" i="1"/>
  <c r="AI24" i="1"/>
  <c r="AJ24" i="1"/>
  <c r="AK24" i="1"/>
  <c r="AL24" i="1"/>
  <c r="AN24" i="1"/>
  <c r="AR24" i="1"/>
  <c r="AS24" i="1"/>
  <c r="AT24" i="1"/>
  <c r="AF23" i="1"/>
  <c r="AF22" i="1"/>
  <c r="AF21" i="1"/>
  <c r="AF20" i="1"/>
  <c r="AF24" i="1" s="1"/>
  <c r="G135" i="1"/>
  <c r="G144" i="1" s="1"/>
  <c r="G145" i="1" s="1"/>
  <c r="K138" i="1"/>
  <c r="K147" i="1" s="1"/>
  <c r="K135" i="1"/>
  <c r="K136" i="1" s="1"/>
  <c r="J141" i="1"/>
  <c r="J150" i="1" s="1"/>
  <c r="J140" i="1"/>
  <c r="J149" i="1" s="1"/>
  <c r="J139" i="1"/>
  <c r="J148" i="1" s="1"/>
  <c r="J138" i="1"/>
  <c r="J134" i="1"/>
  <c r="N141" i="1"/>
  <c r="N140" i="1"/>
  <c r="N139" i="1"/>
  <c r="N138" i="1"/>
  <c r="N135" i="1"/>
  <c r="N136" i="1" s="1"/>
  <c r="N134" i="1"/>
  <c r="R141" i="1"/>
  <c r="R140" i="1"/>
  <c r="R139" i="1"/>
  <c r="R138" i="1"/>
  <c r="R134" i="1"/>
  <c r="U55" i="1"/>
  <c r="T55" i="1"/>
  <c r="T58" i="1" s="1"/>
  <c r="S55" i="1"/>
  <c r="R55" i="1"/>
  <c r="Q55" i="1"/>
  <c r="P55" i="1"/>
  <c r="P58" i="1" s="1"/>
  <c r="O55" i="1"/>
  <c r="O58" i="1" s="1"/>
  <c r="N55" i="1"/>
  <c r="M55" i="1"/>
  <c r="L55" i="1"/>
  <c r="K55" i="1"/>
  <c r="K58" i="1" s="1"/>
  <c r="J55" i="1"/>
  <c r="J58" i="1" s="1"/>
  <c r="K12" i="1"/>
  <c r="L57" i="1"/>
  <c r="AA60" i="1"/>
  <c r="AA61" i="1"/>
  <c r="AA62" i="1"/>
  <c r="AB63" i="1"/>
  <c r="E63" i="1"/>
  <c r="F55" i="1"/>
  <c r="F58" i="1" s="1"/>
  <c r="G55" i="1"/>
  <c r="G61" i="1" s="1"/>
  <c r="H55" i="1"/>
  <c r="H58" i="1" s="1"/>
  <c r="I55" i="1"/>
  <c r="I62" i="1" s="1"/>
  <c r="K63" i="1"/>
  <c r="L62" i="1"/>
  <c r="M62" i="1"/>
  <c r="N58" i="1"/>
  <c r="Q58" i="1"/>
  <c r="R58" i="1"/>
  <c r="S58" i="1"/>
  <c r="U58" i="1"/>
  <c r="V55" i="1"/>
  <c r="V62" i="1" s="1"/>
  <c r="W55" i="1"/>
  <c r="W61" i="1" s="1"/>
  <c r="X55" i="1"/>
  <c r="X58" i="1" s="1"/>
  <c r="Y55" i="1"/>
  <c r="Y58" i="1" s="1"/>
  <c r="Z55" i="1"/>
  <c r="Z58" i="1" s="1"/>
  <c r="AA55" i="1"/>
  <c r="AA58" i="1" s="1"/>
  <c r="AB55" i="1"/>
  <c r="AB58" i="1" s="1"/>
  <c r="E55" i="1"/>
  <c r="E62" i="1" s="1"/>
  <c r="G58" i="1"/>
  <c r="E58" i="1"/>
  <c r="H20" i="1"/>
  <c r="I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H22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H23" i="1"/>
  <c r="I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F20" i="1"/>
  <c r="F21" i="1"/>
  <c r="F22" i="1"/>
  <c r="F23" i="1"/>
  <c r="E23" i="1"/>
  <c r="E22" i="1"/>
  <c r="E21" i="1"/>
  <c r="E20" i="1"/>
  <c r="G23" i="1"/>
  <c r="G22" i="1"/>
  <c r="G21" i="1"/>
  <c r="G20" i="1"/>
  <c r="F12" i="1"/>
  <c r="J12" i="1"/>
  <c r="N12" i="1"/>
  <c r="P12" i="1"/>
  <c r="Q12" i="1"/>
  <c r="S12" i="1"/>
  <c r="T12" i="1"/>
  <c r="U12" i="1"/>
  <c r="V12" i="1"/>
  <c r="W12" i="1"/>
  <c r="X12" i="1"/>
  <c r="Y12" i="1"/>
  <c r="Z12" i="1"/>
  <c r="AA12" i="1"/>
  <c r="AB12" i="1"/>
  <c r="E12" i="1"/>
  <c r="I138" i="1"/>
  <c r="I147" i="1" s="1"/>
  <c r="H138" i="1"/>
  <c r="H147" i="1" s="1"/>
  <c r="I135" i="1"/>
  <c r="I136" i="1" s="1"/>
  <c r="H135" i="1"/>
  <c r="H136" i="1" s="1"/>
  <c r="L138" i="1"/>
  <c r="M138" i="1"/>
  <c r="L135" i="1"/>
  <c r="L136" i="1" s="1"/>
  <c r="M135" i="1"/>
  <c r="M136" i="1" s="1"/>
  <c r="AV145" i="1"/>
  <c r="AU145" i="1"/>
  <c r="AT145" i="1"/>
  <c r="AS145" i="1"/>
  <c r="AR145" i="1"/>
  <c r="AQ145" i="1"/>
  <c r="AP145" i="1"/>
  <c r="AN145" i="1"/>
  <c r="AM145" i="1"/>
  <c r="AL145" i="1"/>
  <c r="AK145" i="1"/>
  <c r="AJ145" i="1"/>
  <c r="AI145" i="1"/>
  <c r="AH145" i="1"/>
  <c r="AG145" i="1"/>
  <c r="AF145" i="1"/>
  <c r="AB145" i="1"/>
  <c r="AA145" i="1"/>
  <c r="Z145" i="1"/>
  <c r="Y145" i="1"/>
  <c r="X145" i="1"/>
  <c r="W145" i="1"/>
  <c r="F145" i="1"/>
  <c r="E145" i="1"/>
  <c r="O135" i="1"/>
  <c r="O136" i="1" s="1"/>
  <c r="S135" i="1"/>
  <c r="S136" i="1" s="1"/>
  <c r="P138" i="1"/>
  <c r="P135" i="1"/>
  <c r="P136" i="1" s="1"/>
  <c r="T138" i="1"/>
  <c r="T135" i="1"/>
  <c r="T136" i="1" s="1"/>
  <c r="E42" i="1"/>
  <c r="F42" i="1"/>
  <c r="H42" i="1"/>
  <c r="I42" i="1"/>
  <c r="J42" i="1"/>
  <c r="K42" i="1"/>
  <c r="L42" i="1"/>
  <c r="M42" i="1"/>
  <c r="N42" i="1"/>
  <c r="O42" i="1"/>
  <c r="O48" i="1" s="1"/>
  <c r="P42" i="1"/>
  <c r="P48" i="1" s="1"/>
  <c r="Q42" i="1"/>
  <c r="Q48" i="1" s="1"/>
  <c r="S42" i="1"/>
  <c r="S48" i="1" s="1"/>
  <c r="T42" i="1"/>
  <c r="T48" i="1" s="1"/>
  <c r="U42" i="1"/>
  <c r="U48" i="1" s="1"/>
  <c r="V42" i="1"/>
  <c r="V48" i="1" s="1"/>
  <c r="W42" i="1"/>
  <c r="W44" i="1" s="1"/>
  <c r="X42" i="1"/>
  <c r="X44" i="1" s="1"/>
  <c r="Y42" i="1"/>
  <c r="Y45" i="1" s="1"/>
  <c r="Z42" i="1"/>
  <c r="Z45" i="1" s="1"/>
  <c r="AA42" i="1"/>
  <c r="AA46" i="1" s="1"/>
  <c r="AB42" i="1"/>
  <c r="AB46" i="1" s="1"/>
  <c r="G42" i="1"/>
  <c r="Q138" i="1"/>
  <c r="U138" i="1"/>
  <c r="U135" i="1"/>
  <c r="U136" i="1" s="1"/>
  <c r="Q135" i="1"/>
  <c r="Q136" i="1" s="1"/>
  <c r="N130" i="1"/>
  <c r="N129" i="1"/>
  <c r="N128" i="1"/>
  <c r="N127" i="1"/>
  <c r="N126" i="1"/>
  <c r="N125" i="1"/>
  <c r="N124" i="1"/>
  <c r="J130" i="1"/>
  <c r="J129" i="1"/>
  <c r="J128" i="1"/>
  <c r="J127" i="1"/>
  <c r="J126" i="1"/>
  <c r="J125" i="1"/>
  <c r="J124" i="1"/>
  <c r="J120" i="1"/>
  <c r="J119" i="1"/>
  <c r="J118" i="1"/>
  <c r="J117" i="1"/>
  <c r="J114" i="1"/>
  <c r="J113" i="1"/>
  <c r="J112" i="1"/>
  <c r="J111" i="1"/>
  <c r="J110" i="1"/>
  <c r="J109" i="1"/>
  <c r="J105" i="1"/>
  <c r="J104" i="1"/>
  <c r="J103" i="1"/>
  <c r="J102" i="1"/>
  <c r="J101" i="1"/>
  <c r="J100" i="1"/>
  <c r="J99" i="1"/>
  <c r="J96" i="1"/>
  <c r="J95" i="1"/>
  <c r="J94" i="1"/>
  <c r="J93" i="1"/>
  <c r="N119" i="1"/>
  <c r="N120" i="1"/>
  <c r="N118" i="1"/>
  <c r="N117" i="1"/>
  <c r="N114" i="1"/>
  <c r="N113" i="1"/>
  <c r="N112" i="1"/>
  <c r="N111" i="1"/>
  <c r="N110" i="1"/>
  <c r="N109" i="1"/>
  <c r="N105" i="1"/>
  <c r="N104" i="1"/>
  <c r="N103" i="1"/>
  <c r="N102" i="1"/>
  <c r="N101" i="1"/>
  <c r="N100" i="1"/>
  <c r="N99" i="1"/>
  <c r="N96" i="1"/>
  <c r="N95" i="1"/>
  <c r="N94" i="1"/>
  <c r="N93" i="1"/>
  <c r="F67" i="1"/>
  <c r="F68" i="1" s="1"/>
  <c r="G67" i="1"/>
  <c r="G68" i="1" s="1"/>
  <c r="H67" i="1"/>
  <c r="H68" i="1" s="1"/>
  <c r="I67" i="1"/>
  <c r="I68" i="1" s="1"/>
  <c r="K67" i="1"/>
  <c r="K68" i="1" s="1"/>
  <c r="L67" i="1"/>
  <c r="L68" i="1" s="1"/>
  <c r="M67" i="1"/>
  <c r="M68" i="1" s="1"/>
  <c r="F81" i="1"/>
  <c r="G81" i="1"/>
  <c r="H81" i="1"/>
  <c r="I81" i="1"/>
  <c r="K81" i="1"/>
  <c r="L81" i="1"/>
  <c r="M81" i="1"/>
  <c r="F97" i="1"/>
  <c r="G97" i="1"/>
  <c r="H97" i="1"/>
  <c r="I97" i="1"/>
  <c r="K97" i="1"/>
  <c r="L97" i="1"/>
  <c r="M97" i="1"/>
  <c r="F106" i="1"/>
  <c r="G106" i="1"/>
  <c r="H106" i="1"/>
  <c r="I106" i="1"/>
  <c r="K106" i="1"/>
  <c r="L106" i="1"/>
  <c r="M106" i="1"/>
  <c r="F115" i="1"/>
  <c r="G115" i="1"/>
  <c r="H115" i="1"/>
  <c r="I115" i="1"/>
  <c r="K115" i="1"/>
  <c r="L115" i="1"/>
  <c r="M115" i="1"/>
  <c r="F121" i="1"/>
  <c r="G121" i="1"/>
  <c r="H121" i="1"/>
  <c r="I121" i="1"/>
  <c r="K121" i="1"/>
  <c r="L121" i="1"/>
  <c r="M121" i="1"/>
  <c r="F131" i="1"/>
  <c r="G131" i="1"/>
  <c r="H131" i="1"/>
  <c r="I131" i="1"/>
  <c r="K131" i="1"/>
  <c r="L131" i="1"/>
  <c r="M131" i="1"/>
  <c r="F136" i="1"/>
  <c r="G136" i="1"/>
  <c r="E136" i="1"/>
  <c r="E131" i="1"/>
  <c r="E121" i="1"/>
  <c r="E115" i="1"/>
  <c r="E106" i="1"/>
  <c r="E97" i="1"/>
  <c r="E81" i="1"/>
  <c r="E67" i="1"/>
  <c r="E68" i="1" s="1"/>
  <c r="R130" i="1"/>
  <c r="R129" i="1"/>
  <c r="R128" i="1"/>
  <c r="R127" i="1"/>
  <c r="R126" i="1"/>
  <c r="R125" i="1"/>
  <c r="R124" i="1"/>
  <c r="R120" i="1"/>
  <c r="R119" i="1"/>
  <c r="R118" i="1"/>
  <c r="R117" i="1"/>
  <c r="R114" i="1"/>
  <c r="R113" i="1"/>
  <c r="R112" i="1"/>
  <c r="R111" i="1"/>
  <c r="R110" i="1"/>
  <c r="R109" i="1"/>
  <c r="R105" i="1"/>
  <c r="R104" i="1"/>
  <c r="R103" i="1"/>
  <c r="R102" i="1"/>
  <c r="R101" i="1"/>
  <c r="R99" i="1"/>
  <c r="R100" i="1"/>
  <c r="R96" i="1"/>
  <c r="R95" i="1"/>
  <c r="R94" i="1"/>
  <c r="R93" i="1"/>
  <c r="Z67" i="1"/>
  <c r="Z68" i="1" s="1"/>
  <c r="AA67" i="1"/>
  <c r="AA68" i="1" s="1"/>
  <c r="AB67" i="1"/>
  <c r="AB68" i="1" s="1"/>
  <c r="Z81" i="1"/>
  <c r="AA81" i="1"/>
  <c r="AB81" i="1"/>
  <c r="Z97" i="1"/>
  <c r="AA97" i="1"/>
  <c r="AB97" i="1"/>
  <c r="Z106" i="1"/>
  <c r="AA106" i="1"/>
  <c r="AB106" i="1"/>
  <c r="Z115" i="1"/>
  <c r="AA115" i="1"/>
  <c r="AB115" i="1"/>
  <c r="Z121" i="1"/>
  <c r="AA121" i="1"/>
  <c r="AB121" i="1"/>
  <c r="Z131" i="1"/>
  <c r="AA131" i="1"/>
  <c r="AB131" i="1"/>
  <c r="Z136" i="1"/>
  <c r="AA136" i="1"/>
  <c r="AB136" i="1"/>
  <c r="X67" i="1"/>
  <c r="X68" i="1" s="1"/>
  <c r="Y67" i="1"/>
  <c r="Y68" i="1" s="1"/>
  <c r="X81" i="1"/>
  <c r="Y81" i="1"/>
  <c r="X97" i="1"/>
  <c r="Y97" i="1"/>
  <c r="X106" i="1"/>
  <c r="Y106" i="1"/>
  <c r="X115" i="1"/>
  <c r="Y115" i="1"/>
  <c r="X121" i="1"/>
  <c r="Y121" i="1"/>
  <c r="X131" i="1"/>
  <c r="Y131" i="1"/>
  <c r="X136" i="1"/>
  <c r="Y136" i="1"/>
  <c r="P67" i="1"/>
  <c r="P68" i="1" s="1"/>
  <c r="Q67" i="1"/>
  <c r="Q68" i="1" s="1"/>
  <c r="R67" i="1"/>
  <c r="R68" i="1" s="1"/>
  <c r="S67" i="1"/>
  <c r="S68" i="1" s="1"/>
  <c r="T67" i="1"/>
  <c r="U67" i="1"/>
  <c r="U68" i="1" s="1"/>
  <c r="V67" i="1"/>
  <c r="V68" i="1" s="1"/>
  <c r="W67" i="1"/>
  <c r="W68" i="1" s="1"/>
  <c r="P81" i="1"/>
  <c r="Q81" i="1"/>
  <c r="S81" i="1"/>
  <c r="T81" i="1"/>
  <c r="U81" i="1"/>
  <c r="V81" i="1"/>
  <c r="W81" i="1"/>
  <c r="P97" i="1"/>
  <c r="Q97" i="1"/>
  <c r="S97" i="1"/>
  <c r="T97" i="1"/>
  <c r="U97" i="1"/>
  <c r="V97" i="1"/>
  <c r="W97" i="1"/>
  <c r="P106" i="1"/>
  <c r="Q106" i="1"/>
  <c r="S106" i="1"/>
  <c r="T106" i="1"/>
  <c r="U106" i="1"/>
  <c r="V106" i="1"/>
  <c r="W106" i="1"/>
  <c r="P115" i="1"/>
  <c r="Q115" i="1"/>
  <c r="S115" i="1"/>
  <c r="T115" i="1"/>
  <c r="U115" i="1"/>
  <c r="V115" i="1"/>
  <c r="W115" i="1"/>
  <c r="P121" i="1"/>
  <c r="Q121" i="1"/>
  <c r="S121" i="1"/>
  <c r="T121" i="1"/>
  <c r="U121" i="1"/>
  <c r="V121" i="1"/>
  <c r="W121" i="1"/>
  <c r="P131" i="1"/>
  <c r="Q131" i="1"/>
  <c r="S131" i="1"/>
  <c r="T131" i="1"/>
  <c r="U131" i="1"/>
  <c r="V131" i="1"/>
  <c r="W131" i="1"/>
  <c r="V136" i="1"/>
  <c r="W136" i="1"/>
  <c r="O131" i="1"/>
  <c r="O121" i="1"/>
  <c r="O115" i="1"/>
  <c r="O106" i="1"/>
  <c r="O97" i="1"/>
  <c r="O81" i="1"/>
  <c r="O67" i="1"/>
  <c r="O68" i="1" s="1"/>
  <c r="AM135" i="1"/>
  <c r="AM136" i="1" s="1"/>
  <c r="AN135" i="1"/>
  <c r="AN136" i="1" s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F131" i="1"/>
  <c r="AG136" i="1"/>
  <c r="AH136" i="1"/>
  <c r="AI136" i="1"/>
  <c r="AJ136" i="1"/>
  <c r="AK136" i="1"/>
  <c r="AL136" i="1"/>
  <c r="AQ136" i="1"/>
  <c r="AR136" i="1"/>
  <c r="AS136" i="1"/>
  <c r="AT136" i="1"/>
  <c r="AU136" i="1"/>
  <c r="AV136" i="1"/>
  <c r="AF136" i="1"/>
  <c r="AP135" i="1"/>
  <c r="AP136" i="1" s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F81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F74" i="1"/>
  <c r="AG67" i="1"/>
  <c r="AG68" i="1" s="1"/>
  <c r="AH67" i="1"/>
  <c r="AH68" i="1" s="1"/>
  <c r="AI67" i="1"/>
  <c r="AJ67" i="1"/>
  <c r="AJ68" i="1" s="1"/>
  <c r="AK67" i="1"/>
  <c r="AL67" i="1"/>
  <c r="AM67" i="1"/>
  <c r="AN67" i="1"/>
  <c r="AN68" i="1" s="1"/>
  <c r="AO67" i="1"/>
  <c r="AO68" i="1" s="1"/>
  <c r="AP67" i="1"/>
  <c r="AP68" i="1" s="1"/>
  <c r="AQ67" i="1"/>
  <c r="AQ68" i="1" s="1"/>
  <c r="AR67" i="1"/>
  <c r="AR68" i="1" s="1"/>
  <c r="AS67" i="1"/>
  <c r="AS68" i="1" s="1"/>
  <c r="AT67" i="1"/>
  <c r="AT68" i="1" s="1"/>
  <c r="AU67" i="1"/>
  <c r="AU68" i="1" s="1"/>
  <c r="AV67" i="1"/>
  <c r="AV68" i="1" s="1"/>
  <c r="AF67" i="1"/>
  <c r="AF68" i="1" s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F121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F115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F106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F97" i="1"/>
  <c r="Y158" i="1" l="1"/>
  <c r="Y159" i="1"/>
  <c r="Y160" i="1"/>
  <c r="Y157" i="1"/>
  <c r="X159" i="1"/>
  <c r="X160" i="1"/>
  <c r="X158" i="1"/>
  <c r="X157" i="1"/>
  <c r="W160" i="1"/>
  <c r="W159" i="1"/>
  <c r="W157" i="1"/>
  <c r="W158" i="1"/>
  <c r="V160" i="1"/>
  <c r="V157" i="1"/>
  <c r="V158" i="1"/>
  <c r="V159" i="1"/>
  <c r="U157" i="1"/>
  <c r="U158" i="1"/>
  <c r="U159" i="1"/>
  <c r="U160" i="1"/>
  <c r="S157" i="1"/>
  <c r="S158" i="1"/>
  <c r="S159" i="1"/>
  <c r="S160" i="1"/>
  <c r="R157" i="1"/>
  <c r="R158" i="1"/>
  <c r="R159" i="1"/>
  <c r="R160" i="1"/>
  <c r="Q157" i="1"/>
  <c r="Q158" i="1"/>
  <c r="Q159" i="1"/>
  <c r="Q160" i="1"/>
  <c r="P157" i="1"/>
  <c r="P158" i="1"/>
  <c r="P159" i="1"/>
  <c r="P160" i="1"/>
  <c r="O157" i="1"/>
  <c r="O158" i="1"/>
  <c r="O159" i="1"/>
  <c r="O160" i="1"/>
  <c r="N157" i="1"/>
  <c r="N158" i="1"/>
  <c r="N159" i="1"/>
  <c r="N160" i="1"/>
  <c r="M157" i="1"/>
  <c r="M158" i="1"/>
  <c r="M159" i="1"/>
  <c r="M160" i="1"/>
  <c r="AB157" i="1"/>
  <c r="AB158" i="1"/>
  <c r="AB159" i="1"/>
  <c r="AB160" i="1"/>
  <c r="L157" i="1"/>
  <c r="L158" i="1"/>
  <c r="L159" i="1"/>
  <c r="L160" i="1"/>
  <c r="Z157" i="1"/>
  <c r="Z158" i="1"/>
  <c r="Z159" i="1"/>
  <c r="Z160" i="1"/>
  <c r="AA160" i="1"/>
  <c r="AA159" i="1"/>
  <c r="AA158" i="1"/>
  <c r="K159" i="1"/>
  <c r="K158" i="1"/>
  <c r="K157" i="1"/>
  <c r="K160" i="1"/>
  <c r="R42" i="1"/>
  <c r="R48" i="1" s="1"/>
  <c r="I143" i="1"/>
  <c r="L147" i="1"/>
  <c r="M147" i="1" s="1"/>
  <c r="N147" i="1" s="1"/>
  <c r="J147" i="1"/>
  <c r="Z61" i="1"/>
  <c r="P147" i="1"/>
  <c r="Q147" i="1" s="1"/>
  <c r="R147" i="1" s="1"/>
  <c r="AU48" i="1"/>
  <c r="W58" i="1"/>
  <c r="AA63" i="1"/>
  <c r="Y61" i="1"/>
  <c r="AU58" i="1"/>
  <c r="AT48" i="1"/>
  <c r="AG60" i="1"/>
  <c r="V58" i="1"/>
  <c r="Z63" i="1"/>
  <c r="V61" i="1"/>
  <c r="AT58" i="1"/>
  <c r="AS48" i="1"/>
  <c r="AQ46" i="1"/>
  <c r="AF60" i="1"/>
  <c r="AH62" i="1"/>
  <c r="AG61" i="1"/>
  <c r="I58" i="1"/>
  <c r="W63" i="1"/>
  <c r="AB60" i="1"/>
  <c r="J135" i="1"/>
  <c r="H144" i="1"/>
  <c r="H145" i="1" s="1"/>
  <c r="AR48" i="1"/>
  <c r="AF61" i="1"/>
  <c r="AV60" i="1"/>
  <c r="I63" i="1"/>
  <c r="R149" i="1"/>
  <c r="AQ48" i="1"/>
  <c r="AV45" i="1"/>
  <c r="AF62" i="1"/>
  <c r="AV61" i="1"/>
  <c r="AU60" i="1"/>
  <c r="H63" i="1"/>
  <c r="Z60" i="1"/>
  <c r="K144" i="1"/>
  <c r="L144" i="1" s="1"/>
  <c r="M144" i="1" s="1"/>
  <c r="R150" i="1"/>
  <c r="AP48" i="1"/>
  <c r="AU45" i="1"/>
  <c r="AF63" i="1"/>
  <c r="AV62" i="1"/>
  <c r="AU61" i="1"/>
  <c r="AT60" i="1"/>
  <c r="G63" i="1"/>
  <c r="Y60" i="1"/>
  <c r="AV47" i="1"/>
  <c r="AT45" i="1"/>
  <c r="AU62" i="1"/>
  <c r="AT61" i="1"/>
  <c r="AS60" i="1"/>
  <c r="F63" i="1"/>
  <c r="X60" i="1"/>
  <c r="R135" i="1"/>
  <c r="R136" i="1" s="1"/>
  <c r="S144" i="1"/>
  <c r="S145" i="1" s="1"/>
  <c r="AL58" i="1"/>
  <c r="AU47" i="1"/>
  <c r="AS45" i="1"/>
  <c r="AS61" i="1"/>
  <c r="AR60" i="1"/>
  <c r="N148" i="1"/>
  <c r="Z62" i="1"/>
  <c r="I144" i="1"/>
  <c r="N149" i="1"/>
  <c r="T147" i="1"/>
  <c r="U147" i="1" s="1"/>
  <c r="AS47" i="1"/>
  <c r="AQ45" i="1"/>
  <c r="AS63" i="1"/>
  <c r="AR62" i="1"/>
  <c r="AQ61" i="1"/>
  <c r="AP60" i="1"/>
  <c r="W62" i="1"/>
  <c r="AV24" i="1"/>
  <c r="AP45" i="1"/>
  <c r="AQ62" i="1"/>
  <c r="AP61" i="1"/>
  <c r="AO60" i="1"/>
  <c r="H62" i="1"/>
  <c r="AU24" i="1"/>
  <c r="AV44" i="1"/>
  <c r="AQ63" i="1"/>
  <c r="AP62" i="1"/>
  <c r="AO61" i="1"/>
  <c r="AM60" i="1"/>
  <c r="E60" i="1"/>
  <c r="G62" i="1"/>
  <c r="O145" i="1"/>
  <c r="AU44" i="1"/>
  <c r="AO62" i="1"/>
  <c r="AM61" i="1"/>
  <c r="AL60" i="1"/>
  <c r="E61" i="1"/>
  <c r="F62" i="1"/>
  <c r="P143" i="1"/>
  <c r="AO63" i="1"/>
  <c r="AM62" i="1"/>
  <c r="AL61" i="1"/>
  <c r="AK60" i="1"/>
  <c r="AB61" i="1"/>
  <c r="J143" i="1"/>
  <c r="O144" i="1"/>
  <c r="P144" i="1" s="1"/>
  <c r="Q144" i="1" s="1"/>
  <c r="R144" i="1" s="1"/>
  <c r="J81" i="1"/>
  <c r="J21" i="1"/>
  <c r="J24" i="1" s="1"/>
  <c r="J67" i="1"/>
  <c r="J68" i="1" s="1"/>
  <c r="J20" i="1"/>
  <c r="J23" i="1"/>
  <c r="N81" i="1"/>
  <c r="N75" i="1"/>
  <c r="R81" i="1"/>
  <c r="AN63" i="1"/>
  <c r="AN62" i="1"/>
  <c r="AN61" i="1"/>
  <c r="AM24" i="1"/>
  <c r="AO48" i="1"/>
  <c r="AO47" i="1"/>
  <c r="AO46" i="1"/>
  <c r="AO45" i="1"/>
  <c r="AO24" i="1"/>
  <c r="AP24" i="1"/>
  <c r="N144" i="1"/>
  <c r="T143" i="1"/>
  <c r="L143" i="1"/>
  <c r="AB62" i="1"/>
  <c r="W60" i="1"/>
  <c r="V60" i="1"/>
  <c r="Y63" i="1"/>
  <c r="Y62" i="1"/>
  <c r="X61" i="1"/>
  <c r="T60" i="1"/>
  <c r="X63" i="1"/>
  <c r="X62" i="1"/>
  <c r="K60" i="1"/>
  <c r="J60" i="1"/>
  <c r="V63" i="1"/>
  <c r="K61" i="1"/>
  <c r="I60" i="1"/>
  <c r="U63" i="1"/>
  <c r="U62" i="1"/>
  <c r="J61" i="1"/>
  <c r="H60" i="1"/>
  <c r="T63" i="1"/>
  <c r="T62" i="1"/>
  <c r="I61" i="1"/>
  <c r="G60" i="1"/>
  <c r="Q63" i="1"/>
  <c r="K62" i="1"/>
  <c r="H61" i="1"/>
  <c r="F60" i="1"/>
  <c r="J62" i="1"/>
  <c r="J63" i="1"/>
  <c r="F61" i="1"/>
  <c r="U60" i="1"/>
  <c r="U61" i="1"/>
  <c r="T61" i="1"/>
  <c r="R63" i="1"/>
  <c r="R62" i="1"/>
  <c r="R61" i="1"/>
  <c r="R60" i="1"/>
  <c r="S62" i="1"/>
  <c r="S63" i="1"/>
  <c r="S61" i="1"/>
  <c r="S60" i="1"/>
  <c r="Q62" i="1"/>
  <c r="Q61" i="1"/>
  <c r="Q60" i="1"/>
  <c r="P62" i="1"/>
  <c r="P61" i="1"/>
  <c r="P60" i="1"/>
  <c r="P63" i="1"/>
  <c r="N62" i="1"/>
  <c r="N61" i="1"/>
  <c r="N60" i="1"/>
  <c r="N63" i="1"/>
  <c r="O62" i="1"/>
  <c r="O61" i="1"/>
  <c r="O60" i="1"/>
  <c r="O63" i="1"/>
  <c r="M61" i="1"/>
  <c r="M63" i="1"/>
  <c r="M58" i="1"/>
  <c r="M60" i="1"/>
  <c r="L61" i="1"/>
  <c r="L58" i="1"/>
  <c r="L63" i="1"/>
  <c r="L60" i="1"/>
  <c r="I24" i="1"/>
  <c r="F24" i="1"/>
  <c r="U24" i="1"/>
  <c r="T24" i="1"/>
  <c r="E24" i="1"/>
  <c r="M24" i="1"/>
  <c r="L24" i="1"/>
  <c r="N24" i="1"/>
  <c r="S24" i="1"/>
  <c r="R24" i="1"/>
  <c r="Q24" i="1"/>
  <c r="P24" i="1"/>
  <c r="O24" i="1"/>
  <c r="H24" i="1"/>
  <c r="W24" i="1"/>
  <c r="AB24" i="1"/>
  <c r="V24" i="1"/>
  <c r="AA24" i="1"/>
  <c r="K24" i="1"/>
  <c r="Z24" i="1"/>
  <c r="Y24" i="1"/>
  <c r="X24" i="1"/>
  <c r="G24" i="1"/>
  <c r="Y48" i="1"/>
  <c r="AB47" i="1"/>
  <c r="T47" i="1"/>
  <c r="Z46" i="1"/>
  <c r="Y46" i="1"/>
  <c r="AB45" i="1"/>
  <c r="P47" i="1"/>
  <c r="U46" i="1"/>
  <c r="X45" i="1"/>
  <c r="S45" i="1"/>
  <c r="P45" i="1"/>
  <c r="Z44" i="1"/>
  <c r="V44" i="1"/>
  <c r="U44" i="1"/>
  <c r="Q44" i="1"/>
  <c r="AA47" i="1"/>
  <c r="AB48" i="1"/>
  <c r="Z47" i="1"/>
  <c r="X46" i="1"/>
  <c r="V45" i="1"/>
  <c r="T44" i="1"/>
  <c r="W45" i="1"/>
  <c r="AA48" i="1"/>
  <c r="Y47" i="1"/>
  <c r="W46" i="1"/>
  <c r="U45" i="1"/>
  <c r="S44" i="1"/>
  <c r="Z48" i="1"/>
  <c r="X47" i="1"/>
  <c r="V46" i="1"/>
  <c r="T45" i="1"/>
  <c r="X48" i="1"/>
  <c r="V47" i="1"/>
  <c r="T46" i="1"/>
  <c r="P44" i="1"/>
  <c r="W47" i="1"/>
  <c r="W48" i="1"/>
  <c r="U47" i="1"/>
  <c r="S46" i="1"/>
  <c r="Q45" i="1"/>
  <c r="O44" i="1"/>
  <c r="S47" i="1"/>
  <c r="Q46" i="1"/>
  <c r="O45" i="1"/>
  <c r="P46" i="1"/>
  <c r="AB44" i="1"/>
  <c r="Q47" i="1"/>
  <c r="O46" i="1"/>
  <c r="AA44" i="1"/>
  <c r="O47" i="1"/>
  <c r="AA45" i="1"/>
  <c r="Y44" i="1"/>
  <c r="F122" i="1"/>
  <c r="F132" i="1" s="1"/>
  <c r="M75" i="1"/>
  <c r="M82" i="1" s="1"/>
  <c r="M84" i="1" s="1"/>
  <c r="M87" i="1" s="1"/>
  <c r="J121" i="1"/>
  <c r="H107" i="1"/>
  <c r="I122" i="1"/>
  <c r="I132" i="1" s="1"/>
  <c r="G107" i="1"/>
  <c r="F107" i="1"/>
  <c r="G122" i="1"/>
  <c r="G132" i="1" s="1"/>
  <c r="L107" i="1"/>
  <c r="S107" i="1"/>
  <c r="AA107" i="1"/>
  <c r="E122" i="1"/>
  <c r="E132" i="1" s="1"/>
  <c r="M107" i="1"/>
  <c r="I107" i="1"/>
  <c r="E75" i="1"/>
  <c r="E82" i="1" s="1"/>
  <c r="E84" i="1" s="1"/>
  <c r="E87" i="1" s="1"/>
  <c r="Y75" i="1"/>
  <c r="Y82" i="1" s="1"/>
  <c r="Y84" i="1" s="1"/>
  <c r="Y87" i="1" s="1"/>
  <c r="E107" i="1"/>
  <c r="K75" i="1"/>
  <c r="H122" i="1"/>
  <c r="H132" i="1" s="1"/>
  <c r="I75" i="1"/>
  <c r="I76" i="1" s="1"/>
  <c r="H75" i="1"/>
  <c r="H76" i="1" s="1"/>
  <c r="Q122" i="1"/>
  <c r="Q132" i="1" s="1"/>
  <c r="G75" i="1"/>
  <c r="G76" i="1" s="1"/>
  <c r="F75" i="1"/>
  <c r="F76" i="1" s="1"/>
  <c r="M122" i="1"/>
  <c r="M132" i="1" s="1"/>
  <c r="L122" i="1"/>
  <c r="L132" i="1" s="1"/>
  <c r="K122" i="1"/>
  <c r="K132" i="1" s="1"/>
  <c r="K107" i="1"/>
  <c r="L75" i="1"/>
  <c r="L76" i="1" s="1"/>
  <c r="N131" i="1"/>
  <c r="J131" i="1"/>
  <c r="J115" i="1"/>
  <c r="J106" i="1"/>
  <c r="J97" i="1"/>
  <c r="N121" i="1"/>
  <c r="N115" i="1"/>
  <c r="N106" i="1"/>
  <c r="N97" i="1"/>
  <c r="AI107" i="1"/>
  <c r="AL75" i="1"/>
  <c r="AL76" i="1" s="1"/>
  <c r="T107" i="1"/>
  <c r="AB107" i="1"/>
  <c r="P122" i="1"/>
  <c r="P132" i="1" s="1"/>
  <c r="Y122" i="1"/>
  <c r="Y132" i="1" s="1"/>
  <c r="S122" i="1"/>
  <c r="S132" i="1" s="1"/>
  <c r="Z107" i="1"/>
  <c r="U107" i="1"/>
  <c r="W107" i="1"/>
  <c r="X107" i="1"/>
  <c r="S75" i="1"/>
  <c r="S76" i="1" s="1"/>
  <c r="R75" i="1"/>
  <c r="R76" i="1" s="1"/>
  <c r="Z75" i="1"/>
  <c r="Z82" i="1" s="1"/>
  <c r="Z84" i="1" s="1"/>
  <c r="Z87" i="1" s="1"/>
  <c r="AB122" i="1"/>
  <c r="AB132" i="1" s="1"/>
  <c r="AB75" i="1"/>
  <c r="AB82" i="1" s="1"/>
  <c r="AB84" i="1" s="1"/>
  <c r="AB87" i="1" s="1"/>
  <c r="AA122" i="1"/>
  <c r="AA132" i="1" s="1"/>
  <c r="AA75" i="1"/>
  <c r="AA82" i="1" s="1"/>
  <c r="AA84" i="1" s="1"/>
  <c r="AA87" i="1" s="1"/>
  <c r="Z122" i="1"/>
  <c r="Z132" i="1" s="1"/>
  <c r="V122" i="1"/>
  <c r="V132" i="1" s="1"/>
  <c r="T75" i="1"/>
  <c r="T76" i="1" s="1"/>
  <c r="R131" i="1"/>
  <c r="R121" i="1"/>
  <c r="R115" i="1"/>
  <c r="R106" i="1"/>
  <c r="R97" i="1"/>
  <c r="U122" i="1"/>
  <c r="U132" i="1" s="1"/>
  <c r="X122" i="1"/>
  <c r="X132" i="1" s="1"/>
  <c r="V107" i="1"/>
  <c r="T68" i="1"/>
  <c r="Q75" i="1"/>
  <c r="Q76" i="1" s="1"/>
  <c r="P75" i="1"/>
  <c r="W122" i="1"/>
  <c r="W132" i="1" s="1"/>
  <c r="T122" i="1"/>
  <c r="T132" i="1" s="1"/>
  <c r="AK75" i="1"/>
  <c r="AK82" i="1" s="1"/>
  <c r="AK84" i="1" s="1"/>
  <c r="AK87" i="1" s="1"/>
  <c r="Y107" i="1"/>
  <c r="Q107" i="1"/>
  <c r="P107" i="1"/>
  <c r="W75" i="1"/>
  <c r="W76" i="1" s="1"/>
  <c r="V75" i="1"/>
  <c r="V82" i="1" s="1"/>
  <c r="V84" i="1" s="1"/>
  <c r="V87" i="1" s="1"/>
  <c r="U75" i="1"/>
  <c r="U76" i="1" s="1"/>
  <c r="X75" i="1"/>
  <c r="O122" i="1"/>
  <c r="O132" i="1" s="1"/>
  <c r="AG75" i="1"/>
  <c r="AG82" i="1" s="1"/>
  <c r="AG84" i="1" s="1"/>
  <c r="AG87" i="1" s="1"/>
  <c r="AK107" i="1"/>
  <c r="AK68" i="1"/>
  <c r="AI75" i="1"/>
  <c r="AI82" i="1" s="1"/>
  <c r="AI84" i="1" s="1"/>
  <c r="AI87" i="1" s="1"/>
  <c r="AJ75" i="1"/>
  <c r="AJ82" i="1" s="1"/>
  <c r="AJ84" i="1" s="1"/>
  <c r="AJ87" i="1" s="1"/>
  <c r="AF75" i="1"/>
  <c r="AF76" i="1" s="1"/>
  <c r="O107" i="1"/>
  <c r="AU75" i="1"/>
  <c r="AU76" i="1" s="1"/>
  <c r="AL68" i="1"/>
  <c r="O75" i="1"/>
  <c r="AM75" i="1"/>
  <c r="AM82" i="1" s="1"/>
  <c r="AM84" i="1" s="1"/>
  <c r="AM87" i="1" s="1"/>
  <c r="AM68" i="1"/>
  <c r="AH75" i="1"/>
  <c r="AI68" i="1"/>
  <c r="AT75" i="1"/>
  <c r="AT76" i="1" s="1"/>
  <c r="AS75" i="1"/>
  <c r="AS76" i="1" s="1"/>
  <c r="AV75" i="1"/>
  <c r="AP75" i="1"/>
  <c r="AR75" i="1"/>
  <c r="AR76" i="1" s="1"/>
  <c r="AO75" i="1"/>
  <c r="AO76" i="1" s="1"/>
  <c r="AQ75" i="1"/>
  <c r="AP122" i="1"/>
  <c r="AP132" i="1" s="1"/>
  <c r="AN75" i="1"/>
  <c r="AN76" i="1" s="1"/>
  <c r="AN122" i="1"/>
  <c r="AN132" i="1" s="1"/>
  <c r="AH107" i="1"/>
  <c r="AI122" i="1"/>
  <c r="AI132" i="1" s="1"/>
  <c r="AO122" i="1"/>
  <c r="AO132" i="1" s="1"/>
  <c r="AT107" i="1"/>
  <c r="AG122" i="1"/>
  <c r="AG132" i="1" s="1"/>
  <c r="AV122" i="1"/>
  <c r="AV132" i="1" s="1"/>
  <c r="AH122" i="1"/>
  <c r="AH132" i="1" s="1"/>
  <c r="AL107" i="1"/>
  <c r="AM122" i="1"/>
  <c r="AM132" i="1" s="1"/>
  <c r="AN107" i="1"/>
  <c r="AJ107" i="1"/>
  <c r="AG107" i="1"/>
  <c r="AO107" i="1"/>
  <c r="AM107" i="1"/>
  <c r="AF107" i="1"/>
  <c r="AJ122" i="1"/>
  <c r="AJ132" i="1" s="1"/>
  <c r="AK122" i="1"/>
  <c r="AK132" i="1" s="1"/>
  <c r="AF122" i="1"/>
  <c r="AF132" i="1" s="1"/>
  <c r="AR122" i="1"/>
  <c r="AR132" i="1" s="1"/>
  <c r="AL122" i="1"/>
  <c r="AL132" i="1" s="1"/>
  <c r="AU122" i="1"/>
  <c r="AU132" i="1" s="1"/>
  <c r="AT122" i="1"/>
  <c r="AT132" i="1" s="1"/>
  <c r="AV107" i="1"/>
  <c r="AS122" i="1"/>
  <c r="AS132" i="1" s="1"/>
  <c r="AQ122" i="1"/>
  <c r="AQ132" i="1" s="1"/>
  <c r="AS107" i="1"/>
  <c r="AR107" i="1"/>
  <c r="AQ107" i="1"/>
  <c r="AU107" i="1"/>
  <c r="AP107" i="1"/>
  <c r="B3" i="3" a="1"/>
  <c r="B3" i="3" s="1"/>
  <c r="B2" i="3" a="1"/>
  <c r="B2" i="3" s="1"/>
  <c r="R46" i="1" l="1"/>
  <c r="R45" i="1"/>
  <c r="R47" i="1"/>
  <c r="R44" i="1"/>
  <c r="J144" i="1"/>
  <c r="J145" i="1" s="1"/>
  <c r="J75" i="1"/>
  <c r="J76" i="1" s="1"/>
  <c r="P145" i="1"/>
  <c r="T144" i="1"/>
  <c r="U144" i="1" s="1"/>
  <c r="Q143" i="1"/>
  <c r="K145" i="1"/>
  <c r="J136" i="1"/>
  <c r="I145" i="1"/>
  <c r="T145" i="1"/>
  <c r="U143" i="1"/>
  <c r="Q145" i="1"/>
  <c r="R143" i="1"/>
  <c r="R145" i="1" s="1"/>
  <c r="M143" i="1"/>
  <c r="L145" i="1"/>
  <c r="M76" i="1"/>
  <c r="R82" i="1"/>
  <c r="R84" i="1" s="1"/>
  <c r="R87" i="1" s="1"/>
  <c r="E76" i="1"/>
  <c r="Y76" i="1"/>
  <c r="F82" i="1"/>
  <c r="F84" i="1" s="1"/>
  <c r="F87" i="1" s="1"/>
  <c r="I82" i="1"/>
  <c r="I84" i="1" s="1"/>
  <c r="I87" i="1" s="1"/>
  <c r="K82" i="1"/>
  <c r="K84" i="1" s="1"/>
  <c r="K87" i="1" s="1"/>
  <c r="K76" i="1"/>
  <c r="H82" i="1"/>
  <c r="H84" i="1" s="1"/>
  <c r="H87" i="1" s="1"/>
  <c r="J82" i="1"/>
  <c r="J84" i="1" s="1"/>
  <c r="J87" i="1" s="1"/>
  <c r="G82" i="1"/>
  <c r="G84" i="1" s="1"/>
  <c r="G87" i="1" s="1"/>
  <c r="L82" i="1"/>
  <c r="L84" i="1" s="1"/>
  <c r="L87" i="1" s="1"/>
  <c r="U82" i="1"/>
  <c r="U84" i="1" s="1"/>
  <c r="U87" i="1" s="1"/>
  <c r="J122" i="1"/>
  <c r="J132" i="1" s="1"/>
  <c r="J107" i="1"/>
  <c r="N122" i="1"/>
  <c r="N132" i="1" s="1"/>
  <c r="N107" i="1"/>
  <c r="N76" i="1"/>
  <c r="N82" i="1"/>
  <c r="N84" i="1" s="1"/>
  <c r="N87" i="1" s="1"/>
  <c r="AL82" i="1"/>
  <c r="AL84" i="1" s="1"/>
  <c r="AL87" i="1" s="1"/>
  <c r="T82" i="1"/>
  <c r="T84" i="1" s="1"/>
  <c r="T87" i="1" s="1"/>
  <c r="Z76" i="1"/>
  <c r="S82" i="1"/>
  <c r="S84" i="1" s="1"/>
  <c r="S87" i="1" s="1"/>
  <c r="AA76" i="1"/>
  <c r="AB76" i="1"/>
  <c r="R122" i="1"/>
  <c r="R132" i="1" s="1"/>
  <c r="R107" i="1"/>
  <c r="AK76" i="1"/>
  <c r="Q82" i="1"/>
  <c r="Q84" i="1" s="1"/>
  <c r="Q87" i="1" s="1"/>
  <c r="V76" i="1"/>
  <c r="AG76" i="1"/>
  <c r="W82" i="1"/>
  <c r="W84" i="1" s="1"/>
  <c r="W87" i="1" s="1"/>
  <c r="AU82" i="1"/>
  <c r="AU84" i="1" s="1"/>
  <c r="AU87" i="1" s="1"/>
  <c r="P76" i="1"/>
  <c r="P82" i="1"/>
  <c r="P84" i="1" s="1"/>
  <c r="P87" i="1" s="1"/>
  <c r="X76" i="1"/>
  <c r="X82" i="1"/>
  <c r="X84" i="1" s="1"/>
  <c r="X87" i="1" s="1"/>
  <c r="AJ76" i="1"/>
  <c r="AI76" i="1"/>
  <c r="AR82" i="1"/>
  <c r="AR84" i="1" s="1"/>
  <c r="AR87" i="1" s="1"/>
  <c r="AO82" i="1"/>
  <c r="AO84" i="1" s="1"/>
  <c r="AO87" i="1" s="1"/>
  <c r="AF82" i="1"/>
  <c r="AF84" i="1" s="1"/>
  <c r="AF87" i="1" s="1"/>
  <c r="O82" i="1"/>
  <c r="O84" i="1" s="1"/>
  <c r="O87" i="1" s="1"/>
  <c r="O76" i="1"/>
  <c r="B4" i="3"/>
  <c r="AM76" i="1"/>
  <c r="AP76" i="1"/>
  <c r="AP82" i="1"/>
  <c r="AP84" i="1" s="1"/>
  <c r="AP87" i="1" s="1"/>
  <c r="AH76" i="1"/>
  <c r="AH82" i="1"/>
  <c r="AH84" i="1" s="1"/>
  <c r="AH87" i="1" s="1"/>
  <c r="AT82" i="1"/>
  <c r="AT84" i="1" s="1"/>
  <c r="AT87" i="1" s="1"/>
  <c r="AQ82" i="1"/>
  <c r="AQ84" i="1" s="1"/>
  <c r="AQ87" i="1" s="1"/>
  <c r="AQ76" i="1"/>
  <c r="AV76" i="1"/>
  <c r="AV82" i="1"/>
  <c r="AV84" i="1" s="1"/>
  <c r="AV87" i="1" s="1"/>
  <c r="AS82" i="1"/>
  <c r="AS84" i="1" s="1"/>
  <c r="AS87" i="1" s="1"/>
  <c r="AN82" i="1"/>
  <c r="AN84" i="1" s="1"/>
  <c r="AN87" i="1" s="1"/>
  <c r="U145" i="1" l="1"/>
  <c r="M145" i="1"/>
  <c r="N143" i="1"/>
  <c r="N1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0" authorId="0" shapeId="0" xr:uid="{B412D516-31CD-43D6-87F8-71AB47C94CE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learners as customers having generated an invoice of less than $50 for the month end period and that have been on DigitalOcean’s platform for more than three months.</t>
        </r>
      </text>
    </comment>
    <comment ref="B11" authorId="0" shapeId="0" xr:uid="{52A16557-A972-4FE5-836C-688AD75D72A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builders as customers having generated an invoice between $50 and $500 (inclusive) for the month end period.</t>
        </r>
      </text>
    </comment>
    <comment ref="B13" authorId="0" shapeId="0" xr:uid="{E9989BB8-27E2-43DA-A674-43EBE79F1E2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scalers as customers having generated an invoice of greater than $500 for the month end period.</t>
        </r>
      </text>
    </comment>
    <comment ref="B14" authorId="0" shapeId="0" xr:uid="{7B01EAAE-41B7-4B90-9A08-3C198A348395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believe that our average revenue per customer, which we refer to as ARPU, is a strong indication of our ability to land new customers with higher spending levels and expand usage of our platform by our existing customers. We calculate ARPU on a monthly basis as our total revenue in that period divided by the number of customers determined as of the last day of that period. For a quarterly or annual period, ARPU is determined as the weighted average monthly ARPU over such three or 12-month period.</t>
        </r>
      </text>
    </comment>
    <comment ref="B15" authorId="0" shapeId="0" xr:uid="{FA7CC94D-D648-48DE-B404-F8740777DEED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Given the renewable nature of our business, we view annual run-rate revenue as an important indicator of our current progress towards meeting our revenue targets and projected growth rate going forward. We calculate ARR at a point in time by multiplying the latest monthly period’s revenue by 12.</t>
        </r>
      </text>
    </comment>
    <comment ref="B16" authorId="0" shapeId="0" xr:uid="{842CD233-D77B-41CC-A1FA-811E4269B92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Our ability to maintain long-term revenue growth and achieve profitability is dependent on our ability to retain and grow revenue from our existing customers. We have a history of retaining customers for multiple years and in many cases increasing their spend with us over time. </t>
        </r>
      </text>
    </comment>
    <comment ref="B36" authorId="0" shapeId="0" xr:uid="{5A757EE8-609C-4437-A09B-89E043D1F59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PP&amp;E and Operating Leases across regions.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<sst xmlns="http://schemas.openxmlformats.org/spreadsheetml/2006/main" count="305" uniqueCount="156">
  <si>
    <t>DOCN</t>
  </si>
  <si>
    <t>Price</t>
  </si>
  <si>
    <t>Shares</t>
  </si>
  <si>
    <t>Marketcap</t>
  </si>
  <si>
    <t>*in millions</t>
  </si>
  <si>
    <t>Company Name</t>
  </si>
  <si>
    <t>Ticker</t>
  </si>
  <si>
    <t>Country</t>
  </si>
  <si>
    <t>Sector</t>
  </si>
  <si>
    <t>Industry</t>
  </si>
  <si>
    <t>HQ</t>
  </si>
  <si>
    <t>Headcount</t>
  </si>
  <si>
    <t>Digital Ocean Holdings, Inc.</t>
  </si>
  <si>
    <t>USA</t>
  </si>
  <si>
    <t>Information Technology</t>
  </si>
  <si>
    <t>Software - Infrastructure</t>
  </si>
  <si>
    <t>New York, NY</t>
  </si>
  <si>
    <t>Stock Prices</t>
  </si>
  <si>
    <t>High</t>
  </si>
  <si>
    <t>Low</t>
  </si>
  <si>
    <t>Average</t>
  </si>
  <si>
    <t>Income Statement *in thousands, USD</t>
  </si>
  <si>
    <t>Quarter</t>
  </si>
  <si>
    <t>Filing Date</t>
  </si>
  <si>
    <t>Period of Report</t>
  </si>
  <si>
    <t>Key Metrics</t>
  </si>
  <si>
    <t>Learners</t>
  </si>
  <si>
    <t>Builders</t>
  </si>
  <si>
    <t>Scalers</t>
  </si>
  <si>
    <t>ARPU</t>
  </si>
  <si>
    <t>Net dollar retention rate</t>
  </si>
  <si>
    <t>ARR (in millions)</t>
  </si>
  <si>
    <t>Balance Sheet *in thousands, USD</t>
  </si>
  <si>
    <t>Current Assets</t>
  </si>
  <si>
    <t>Non-current Assets</t>
  </si>
  <si>
    <t>Current Liabilities</t>
  </si>
  <si>
    <t>Non-current Liabilities</t>
  </si>
  <si>
    <t>Equity</t>
  </si>
  <si>
    <t>Cash</t>
  </si>
  <si>
    <t>Marketable securities</t>
  </si>
  <si>
    <t>AR</t>
  </si>
  <si>
    <t>Prepaid expenses and other current assets</t>
  </si>
  <si>
    <t>Total Current Assets</t>
  </si>
  <si>
    <t>PP&amp;E</t>
  </si>
  <si>
    <t>Restricted cash</t>
  </si>
  <si>
    <t>Goodwill</t>
  </si>
  <si>
    <t>Intangible assets</t>
  </si>
  <si>
    <t>Operating lease right-of-use assets</t>
  </si>
  <si>
    <t>Deferred tax assets</t>
  </si>
  <si>
    <t>Other assets</t>
  </si>
  <si>
    <t>Total Non-current Assets</t>
  </si>
  <si>
    <t>Total Assets</t>
  </si>
  <si>
    <t>AP</t>
  </si>
  <si>
    <t>Accrued other expenses</t>
  </si>
  <si>
    <t>Deferred revenue</t>
  </si>
  <si>
    <t>Operating lease liabilities</t>
  </si>
  <si>
    <t>Other current liabilities</t>
  </si>
  <si>
    <t>Deferred tax liabilities</t>
  </si>
  <si>
    <t>Long-term debt</t>
  </si>
  <si>
    <t>Operating lease liabilities, non-current</t>
  </si>
  <si>
    <t>Other long-term liabilities</t>
  </si>
  <si>
    <t>Total Non-current Liabilities</t>
  </si>
  <si>
    <t>Total Liabilities</t>
  </si>
  <si>
    <t>Preferred stock</t>
  </si>
  <si>
    <t>Common stock</t>
  </si>
  <si>
    <t>Treasury stock</t>
  </si>
  <si>
    <t>Additional paid-in capital</t>
  </si>
  <si>
    <t>Accumulated other comprehensive loss</t>
  </si>
  <si>
    <t>Accumulated deficit</t>
  </si>
  <si>
    <t>Total Equity</t>
  </si>
  <si>
    <t>Total Equity &amp; Liabilities</t>
  </si>
  <si>
    <t>CFFO</t>
  </si>
  <si>
    <t>CapEx</t>
  </si>
  <si>
    <t>FCF</t>
  </si>
  <si>
    <t>SBI</t>
  </si>
  <si>
    <t>SBC</t>
  </si>
  <si>
    <t>SBB</t>
  </si>
  <si>
    <t>Dividends</t>
  </si>
  <si>
    <t>Revenue</t>
  </si>
  <si>
    <t>COGs</t>
  </si>
  <si>
    <t>Gross Profit</t>
  </si>
  <si>
    <t>Gross Margin</t>
  </si>
  <si>
    <t>Operating Expenses</t>
  </si>
  <si>
    <t>R&amp;D</t>
  </si>
  <si>
    <t>S&amp;M</t>
  </si>
  <si>
    <t>G&amp;A</t>
  </si>
  <si>
    <t>Total Operating Expenses</t>
  </si>
  <si>
    <t>Operating Income</t>
  </si>
  <si>
    <t>Operating Margin</t>
  </si>
  <si>
    <t>Other Income (expense)</t>
  </si>
  <si>
    <t>Interest expense</t>
  </si>
  <si>
    <t>Loss on extinguishment of debt</t>
  </si>
  <si>
    <t>Total Other Income</t>
  </si>
  <si>
    <t>Income before taxes</t>
  </si>
  <si>
    <t>Net Income</t>
  </si>
  <si>
    <t>Net Margin</t>
  </si>
  <si>
    <t>EPS</t>
  </si>
  <si>
    <t>Taxes (benefit)</t>
  </si>
  <si>
    <t>Current portion of long-term debt</t>
  </si>
  <si>
    <t>Convertible preferred stock</t>
  </si>
  <si>
    <t>Q420</t>
  </si>
  <si>
    <t>Q421</t>
  </si>
  <si>
    <t>Q422</t>
  </si>
  <si>
    <t>Q423</t>
  </si>
  <si>
    <t>Geographic Revenue *in thousands, USD</t>
  </si>
  <si>
    <t>United States</t>
  </si>
  <si>
    <t>Singapore</t>
  </si>
  <si>
    <t>Germany</t>
  </si>
  <si>
    <t>Netherlands</t>
  </si>
  <si>
    <t>Other</t>
  </si>
  <si>
    <t>Total Revenue</t>
  </si>
  <si>
    <t>Info</t>
  </si>
  <si>
    <t>Risks</t>
  </si>
  <si>
    <t xml:space="preserve">According to people that have used their services, DOCN does almost nothing to prevent Ips from being blacklisted. Meaning nefarious actors are slower to be shutdown relative to other platforms. </t>
  </si>
  <si>
    <t>Targets small to mid businesses</t>
  </si>
  <si>
    <t>3-months adjusted</t>
  </si>
  <si>
    <t>Geographic PP&amp;E *in thousands, USD</t>
  </si>
  <si>
    <t>Mix %</t>
  </si>
  <si>
    <t>-</t>
  </si>
  <si>
    <t>Q122</t>
  </si>
  <si>
    <t>Q222</t>
  </si>
  <si>
    <t>Q322</t>
  </si>
  <si>
    <t>Q123</t>
  </si>
  <si>
    <t>Q223</t>
  </si>
  <si>
    <t>Q323</t>
  </si>
  <si>
    <t>Q121</t>
  </si>
  <si>
    <t>Q221</t>
  </si>
  <si>
    <t>Q321</t>
  </si>
  <si>
    <t>Q120</t>
  </si>
  <si>
    <t>Q220</t>
  </si>
  <si>
    <t>Q320</t>
  </si>
  <si>
    <t>Total Customers</t>
  </si>
  <si>
    <t>CapEx/Revenue</t>
  </si>
  <si>
    <t>North America</t>
  </si>
  <si>
    <t>Europe</t>
  </si>
  <si>
    <t>Asia</t>
  </si>
  <si>
    <t>PP&amp;E Breakdown</t>
  </si>
  <si>
    <t>Computer and equipment</t>
  </si>
  <si>
    <t>Furniture and fixtures</t>
  </si>
  <si>
    <t>Leasehold improvedments</t>
  </si>
  <si>
    <t>Internal-use software</t>
  </si>
  <si>
    <t>PP&amp;E Gross</t>
  </si>
  <si>
    <t>Less: Accumulated Amortization</t>
  </si>
  <si>
    <t>Less: Accumulated Depreciation</t>
  </si>
  <si>
    <t>PP&amp;E: Net</t>
  </si>
  <si>
    <t>Customers</t>
  </si>
  <si>
    <t>Individuals</t>
  </si>
  <si>
    <t>Business customers including software engineers, researchers, data scientists, system admisnistrators, students, and hobbyists.</t>
  </si>
  <si>
    <t>Equipment under finance leases</t>
  </si>
  <si>
    <t>Restructuring and other charges</t>
  </si>
  <si>
    <t>Stock Statistics</t>
  </si>
  <si>
    <t>EV</t>
  </si>
  <si>
    <t>P/S</t>
  </si>
  <si>
    <t>P/E</t>
  </si>
  <si>
    <t>P/B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</si>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</sst>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0" xfId="0" applyFont="1" applyFill="1"/>
    <xf numFmtId="14" fontId="0" fillId="0" borderId="0" xfId="0" applyNumberFormat="1"/>
    <xf numFmtId="9" fontId="0" fillId="0" borderId="0" xfId="0" applyNumberFormat="1"/>
    <xf numFmtId="3" fontId="0" fillId="0" borderId="0" xfId="0" applyNumberFormat="1"/>
    <xf numFmtId="0" fontId="4" fillId="3" borderId="0" xfId="0" applyFont="1" applyFill="1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3" fontId="4" fillId="3" borderId="0" xfId="0" applyNumberFormat="1" applyFont="1" applyFill="1"/>
    <xf numFmtId="0" fontId="6" fillId="0" borderId="0" xfId="0" applyFont="1"/>
    <xf numFmtId="3" fontId="5" fillId="0" borderId="2" xfId="0" applyNumberFormat="1" applyFont="1" applyBorder="1"/>
    <xf numFmtId="3" fontId="5" fillId="0" borderId="0" xfId="0" applyNumberFormat="1" applyFont="1"/>
    <xf numFmtId="0" fontId="5" fillId="0" borderId="2" xfId="0" applyFont="1" applyBorder="1"/>
    <xf numFmtId="0" fontId="5" fillId="0" borderId="0" xfId="0" applyFont="1"/>
    <xf numFmtId="9" fontId="0" fillId="0" borderId="1" xfId="0" applyNumberFormat="1" applyBorder="1"/>
    <xf numFmtId="9" fontId="1" fillId="2" borderId="0" xfId="0" applyNumberFormat="1" applyFont="1" applyFill="1"/>
    <xf numFmtId="9" fontId="5" fillId="0" borderId="0" xfId="0" applyNumberFormat="1" applyFont="1"/>
    <xf numFmtId="0" fontId="0" fillId="0" borderId="3" xfId="0" applyBorder="1"/>
    <xf numFmtId="14" fontId="0" fillId="0" borderId="3" xfId="0" applyNumberFormat="1" applyBorder="1"/>
    <xf numFmtId="0" fontId="1" fillId="2" borderId="3" xfId="0" applyFont="1" applyFill="1" applyBorder="1"/>
    <xf numFmtId="3" fontId="0" fillId="0" borderId="3" xfId="0" applyNumberFormat="1" applyBorder="1"/>
    <xf numFmtId="3" fontId="0" fillId="0" borderId="4" xfId="0" applyNumberFormat="1" applyBorder="1"/>
    <xf numFmtId="4" fontId="0" fillId="0" borderId="3" xfId="0" applyNumberFormat="1" applyBorder="1"/>
    <xf numFmtId="9" fontId="0" fillId="0" borderId="3" xfId="0" applyNumberFormat="1" applyBorder="1"/>
    <xf numFmtId="9" fontId="1" fillId="2" borderId="3" xfId="0" applyNumberFormat="1" applyFont="1" applyFill="1" applyBorder="1"/>
    <xf numFmtId="3" fontId="5" fillId="0" borderId="3" xfId="0" applyNumberFormat="1" applyFont="1" applyBorder="1"/>
    <xf numFmtId="3" fontId="4" fillId="3" borderId="3" xfId="0" applyNumberFormat="1" applyFont="1" applyFill="1" applyBorder="1"/>
    <xf numFmtId="3" fontId="0" fillId="0" borderId="5" xfId="0" applyNumberFormat="1" applyBorder="1"/>
    <xf numFmtId="0" fontId="4" fillId="3" borderId="3" xfId="0" applyFont="1" applyFill="1" applyBorder="1"/>
    <xf numFmtId="0" fontId="0" fillId="0" borderId="4" xfId="0" applyBorder="1"/>
    <xf numFmtId="3" fontId="5" fillId="0" borderId="5" xfId="0" applyNumberFormat="1" applyFont="1" applyBorder="1"/>
    <xf numFmtId="0" fontId="6" fillId="0" borderId="3" xfId="0" applyFont="1" applyBorder="1"/>
    <xf numFmtId="9" fontId="0" fillId="0" borderId="4" xfId="0" applyNumberForma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https://www.bing.com/financeapi/forcetrigger?t=bztea2&amp;q=XNYS%3aDOCN&amp;form=skydnc</v>
    <v>Learn more on Bing</v>
  </rv>
  <rv s="1">
    <v>en-US</v>
    <v>bztea2</v>
    <v>268435456</v>
    <v>1</v>
    <v>Powered by Refinitiv</v>
    <v>0</v>
    <v>DigitalOcean Holdings, Inc. (XNYS:DOCN)</v>
    <v>2</v>
    <v>3</v>
    <v>Finance</v>
    <v>4</v>
    <v>51.69</v>
    <v>19.39</v>
    <v>2.387</v>
    <v>-0.57999999999999996</v>
    <v>-7.1960000000000001E-3</v>
    <v>-1.4188000000000001E-2</v>
    <v>-0.28999999999999998</v>
    <v>USD</v>
    <v>DigitalOcean Holdings, Inc. provides cloud computing platform offering on-demand infrastructure, platform and software tools for startups and small and medium-sized businesses (SMBs). The Company provides SMBs with a comprehensive suite of cloud offerings, advanced networking and the flexibility to harness both Graphics Processing Units (GPUs) and Central Processing Units (CPUs) capabilities. It offers mission-critical solutions across Infrastructure-as-a-Service (IaaS), including its Droplet virtual machines, storage, and networking offerings; Platform-as-a-Service (PaaS), including its Managed Database and Managed Kubernetes offerings; and Software-as-a-Service (SaaS), including its Managed Hosting and Marketplace offerings. Its customers use its platform across numerous industry verticals and for a range of use cases, such as Web and mobile applications, Website hosting, media and gaming, personal Web projects, managed services, and others.</v>
    <v>1204</v>
    <v>New York Stock Exchange</v>
    <v>XNYS</v>
    <v>XNYS</v>
    <v>101 Avenue Of The Americas, 10Th Floor, NEW YORK, NY, 10013 US</v>
    <v>41.07</v>
    <v>Software &amp; IT Services</v>
    <v>Stock</v>
    <v>45339.035931990627</v>
    <v>0</v>
    <v>39.83</v>
    <v>3466159878</v>
    <v>DigitalOcean Holdings, Inc.</v>
    <v>DigitalOcean Holdings, Inc.</v>
    <v>40.36</v>
    <v>40.880000000000003</v>
    <v>40.299999999999997</v>
    <v>40.01</v>
    <v>86008930</v>
    <v>DOCN</v>
    <v>DigitalOcean Holdings, Inc. (XNYS:DOCN)</v>
    <v>1240630</v>
    <v>991531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65A-49F7-4DF7-A936-5E0D29217E81}">
  <dimension ref="A1:C4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e" vm="1">
        <v>#VALUE!</v>
      </c>
    </row>
    <row r="2" spans="1:3" x14ac:dyDescent="0.35">
      <c r="A2" t="s">
        <v>1</v>
      </c>
      <c r="B2" s="1" cm="1">
        <f t="array" ref="B2">_FV(A1,"Price")</f>
        <v>40.299999999999997</v>
      </c>
    </row>
    <row r="3" spans="1:3" s="2" customFormat="1" x14ac:dyDescent="0.35">
      <c r="A3" s="2" t="s">
        <v>2</v>
      </c>
      <c r="B3" s="2" cm="1">
        <f t="array" ref="B3">_FV(A1,"Shares outstanding",TRUE)/1000000</f>
        <v>86.008930000000007</v>
      </c>
      <c r="C3" s="2" t="s">
        <v>4</v>
      </c>
    </row>
    <row r="4" spans="1:3" s="2" customFormat="1" x14ac:dyDescent="0.35">
      <c r="A4" s="2" t="s">
        <v>3</v>
      </c>
      <c r="B4" s="2">
        <f>B2*B3</f>
        <v>3466.1598789999998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D60C-8C7D-4424-8B42-6A2F02EA247D}">
  <dimension ref="A1:B34"/>
  <sheetViews>
    <sheetView topLeftCell="A7" workbookViewId="0">
      <selection activeCell="A35" sqref="A35"/>
    </sheetView>
  </sheetViews>
  <sheetFormatPr defaultRowHeight="14.5" x14ac:dyDescent="0.35"/>
  <sheetData>
    <row r="1" spans="1:2" x14ac:dyDescent="0.35">
      <c r="A1" t="s">
        <v>5</v>
      </c>
      <c r="B1" t="s">
        <v>12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13</v>
      </c>
    </row>
    <row r="4" spans="1:2" x14ac:dyDescent="0.35">
      <c r="A4" t="s">
        <v>8</v>
      </c>
      <c r="B4" t="s">
        <v>14</v>
      </c>
    </row>
    <row r="5" spans="1:2" x14ac:dyDescent="0.35">
      <c r="A5" t="s">
        <v>9</v>
      </c>
      <c r="B5" t="s">
        <v>15</v>
      </c>
    </row>
    <row r="6" spans="1:2" x14ac:dyDescent="0.35">
      <c r="A6" t="s">
        <v>10</v>
      </c>
      <c r="B6" t="s">
        <v>16</v>
      </c>
    </row>
    <row r="8" spans="1:2" x14ac:dyDescent="0.35">
      <c r="A8" t="s">
        <v>11</v>
      </c>
      <c r="B8">
        <v>1204</v>
      </c>
    </row>
    <row r="17" spans="1:1" s="3" customFormat="1" x14ac:dyDescent="0.35">
      <c r="A17" s="3" t="s">
        <v>111</v>
      </c>
    </row>
    <row r="18" spans="1:1" x14ac:dyDescent="0.35">
      <c r="A18" t="s">
        <v>114</v>
      </c>
    </row>
    <row r="25" spans="1:1" s="3" customFormat="1" x14ac:dyDescent="0.35">
      <c r="A25" s="3" t="s">
        <v>112</v>
      </c>
    </row>
    <row r="26" spans="1:1" x14ac:dyDescent="0.35">
      <c r="A26" t="s">
        <v>113</v>
      </c>
    </row>
    <row r="32" spans="1:1" s="3" customFormat="1" x14ac:dyDescent="0.35">
      <c r="A32" s="3" t="s">
        <v>145</v>
      </c>
    </row>
    <row r="33" spans="1:1" x14ac:dyDescent="0.35">
      <c r="A33" t="s">
        <v>146</v>
      </c>
    </row>
    <row r="34" spans="1:1" x14ac:dyDescent="0.35">
      <c r="A3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B9D-56B9-415F-84B2-0254055CCDC6}">
  <dimension ref="B1:AV161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U65" sqref="U65"/>
    </sheetView>
  </sheetViews>
  <sheetFormatPr defaultRowHeight="14.5" x14ac:dyDescent="0.35"/>
  <cols>
    <col min="2" max="2" width="17.90625" customWidth="1"/>
    <col min="7" max="7" width="9.453125" style="20" bestFit="1" customWidth="1"/>
    <col min="8" max="9" width="9.453125" bestFit="1" customWidth="1"/>
    <col min="10" max="10" width="10.453125" bestFit="1" customWidth="1"/>
    <col min="11" max="11" width="9.453125" style="20" bestFit="1" customWidth="1"/>
    <col min="12" max="13" width="9.453125" bestFit="1" customWidth="1"/>
    <col min="14" max="14" width="10.453125" bestFit="1" customWidth="1"/>
    <col min="15" max="15" width="9.453125" style="20" bestFit="1" customWidth="1"/>
    <col min="16" max="16" width="9.453125" bestFit="1" customWidth="1"/>
    <col min="17" max="17" width="11.26953125" bestFit="1" customWidth="1"/>
    <col min="18" max="18" width="10.453125" bestFit="1" customWidth="1"/>
    <col min="19" max="19" width="9.453125" style="20" bestFit="1" customWidth="1"/>
    <col min="20" max="21" width="9.453125" bestFit="1" customWidth="1"/>
    <col min="22" max="22" width="10.453125" bestFit="1" customWidth="1"/>
    <col min="41" max="42" width="9.453125" bestFit="1" customWidth="1"/>
  </cols>
  <sheetData>
    <row r="1" spans="2:48" x14ac:dyDescent="0.35">
      <c r="B1" t="s">
        <v>22</v>
      </c>
      <c r="G1" s="20" t="s">
        <v>128</v>
      </c>
      <c r="H1" t="s">
        <v>129</v>
      </c>
      <c r="I1" t="s">
        <v>130</v>
      </c>
      <c r="J1" t="s">
        <v>100</v>
      </c>
      <c r="K1" s="20" t="s">
        <v>125</v>
      </c>
      <c r="L1" t="s">
        <v>126</v>
      </c>
      <c r="M1" t="s">
        <v>127</v>
      </c>
      <c r="N1" t="s">
        <v>101</v>
      </c>
      <c r="O1" s="20" t="s">
        <v>119</v>
      </c>
      <c r="P1" t="s">
        <v>120</v>
      </c>
      <c r="Q1" t="s">
        <v>121</v>
      </c>
      <c r="R1" t="s">
        <v>102</v>
      </c>
      <c r="S1" s="20" t="s">
        <v>122</v>
      </c>
      <c r="T1" t="s">
        <v>123</v>
      </c>
      <c r="U1" t="s">
        <v>124</v>
      </c>
      <c r="V1" t="s">
        <v>103</v>
      </c>
    </row>
    <row r="2" spans="2:48" x14ac:dyDescent="0.35">
      <c r="B2" t="s">
        <v>23</v>
      </c>
      <c r="K2" s="21">
        <v>44323</v>
      </c>
      <c r="L2" s="4">
        <v>44414</v>
      </c>
      <c r="M2" s="4">
        <v>44505</v>
      </c>
      <c r="N2" s="4">
        <v>44617</v>
      </c>
      <c r="O2" s="21">
        <v>44686</v>
      </c>
      <c r="P2" s="4">
        <v>44781</v>
      </c>
      <c r="Q2" s="4">
        <v>44872</v>
      </c>
      <c r="R2" s="4">
        <v>44979</v>
      </c>
      <c r="S2" s="21">
        <v>45055</v>
      </c>
      <c r="T2" s="4">
        <v>45149</v>
      </c>
      <c r="U2" s="4">
        <v>45232</v>
      </c>
      <c r="AO2" s="4">
        <v>44617</v>
      </c>
      <c r="AP2" s="4">
        <v>44979</v>
      </c>
    </row>
    <row r="3" spans="2:48" x14ac:dyDescent="0.35">
      <c r="B3" t="s">
        <v>24</v>
      </c>
      <c r="G3" s="21">
        <v>43921</v>
      </c>
      <c r="H3" s="4">
        <v>44012</v>
      </c>
      <c r="I3" s="4">
        <v>44104</v>
      </c>
      <c r="J3" s="4">
        <v>44196</v>
      </c>
      <c r="K3" s="21">
        <v>44286</v>
      </c>
      <c r="L3" s="4">
        <v>44377</v>
      </c>
      <c r="M3" s="4">
        <v>44469</v>
      </c>
      <c r="N3" s="4">
        <v>44561</v>
      </c>
      <c r="O3" s="21">
        <v>44651</v>
      </c>
      <c r="P3" s="4">
        <v>44742</v>
      </c>
      <c r="Q3" s="4">
        <v>44834</v>
      </c>
      <c r="R3" s="4">
        <v>44926</v>
      </c>
      <c r="S3" s="21">
        <v>45016</v>
      </c>
      <c r="T3" s="4">
        <v>45107</v>
      </c>
      <c r="U3" s="4">
        <v>45199</v>
      </c>
      <c r="V3" s="4">
        <v>45291</v>
      </c>
      <c r="AM3">
        <v>2019</v>
      </c>
      <c r="AN3">
        <v>2020</v>
      </c>
      <c r="AO3">
        <v>2021</v>
      </c>
      <c r="AP3">
        <v>2022</v>
      </c>
      <c r="AQ3">
        <v>2023</v>
      </c>
    </row>
    <row r="4" spans="2:48" s="3" customFormat="1" x14ac:dyDescent="0.35">
      <c r="B4" s="3" t="s">
        <v>17</v>
      </c>
      <c r="G4" s="22"/>
      <c r="K4" s="22"/>
      <c r="O4" s="22"/>
      <c r="S4" s="22"/>
    </row>
    <row r="5" spans="2:48" x14ac:dyDescent="0.35">
      <c r="B5" t="s">
        <v>18</v>
      </c>
      <c r="K5" s="20">
        <v>45.16</v>
      </c>
      <c r="L5">
        <v>57.88</v>
      </c>
      <c r="M5">
        <v>88.48</v>
      </c>
      <c r="N5">
        <v>133.4</v>
      </c>
      <c r="O5" s="20">
        <v>81.38</v>
      </c>
      <c r="P5">
        <v>61.74</v>
      </c>
      <c r="Q5">
        <v>53.88</v>
      </c>
      <c r="R5">
        <v>40.78</v>
      </c>
      <c r="S5" s="20">
        <v>38.04</v>
      </c>
      <c r="T5">
        <v>47.23</v>
      </c>
      <c r="U5">
        <v>51.69</v>
      </c>
      <c r="V5">
        <v>38.5</v>
      </c>
      <c r="AO5">
        <v>133.4</v>
      </c>
      <c r="AP5">
        <v>81.38</v>
      </c>
      <c r="AQ5">
        <v>51.69</v>
      </c>
    </row>
    <row r="6" spans="2:48" x14ac:dyDescent="0.35">
      <c r="B6" t="s">
        <v>19</v>
      </c>
      <c r="K6" s="20">
        <v>36.65</v>
      </c>
      <c r="L6">
        <v>35.35</v>
      </c>
      <c r="M6">
        <v>45.8</v>
      </c>
      <c r="N6">
        <v>68.66</v>
      </c>
      <c r="O6" s="20">
        <v>42.6</v>
      </c>
      <c r="P6">
        <v>30.05</v>
      </c>
      <c r="Q6">
        <v>34.15</v>
      </c>
      <c r="R6">
        <v>23.38</v>
      </c>
      <c r="S6" s="20">
        <v>23.45</v>
      </c>
      <c r="T6">
        <v>28.9</v>
      </c>
      <c r="U6">
        <v>22.81</v>
      </c>
      <c r="V6">
        <v>19.39</v>
      </c>
      <c r="AO6">
        <v>35.35</v>
      </c>
      <c r="AP6">
        <v>23.38</v>
      </c>
      <c r="AQ6">
        <v>19.39</v>
      </c>
    </row>
    <row r="7" spans="2:48" s="16" customFormat="1" x14ac:dyDescent="0.35">
      <c r="B7" s="16" t="s">
        <v>20</v>
      </c>
      <c r="G7" s="36"/>
      <c r="K7" s="36">
        <v>41.26</v>
      </c>
      <c r="L7" s="16">
        <v>42.98</v>
      </c>
      <c r="M7" s="16">
        <v>61.56</v>
      </c>
      <c r="N7" s="16">
        <v>93.82</v>
      </c>
      <c r="O7" s="36">
        <v>58.4</v>
      </c>
      <c r="P7" s="16">
        <v>44.66</v>
      </c>
      <c r="Q7" s="16">
        <v>42.13</v>
      </c>
      <c r="R7" s="16">
        <v>31.3</v>
      </c>
      <c r="S7" s="36">
        <v>31.34</v>
      </c>
      <c r="T7" s="16">
        <v>36.81</v>
      </c>
      <c r="U7" s="16">
        <v>35.409999999999997</v>
      </c>
      <c r="V7" s="16">
        <v>27.66</v>
      </c>
      <c r="AO7" s="16">
        <v>65.489999999999995</v>
      </c>
      <c r="AP7" s="16">
        <v>44.02</v>
      </c>
      <c r="AQ7" s="16">
        <v>32.840000000000003</v>
      </c>
    </row>
    <row r="9" spans="2:48" s="3" customFormat="1" x14ac:dyDescent="0.35">
      <c r="B9" s="3" t="s">
        <v>25</v>
      </c>
      <c r="G9" s="22"/>
      <c r="K9" s="22"/>
      <c r="O9" s="22"/>
      <c r="S9" s="22"/>
    </row>
    <row r="10" spans="2:48" s="6" customFormat="1" x14ac:dyDescent="0.35">
      <c r="B10" s="6" t="s">
        <v>26</v>
      </c>
      <c r="G10" s="23"/>
      <c r="K10" s="23">
        <v>500312</v>
      </c>
      <c r="N10" s="6">
        <f>AO10</f>
        <v>445756</v>
      </c>
      <c r="O10" s="23">
        <v>444320</v>
      </c>
      <c r="P10" s="6">
        <v>446309</v>
      </c>
      <c r="Q10" s="6">
        <v>477151</v>
      </c>
      <c r="R10" s="6">
        <f>AP10</f>
        <v>468065</v>
      </c>
      <c r="S10" s="23">
        <v>467600</v>
      </c>
      <c r="T10" s="6">
        <v>466072</v>
      </c>
      <c r="U10" s="6">
        <v>478730</v>
      </c>
      <c r="AN10" s="6">
        <v>426739</v>
      </c>
      <c r="AO10" s="6">
        <v>445756</v>
      </c>
      <c r="AP10" s="6">
        <v>468065</v>
      </c>
    </row>
    <row r="11" spans="2:48" s="9" customFormat="1" x14ac:dyDescent="0.35">
      <c r="B11" s="9" t="s">
        <v>27</v>
      </c>
      <c r="G11" s="24"/>
      <c r="K11" s="24">
        <v>85154</v>
      </c>
      <c r="N11" s="9">
        <f>AO11</f>
        <v>88787</v>
      </c>
      <c r="O11" s="24">
        <v>91425</v>
      </c>
      <c r="P11" s="9">
        <v>94053</v>
      </c>
      <c r="Q11" s="9">
        <v>127562</v>
      </c>
      <c r="R11" s="9">
        <f>AP11</f>
        <v>129150</v>
      </c>
      <c r="S11" s="24">
        <v>131109</v>
      </c>
      <c r="T11" s="9">
        <v>134290</v>
      </c>
      <c r="U11" s="9">
        <v>137959</v>
      </c>
      <c r="AN11" s="9">
        <v>72627</v>
      </c>
      <c r="AO11" s="9">
        <v>88787</v>
      </c>
      <c r="AP11" s="9">
        <v>129150</v>
      </c>
    </row>
    <row r="12" spans="2:48" s="6" customFormat="1" x14ac:dyDescent="0.35">
      <c r="B12" s="6" t="s">
        <v>131</v>
      </c>
      <c r="E12" s="6">
        <f>SUM(E10:E11)</f>
        <v>0</v>
      </c>
      <c r="F12" s="6">
        <f t="shared" ref="F12:AB12" si="0">SUM(F10:F11)</f>
        <v>0</v>
      </c>
      <c r="G12" s="23">
        <v>546453</v>
      </c>
      <c r="H12" s="6">
        <v>554236</v>
      </c>
      <c r="I12" s="6">
        <v>559310</v>
      </c>
      <c r="J12" s="6">
        <f t="shared" si="0"/>
        <v>0</v>
      </c>
      <c r="K12" s="23">
        <f t="shared" si="0"/>
        <v>585466</v>
      </c>
      <c r="L12" s="6">
        <v>601714</v>
      </c>
      <c r="M12" s="6">
        <v>597978</v>
      </c>
      <c r="N12" s="6">
        <f t="shared" si="0"/>
        <v>534543</v>
      </c>
      <c r="O12" s="23">
        <f t="shared" si="0"/>
        <v>535745</v>
      </c>
      <c r="P12" s="6">
        <f t="shared" si="0"/>
        <v>540362</v>
      </c>
      <c r="Q12" s="6">
        <f t="shared" si="0"/>
        <v>604713</v>
      </c>
      <c r="R12" s="6">
        <f t="shared" si="0"/>
        <v>597215</v>
      </c>
      <c r="S12" s="23">
        <f t="shared" si="0"/>
        <v>598709</v>
      </c>
      <c r="T12" s="6">
        <f t="shared" si="0"/>
        <v>600362</v>
      </c>
      <c r="U12" s="6">
        <f t="shared" si="0"/>
        <v>616689</v>
      </c>
      <c r="V12" s="6">
        <f t="shared" si="0"/>
        <v>0</v>
      </c>
      <c r="W12" s="6">
        <f t="shared" si="0"/>
        <v>0</v>
      </c>
      <c r="X12" s="6">
        <f t="shared" si="0"/>
        <v>0</v>
      </c>
      <c r="Y12" s="6">
        <f t="shared" si="0"/>
        <v>0</v>
      </c>
      <c r="Z12" s="6">
        <f t="shared" si="0"/>
        <v>0</v>
      </c>
      <c r="AA12" s="6">
        <f t="shared" si="0"/>
        <v>0</v>
      </c>
      <c r="AB12" s="6">
        <f t="shared" si="0"/>
        <v>0</v>
      </c>
      <c r="AF12" s="6">
        <f t="shared" ref="AF12" si="1">SUM(AF10:AF11)</f>
        <v>0</v>
      </c>
      <c r="AG12" s="6">
        <f t="shared" ref="AG12" si="2">SUM(AG10:AG11)</f>
        <v>0</v>
      </c>
      <c r="AH12" s="6">
        <f t="shared" ref="AH12" si="3">SUM(AH10:AH11)</f>
        <v>0</v>
      </c>
      <c r="AI12" s="6">
        <f t="shared" ref="AI12" si="4">SUM(AI10:AI11)</f>
        <v>0</v>
      </c>
      <c r="AJ12" s="6">
        <f t="shared" ref="AJ12" si="5">SUM(AJ10:AJ11)</f>
        <v>0</v>
      </c>
      <c r="AK12" s="6">
        <f t="shared" ref="AK12" si="6">SUM(AK10:AK11)</f>
        <v>0</v>
      </c>
      <c r="AL12" s="6">
        <f t="shared" ref="AL12" si="7">SUM(AL10:AL11)</f>
        <v>0</v>
      </c>
      <c r="AM12" s="6">
        <f t="shared" ref="AM12" si="8">SUM(AM10:AM11)</f>
        <v>0</v>
      </c>
      <c r="AN12" s="6">
        <f t="shared" ref="AN12" si="9">SUM(AN10:AN11)</f>
        <v>499366</v>
      </c>
      <c r="AO12" s="6">
        <f t="shared" ref="AO12" si="10">SUM(AO10:AO11)</f>
        <v>534543</v>
      </c>
      <c r="AP12" s="6">
        <f t="shared" ref="AP12" si="11">SUM(AP10:AP11)</f>
        <v>597215</v>
      </c>
      <c r="AQ12" s="6">
        <f t="shared" ref="AQ12" si="12">SUM(AQ10:AQ11)</f>
        <v>0</v>
      </c>
      <c r="AR12" s="6">
        <f t="shared" ref="AR12" si="13">SUM(AR10:AR11)</f>
        <v>0</v>
      </c>
      <c r="AS12" s="6">
        <f t="shared" ref="AS12" si="14">SUM(AS10:AS11)</f>
        <v>0</v>
      </c>
      <c r="AT12" s="6">
        <f t="shared" ref="AT12" si="15">SUM(AT10:AT11)</f>
        <v>0</v>
      </c>
      <c r="AU12" s="6">
        <f t="shared" ref="AU12" si="16">SUM(AU10:AU11)</f>
        <v>0</v>
      </c>
      <c r="AV12" s="6">
        <f t="shared" ref="AV12" si="17">SUM(AV10:AV11)</f>
        <v>0</v>
      </c>
    </row>
    <row r="13" spans="2:48" s="6" customFormat="1" x14ac:dyDescent="0.35">
      <c r="B13" s="6" t="s">
        <v>28</v>
      </c>
      <c r="G13" s="23">
        <v>0</v>
      </c>
      <c r="H13" s="6">
        <v>0</v>
      </c>
      <c r="I13" s="6">
        <v>0</v>
      </c>
      <c r="K13" s="23">
        <v>0</v>
      </c>
      <c r="L13" s="6">
        <v>0</v>
      </c>
      <c r="M13" s="6">
        <v>0</v>
      </c>
      <c r="N13" s="6">
        <f>AO13</f>
        <v>10568</v>
      </c>
      <c r="O13" s="23">
        <v>11055</v>
      </c>
      <c r="P13" s="6">
        <v>11321</v>
      </c>
      <c r="Q13" s="6">
        <v>14492</v>
      </c>
      <c r="R13" s="6">
        <f>AP13</f>
        <v>15032</v>
      </c>
      <c r="S13" s="23">
        <v>15398</v>
      </c>
      <c r="T13" s="6">
        <v>15847</v>
      </c>
      <c r="U13" s="6">
        <v>16305</v>
      </c>
      <c r="AN13" s="6">
        <v>7624</v>
      </c>
      <c r="AO13" s="6">
        <v>10568</v>
      </c>
      <c r="AP13" s="6">
        <v>15032</v>
      </c>
    </row>
    <row r="14" spans="2:48" s="2" customFormat="1" x14ac:dyDescent="0.35">
      <c r="B14" s="2" t="s">
        <v>29</v>
      </c>
      <c r="G14" s="25">
        <v>44.68</v>
      </c>
      <c r="H14" s="2">
        <v>46.44</v>
      </c>
      <c r="I14" s="2">
        <v>48.58</v>
      </c>
      <c r="K14" s="25">
        <v>53.68</v>
      </c>
      <c r="L14" s="2">
        <v>58.07</v>
      </c>
      <c r="M14" s="2">
        <v>61.97</v>
      </c>
      <c r="N14" s="6">
        <f>AO14</f>
        <v>59.96</v>
      </c>
      <c r="O14" s="25">
        <v>76.45</v>
      </c>
      <c r="P14" s="2">
        <v>79.739999999999995</v>
      </c>
      <c r="Q14" s="2">
        <v>86.54</v>
      </c>
      <c r="R14" s="2">
        <f>AP14</f>
        <v>75.19</v>
      </c>
      <c r="S14" s="25">
        <v>88.35</v>
      </c>
      <c r="T14" s="2">
        <v>90.84</v>
      </c>
      <c r="U14" s="2">
        <v>92.06</v>
      </c>
      <c r="AN14" s="2">
        <v>47.78</v>
      </c>
      <c r="AO14" s="2">
        <v>59.96</v>
      </c>
      <c r="AP14" s="2">
        <v>75.19</v>
      </c>
    </row>
    <row r="15" spans="2:48" s="6" customFormat="1" x14ac:dyDescent="0.35">
      <c r="B15" s="6" t="s">
        <v>31</v>
      </c>
      <c r="G15" s="23">
        <v>299</v>
      </c>
      <c r="H15" s="6">
        <v>313</v>
      </c>
      <c r="I15" s="6">
        <v>335</v>
      </c>
      <c r="K15" s="23">
        <v>388</v>
      </c>
      <c r="L15" s="6">
        <v>426</v>
      </c>
      <c r="M15" s="6">
        <v>455</v>
      </c>
      <c r="N15" s="6">
        <f>AO15</f>
        <v>490</v>
      </c>
      <c r="O15" s="23">
        <v>524</v>
      </c>
      <c r="P15" s="6">
        <v>544</v>
      </c>
      <c r="Q15" s="6">
        <v>641</v>
      </c>
      <c r="R15" s="6">
        <f>AP15</f>
        <v>659</v>
      </c>
      <c r="S15" s="23">
        <v>669</v>
      </c>
      <c r="T15" s="6">
        <v>682</v>
      </c>
      <c r="U15" s="6">
        <v>713</v>
      </c>
      <c r="AN15" s="6">
        <v>357</v>
      </c>
      <c r="AO15" s="6">
        <v>490</v>
      </c>
      <c r="AP15" s="6">
        <v>659</v>
      </c>
    </row>
    <row r="16" spans="2:48" s="5" customFormat="1" x14ac:dyDescent="0.35">
      <c r="B16" s="5" t="s">
        <v>30</v>
      </c>
      <c r="G16" s="26">
        <v>1.01</v>
      </c>
      <c r="H16" s="5">
        <v>1.02</v>
      </c>
      <c r="I16" s="5">
        <v>1.04</v>
      </c>
      <c r="K16" s="26">
        <v>1.07</v>
      </c>
      <c r="L16" s="5">
        <v>1.1299999999999999</v>
      </c>
      <c r="M16" s="5">
        <v>1.1599999999999999</v>
      </c>
      <c r="N16" s="6">
        <f>AO16</f>
        <v>1.1299999999999999</v>
      </c>
      <c r="O16" s="26">
        <v>1.17</v>
      </c>
      <c r="P16" s="5">
        <v>1.1200000000000001</v>
      </c>
      <c r="Q16" s="5">
        <v>1.18</v>
      </c>
      <c r="R16" s="5">
        <f>AP16</f>
        <v>1.1499999999999999</v>
      </c>
      <c r="S16" s="26">
        <v>1.07</v>
      </c>
      <c r="T16" s="5">
        <v>1.04</v>
      </c>
      <c r="U16" s="5">
        <v>0.96</v>
      </c>
      <c r="AN16" s="5">
        <v>1.03</v>
      </c>
      <c r="AO16" s="5">
        <v>1.1299999999999999</v>
      </c>
      <c r="AP16" s="5">
        <v>1.1499999999999999</v>
      </c>
    </row>
    <row r="17" spans="2:48" s="5" customFormat="1" x14ac:dyDescent="0.35">
      <c r="B17" s="5" t="s">
        <v>132</v>
      </c>
      <c r="G17" s="26">
        <v>0.44</v>
      </c>
      <c r="H17" s="5">
        <v>0.4</v>
      </c>
      <c r="I17" s="5">
        <v>0.32</v>
      </c>
      <c r="K17" s="26">
        <v>0.25</v>
      </c>
      <c r="L17" s="5">
        <v>0.25</v>
      </c>
      <c r="M17" s="5">
        <v>0.24</v>
      </c>
      <c r="N17" s="6">
        <f>AO17</f>
        <v>0</v>
      </c>
      <c r="O17" s="26"/>
      <c r="S17" s="26"/>
    </row>
    <row r="18" spans="2:48" s="6" customFormat="1" x14ac:dyDescent="0.35">
      <c r="G18" s="23"/>
      <c r="K18" s="23"/>
      <c r="O18" s="23"/>
      <c r="S18" s="23"/>
    </row>
    <row r="19" spans="2:48" s="18" customFormat="1" x14ac:dyDescent="0.35">
      <c r="B19" s="18" t="s">
        <v>104</v>
      </c>
      <c r="G19" s="27"/>
      <c r="K19" s="27"/>
      <c r="O19" s="27"/>
      <c r="S19" s="27"/>
    </row>
    <row r="20" spans="2:48" s="6" customFormat="1" x14ac:dyDescent="0.35">
      <c r="B20" s="6" t="s">
        <v>133</v>
      </c>
      <c r="E20" s="6">
        <f t="shared" ref="E20:G23" si="18">E$65*E26</f>
        <v>0</v>
      </c>
      <c r="F20" s="6">
        <f t="shared" si="18"/>
        <v>0</v>
      </c>
      <c r="G20" s="23">
        <f t="shared" si="18"/>
        <v>27660.959999999999</v>
      </c>
      <c r="H20" s="6">
        <f t="shared" ref="H20:AB20" si="19">H$65*H26</f>
        <v>29995.29</v>
      </c>
      <c r="I20" s="6">
        <f t="shared" si="19"/>
        <v>31652.400000000001</v>
      </c>
      <c r="J20" s="6">
        <f t="shared" si="19"/>
        <v>33256.46</v>
      </c>
      <c r="K20" s="23">
        <f t="shared" si="19"/>
        <v>34654.57</v>
      </c>
      <c r="L20" s="6">
        <f t="shared" si="19"/>
        <v>39447.800000000003</v>
      </c>
      <c r="M20" s="6">
        <f t="shared" si="19"/>
        <v>42342.64</v>
      </c>
      <c r="N20" s="6">
        <f t="shared" si="19"/>
        <v>45471.56</v>
      </c>
      <c r="O20" s="23">
        <f t="shared" si="19"/>
        <v>48384.26</v>
      </c>
      <c r="P20" s="6">
        <f t="shared" si="19"/>
        <v>50875.16</v>
      </c>
      <c r="Q20" s="6">
        <f t="shared" si="19"/>
        <v>57803.7</v>
      </c>
      <c r="R20" s="6">
        <f t="shared" si="19"/>
        <v>61939.24</v>
      </c>
      <c r="S20" s="23">
        <f t="shared" si="19"/>
        <v>62750.92</v>
      </c>
      <c r="T20" s="6">
        <f t="shared" si="19"/>
        <v>64529.32</v>
      </c>
      <c r="U20" s="6">
        <f t="shared" si="19"/>
        <v>65512.94</v>
      </c>
      <c r="V20" s="6">
        <f t="shared" si="19"/>
        <v>0</v>
      </c>
      <c r="W20" s="6">
        <f t="shared" si="19"/>
        <v>0</v>
      </c>
      <c r="X20" s="6">
        <f t="shared" si="19"/>
        <v>0</v>
      </c>
      <c r="Y20" s="6">
        <f t="shared" si="19"/>
        <v>0</v>
      </c>
      <c r="Z20" s="6">
        <f t="shared" si="19"/>
        <v>0</v>
      </c>
      <c r="AA20" s="6">
        <f t="shared" si="19"/>
        <v>0</v>
      </c>
      <c r="AB20" s="6">
        <f t="shared" si="19"/>
        <v>0</v>
      </c>
      <c r="AF20" s="6">
        <f t="shared" ref="AF20:AV20" si="20">AF$65*AF26</f>
        <v>0</v>
      </c>
      <c r="AG20" s="6">
        <f t="shared" si="20"/>
        <v>0</v>
      </c>
      <c r="AH20" s="6">
        <f t="shared" si="20"/>
        <v>0</v>
      </c>
      <c r="AI20" s="6">
        <f t="shared" si="20"/>
        <v>0</v>
      </c>
      <c r="AJ20" s="6">
        <f t="shared" si="20"/>
        <v>0</v>
      </c>
      <c r="AK20" s="6">
        <f t="shared" si="20"/>
        <v>0</v>
      </c>
      <c r="AL20" s="6">
        <f t="shared" si="20"/>
        <v>0</v>
      </c>
      <c r="AM20" s="6">
        <f t="shared" si="20"/>
        <v>96832.74</v>
      </c>
      <c r="AN20" s="6">
        <f t="shared" si="20"/>
        <v>120984.4</v>
      </c>
      <c r="AO20" s="6">
        <f t="shared" si="20"/>
        <v>162853.18</v>
      </c>
      <c r="AP20" s="6">
        <f t="shared" si="20"/>
        <v>219002.36000000002</v>
      </c>
      <c r="AQ20" s="6">
        <f t="shared" si="20"/>
        <v>0</v>
      </c>
      <c r="AR20" s="6">
        <f t="shared" si="20"/>
        <v>0</v>
      </c>
      <c r="AS20" s="6">
        <f t="shared" si="20"/>
        <v>0</v>
      </c>
      <c r="AT20" s="6">
        <f t="shared" si="20"/>
        <v>0</v>
      </c>
      <c r="AU20" s="6">
        <f t="shared" si="20"/>
        <v>0</v>
      </c>
      <c r="AV20" s="6">
        <f t="shared" si="20"/>
        <v>0</v>
      </c>
    </row>
    <row r="21" spans="2:48" s="6" customFormat="1" x14ac:dyDescent="0.35">
      <c r="B21" s="6" t="s">
        <v>134</v>
      </c>
      <c r="E21" s="6">
        <f t="shared" si="18"/>
        <v>0</v>
      </c>
      <c r="F21" s="6">
        <f t="shared" si="18"/>
        <v>0</v>
      </c>
      <c r="G21" s="23">
        <f t="shared" si="18"/>
        <v>21109.68</v>
      </c>
      <c r="H21" s="6">
        <f t="shared" ref="H21:AB21" si="21">H$65*H27</f>
        <v>21535.08</v>
      </c>
      <c r="I21" s="6">
        <f t="shared" si="21"/>
        <v>22724.800000000003</v>
      </c>
      <c r="J21" s="6">
        <f t="shared" si="21"/>
        <v>26255.1</v>
      </c>
      <c r="K21" s="23">
        <f t="shared" si="21"/>
        <v>26225.08</v>
      </c>
      <c r="L21" s="6">
        <f t="shared" si="21"/>
        <v>30104.899999999998</v>
      </c>
      <c r="M21" s="6">
        <f t="shared" si="21"/>
        <v>31199.840000000004</v>
      </c>
      <c r="N21" s="6">
        <f t="shared" si="21"/>
        <v>35898.6</v>
      </c>
      <c r="O21" s="23">
        <f t="shared" si="21"/>
        <v>36924.829999999994</v>
      </c>
      <c r="P21" s="6">
        <f t="shared" si="21"/>
        <v>38825.78</v>
      </c>
      <c r="Q21" s="6">
        <f t="shared" si="21"/>
        <v>45634.5</v>
      </c>
      <c r="R21" s="6">
        <f t="shared" si="21"/>
        <v>48899.4</v>
      </c>
      <c r="S21" s="23">
        <f t="shared" si="21"/>
        <v>47888.859999999993</v>
      </c>
      <c r="T21" s="6">
        <f t="shared" si="21"/>
        <v>49246.06</v>
      </c>
      <c r="U21" s="6">
        <f t="shared" si="21"/>
        <v>51347.979999999996</v>
      </c>
      <c r="V21" s="6">
        <f t="shared" si="21"/>
        <v>0</v>
      </c>
      <c r="W21" s="6">
        <f t="shared" si="21"/>
        <v>0</v>
      </c>
      <c r="X21" s="6">
        <f t="shared" si="21"/>
        <v>0</v>
      </c>
      <c r="Y21" s="6">
        <f t="shared" si="21"/>
        <v>0</v>
      </c>
      <c r="Z21" s="6">
        <f t="shared" si="21"/>
        <v>0</v>
      </c>
      <c r="AA21" s="6">
        <f t="shared" si="21"/>
        <v>0</v>
      </c>
      <c r="AB21" s="6">
        <f t="shared" si="21"/>
        <v>0</v>
      </c>
      <c r="AF21" s="6">
        <f t="shared" ref="AF21:AV21" si="22">AF$65*AF27</f>
        <v>0</v>
      </c>
      <c r="AG21" s="6">
        <f t="shared" si="22"/>
        <v>0</v>
      </c>
      <c r="AH21" s="6">
        <f t="shared" si="22"/>
        <v>0</v>
      </c>
      <c r="AI21" s="6">
        <f t="shared" si="22"/>
        <v>0</v>
      </c>
      <c r="AJ21" s="6">
        <f t="shared" si="22"/>
        <v>0</v>
      </c>
      <c r="AK21" s="6">
        <f t="shared" si="22"/>
        <v>0</v>
      </c>
      <c r="AL21" s="6">
        <f t="shared" si="22"/>
        <v>0</v>
      </c>
      <c r="AM21" s="6">
        <f t="shared" si="22"/>
        <v>76446.899999999994</v>
      </c>
      <c r="AN21" s="6">
        <f t="shared" si="22"/>
        <v>95514</v>
      </c>
      <c r="AO21" s="6">
        <f t="shared" si="22"/>
        <v>128568.29999999999</v>
      </c>
      <c r="AP21" s="6">
        <f t="shared" si="22"/>
        <v>172896.6</v>
      </c>
      <c r="AQ21" s="6">
        <f t="shared" si="22"/>
        <v>0</v>
      </c>
      <c r="AR21" s="6">
        <f t="shared" si="22"/>
        <v>0</v>
      </c>
      <c r="AS21" s="6">
        <f t="shared" si="22"/>
        <v>0</v>
      </c>
      <c r="AT21" s="6">
        <f t="shared" si="22"/>
        <v>0</v>
      </c>
      <c r="AU21" s="6">
        <f t="shared" si="22"/>
        <v>0</v>
      </c>
      <c r="AV21" s="6">
        <f t="shared" si="22"/>
        <v>0</v>
      </c>
    </row>
    <row r="22" spans="2:48" s="6" customFormat="1" x14ac:dyDescent="0.35">
      <c r="B22" s="6" t="s">
        <v>135</v>
      </c>
      <c r="E22" s="6">
        <f t="shared" si="18"/>
        <v>0</v>
      </c>
      <c r="F22" s="6">
        <f t="shared" si="18"/>
        <v>0</v>
      </c>
      <c r="G22" s="23">
        <f t="shared" si="18"/>
        <v>16742.16</v>
      </c>
      <c r="H22" s="6">
        <f t="shared" ref="H22:AB22" si="23">H$65*H28</f>
        <v>18458.64</v>
      </c>
      <c r="I22" s="6">
        <f t="shared" si="23"/>
        <v>18666.8</v>
      </c>
      <c r="J22" s="6">
        <f t="shared" si="23"/>
        <v>19253.740000000002</v>
      </c>
      <c r="K22" s="23">
        <f t="shared" si="23"/>
        <v>23415.25</v>
      </c>
      <c r="L22" s="6">
        <f t="shared" si="23"/>
        <v>23876.3</v>
      </c>
      <c r="M22" s="6">
        <f t="shared" si="23"/>
        <v>26742.719999999998</v>
      </c>
      <c r="N22" s="6">
        <f t="shared" si="23"/>
        <v>26325.64</v>
      </c>
      <c r="O22" s="23">
        <f t="shared" si="23"/>
        <v>29285.210000000003</v>
      </c>
      <c r="P22" s="6">
        <f t="shared" si="23"/>
        <v>30792.86</v>
      </c>
      <c r="Q22" s="6">
        <f t="shared" si="23"/>
        <v>33465.300000000003</v>
      </c>
      <c r="R22" s="6">
        <f t="shared" si="23"/>
        <v>35859.56</v>
      </c>
      <c r="S22" s="23">
        <f t="shared" si="23"/>
        <v>37980.82</v>
      </c>
      <c r="T22" s="6">
        <f t="shared" si="23"/>
        <v>39057.22</v>
      </c>
      <c r="U22" s="6">
        <f t="shared" si="23"/>
        <v>42494.879999999997</v>
      </c>
      <c r="V22" s="6">
        <f t="shared" si="23"/>
        <v>0</v>
      </c>
      <c r="W22" s="6">
        <f t="shared" si="23"/>
        <v>0</v>
      </c>
      <c r="X22" s="6">
        <f t="shared" si="23"/>
        <v>0</v>
      </c>
      <c r="Y22" s="6">
        <f t="shared" si="23"/>
        <v>0</v>
      </c>
      <c r="Z22" s="6">
        <f t="shared" si="23"/>
        <v>0</v>
      </c>
      <c r="AA22" s="6">
        <f t="shared" si="23"/>
        <v>0</v>
      </c>
      <c r="AB22" s="6">
        <f t="shared" si="23"/>
        <v>0</v>
      </c>
      <c r="AF22" s="6">
        <f t="shared" ref="AF22:AV22" si="24">AF$65*AF28</f>
        <v>0</v>
      </c>
      <c r="AG22" s="6">
        <f t="shared" si="24"/>
        <v>0</v>
      </c>
      <c r="AH22" s="6">
        <f t="shared" si="24"/>
        <v>0</v>
      </c>
      <c r="AI22" s="6">
        <f t="shared" si="24"/>
        <v>0</v>
      </c>
      <c r="AJ22" s="6">
        <f t="shared" si="24"/>
        <v>0</v>
      </c>
      <c r="AK22" s="6">
        <f t="shared" si="24"/>
        <v>0</v>
      </c>
      <c r="AL22" s="6">
        <f t="shared" si="24"/>
        <v>0</v>
      </c>
      <c r="AM22" s="6">
        <f t="shared" si="24"/>
        <v>61157.52</v>
      </c>
      <c r="AN22" s="6">
        <f t="shared" si="24"/>
        <v>70043.600000000006</v>
      </c>
      <c r="AO22" s="6">
        <f t="shared" si="24"/>
        <v>94283.42</v>
      </c>
      <c r="AP22" s="6">
        <f t="shared" si="24"/>
        <v>126790.84</v>
      </c>
      <c r="AQ22" s="6">
        <f t="shared" si="24"/>
        <v>0</v>
      </c>
      <c r="AR22" s="6">
        <f t="shared" si="24"/>
        <v>0</v>
      </c>
      <c r="AS22" s="6">
        <f t="shared" si="24"/>
        <v>0</v>
      </c>
      <c r="AT22" s="6">
        <f t="shared" si="24"/>
        <v>0</v>
      </c>
      <c r="AU22" s="6">
        <f t="shared" si="24"/>
        <v>0</v>
      </c>
      <c r="AV22" s="6">
        <f t="shared" si="24"/>
        <v>0</v>
      </c>
    </row>
    <row r="23" spans="2:48" s="9" customFormat="1" x14ac:dyDescent="0.35">
      <c r="B23" s="9" t="s">
        <v>109</v>
      </c>
      <c r="E23" s="9">
        <f t="shared" si="18"/>
        <v>0</v>
      </c>
      <c r="F23" s="9">
        <f t="shared" si="18"/>
        <v>0</v>
      </c>
      <c r="G23" s="24">
        <f t="shared" si="18"/>
        <v>7279.2000000000007</v>
      </c>
      <c r="H23" s="9">
        <f t="shared" ref="H23:AB23" si="25">H$65*H29</f>
        <v>6921.99</v>
      </c>
      <c r="I23" s="9">
        <f t="shared" si="25"/>
        <v>8116</v>
      </c>
      <c r="J23" s="9">
        <f t="shared" si="25"/>
        <v>8751.7000000000007</v>
      </c>
      <c r="K23" s="24">
        <f t="shared" si="25"/>
        <v>9366.1</v>
      </c>
      <c r="L23" s="9">
        <f t="shared" si="25"/>
        <v>10381</v>
      </c>
      <c r="M23" s="9">
        <f t="shared" si="25"/>
        <v>11142.800000000001</v>
      </c>
      <c r="N23" s="9">
        <f t="shared" si="25"/>
        <v>11966.2</v>
      </c>
      <c r="O23" s="24">
        <f t="shared" si="25"/>
        <v>12732.7</v>
      </c>
      <c r="P23" s="9">
        <f t="shared" si="25"/>
        <v>13388.2</v>
      </c>
      <c r="Q23" s="9">
        <f t="shared" si="25"/>
        <v>15211.5</v>
      </c>
      <c r="R23" s="9">
        <f t="shared" si="25"/>
        <v>16299.800000000001</v>
      </c>
      <c r="S23" s="24">
        <f t="shared" si="25"/>
        <v>16513.400000000001</v>
      </c>
      <c r="T23" s="9">
        <f t="shared" si="25"/>
        <v>16981.400000000001</v>
      </c>
      <c r="U23" s="9">
        <f t="shared" si="25"/>
        <v>17706.2</v>
      </c>
      <c r="V23" s="9">
        <f t="shared" si="25"/>
        <v>0</v>
      </c>
      <c r="W23" s="9">
        <f t="shared" si="25"/>
        <v>0</v>
      </c>
      <c r="X23" s="9">
        <f t="shared" si="25"/>
        <v>0</v>
      </c>
      <c r="Y23" s="9">
        <f t="shared" si="25"/>
        <v>0</v>
      </c>
      <c r="Z23" s="9">
        <f t="shared" si="25"/>
        <v>0</v>
      </c>
      <c r="AA23" s="9">
        <f t="shared" si="25"/>
        <v>0</v>
      </c>
      <c r="AB23" s="9">
        <f t="shared" si="25"/>
        <v>0</v>
      </c>
      <c r="AF23" s="9">
        <f t="shared" ref="AF23:AV23" si="26">AF$65*AF29</f>
        <v>0</v>
      </c>
      <c r="AG23" s="9">
        <f t="shared" si="26"/>
        <v>0</v>
      </c>
      <c r="AH23" s="9">
        <f t="shared" si="26"/>
        <v>0</v>
      </c>
      <c r="AI23" s="9">
        <f t="shared" si="26"/>
        <v>0</v>
      </c>
      <c r="AJ23" s="9">
        <f t="shared" si="26"/>
        <v>0</v>
      </c>
      <c r="AK23" s="9">
        <f t="shared" si="26"/>
        <v>0</v>
      </c>
      <c r="AL23" s="9">
        <f t="shared" si="26"/>
        <v>0</v>
      </c>
      <c r="AM23" s="9">
        <f t="shared" si="26"/>
        <v>20385.84</v>
      </c>
      <c r="AN23" s="9">
        <f t="shared" si="26"/>
        <v>31838</v>
      </c>
      <c r="AO23" s="9">
        <f t="shared" si="26"/>
        <v>42856.100000000006</v>
      </c>
      <c r="AP23" s="9">
        <f t="shared" si="26"/>
        <v>57632.200000000004</v>
      </c>
      <c r="AQ23" s="9">
        <f t="shared" si="26"/>
        <v>0</v>
      </c>
      <c r="AR23" s="9">
        <f t="shared" si="26"/>
        <v>0</v>
      </c>
      <c r="AS23" s="9">
        <f t="shared" si="26"/>
        <v>0</v>
      </c>
      <c r="AT23" s="9">
        <f t="shared" si="26"/>
        <v>0</v>
      </c>
      <c r="AU23" s="9">
        <f t="shared" si="26"/>
        <v>0</v>
      </c>
      <c r="AV23" s="9">
        <f t="shared" si="26"/>
        <v>0</v>
      </c>
    </row>
    <row r="24" spans="2:48" s="14" customFormat="1" x14ac:dyDescent="0.35">
      <c r="B24" s="14" t="s">
        <v>110</v>
      </c>
      <c r="E24" s="14">
        <f>SUM(E20:E23)</f>
        <v>0</v>
      </c>
      <c r="F24" s="14">
        <f t="shared" ref="F24:AB24" si="27">SUM(F20:F23)</f>
        <v>0</v>
      </c>
      <c r="G24" s="28">
        <f t="shared" si="27"/>
        <v>72792</v>
      </c>
      <c r="H24" s="14">
        <f t="shared" si="27"/>
        <v>76911.000000000015</v>
      </c>
      <c r="I24" s="14">
        <f t="shared" si="27"/>
        <v>81160</v>
      </c>
      <c r="J24" s="14">
        <f t="shared" si="27"/>
        <v>87517</v>
      </c>
      <c r="K24" s="28">
        <f t="shared" si="27"/>
        <v>93661</v>
      </c>
      <c r="L24" s="14">
        <f t="shared" si="27"/>
        <v>103810</v>
      </c>
      <c r="M24" s="14">
        <f t="shared" si="27"/>
        <v>111428.00000000001</v>
      </c>
      <c r="N24" s="14">
        <f t="shared" si="27"/>
        <v>119662</v>
      </c>
      <c r="O24" s="28">
        <f t="shared" si="27"/>
        <v>127327</v>
      </c>
      <c r="P24" s="14">
        <f t="shared" si="27"/>
        <v>133882</v>
      </c>
      <c r="Q24" s="14">
        <f t="shared" si="27"/>
        <v>152115</v>
      </c>
      <c r="R24" s="14">
        <f t="shared" si="27"/>
        <v>162998</v>
      </c>
      <c r="S24" s="28">
        <f t="shared" si="27"/>
        <v>165134</v>
      </c>
      <c r="T24" s="14">
        <f t="shared" si="27"/>
        <v>169814</v>
      </c>
      <c r="U24" s="14">
        <f t="shared" si="27"/>
        <v>177062</v>
      </c>
      <c r="V24" s="14">
        <f t="shared" si="27"/>
        <v>0</v>
      </c>
      <c r="W24" s="14">
        <f t="shared" si="27"/>
        <v>0</v>
      </c>
      <c r="X24" s="14">
        <f t="shared" si="27"/>
        <v>0</v>
      </c>
      <c r="Y24" s="14">
        <f t="shared" si="27"/>
        <v>0</v>
      </c>
      <c r="Z24" s="14">
        <f t="shared" si="27"/>
        <v>0</v>
      </c>
      <c r="AA24" s="14">
        <f t="shared" si="27"/>
        <v>0</v>
      </c>
      <c r="AB24" s="14">
        <f t="shared" si="27"/>
        <v>0</v>
      </c>
      <c r="AF24" s="14">
        <f t="shared" ref="AF24" si="28">SUM(AF20:AF23)</f>
        <v>0</v>
      </c>
      <c r="AG24" s="14">
        <f t="shared" ref="AG24" si="29">SUM(AG20:AG23)</f>
        <v>0</v>
      </c>
      <c r="AH24" s="14">
        <f t="shared" ref="AH24" si="30">SUM(AH20:AH23)</f>
        <v>0</v>
      </c>
      <c r="AI24" s="14">
        <f t="shared" ref="AI24" si="31">SUM(AI20:AI23)</f>
        <v>0</v>
      </c>
      <c r="AJ24" s="14">
        <f t="shared" ref="AJ24" si="32">SUM(AJ20:AJ23)</f>
        <v>0</v>
      </c>
      <c r="AK24" s="14">
        <f t="shared" ref="AK24" si="33">SUM(AK20:AK23)</f>
        <v>0</v>
      </c>
      <c r="AL24" s="14">
        <f t="shared" ref="AL24" si="34">SUM(AL20:AL23)</f>
        <v>0</v>
      </c>
      <c r="AM24" s="14">
        <f t="shared" ref="AM24" si="35">SUM(AM20:AM23)</f>
        <v>254823</v>
      </c>
      <c r="AN24" s="14">
        <f t="shared" ref="AN24" si="36">SUM(AN20:AN23)</f>
        <v>318380</v>
      </c>
      <c r="AO24" s="14">
        <f t="shared" ref="AO24" si="37">SUM(AO20:AO23)</f>
        <v>428561</v>
      </c>
      <c r="AP24" s="14">
        <f t="shared" ref="AP24" si="38">SUM(AP20:AP23)</f>
        <v>576322</v>
      </c>
      <c r="AQ24" s="14">
        <f t="shared" ref="AQ24" si="39">SUM(AQ20:AQ23)</f>
        <v>0</v>
      </c>
      <c r="AR24" s="14">
        <f t="shared" ref="AR24" si="40">SUM(AR20:AR23)</f>
        <v>0</v>
      </c>
      <c r="AS24" s="14">
        <f t="shared" ref="AS24" si="41">SUM(AS20:AS23)</f>
        <v>0</v>
      </c>
      <c r="AT24" s="14">
        <f t="shared" ref="AT24" si="42">SUM(AT20:AT23)</f>
        <v>0</v>
      </c>
      <c r="AU24" s="14">
        <f t="shared" ref="AU24" si="43">SUM(AU20:AU23)</f>
        <v>0</v>
      </c>
      <c r="AV24" s="14">
        <f t="shared" ref="AV24" si="44">SUM(AV20:AV23)</f>
        <v>0</v>
      </c>
    </row>
    <row r="25" spans="2:48" s="5" customFormat="1" x14ac:dyDescent="0.35">
      <c r="B25" s="19" t="s">
        <v>117</v>
      </c>
      <c r="G25" s="26"/>
      <c r="K25" s="26"/>
      <c r="O25" s="26"/>
      <c r="S25" s="26"/>
    </row>
    <row r="26" spans="2:48" s="5" customFormat="1" x14ac:dyDescent="0.35">
      <c r="B26" s="5" t="s">
        <v>133</v>
      </c>
      <c r="G26" s="26">
        <v>0.38</v>
      </c>
      <c r="H26" s="5">
        <v>0.39</v>
      </c>
      <c r="I26" s="5">
        <v>0.39</v>
      </c>
      <c r="J26" s="5">
        <v>0.38</v>
      </c>
      <c r="K26" s="26">
        <v>0.37</v>
      </c>
      <c r="L26" s="5">
        <v>0.38</v>
      </c>
      <c r="M26" s="5">
        <v>0.38</v>
      </c>
      <c r="N26" s="5">
        <v>0.38</v>
      </c>
      <c r="O26" s="26">
        <v>0.38</v>
      </c>
      <c r="P26" s="5">
        <v>0.38</v>
      </c>
      <c r="Q26" s="5">
        <v>0.38</v>
      </c>
      <c r="R26" s="5">
        <v>0.38</v>
      </c>
      <c r="S26" s="26">
        <v>0.38</v>
      </c>
      <c r="T26" s="5">
        <v>0.38</v>
      </c>
      <c r="U26" s="5">
        <v>0.37</v>
      </c>
      <c r="AM26" s="5">
        <v>0.38</v>
      </c>
      <c r="AN26" s="5">
        <v>0.38</v>
      </c>
      <c r="AO26" s="5">
        <v>0.38</v>
      </c>
      <c r="AP26" s="5">
        <v>0.38</v>
      </c>
    </row>
    <row r="27" spans="2:48" s="5" customFormat="1" x14ac:dyDescent="0.35">
      <c r="B27" s="5" t="s">
        <v>134</v>
      </c>
      <c r="G27" s="26">
        <v>0.28999999999999998</v>
      </c>
      <c r="H27" s="5">
        <v>0.28000000000000003</v>
      </c>
      <c r="I27" s="5">
        <v>0.28000000000000003</v>
      </c>
      <c r="J27" s="5">
        <v>0.3</v>
      </c>
      <c r="K27" s="26">
        <v>0.28000000000000003</v>
      </c>
      <c r="L27" s="5">
        <v>0.28999999999999998</v>
      </c>
      <c r="M27" s="5">
        <v>0.28000000000000003</v>
      </c>
      <c r="N27" s="5">
        <v>0.3</v>
      </c>
      <c r="O27" s="26">
        <v>0.28999999999999998</v>
      </c>
      <c r="P27" s="5">
        <v>0.28999999999999998</v>
      </c>
      <c r="Q27" s="5">
        <v>0.3</v>
      </c>
      <c r="R27" s="5">
        <v>0.3</v>
      </c>
      <c r="S27" s="26">
        <v>0.28999999999999998</v>
      </c>
      <c r="T27" s="5">
        <v>0.28999999999999998</v>
      </c>
      <c r="U27" s="5">
        <v>0.28999999999999998</v>
      </c>
      <c r="AM27" s="5">
        <v>0.3</v>
      </c>
      <c r="AN27" s="5">
        <v>0.3</v>
      </c>
      <c r="AO27" s="5">
        <v>0.3</v>
      </c>
      <c r="AP27" s="5">
        <v>0.3</v>
      </c>
    </row>
    <row r="28" spans="2:48" s="5" customFormat="1" x14ac:dyDescent="0.35">
      <c r="B28" s="5" t="s">
        <v>135</v>
      </c>
      <c r="G28" s="26">
        <v>0.23</v>
      </c>
      <c r="H28" s="5">
        <v>0.24</v>
      </c>
      <c r="I28" s="5">
        <v>0.23</v>
      </c>
      <c r="J28" s="5">
        <v>0.22</v>
      </c>
      <c r="K28" s="26">
        <v>0.25</v>
      </c>
      <c r="L28" s="5">
        <v>0.23</v>
      </c>
      <c r="M28" s="5">
        <v>0.24</v>
      </c>
      <c r="N28" s="5">
        <v>0.22</v>
      </c>
      <c r="O28" s="26">
        <v>0.23</v>
      </c>
      <c r="P28" s="5">
        <v>0.23</v>
      </c>
      <c r="Q28" s="5">
        <v>0.22</v>
      </c>
      <c r="R28" s="5">
        <v>0.22</v>
      </c>
      <c r="S28" s="26">
        <v>0.23</v>
      </c>
      <c r="T28" s="5">
        <v>0.23</v>
      </c>
      <c r="U28" s="5">
        <v>0.24</v>
      </c>
      <c r="AM28" s="5">
        <v>0.24</v>
      </c>
      <c r="AN28" s="5">
        <v>0.22</v>
      </c>
      <c r="AO28" s="5">
        <v>0.22</v>
      </c>
      <c r="AP28" s="5">
        <v>0.22</v>
      </c>
    </row>
    <row r="29" spans="2:48" s="5" customFormat="1" x14ac:dyDescent="0.35">
      <c r="B29" s="5" t="s">
        <v>109</v>
      </c>
      <c r="G29" s="26">
        <v>0.1</v>
      </c>
      <c r="H29" s="5">
        <v>0.09</v>
      </c>
      <c r="I29" s="5">
        <v>0.1</v>
      </c>
      <c r="J29" s="5">
        <v>0.1</v>
      </c>
      <c r="K29" s="26">
        <v>0.1</v>
      </c>
      <c r="L29" s="5">
        <v>0.1</v>
      </c>
      <c r="M29" s="5">
        <v>0.1</v>
      </c>
      <c r="N29" s="5">
        <v>0.1</v>
      </c>
      <c r="O29" s="26">
        <v>0.1</v>
      </c>
      <c r="P29" s="5">
        <v>0.1</v>
      </c>
      <c r="Q29" s="5">
        <v>0.1</v>
      </c>
      <c r="R29" s="5">
        <v>0.1</v>
      </c>
      <c r="S29" s="26">
        <v>0.1</v>
      </c>
      <c r="T29" s="5">
        <v>0.1</v>
      </c>
      <c r="U29" s="5">
        <v>0.1</v>
      </c>
      <c r="AM29" s="5">
        <v>0.08</v>
      </c>
      <c r="AN29" s="5">
        <v>0.1</v>
      </c>
      <c r="AO29" s="5">
        <v>0.1</v>
      </c>
      <c r="AP29" s="5">
        <v>0.1</v>
      </c>
    </row>
    <row r="30" spans="2:48" s="5" customFormat="1" x14ac:dyDescent="0.35">
      <c r="G30" s="26"/>
      <c r="K30" s="26"/>
      <c r="O30" s="26"/>
      <c r="S30" s="26"/>
    </row>
    <row r="31" spans="2:48" s="5" customFormat="1" x14ac:dyDescent="0.35">
      <c r="G31" s="26"/>
      <c r="K31" s="26"/>
      <c r="O31" s="26"/>
      <c r="S31" s="26"/>
    </row>
    <row r="32" spans="2:48" s="5" customFormat="1" x14ac:dyDescent="0.35">
      <c r="G32" s="26"/>
      <c r="K32" s="26"/>
      <c r="O32" s="26"/>
      <c r="S32" s="26"/>
    </row>
    <row r="33" spans="2:48" s="5" customFormat="1" x14ac:dyDescent="0.35">
      <c r="G33" s="26"/>
      <c r="K33" s="26"/>
      <c r="O33" s="26"/>
      <c r="S33" s="26"/>
    </row>
    <row r="34" spans="2:48" s="5" customFormat="1" x14ac:dyDescent="0.35">
      <c r="G34" s="26"/>
      <c r="K34" s="26"/>
      <c r="O34" s="26"/>
      <c r="S34" s="26"/>
    </row>
    <row r="35" spans="2:48" s="5" customFormat="1" x14ac:dyDescent="0.35">
      <c r="G35" s="26"/>
      <c r="K35" s="26"/>
      <c r="O35" s="26"/>
      <c r="S35" s="26"/>
    </row>
    <row r="36" spans="2:48" s="3" customFormat="1" x14ac:dyDescent="0.35">
      <c r="B36" s="3" t="s">
        <v>116</v>
      </c>
      <c r="G36" s="22"/>
      <c r="K36" s="22"/>
      <c r="O36" s="22"/>
      <c r="S36" s="22"/>
    </row>
    <row r="37" spans="2:48" s="6" customFormat="1" x14ac:dyDescent="0.35">
      <c r="B37" s="6" t="s">
        <v>105</v>
      </c>
      <c r="E37" s="5" t="s">
        <v>118</v>
      </c>
      <c r="F37" s="5" t="s">
        <v>118</v>
      </c>
      <c r="G37" s="26" t="s">
        <v>118</v>
      </c>
      <c r="H37" s="5" t="s">
        <v>118</v>
      </c>
      <c r="I37" s="5" t="s">
        <v>118</v>
      </c>
      <c r="J37" s="5" t="s">
        <v>118</v>
      </c>
      <c r="K37" s="26" t="s">
        <v>118</v>
      </c>
      <c r="L37" s="5" t="s">
        <v>118</v>
      </c>
      <c r="M37" s="5" t="s">
        <v>118</v>
      </c>
      <c r="N37" s="6" t="s">
        <v>118</v>
      </c>
      <c r="O37" s="23">
        <v>206118</v>
      </c>
      <c r="P37" s="6">
        <v>206118</v>
      </c>
      <c r="Q37" s="6">
        <v>206118</v>
      </c>
      <c r="R37" s="6">
        <f>AP37</f>
        <v>206118</v>
      </c>
      <c r="S37" s="23">
        <v>207448</v>
      </c>
      <c r="T37" s="6">
        <v>194189</v>
      </c>
      <c r="U37" s="6">
        <v>219856</v>
      </c>
      <c r="AM37" s="6" t="s">
        <v>118</v>
      </c>
      <c r="AN37" s="6" t="s">
        <v>118</v>
      </c>
      <c r="AO37" s="6">
        <v>134347</v>
      </c>
      <c r="AP37" s="6">
        <v>206118</v>
      </c>
    </row>
    <row r="38" spans="2:48" s="6" customFormat="1" x14ac:dyDescent="0.35">
      <c r="B38" s="6" t="s">
        <v>106</v>
      </c>
      <c r="E38" s="5" t="s">
        <v>118</v>
      </c>
      <c r="F38" s="5" t="s">
        <v>118</v>
      </c>
      <c r="G38" s="26" t="s">
        <v>118</v>
      </c>
      <c r="H38" s="5" t="s">
        <v>118</v>
      </c>
      <c r="I38" s="5" t="s">
        <v>118</v>
      </c>
      <c r="J38" s="5" t="s">
        <v>118</v>
      </c>
      <c r="K38" s="26" t="s">
        <v>118</v>
      </c>
      <c r="L38" s="5" t="s">
        <v>118</v>
      </c>
      <c r="M38" s="5" t="s">
        <v>118</v>
      </c>
      <c r="N38" s="6" t="s">
        <v>118</v>
      </c>
      <c r="O38" s="23">
        <v>60607</v>
      </c>
      <c r="P38" s="6">
        <v>60307</v>
      </c>
      <c r="Q38" s="6">
        <v>60307</v>
      </c>
      <c r="R38" s="6">
        <f>AP38</f>
        <v>60607</v>
      </c>
      <c r="S38" s="23">
        <v>57150</v>
      </c>
      <c r="T38" s="6">
        <v>49522</v>
      </c>
      <c r="U38" s="6">
        <v>45163</v>
      </c>
      <c r="AM38" s="6" t="s">
        <v>118</v>
      </c>
      <c r="AN38" s="6" t="s">
        <v>118</v>
      </c>
      <c r="AO38" s="6">
        <v>23520</v>
      </c>
      <c r="AP38" s="6">
        <v>60607</v>
      </c>
    </row>
    <row r="39" spans="2:48" s="6" customFormat="1" x14ac:dyDescent="0.35">
      <c r="B39" s="6" t="s">
        <v>107</v>
      </c>
      <c r="E39" s="5" t="s">
        <v>118</v>
      </c>
      <c r="F39" s="5" t="s">
        <v>118</v>
      </c>
      <c r="G39" s="26" t="s">
        <v>118</v>
      </c>
      <c r="H39" s="5" t="s">
        <v>118</v>
      </c>
      <c r="I39" s="5" t="s">
        <v>118</v>
      </c>
      <c r="J39" s="5" t="s">
        <v>118</v>
      </c>
      <c r="K39" s="26" t="s">
        <v>118</v>
      </c>
      <c r="L39" s="5" t="s">
        <v>118</v>
      </c>
      <c r="M39" s="5" t="s">
        <v>118</v>
      </c>
      <c r="N39" s="6" t="s">
        <v>118</v>
      </c>
      <c r="O39" s="23">
        <v>50274</v>
      </c>
      <c r="P39" s="6">
        <v>50274</v>
      </c>
      <c r="Q39" s="6">
        <v>50274</v>
      </c>
      <c r="R39" s="6">
        <f>AP39</f>
        <v>50274</v>
      </c>
      <c r="S39" s="23">
        <v>71232</v>
      </c>
      <c r="T39" s="6">
        <v>67334</v>
      </c>
      <c r="U39" s="6">
        <v>61834</v>
      </c>
      <c r="AM39" s="6" t="s">
        <v>118</v>
      </c>
      <c r="AN39" s="6" t="s">
        <v>118</v>
      </c>
      <c r="AO39" s="6">
        <v>28824</v>
      </c>
      <c r="AP39" s="6">
        <v>50274</v>
      </c>
    </row>
    <row r="40" spans="2:48" s="6" customFormat="1" x14ac:dyDescent="0.35">
      <c r="B40" s="6" t="s">
        <v>108</v>
      </c>
      <c r="E40" s="5" t="s">
        <v>118</v>
      </c>
      <c r="F40" s="5" t="s">
        <v>118</v>
      </c>
      <c r="G40" s="26" t="s">
        <v>118</v>
      </c>
      <c r="H40" s="5" t="s">
        <v>118</v>
      </c>
      <c r="I40" s="5" t="s">
        <v>118</v>
      </c>
      <c r="J40" s="5" t="s">
        <v>118</v>
      </c>
      <c r="K40" s="26" t="s">
        <v>118</v>
      </c>
      <c r="L40" s="5" t="s">
        <v>118</v>
      </c>
      <c r="M40" s="5" t="s">
        <v>118</v>
      </c>
      <c r="N40" s="6" t="s">
        <v>118</v>
      </c>
      <c r="O40" s="23">
        <v>35951</v>
      </c>
      <c r="P40" s="6">
        <v>35951</v>
      </c>
      <c r="Q40" s="6">
        <v>35951</v>
      </c>
      <c r="R40" s="6">
        <f>AP40</f>
        <v>35951</v>
      </c>
      <c r="S40" s="23">
        <v>54777</v>
      </c>
      <c r="T40" s="6">
        <v>52173</v>
      </c>
      <c r="U40" s="6">
        <v>48412</v>
      </c>
      <c r="AM40" s="6" t="s">
        <v>118</v>
      </c>
      <c r="AN40" s="6" t="s">
        <v>118</v>
      </c>
      <c r="AO40" s="6">
        <v>26979</v>
      </c>
      <c r="AP40" s="6">
        <v>35951</v>
      </c>
    </row>
    <row r="41" spans="2:48" s="9" customFormat="1" x14ac:dyDescent="0.35">
      <c r="B41" s="9" t="s">
        <v>109</v>
      </c>
      <c r="E41" s="17" t="s">
        <v>118</v>
      </c>
      <c r="F41" s="17" t="s">
        <v>118</v>
      </c>
      <c r="G41" s="35" t="s">
        <v>118</v>
      </c>
      <c r="H41" s="17" t="s">
        <v>118</v>
      </c>
      <c r="I41" s="17" t="s">
        <v>118</v>
      </c>
      <c r="J41" s="17" t="s">
        <v>118</v>
      </c>
      <c r="K41" s="35" t="s">
        <v>118</v>
      </c>
      <c r="L41" s="17" t="s">
        <v>118</v>
      </c>
      <c r="M41" s="17" t="s">
        <v>118</v>
      </c>
      <c r="N41" s="9" t="s">
        <v>118</v>
      </c>
      <c r="O41" s="24">
        <v>74721</v>
      </c>
      <c r="P41" s="9">
        <v>74221</v>
      </c>
      <c r="Q41" s="9">
        <v>74221</v>
      </c>
      <c r="R41" s="9">
        <f>AP41</f>
        <v>74721</v>
      </c>
      <c r="S41" s="24">
        <v>72866</v>
      </c>
      <c r="T41" s="9">
        <v>74227</v>
      </c>
      <c r="U41" s="9">
        <v>75835</v>
      </c>
      <c r="AM41" s="9" t="s">
        <v>118</v>
      </c>
      <c r="AN41" s="9" t="s">
        <v>118</v>
      </c>
      <c r="AO41" s="9">
        <v>35973</v>
      </c>
      <c r="AP41" s="9">
        <v>74721</v>
      </c>
    </row>
    <row r="42" spans="2:48" s="6" customFormat="1" x14ac:dyDescent="0.35">
      <c r="B42" s="6" t="s">
        <v>110</v>
      </c>
      <c r="E42" s="6">
        <f t="shared" ref="E42:F42" si="45">SUM(E37:E41)</f>
        <v>0</v>
      </c>
      <c r="F42" s="6">
        <f t="shared" si="45"/>
        <v>0</v>
      </c>
      <c r="G42" s="23">
        <f>SUM(G37:G41)</f>
        <v>0</v>
      </c>
      <c r="H42" s="6">
        <f t="shared" ref="H42:AB42" si="46">SUM(H37:H41)</f>
        <v>0</v>
      </c>
      <c r="I42" s="6">
        <f t="shared" si="46"/>
        <v>0</v>
      </c>
      <c r="J42" s="6">
        <f t="shared" si="46"/>
        <v>0</v>
      </c>
      <c r="K42" s="23">
        <f t="shared" si="46"/>
        <v>0</v>
      </c>
      <c r="L42" s="6">
        <f t="shared" si="46"/>
        <v>0</v>
      </c>
      <c r="M42" s="6">
        <f t="shared" si="46"/>
        <v>0</v>
      </c>
      <c r="N42" s="6">
        <f t="shared" si="46"/>
        <v>0</v>
      </c>
      <c r="O42" s="23">
        <f t="shared" si="46"/>
        <v>427671</v>
      </c>
      <c r="P42" s="6">
        <f t="shared" si="46"/>
        <v>426871</v>
      </c>
      <c r="Q42" s="6">
        <f t="shared" si="46"/>
        <v>426871</v>
      </c>
      <c r="R42" s="6">
        <f t="shared" si="46"/>
        <v>427671</v>
      </c>
      <c r="S42" s="23">
        <f t="shared" si="46"/>
        <v>463473</v>
      </c>
      <c r="T42" s="6">
        <f t="shared" si="46"/>
        <v>437445</v>
      </c>
      <c r="U42" s="6">
        <f t="shared" si="46"/>
        <v>451100</v>
      </c>
      <c r="V42" s="6">
        <f t="shared" si="46"/>
        <v>0</v>
      </c>
      <c r="W42" s="6">
        <f t="shared" si="46"/>
        <v>0</v>
      </c>
      <c r="X42" s="6">
        <f t="shared" si="46"/>
        <v>0</v>
      </c>
      <c r="Y42" s="6">
        <f t="shared" si="46"/>
        <v>0</v>
      </c>
      <c r="Z42" s="6">
        <f t="shared" si="46"/>
        <v>0</v>
      </c>
      <c r="AA42" s="6">
        <f t="shared" si="46"/>
        <v>0</v>
      </c>
      <c r="AB42" s="6">
        <f t="shared" si="46"/>
        <v>0</v>
      </c>
      <c r="AF42" s="6">
        <f>SUM(AF37:AF41)</f>
        <v>0</v>
      </c>
      <c r="AG42" s="6">
        <f t="shared" ref="AG42:AV42" si="47">SUM(AG37:AG41)</f>
        <v>0</v>
      </c>
      <c r="AH42" s="6">
        <f t="shared" si="47"/>
        <v>0</v>
      </c>
      <c r="AI42" s="6">
        <f t="shared" si="47"/>
        <v>0</v>
      </c>
      <c r="AJ42" s="6">
        <f t="shared" si="47"/>
        <v>0</v>
      </c>
      <c r="AK42" s="6">
        <f t="shared" si="47"/>
        <v>0</v>
      </c>
      <c r="AL42" s="6">
        <f t="shared" si="47"/>
        <v>0</v>
      </c>
      <c r="AM42" s="6">
        <f t="shared" si="47"/>
        <v>0</v>
      </c>
      <c r="AN42" s="6">
        <f t="shared" si="47"/>
        <v>0</v>
      </c>
      <c r="AO42" s="6">
        <f t="shared" si="47"/>
        <v>249643</v>
      </c>
      <c r="AP42" s="6">
        <f t="shared" si="47"/>
        <v>427671</v>
      </c>
      <c r="AQ42" s="6">
        <f t="shared" si="47"/>
        <v>0</v>
      </c>
      <c r="AR42" s="6">
        <f t="shared" si="47"/>
        <v>0</v>
      </c>
      <c r="AS42" s="6">
        <f t="shared" si="47"/>
        <v>0</v>
      </c>
      <c r="AT42" s="6">
        <f t="shared" si="47"/>
        <v>0</v>
      </c>
      <c r="AU42" s="6">
        <f t="shared" si="47"/>
        <v>0</v>
      </c>
      <c r="AV42" s="6">
        <f t="shared" si="47"/>
        <v>0</v>
      </c>
    </row>
    <row r="43" spans="2:48" x14ac:dyDescent="0.35">
      <c r="B43" s="16" t="s">
        <v>117</v>
      </c>
    </row>
    <row r="44" spans="2:48" s="5" customFormat="1" x14ac:dyDescent="0.35">
      <c r="B44" s="5" t="s">
        <v>105</v>
      </c>
      <c r="E44" s="5" t="s">
        <v>118</v>
      </c>
      <c r="F44" s="5" t="s">
        <v>118</v>
      </c>
      <c r="G44" s="26" t="s">
        <v>118</v>
      </c>
      <c r="H44" s="5" t="s">
        <v>118</v>
      </c>
      <c r="I44" s="5" t="s">
        <v>118</v>
      </c>
      <c r="J44" s="5" t="s">
        <v>118</v>
      </c>
      <c r="K44" s="26" t="s">
        <v>118</v>
      </c>
      <c r="L44" s="5" t="s">
        <v>118</v>
      </c>
      <c r="M44" s="5" t="s">
        <v>118</v>
      </c>
      <c r="N44" s="5" t="s">
        <v>118</v>
      </c>
      <c r="O44" s="26">
        <f t="shared" ref="O44:AB44" si="48">O37/O42</f>
        <v>0.48195458658641804</v>
      </c>
      <c r="P44" s="5">
        <f t="shared" si="48"/>
        <v>0.48285781887268048</v>
      </c>
      <c r="Q44" s="5">
        <f t="shared" si="48"/>
        <v>0.48285781887268048</v>
      </c>
      <c r="R44" s="5">
        <f t="shared" si="48"/>
        <v>0.48195458658641804</v>
      </c>
      <c r="S44" s="26">
        <f t="shared" si="48"/>
        <v>0.44759457400970498</v>
      </c>
      <c r="T44" s="5">
        <f t="shared" si="48"/>
        <v>0.44391637805895601</v>
      </c>
      <c r="U44" s="5">
        <f t="shared" si="48"/>
        <v>0.48737752161383285</v>
      </c>
      <c r="V44" s="5" t="e">
        <f t="shared" si="48"/>
        <v>#DIV/0!</v>
      </c>
      <c r="W44" s="5" t="e">
        <f t="shared" si="48"/>
        <v>#DIV/0!</v>
      </c>
      <c r="X44" s="5" t="e">
        <f t="shared" si="48"/>
        <v>#DIV/0!</v>
      </c>
      <c r="Y44" s="5" t="e">
        <f t="shared" si="48"/>
        <v>#DIV/0!</v>
      </c>
      <c r="Z44" s="5" t="e">
        <f t="shared" si="48"/>
        <v>#DIV/0!</v>
      </c>
      <c r="AA44" s="5" t="e">
        <f t="shared" si="48"/>
        <v>#DIV/0!</v>
      </c>
      <c r="AB44" s="5" t="e">
        <f t="shared" si="48"/>
        <v>#DIV/0!</v>
      </c>
      <c r="AM44" s="5" t="s">
        <v>118</v>
      </c>
      <c r="AN44" s="5" t="s">
        <v>118</v>
      </c>
      <c r="AO44" s="5">
        <f t="shared" ref="AO44:AV44" si="49">AO37/AO42</f>
        <v>0.53815648746409872</v>
      </c>
      <c r="AP44" s="5">
        <f t="shared" si="49"/>
        <v>0.48195458658641804</v>
      </c>
      <c r="AQ44" s="5" t="e">
        <f t="shared" si="49"/>
        <v>#DIV/0!</v>
      </c>
      <c r="AR44" s="5" t="e">
        <f t="shared" si="49"/>
        <v>#DIV/0!</v>
      </c>
      <c r="AS44" s="5" t="e">
        <f t="shared" si="49"/>
        <v>#DIV/0!</v>
      </c>
      <c r="AT44" s="5" t="e">
        <f t="shared" si="49"/>
        <v>#DIV/0!</v>
      </c>
      <c r="AU44" s="5" t="e">
        <f t="shared" si="49"/>
        <v>#DIV/0!</v>
      </c>
      <c r="AV44" s="5" t="e">
        <f t="shared" si="49"/>
        <v>#DIV/0!</v>
      </c>
    </row>
    <row r="45" spans="2:48" s="5" customFormat="1" x14ac:dyDescent="0.35">
      <c r="B45" s="5" t="s">
        <v>106</v>
      </c>
      <c r="E45" s="5" t="s">
        <v>118</v>
      </c>
      <c r="F45" s="5" t="s">
        <v>118</v>
      </c>
      <c r="G45" s="26" t="s">
        <v>118</v>
      </c>
      <c r="H45" s="5" t="s">
        <v>118</v>
      </c>
      <c r="I45" s="5" t="s">
        <v>118</v>
      </c>
      <c r="J45" s="5" t="s">
        <v>118</v>
      </c>
      <c r="K45" s="26" t="s">
        <v>118</v>
      </c>
      <c r="L45" s="5" t="s">
        <v>118</v>
      </c>
      <c r="M45" s="5" t="s">
        <v>118</v>
      </c>
      <c r="N45" s="5" t="s">
        <v>118</v>
      </c>
      <c r="O45" s="26">
        <f t="shared" ref="O45:AB45" si="50">O38/O42</f>
        <v>0.14171407460407651</v>
      </c>
      <c r="P45" s="5">
        <f t="shared" si="50"/>
        <v>0.14127687287260085</v>
      </c>
      <c r="Q45" s="5">
        <f t="shared" si="50"/>
        <v>0.14127687287260085</v>
      </c>
      <c r="R45" s="5">
        <f t="shared" si="50"/>
        <v>0.14171407460407651</v>
      </c>
      <c r="S45" s="26">
        <f t="shared" si="50"/>
        <v>0.12330815387304114</v>
      </c>
      <c r="T45" s="5">
        <f t="shared" si="50"/>
        <v>0.11320737464138349</v>
      </c>
      <c r="U45" s="5">
        <f t="shared" si="50"/>
        <v>0.10011749057858568</v>
      </c>
      <c r="V45" s="5" t="e">
        <f t="shared" si="50"/>
        <v>#DIV/0!</v>
      </c>
      <c r="W45" s="5" t="e">
        <f t="shared" si="50"/>
        <v>#DIV/0!</v>
      </c>
      <c r="X45" s="5" t="e">
        <f t="shared" si="50"/>
        <v>#DIV/0!</v>
      </c>
      <c r="Y45" s="5" t="e">
        <f t="shared" si="50"/>
        <v>#DIV/0!</v>
      </c>
      <c r="Z45" s="5" t="e">
        <f t="shared" si="50"/>
        <v>#DIV/0!</v>
      </c>
      <c r="AA45" s="5" t="e">
        <f t="shared" si="50"/>
        <v>#DIV/0!</v>
      </c>
      <c r="AB45" s="5" t="e">
        <f t="shared" si="50"/>
        <v>#DIV/0!</v>
      </c>
      <c r="AM45" s="5" t="s">
        <v>118</v>
      </c>
      <c r="AN45" s="5" t="s">
        <v>118</v>
      </c>
      <c r="AO45" s="5">
        <f t="shared" ref="AO45:AV45" si="51">AO38/AO42</f>
        <v>9.4214538360779199E-2</v>
      </c>
      <c r="AP45" s="5">
        <f t="shared" si="51"/>
        <v>0.14171407460407651</v>
      </c>
      <c r="AQ45" s="5" t="e">
        <f t="shared" si="51"/>
        <v>#DIV/0!</v>
      </c>
      <c r="AR45" s="5" t="e">
        <f t="shared" si="51"/>
        <v>#DIV/0!</v>
      </c>
      <c r="AS45" s="5" t="e">
        <f t="shared" si="51"/>
        <v>#DIV/0!</v>
      </c>
      <c r="AT45" s="5" t="e">
        <f t="shared" si="51"/>
        <v>#DIV/0!</v>
      </c>
      <c r="AU45" s="5" t="e">
        <f t="shared" si="51"/>
        <v>#DIV/0!</v>
      </c>
      <c r="AV45" s="5" t="e">
        <f t="shared" si="51"/>
        <v>#DIV/0!</v>
      </c>
    </row>
    <row r="46" spans="2:48" s="5" customFormat="1" x14ac:dyDescent="0.35">
      <c r="B46" s="5" t="s">
        <v>107</v>
      </c>
      <c r="E46" s="5" t="s">
        <v>118</v>
      </c>
      <c r="F46" s="5" t="s">
        <v>118</v>
      </c>
      <c r="G46" s="26" t="s">
        <v>118</v>
      </c>
      <c r="H46" s="5" t="s">
        <v>118</v>
      </c>
      <c r="I46" s="5" t="s">
        <v>118</v>
      </c>
      <c r="J46" s="5" t="s">
        <v>118</v>
      </c>
      <c r="K46" s="26" t="s">
        <v>118</v>
      </c>
      <c r="L46" s="5" t="s">
        <v>118</v>
      </c>
      <c r="M46" s="5" t="s">
        <v>118</v>
      </c>
      <c r="N46" s="5" t="s">
        <v>118</v>
      </c>
      <c r="O46" s="26">
        <f t="shared" ref="O46:AB46" si="52">O39/O42</f>
        <v>0.11755297880847661</v>
      </c>
      <c r="P46" s="5">
        <f t="shared" si="52"/>
        <v>0.11777328513766454</v>
      </c>
      <c r="Q46" s="5">
        <f t="shared" si="52"/>
        <v>0.11777328513766454</v>
      </c>
      <c r="R46" s="5">
        <f t="shared" si="52"/>
        <v>0.11755297880847661</v>
      </c>
      <c r="S46" s="26">
        <f t="shared" si="52"/>
        <v>0.15369180081687606</v>
      </c>
      <c r="T46" s="5">
        <f t="shared" si="52"/>
        <v>0.15392563636571455</v>
      </c>
      <c r="U46" s="5">
        <f t="shared" si="52"/>
        <v>0.13707381955220571</v>
      </c>
      <c r="V46" s="5" t="e">
        <f t="shared" si="52"/>
        <v>#DIV/0!</v>
      </c>
      <c r="W46" s="5" t="e">
        <f t="shared" si="52"/>
        <v>#DIV/0!</v>
      </c>
      <c r="X46" s="5" t="e">
        <f t="shared" si="52"/>
        <v>#DIV/0!</v>
      </c>
      <c r="Y46" s="5" t="e">
        <f t="shared" si="52"/>
        <v>#DIV/0!</v>
      </c>
      <c r="Z46" s="5" t="e">
        <f t="shared" si="52"/>
        <v>#DIV/0!</v>
      </c>
      <c r="AA46" s="5" t="e">
        <f t="shared" si="52"/>
        <v>#DIV/0!</v>
      </c>
      <c r="AB46" s="5" t="e">
        <f t="shared" si="52"/>
        <v>#DIV/0!</v>
      </c>
      <c r="AM46" s="5" t="s">
        <v>118</v>
      </c>
      <c r="AN46" s="5" t="s">
        <v>118</v>
      </c>
      <c r="AO46" s="5">
        <f t="shared" ref="AO46:AV46" si="53">AO39/AO42</f>
        <v>0.11546087813397532</v>
      </c>
      <c r="AP46" s="5">
        <f t="shared" si="53"/>
        <v>0.11755297880847661</v>
      </c>
      <c r="AQ46" s="5" t="e">
        <f t="shared" si="53"/>
        <v>#DIV/0!</v>
      </c>
      <c r="AR46" s="5" t="e">
        <f t="shared" si="53"/>
        <v>#DIV/0!</v>
      </c>
      <c r="AS46" s="5" t="e">
        <f t="shared" si="53"/>
        <v>#DIV/0!</v>
      </c>
      <c r="AT46" s="5" t="e">
        <f t="shared" si="53"/>
        <v>#DIV/0!</v>
      </c>
      <c r="AU46" s="5" t="e">
        <f t="shared" si="53"/>
        <v>#DIV/0!</v>
      </c>
      <c r="AV46" s="5" t="e">
        <f t="shared" si="53"/>
        <v>#DIV/0!</v>
      </c>
    </row>
    <row r="47" spans="2:48" s="5" customFormat="1" x14ac:dyDescent="0.35">
      <c r="B47" s="5" t="s">
        <v>108</v>
      </c>
      <c r="E47" s="5" t="s">
        <v>118</v>
      </c>
      <c r="F47" s="5" t="s">
        <v>118</v>
      </c>
      <c r="G47" s="26" t="s">
        <v>118</v>
      </c>
      <c r="H47" s="5" t="s">
        <v>118</v>
      </c>
      <c r="I47" s="5" t="s">
        <v>118</v>
      </c>
      <c r="J47" s="5" t="s">
        <v>118</v>
      </c>
      <c r="K47" s="26" t="s">
        <v>118</v>
      </c>
      <c r="L47" s="5" t="s">
        <v>118</v>
      </c>
      <c r="M47" s="5" t="s">
        <v>118</v>
      </c>
      <c r="N47" s="5" t="s">
        <v>118</v>
      </c>
      <c r="O47" s="26">
        <f t="shared" ref="O47:AB47" si="54">O40/O42</f>
        <v>8.4062281520140475E-2</v>
      </c>
      <c r="P47" s="5">
        <f t="shared" si="54"/>
        <v>8.4219822850463019E-2</v>
      </c>
      <c r="Q47" s="5">
        <f t="shared" si="54"/>
        <v>8.4219822850463019E-2</v>
      </c>
      <c r="R47" s="5">
        <f t="shared" si="54"/>
        <v>8.4062281520140475E-2</v>
      </c>
      <c r="S47" s="26">
        <f t="shared" si="54"/>
        <v>0.11818811451799781</v>
      </c>
      <c r="T47" s="5">
        <f t="shared" si="54"/>
        <v>0.1192675650653225</v>
      </c>
      <c r="U47" s="5">
        <f t="shared" si="54"/>
        <v>0.10731988472622478</v>
      </c>
      <c r="V47" s="5" t="e">
        <f t="shared" si="54"/>
        <v>#DIV/0!</v>
      </c>
      <c r="W47" s="5" t="e">
        <f t="shared" si="54"/>
        <v>#DIV/0!</v>
      </c>
      <c r="X47" s="5" t="e">
        <f t="shared" si="54"/>
        <v>#DIV/0!</v>
      </c>
      <c r="Y47" s="5" t="e">
        <f t="shared" si="54"/>
        <v>#DIV/0!</v>
      </c>
      <c r="Z47" s="5" t="e">
        <f t="shared" si="54"/>
        <v>#DIV/0!</v>
      </c>
      <c r="AA47" s="5" t="e">
        <f t="shared" si="54"/>
        <v>#DIV/0!</v>
      </c>
      <c r="AB47" s="5" t="e">
        <f t="shared" si="54"/>
        <v>#DIV/0!</v>
      </c>
      <c r="AM47" s="5" t="s">
        <v>118</v>
      </c>
      <c r="AN47" s="5" t="s">
        <v>118</v>
      </c>
      <c r="AO47" s="5">
        <f t="shared" ref="AO47:AV47" si="55">AO40/AO42</f>
        <v>0.10807032442327644</v>
      </c>
      <c r="AP47" s="5">
        <f t="shared" si="55"/>
        <v>8.4062281520140475E-2</v>
      </c>
      <c r="AQ47" s="5" t="e">
        <f t="shared" si="55"/>
        <v>#DIV/0!</v>
      </c>
      <c r="AR47" s="5" t="e">
        <f t="shared" si="55"/>
        <v>#DIV/0!</v>
      </c>
      <c r="AS47" s="5" t="e">
        <f t="shared" si="55"/>
        <v>#DIV/0!</v>
      </c>
      <c r="AT47" s="5" t="e">
        <f t="shared" si="55"/>
        <v>#DIV/0!</v>
      </c>
      <c r="AU47" s="5" t="e">
        <f t="shared" si="55"/>
        <v>#DIV/0!</v>
      </c>
      <c r="AV47" s="5" t="e">
        <f t="shared" si="55"/>
        <v>#DIV/0!</v>
      </c>
    </row>
    <row r="48" spans="2:48" s="5" customFormat="1" x14ac:dyDescent="0.35">
      <c r="B48" s="5" t="s">
        <v>109</v>
      </c>
      <c r="E48" s="5" t="s">
        <v>118</v>
      </c>
      <c r="F48" s="5" t="s">
        <v>118</v>
      </c>
      <c r="G48" s="26" t="s">
        <v>118</v>
      </c>
      <c r="H48" s="5" t="s">
        <v>118</v>
      </c>
      <c r="I48" s="5" t="s">
        <v>118</v>
      </c>
      <c r="J48" s="5" t="s">
        <v>118</v>
      </c>
      <c r="K48" s="26" t="s">
        <v>118</v>
      </c>
      <c r="L48" s="5" t="s">
        <v>118</v>
      </c>
      <c r="M48" s="5" t="s">
        <v>118</v>
      </c>
      <c r="N48" s="5" t="s">
        <v>118</v>
      </c>
      <c r="O48" s="26">
        <f t="shared" ref="O48:AB48" si="56">O41/O42</f>
        <v>0.17471607848088835</v>
      </c>
      <c r="P48" s="5">
        <f t="shared" si="56"/>
        <v>0.17387220026659109</v>
      </c>
      <c r="Q48" s="5">
        <f t="shared" si="56"/>
        <v>0.17387220026659109</v>
      </c>
      <c r="R48" s="5">
        <f t="shared" si="56"/>
        <v>0.17471607848088835</v>
      </c>
      <c r="S48" s="26">
        <f t="shared" si="56"/>
        <v>0.15721735678238</v>
      </c>
      <c r="T48" s="5">
        <f t="shared" si="56"/>
        <v>0.16968304586862348</v>
      </c>
      <c r="U48" s="5">
        <f t="shared" si="56"/>
        <v>0.16811128352915097</v>
      </c>
      <c r="V48" s="5" t="e">
        <f t="shared" si="56"/>
        <v>#DIV/0!</v>
      </c>
      <c r="W48" s="5" t="e">
        <f t="shared" si="56"/>
        <v>#DIV/0!</v>
      </c>
      <c r="X48" s="5" t="e">
        <f t="shared" si="56"/>
        <v>#DIV/0!</v>
      </c>
      <c r="Y48" s="5" t="e">
        <f t="shared" si="56"/>
        <v>#DIV/0!</v>
      </c>
      <c r="Z48" s="5" t="e">
        <f t="shared" si="56"/>
        <v>#DIV/0!</v>
      </c>
      <c r="AA48" s="5" t="e">
        <f t="shared" si="56"/>
        <v>#DIV/0!</v>
      </c>
      <c r="AB48" s="5" t="e">
        <f t="shared" si="56"/>
        <v>#DIV/0!</v>
      </c>
      <c r="AM48" s="5" t="s">
        <v>118</v>
      </c>
      <c r="AN48" s="5" t="s">
        <v>118</v>
      </c>
      <c r="AO48" s="5">
        <f t="shared" ref="AO48:AV48" si="57">AO41/AO42</f>
        <v>0.14409777161787032</v>
      </c>
      <c r="AP48" s="5">
        <f t="shared" si="57"/>
        <v>0.17471607848088835</v>
      </c>
      <c r="AQ48" s="5" t="e">
        <f t="shared" si="57"/>
        <v>#DIV/0!</v>
      </c>
      <c r="AR48" s="5" t="e">
        <f t="shared" si="57"/>
        <v>#DIV/0!</v>
      </c>
      <c r="AS48" s="5" t="e">
        <f t="shared" si="57"/>
        <v>#DIV/0!</v>
      </c>
      <c r="AT48" s="5" t="e">
        <f t="shared" si="57"/>
        <v>#DIV/0!</v>
      </c>
      <c r="AU48" s="5" t="e">
        <f t="shared" si="57"/>
        <v>#DIV/0!</v>
      </c>
      <c r="AV48" s="5" t="e">
        <f t="shared" si="57"/>
        <v>#DIV/0!</v>
      </c>
    </row>
    <row r="49" spans="2:48" s="18" customFormat="1" x14ac:dyDescent="0.35">
      <c r="B49" s="18" t="s">
        <v>136</v>
      </c>
      <c r="G49" s="27"/>
      <c r="K49" s="27"/>
      <c r="O49" s="27"/>
      <c r="S49" s="27"/>
    </row>
    <row r="50" spans="2:48" s="6" customFormat="1" x14ac:dyDescent="0.35">
      <c r="B50" s="6" t="s">
        <v>137</v>
      </c>
      <c r="G50" s="23"/>
      <c r="J50" s="6">
        <v>442778</v>
      </c>
      <c r="K50" s="23">
        <v>461106</v>
      </c>
      <c r="L50" s="6">
        <v>480368</v>
      </c>
      <c r="M50" s="6">
        <v>492173</v>
      </c>
      <c r="N50" s="6">
        <v>487484</v>
      </c>
      <c r="O50" s="23">
        <v>515557</v>
      </c>
      <c r="P50" s="6">
        <v>544056</v>
      </c>
      <c r="Q50" s="6">
        <v>566749</v>
      </c>
      <c r="R50" s="6">
        <v>564763</v>
      </c>
      <c r="S50" s="23">
        <v>575294</v>
      </c>
      <c r="T50" s="6">
        <v>587463</v>
      </c>
      <c r="U50" s="6">
        <v>613305</v>
      </c>
      <c r="AN50" s="6">
        <v>442778</v>
      </c>
      <c r="AO50" s="6">
        <v>487484</v>
      </c>
      <c r="AP50" s="6">
        <v>564763</v>
      </c>
    </row>
    <row r="51" spans="2:48" s="6" customFormat="1" x14ac:dyDescent="0.35">
      <c r="B51" s="6" t="s">
        <v>138</v>
      </c>
      <c r="G51" s="23"/>
      <c r="J51" s="6">
        <v>1511</v>
      </c>
      <c r="K51" s="23">
        <v>1511</v>
      </c>
      <c r="L51" s="6">
        <v>1511</v>
      </c>
      <c r="M51" s="6">
        <v>1511</v>
      </c>
      <c r="N51" s="6">
        <v>1511</v>
      </c>
      <c r="O51" s="23">
        <v>1511</v>
      </c>
      <c r="P51" s="6">
        <v>1511</v>
      </c>
      <c r="Q51" s="6">
        <v>1511</v>
      </c>
      <c r="R51" s="6">
        <v>1511</v>
      </c>
      <c r="S51" s="23">
        <v>1511</v>
      </c>
      <c r="T51" s="6">
        <v>1511</v>
      </c>
      <c r="U51" s="6">
        <v>1511</v>
      </c>
      <c r="AN51" s="6">
        <v>1511</v>
      </c>
      <c r="AO51" s="6">
        <v>1511</v>
      </c>
      <c r="AP51" s="6">
        <v>1511</v>
      </c>
    </row>
    <row r="52" spans="2:48" s="6" customFormat="1" x14ac:dyDescent="0.35">
      <c r="B52" s="6" t="s">
        <v>139</v>
      </c>
      <c r="G52" s="23"/>
      <c r="J52" s="6">
        <v>6820</v>
      </c>
      <c r="K52" s="23">
        <v>6820</v>
      </c>
      <c r="L52" s="6">
        <v>6820</v>
      </c>
      <c r="M52" s="6">
        <v>6820</v>
      </c>
      <c r="N52" s="6">
        <v>6820</v>
      </c>
      <c r="O52" s="23">
        <v>6820</v>
      </c>
      <c r="P52" s="6">
        <v>6820</v>
      </c>
      <c r="Q52" s="6">
        <v>6820</v>
      </c>
      <c r="R52" s="6">
        <v>6820</v>
      </c>
      <c r="S52" s="23">
        <v>6820</v>
      </c>
      <c r="T52" s="6">
        <v>6820</v>
      </c>
      <c r="U52" s="6">
        <v>6820</v>
      </c>
      <c r="AN52" s="6">
        <v>6820</v>
      </c>
      <c r="AO52" s="6">
        <v>6820</v>
      </c>
      <c r="AP52" s="6">
        <v>6820</v>
      </c>
    </row>
    <row r="53" spans="2:48" s="6" customFormat="1" x14ac:dyDescent="0.35">
      <c r="B53" s="6" t="s">
        <v>140</v>
      </c>
      <c r="G53" s="23"/>
      <c r="J53" s="6">
        <v>61640</v>
      </c>
      <c r="K53" s="23">
        <v>63072</v>
      </c>
      <c r="L53" s="6">
        <v>64674</v>
      </c>
      <c r="M53" s="6">
        <v>66032</v>
      </c>
      <c r="N53" s="6">
        <v>68321</v>
      </c>
      <c r="O53" s="23">
        <v>70889</v>
      </c>
      <c r="P53" s="6">
        <v>73329</v>
      </c>
      <c r="Q53" s="6">
        <v>75922</v>
      </c>
      <c r="R53" s="6">
        <v>78649</v>
      </c>
      <c r="S53" s="23">
        <v>80132</v>
      </c>
      <c r="T53" s="6">
        <v>81446</v>
      </c>
      <c r="U53" s="6">
        <v>82377</v>
      </c>
      <c r="AN53" s="6">
        <v>61640</v>
      </c>
      <c r="AO53" s="6">
        <v>68321</v>
      </c>
      <c r="AP53" s="6">
        <v>78649</v>
      </c>
    </row>
    <row r="54" spans="2:48" s="9" customFormat="1" x14ac:dyDescent="0.35">
      <c r="B54" s="9" t="s">
        <v>148</v>
      </c>
      <c r="G54" s="24"/>
      <c r="J54" s="9">
        <v>0</v>
      </c>
      <c r="K54" s="24">
        <v>0</v>
      </c>
      <c r="L54" s="9">
        <v>0</v>
      </c>
      <c r="M54" s="9">
        <v>0</v>
      </c>
      <c r="N54" s="9">
        <v>0</v>
      </c>
      <c r="O54" s="24">
        <v>0</v>
      </c>
      <c r="P54" s="9">
        <v>0</v>
      </c>
      <c r="Q54" s="9">
        <v>0</v>
      </c>
      <c r="R54" s="9">
        <v>0</v>
      </c>
      <c r="S54" s="24">
        <v>0</v>
      </c>
      <c r="T54" s="9">
        <v>0</v>
      </c>
      <c r="U54" s="9">
        <v>11922</v>
      </c>
      <c r="AN54" s="9">
        <v>0</v>
      </c>
      <c r="AO54" s="9">
        <v>0</v>
      </c>
      <c r="AP54" s="9">
        <v>0</v>
      </c>
    </row>
    <row r="55" spans="2:48" s="6" customFormat="1" x14ac:dyDescent="0.35">
      <c r="B55" s="6" t="s">
        <v>141</v>
      </c>
      <c r="E55" s="6">
        <f>SUM(E50:E53)</f>
        <v>0</v>
      </c>
      <c r="F55" s="6">
        <f t="shared" ref="F55:AB55" si="58">SUM(F50:F53)</f>
        <v>0</v>
      </c>
      <c r="G55" s="23">
        <f t="shared" si="58"/>
        <v>0</v>
      </c>
      <c r="H55" s="6">
        <f t="shared" si="58"/>
        <v>0</v>
      </c>
      <c r="I55" s="6">
        <f t="shared" si="58"/>
        <v>0</v>
      </c>
      <c r="J55" s="6">
        <f t="shared" ref="J55:U55" si="59">SUM(J50:J54)</f>
        <v>512749</v>
      </c>
      <c r="K55" s="23">
        <f t="shared" si="59"/>
        <v>532509</v>
      </c>
      <c r="L55" s="6">
        <f t="shared" si="59"/>
        <v>553373</v>
      </c>
      <c r="M55" s="6">
        <f t="shared" si="59"/>
        <v>566536</v>
      </c>
      <c r="N55" s="6">
        <f t="shared" si="59"/>
        <v>564136</v>
      </c>
      <c r="O55" s="23">
        <f t="shared" si="59"/>
        <v>594777</v>
      </c>
      <c r="P55" s="6">
        <f t="shared" si="59"/>
        <v>625716</v>
      </c>
      <c r="Q55" s="6">
        <f t="shared" si="59"/>
        <v>651002</v>
      </c>
      <c r="R55" s="6">
        <f t="shared" si="59"/>
        <v>651743</v>
      </c>
      <c r="S55" s="23">
        <f t="shared" si="59"/>
        <v>663757</v>
      </c>
      <c r="T55" s="6">
        <f t="shared" si="59"/>
        <v>677240</v>
      </c>
      <c r="U55" s="6">
        <f t="shared" si="59"/>
        <v>715935</v>
      </c>
      <c r="V55" s="6">
        <f t="shared" si="58"/>
        <v>0</v>
      </c>
      <c r="W55" s="6">
        <f t="shared" si="58"/>
        <v>0</v>
      </c>
      <c r="X55" s="6">
        <f t="shared" si="58"/>
        <v>0</v>
      </c>
      <c r="Y55" s="6">
        <f t="shared" si="58"/>
        <v>0</v>
      </c>
      <c r="Z55" s="6">
        <f t="shared" si="58"/>
        <v>0</v>
      </c>
      <c r="AA55" s="6">
        <f t="shared" si="58"/>
        <v>0</v>
      </c>
      <c r="AB55" s="6">
        <f t="shared" si="58"/>
        <v>0</v>
      </c>
      <c r="AF55" s="6">
        <f>SUM(AF50:AF54)</f>
        <v>0</v>
      </c>
      <c r="AG55" s="6">
        <f t="shared" ref="AG55:AO55" si="60">SUM(AG50:AG54)</f>
        <v>0</v>
      </c>
      <c r="AH55" s="6">
        <f t="shared" si="60"/>
        <v>0</v>
      </c>
      <c r="AI55" s="6">
        <f t="shared" si="60"/>
        <v>0</v>
      </c>
      <c r="AJ55" s="6">
        <f t="shared" si="60"/>
        <v>0</v>
      </c>
      <c r="AK55" s="6">
        <f t="shared" si="60"/>
        <v>0</v>
      </c>
      <c r="AL55" s="6">
        <f t="shared" si="60"/>
        <v>0</v>
      </c>
      <c r="AM55" s="6">
        <f t="shared" si="60"/>
        <v>0</v>
      </c>
      <c r="AN55" s="6">
        <f t="shared" si="60"/>
        <v>512749</v>
      </c>
      <c r="AO55" s="6">
        <f t="shared" si="60"/>
        <v>564136</v>
      </c>
      <c r="AP55" s="6">
        <f>SUM(AP50:AP54)</f>
        <v>651743</v>
      </c>
      <c r="AQ55" s="6">
        <f t="shared" ref="AQ55:AV55" si="61">SUM(AQ50:AQ54)</f>
        <v>0</v>
      </c>
      <c r="AR55" s="6">
        <f t="shared" si="61"/>
        <v>0</v>
      </c>
      <c r="AS55" s="6">
        <f t="shared" si="61"/>
        <v>0</v>
      </c>
      <c r="AT55" s="6">
        <f t="shared" si="61"/>
        <v>0</v>
      </c>
      <c r="AU55" s="6">
        <f t="shared" si="61"/>
        <v>0</v>
      </c>
      <c r="AV55" s="6">
        <f t="shared" si="61"/>
        <v>0</v>
      </c>
    </row>
    <row r="56" spans="2:48" s="6" customFormat="1" x14ac:dyDescent="0.35">
      <c r="B56" s="6" t="s">
        <v>142</v>
      </c>
      <c r="G56" s="23"/>
      <c r="J56" s="6">
        <v>-36186</v>
      </c>
      <c r="K56" s="23">
        <v>-39843</v>
      </c>
      <c r="L56" s="6">
        <v>-43185</v>
      </c>
      <c r="M56" s="6">
        <v>-46151</v>
      </c>
      <c r="N56" s="6">
        <v>-49268</v>
      </c>
      <c r="O56" s="23">
        <v>-52413</v>
      </c>
      <c r="P56" s="6">
        <v>-55491</v>
      </c>
      <c r="Q56" s="6">
        <v>-58410</v>
      </c>
      <c r="R56" s="6">
        <v>-61244</v>
      </c>
      <c r="S56" s="23">
        <v>-63876</v>
      </c>
      <c r="T56" s="6">
        <v>-340501</v>
      </c>
      <c r="U56" s="6">
        <v>-363141</v>
      </c>
      <c r="AN56" s="6">
        <v>-36186</v>
      </c>
      <c r="AO56" s="6">
        <v>-49268</v>
      </c>
      <c r="AP56" s="6">
        <v>-61244</v>
      </c>
    </row>
    <row r="57" spans="2:48" s="9" customFormat="1" x14ac:dyDescent="0.35">
      <c r="B57" s="9" t="s">
        <v>143</v>
      </c>
      <c r="G57" s="24"/>
      <c r="J57" s="9">
        <v>-237607</v>
      </c>
      <c r="K57" s="24">
        <v>-249944</v>
      </c>
      <c r="L57" s="9">
        <f>-267138</f>
        <v>-267138</v>
      </c>
      <c r="M57" s="9">
        <v>-279302</v>
      </c>
      <c r="N57" s="9">
        <v>-265225</v>
      </c>
      <c r="O57" s="24">
        <v>-282979</v>
      </c>
      <c r="P57" s="9">
        <v>-301807</v>
      </c>
      <c r="Q57" s="9">
        <v>-321677</v>
      </c>
      <c r="R57" s="9">
        <v>-317329</v>
      </c>
      <c r="S57" s="24">
        <v>-321924</v>
      </c>
      <c r="T57" s="9">
        <v>-66032</v>
      </c>
      <c r="U57" s="9">
        <v>-67988</v>
      </c>
      <c r="AN57" s="9">
        <v>-237607</v>
      </c>
      <c r="AO57" s="9">
        <v>-265225</v>
      </c>
      <c r="AP57" s="9">
        <v>-317329</v>
      </c>
    </row>
    <row r="58" spans="2:48" s="6" customFormat="1" x14ac:dyDescent="0.35">
      <c r="B58" s="6" t="s">
        <v>144</v>
      </c>
      <c r="E58" s="6">
        <f>E55+SUM(E56:E57)</f>
        <v>0</v>
      </c>
      <c r="F58" s="6">
        <f t="shared" ref="F58:AB58" si="62">F55+SUM(F56:F57)</f>
        <v>0</v>
      </c>
      <c r="G58" s="23">
        <f t="shared" si="62"/>
        <v>0</v>
      </c>
      <c r="H58" s="6">
        <f t="shared" si="62"/>
        <v>0</v>
      </c>
      <c r="I58" s="6">
        <f t="shared" si="62"/>
        <v>0</v>
      </c>
      <c r="J58" s="6">
        <f t="shared" si="62"/>
        <v>238956</v>
      </c>
      <c r="K58" s="23">
        <f t="shared" si="62"/>
        <v>242722</v>
      </c>
      <c r="L58" s="6">
        <f t="shared" si="62"/>
        <v>243050</v>
      </c>
      <c r="M58" s="6">
        <f t="shared" si="62"/>
        <v>241083</v>
      </c>
      <c r="N58" s="6">
        <f t="shared" si="62"/>
        <v>249643</v>
      </c>
      <c r="O58" s="23">
        <f t="shared" si="62"/>
        <v>259385</v>
      </c>
      <c r="P58" s="6">
        <f t="shared" si="62"/>
        <v>268418</v>
      </c>
      <c r="Q58" s="6">
        <f t="shared" si="62"/>
        <v>270915</v>
      </c>
      <c r="R58" s="6">
        <f t="shared" si="62"/>
        <v>273170</v>
      </c>
      <c r="S58" s="23">
        <f t="shared" si="62"/>
        <v>277957</v>
      </c>
      <c r="T58" s="6">
        <f t="shared" si="62"/>
        <v>270707</v>
      </c>
      <c r="U58" s="6">
        <f t="shared" si="62"/>
        <v>284806</v>
      </c>
      <c r="V58" s="6">
        <f t="shared" si="62"/>
        <v>0</v>
      </c>
      <c r="W58" s="6">
        <f t="shared" si="62"/>
        <v>0</v>
      </c>
      <c r="X58" s="6">
        <f t="shared" si="62"/>
        <v>0</v>
      </c>
      <c r="Y58" s="6">
        <f t="shared" si="62"/>
        <v>0</v>
      </c>
      <c r="Z58" s="6">
        <f t="shared" si="62"/>
        <v>0</v>
      </c>
      <c r="AA58" s="6">
        <f t="shared" si="62"/>
        <v>0</v>
      </c>
      <c r="AB58" s="6">
        <f t="shared" si="62"/>
        <v>0</v>
      </c>
      <c r="AF58" s="6">
        <f t="shared" ref="AF58" si="63">AF55+SUM(AF56:AF57)</f>
        <v>0</v>
      </c>
      <c r="AG58" s="6">
        <f t="shared" ref="AG58" si="64">AG55+SUM(AG56:AG57)</f>
        <v>0</v>
      </c>
      <c r="AH58" s="6">
        <f t="shared" ref="AH58" si="65">AH55+SUM(AH56:AH57)</f>
        <v>0</v>
      </c>
      <c r="AI58" s="6">
        <f t="shared" ref="AI58" si="66">AI55+SUM(AI56:AI57)</f>
        <v>0</v>
      </c>
      <c r="AJ58" s="6">
        <f t="shared" ref="AJ58" si="67">AJ55+SUM(AJ56:AJ57)</f>
        <v>0</v>
      </c>
      <c r="AK58" s="6">
        <f t="shared" ref="AK58" si="68">AK55+SUM(AK56:AK57)</f>
        <v>0</v>
      </c>
      <c r="AL58" s="6">
        <f t="shared" ref="AL58" si="69">AL55+SUM(AL56:AL57)</f>
        <v>0</v>
      </c>
      <c r="AM58" s="6">
        <f t="shared" ref="AM58" si="70">AM55+SUM(AM56:AM57)</f>
        <v>0</v>
      </c>
      <c r="AN58" s="6">
        <f t="shared" ref="AN58" si="71">AN55+SUM(AN56:AN57)</f>
        <v>238956</v>
      </c>
      <c r="AO58" s="6">
        <f t="shared" ref="AO58" si="72">AO55+SUM(AO56:AO57)</f>
        <v>249643</v>
      </c>
      <c r="AP58" s="6">
        <f t="shared" ref="AP58" si="73">AP55+SUM(AP56:AP57)</f>
        <v>273170</v>
      </c>
      <c r="AQ58" s="6">
        <f t="shared" ref="AQ58" si="74">AQ55+SUM(AQ56:AQ57)</f>
        <v>0</v>
      </c>
      <c r="AR58" s="6">
        <f t="shared" ref="AR58" si="75">AR55+SUM(AR56:AR57)</f>
        <v>0</v>
      </c>
      <c r="AS58" s="6">
        <f t="shared" ref="AS58" si="76">AS55+SUM(AS56:AS57)</f>
        <v>0</v>
      </c>
      <c r="AT58" s="6">
        <f t="shared" ref="AT58" si="77">AT55+SUM(AT56:AT57)</f>
        <v>0</v>
      </c>
      <c r="AU58" s="6">
        <f t="shared" ref="AU58" si="78">AU55+SUM(AU56:AU57)</f>
        <v>0</v>
      </c>
      <c r="AV58" s="6">
        <f t="shared" ref="AV58" si="79">AV55+SUM(AV56:AV57)</f>
        <v>0</v>
      </c>
    </row>
    <row r="59" spans="2:48" s="6" customFormat="1" x14ac:dyDescent="0.35">
      <c r="B59" s="14" t="s">
        <v>117</v>
      </c>
      <c r="G59" s="23"/>
      <c r="K59" s="23"/>
      <c r="O59" s="23"/>
      <c r="S59" s="23"/>
    </row>
    <row r="60" spans="2:48" s="5" customFormat="1" x14ac:dyDescent="0.35">
      <c r="B60" s="5" t="s">
        <v>137</v>
      </c>
      <c r="E60" s="5" t="e">
        <f>E50/E55</f>
        <v>#DIV/0!</v>
      </c>
      <c r="F60" s="5" t="e">
        <f t="shared" ref="F60:AB60" si="80">F50/F55</f>
        <v>#DIV/0!</v>
      </c>
      <c r="G60" s="26" t="e">
        <f t="shared" si="80"/>
        <v>#DIV/0!</v>
      </c>
      <c r="H60" s="5" t="e">
        <f t="shared" si="80"/>
        <v>#DIV/0!</v>
      </c>
      <c r="I60" s="5" t="e">
        <f t="shared" si="80"/>
        <v>#DIV/0!</v>
      </c>
      <c r="J60" s="5">
        <f t="shared" si="80"/>
        <v>0.86353752030720687</v>
      </c>
      <c r="K60" s="26">
        <f t="shared" si="80"/>
        <v>0.86591212542886598</v>
      </c>
      <c r="L60" s="5">
        <f t="shared" si="80"/>
        <v>0.8680727104502749</v>
      </c>
      <c r="M60" s="5">
        <f t="shared" si="80"/>
        <v>0.86874090966858242</v>
      </c>
      <c r="N60" s="5">
        <f t="shared" si="80"/>
        <v>0.86412496277493367</v>
      </c>
      <c r="O60" s="26">
        <f t="shared" si="80"/>
        <v>0.86680722354764894</v>
      </c>
      <c r="P60" s="5">
        <f t="shared" si="80"/>
        <v>0.8694935082369637</v>
      </c>
      <c r="Q60" s="5">
        <f t="shared" si="80"/>
        <v>0.87057950666818229</v>
      </c>
      <c r="R60" s="5">
        <f t="shared" si="80"/>
        <v>0.86654248683913748</v>
      </c>
      <c r="S60" s="26">
        <f t="shared" si="80"/>
        <v>0.8667238160953481</v>
      </c>
      <c r="T60" s="5">
        <f t="shared" si="80"/>
        <v>0.86743694997342158</v>
      </c>
      <c r="U60" s="5">
        <f t="shared" si="80"/>
        <v>0.85664899746485368</v>
      </c>
      <c r="V60" s="5" t="e">
        <f t="shared" si="80"/>
        <v>#DIV/0!</v>
      </c>
      <c r="W60" s="5" t="e">
        <f t="shared" si="80"/>
        <v>#DIV/0!</v>
      </c>
      <c r="X60" s="5" t="e">
        <f t="shared" si="80"/>
        <v>#DIV/0!</v>
      </c>
      <c r="Y60" s="5" t="e">
        <f t="shared" si="80"/>
        <v>#DIV/0!</v>
      </c>
      <c r="Z60" s="5" t="e">
        <f t="shared" si="80"/>
        <v>#DIV/0!</v>
      </c>
      <c r="AA60" s="5" t="e">
        <f t="shared" si="80"/>
        <v>#DIV/0!</v>
      </c>
      <c r="AB60" s="5" t="e">
        <f t="shared" si="80"/>
        <v>#DIV/0!</v>
      </c>
      <c r="AF60" s="5" t="e">
        <f t="shared" ref="AF60:AV60" si="81">AF50/AF55</f>
        <v>#DIV/0!</v>
      </c>
      <c r="AG60" s="5" t="e">
        <f t="shared" si="81"/>
        <v>#DIV/0!</v>
      </c>
      <c r="AH60" s="5" t="e">
        <f t="shared" si="81"/>
        <v>#DIV/0!</v>
      </c>
      <c r="AI60" s="5" t="e">
        <f t="shared" si="81"/>
        <v>#DIV/0!</v>
      </c>
      <c r="AJ60" s="5" t="e">
        <f t="shared" si="81"/>
        <v>#DIV/0!</v>
      </c>
      <c r="AK60" s="5" t="e">
        <f t="shared" si="81"/>
        <v>#DIV/0!</v>
      </c>
      <c r="AL60" s="5" t="e">
        <f t="shared" si="81"/>
        <v>#DIV/0!</v>
      </c>
      <c r="AM60" s="5" t="e">
        <f t="shared" si="81"/>
        <v>#DIV/0!</v>
      </c>
      <c r="AN60" s="5">
        <f t="shared" si="81"/>
        <v>0.86353752030720687</v>
      </c>
      <c r="AO60" s="5">
        <f t="shared" si="81"/>
        <v>0.86412496277493367</v>
      </c>
      <c r="AP60" s="5">
        <f t="shared" si="81"/>
        <v>0.86654248683913748</v>
      </c>
      <c r="AQ60" s="5" t="e">
        <f t="shared" si="81"/>
        <v>#DIV/0!</v>
      </c>
      <c r="AR60" s="5" t="e">
        <f t="shared" si="81"/>
        <v>#DIV/0!</v>
      </c>
      <c r="AS60" s="5" t="e">
        <f t="shared" si="81"/>
        <v>#DIV/0!</v>
      </c>
      <c r="AT60" s="5" t="e">
        <f t="shared" si="81"/>
        <v>#DIV/0!</v>
      </c>
      <c r="AU60" s="5" t="e">
        <f t="shared" si="81"/>
        <v>#DIV/0!</v>
      </c>
      <c r="AV60" s="5" t="e">
        <f t="shared" si="81"/>
        <v>#DIV/0!</v>
      </c>
    </row>
    <row r="61" spans="2:48" s="5" customFormat="1" x14ac:dyDescent="0.35">
      <c r="B61" s="5" t="s">
        <v>138</v>
      </c>
      <c r="E61" s="5" t="e">
        <f>E51/E55</f>
        <v>#DIV/0!</v>
      </c>
      <c r="F61" s="5" t="e">
        <f t="shared" ref="F61:AB61" si="82">F51/F55</f>
        <v>#DIV/0!</v>
      </c>
      <c r="G61" s="26" t="e">
        <f t="shared" si="82"/>
        <v>#DIV/0!</v>
      </c>
      <c r="H61" s="5" t="e">
        <f t="shared" si="82"/>
        <v>#DIV/0!</v>
      </c>
      <c r="I61" s="5" t="e">
        <f t="shared" si="82"/>
        <v>#DIV/0!</v>
      </c>
      <c r="J61" s="5">
        <f t="shared" si="82"/>
        <v>2.9468609397580491E-3</v>
      </c>
      <c r="K61" s="26">
        <f t="shared" si="82"/>
        <v>2.8375107275182203E-3</v>
      </c>
      <c r="L61" s="5">
        <f t="shared" si="82"/>
        <v>2.7305271489573941E-3</v>
      </c>
      <c r="M61" s="5">
        <f t="shared" si="82"/>
        <v>2.6670855867941315E-3</v>
      </c>
      <c r="N61" s="5">
        <f t="shared" si="82"/>
        <v>2.6784321511124976E-3</v>
      </c>
      <c r="O61" s="26">
        <f t="shared" si="82"/>
        <v>2.5404479325864988E-3</v>
      </c>
      <c r="P61" s="5">
        <f t="shared" si="82"/>
        <v>2.4148335666660274E-3</v>
      </c>
      <c r="Q61" s="5">
        <f t="shared" si="82"/>
        <v>2.3210374161676921E-3</v>
      </c>
      <c r="R61" s="5">
        <f t="shared" si="82"/>
        <v>2.3183985098420698E-3</v>
      </c>
      <c r="S61" s="26">
        <f t="shared" si="82"/>
        <v>2.2764355027517602E-3</v>
      </c>
      <c r="T61" s="5">
        <f t="shared" si="82"/>
        <v>2.2311145236548345E-3</v>
      </c>
      <c r="U61" s="5">
        <f t="shared" si="82"/>
        <v>2.1105267936335002E-3</v>
      </c>
      <c r="V61" s="5" t="e">
        <f t="shared" si="82"/>
        <v>#DIV/0!</v>
      </c>
      <c r="W61" s="5" t="e">
        <f t="shared" si="82"/>
        <v>#DIV/0!</v>
      </c>
      <c r="X61" s="5" t="e">
        <f t="shared" si="82"/>
        <v>#DIV/0!</v>
      </c>
      <c r="Y61" s="5" t="e">
        <f t="shared" si="82"/>
        <v>#DIV/0!</v>
      </c>
      <c r="Z61" s="5" t="e">
        <f t="shared" si="82"/>
        <v>#DIV/0!</v>
      </c>
      <c r="AA61" s="5" t="e">
        <f t="shared" si="82"/>
        <v>#DIV/0!</v>
      </c>
      <c r="AB61" s="5" t="e">
        <f t="shared" si="82"/>
        <v>#DIV/0!</v>
      </c>
      <c r="AF61" s="5" t="e">
        <f t="shared" ref="AF61:AV61" si="83">AF51/AF55</f>
        <v>#DIV/0!</v>
      </c>
      <c r="AG61" s="5" t="e">
        <f t="shared" si="83"/>
        <v>#DIV/0!</v>
      </c>
      <c r="AH61" s="5" t="e">
        <f t="shared" si="83"/>
        <v>#DIV/0!</v>
      </c>
      <c r="AI61" s="5" t="e">
        <f t="shared" si="83"/>
        <v>#DIV/0!</v>
      </c>
      <c r="AJ61" s="5" t="e">
        <f t="shared" si="83"/>
        <v>#DIV/0!</v>
      </c>
      <c r="AK61" s="5" t="e">
        <f t="shared" si="83"/>
        <v>#DIV/0!</v>
      </c>
      <c r="AL61" s="5" t="e">
        <f t="shared" si="83"/>
        <v>#DIV/0!</v>
      </c>
      <c r="AM61" s="5" t="e">
        <f t="shared" si="83"/>
        <v>#DIV/0!</v>
      </c>
      <c r="AN61" s="5">
        <f t="shared" si="83"/>
        <v>2.9468609397580491E-3</v>
      </c>
      <c r="AO61" s="5">
        <f t="shared" si="83"/>
        <v>2.6784321511124976E-3</v>
      </c>
      <c r="AP61" s="5">
        <f t="shared" si="83"/>
        <v>2.3183985098420698E-3</v>
      </c>
      <c r="AQ61" s="5" t="e">
        <f t="shared" si="83"/>
        <v>#DIV/0!</v>
      </c>
      <c r="AR61" s="5" t="e">
        <f t="shared" si="83"/>
        <v>#DIV/0!</v>
      </c>
      <c r="AS61" s="5" t="e">
        <f t="shared" si="83"/>
        <v>#DIV/0!</v>
      </c>
      <c r="AT61" s="5" t="e">
        <f t="shared" si="83"/>
        <v>#DIV/0!</v>
      </c>
      <c r="AU61" s="5" t="e">
        <f t="shared" si="83"/>
        <v>#DIV/0!</v>
      </c>
      <c r="AV61" s="5" t="e">
        <f t="shared" si="83"/>
        <v>#DIV/0!</v>
      </c>
    </row>
    <row r="62" spans="2:48" s="5" customFormat="1" x14ac:dyDescent="0.35">
      <c r="B62" s="5" t="s">
        <v>139</v>
      </c>
      <c r="E62" s="5" t="e">
        <f>E52/E55</f>
        <v>#DIV/0!</v>
      </c>
      <c r="F62" s="5" t="e">
        <f t="shared" ref="F62:AB62" si="84">F52/F55</f>
        <v>#DIV/0!</v>
      </c>
      <c r="G62" s="26" t="e">
        <f t="shared" si="84"/>
        <v>#DIV/0!</v>
      </c>
      <c r="H62" s="5" t="e">
        <f t="shared" si="84"/>
        <v>#DIV/0!</v>
      </c>
      <c r="I62" s="5" t="e">
        <f t="shared" si="84"/>
        <v>#DIV/0!</v>
      </c>
      <c r="J62" s="5">
        <f t="shared" si="84"/>
        <v>1.3300854804202447E-2</v>
      </c>
      <c r="K62" s="26">
        <f t="shared" si="84"/>
        <v>1.2807295275760598E-2</v>
      </c>
      <c r="L62" s="5">
        <f t="shared" si="84"/>
        <v>1.2324417707405312E-2</v>
      </c>
      <c r="M62" s="5">
        <f t="shared" si="84"/>
        <v>1.2038069954954319E-2</v>
      </c>
      <c r="N62" s="5">
        <f t="shared" si="84"/>
        <v>1.2089283435200023E-2</v>
      </c>
      <c r="O62" s="26">
        <f t="shared" si="84"/>
        <v>1.1466482395923178E-2</v>
      </c>
      <c r="P62" s="5">
        <f t="shared" si="84"/>
        <v>1.0899513517314564E-2</v>
      </c>
      <c r="Q62" s="5">
        <f t="shared" si="84"/>
        <v>1.0476158291372377E-2</v>
      </c>
      <c r="R62" s="5">
        <f t="shared" si="84"/>
        <v>1.0464247410405636E-2</v>
      </c>
      <c r="S62" s="26">
        <f t="shared" si="84"/>
        <v>1.0274844559078096E-2</v>
      </c>
      <c r="T62" s="5">
        <f t="shared" si="84"/>
        <v>1.0070285275530094E-2</v>
      </c>
      <c r="U62" s="5">
        <f t="shared" si="84"/>
        <v>9.5260044557117611E-3</v>
      </c>
      <c r="V62" s="5" t="e">
        <f t="shared" si="84"/>
        <v>#DIV/0!</v>
      </c>
      <c r="W62" s="5" t="e">
        <f t="shared" si="84"/>
        <v>#DIV/0!</v>
      </c>
      <c r="X62" s="5" t="e">
        <f t="shared" si="84"/>
        <v>#DIV/0!</v>
      </c>
      <c r="Y62" s="5" t="e">
        <f t="shared" si="84"/>
        <v>#DIV/0!</v>
      </c>
      <c r="Z62" s="5" t="e">
        <f t="shared" si="84"/>
        <v>#DIV/0!</v>
      </c>
      <c r="AA62" s="5" t="e">
        <f t="shared" si="84"/>
        <v>#DIV/0!</v>
      </c>
      <c r="AB62" s="5" t="e">
        <f t="shared" si="84"/>
        <v>#DIV/0!</v>
      </c>
      <c r="AF62" s="5" t="e">
        <f t="shared" ref="AF62:AV62" si="85">AF52/AF55</f>
        <v>#DIV/0!</v>
      </c>
      <c r="AG62" s="5" t="e">
        <f t="shared" si="85"/>
        <v>#DIV/0!</v>
      </c>
      <c r="AH62" s="5" t="e">
        <f t="shared" si="85"/>
        <v>#DIV/0!</v>
      </c>
      <c r="AI62" s="5" t="e">
        <f t="shared" si="85"/>
        <v>#DIV/0!</v>
      </c>
      <c r="AJ62" s="5" t="e">
        <f t="shared" si="85"/>
        <v>#DIV/0!</v>
      </c>
      <c r="AK62" s="5" t="e">
        <f t="shared" si="85"/>
        <v>#DIV/0!</v>
      </c>
      <c r="AL62" s="5" t="e">
        <f t="shared" si="85"/>
        <v>#DIV/0!</v>
      </c>
      <c r="AM62" s="5" t="e">
        <f t="shared" si="85"/>
        <v>#DIV/0!</v>
      </c>
      <c r="AN62" s="5">
        <f t="shared" si="85"/>
        <v>1.3300854804202447E-2</v>
      </c>
      <c r="AO62" s="5">
        <f t="shared" si="85"/>
        <v>1.2089283435200023E-2</v>
      </c>
      <c r="AP62" s="5">
        <f t="shared" si="85"/>
        <v>1.0464247410405636E-2</v>
      </c>
      <c r="AQ62" s="5" t="e">
        <f t="shared" si="85"/>
        <v>#DIV/0!</v>
      </c>
      <c r="AR62" s="5" t="e">
        <f t="shared" si="85"/>
        <v>#DIV/0!</v>
      </c>
      <c r="AS62" s="5" t="e">
        <f t="shared" si="85"/>
        <v>#DIV/0!</v>
      </c>
      <c r="AT62" s="5" t="e">
        <f t="shared" si="85"/>
        <v>#DIV/0!</v>
      </c>
      <c r="AU62" s="5" t="e">
        <f t="shared" si="85"/>
        <v>#DIV/0!</v>
      </c>
      <c r="AV62" s="5" t="e">
        <f t="shared" si="85"/>
        <v>#DIV/0!</v>
      </c>
    </row>
    <row r="63" spans="2:48" s="5" customFormat="1" x14ac:dyDescent="0.35">
      <c r="B63" s="5" t="s">
        <v>140</v>
      </c>
      <c r="E63" s="5" t="e">
        <f>E53/E55</f>
        <v>#DIV/0!</v>
      </c>
      <c r="F63" s="5" t="e">
        <f t="shared" ref="F63:AB63" si="86">F53/F55</f>
        <v>#DIV/0!</v>
      </c>
      <c r="G63" s="26" t="e">
        <f t="shared" si="86"/>
        <v>#DIV/0!</v>
      </c>
      <c r="H63" s="5" t="e">
        <f t="shared" si="86"/>
        <v>#DIV/0!</v>
      </c>
      <c r="I63" s="5" t="e">
        <f t="shared" si="86"/>
        <v>#DIV/0!</v>
      </c>
      <c r="J63" s="5">
        <f t="shared" si="86"/>
        <v>0.12021476394883267</v>
      </c>
      <c r="K63" s="26">
        <f t="shared" si="86"/>
        <v>0.11844306856785519</v>
      </c>
      <c r="L63" s="5">
        <f t="shared" si="86"/>
        <v>0.11687234469336234</v>
      </c>
      <c r="M63" s="5">
        <f t="shared" si="86"/>
        <v>0.11655393478966915</v>
      </c>
      <c r="N63" s="5">
        <f t="shared" si="86"/>
        <v>0.12110732163875378</v>
      </c>
      <c r="O63" s="26">
        <f t="shared" si="86"/>
        <v>0.11918584612384137</v>
      </c>
      <c r="P63" s="5">
        <f t="shared" si="86"/>
        <v>0.11719214467905567</v>
      </c>
      <c r="Q63" s="5">
        <f t="shared" si="86"/>
        <v>0.11662329762427766</v>
      </c>
      <c r="R63" s="5">
        <f t="shared" si="86"/>
        <v>0.12067486724061478</v>
      </c>
      <c r="S63" s="26">
        <f t="shared" si="86"/>
        <v>0.120724903842822</v>
      </c>
      <c r="T63" s="5">
        <f t="shared" si="86"/>
        <v>0.12026165022739353</v>
      </c>
      <c r="U63" s="5">
        <f t="shared" si="86"/>
        <v>0.11506212156131493</v>
      </c>
      <c r="V63" s="5" t="e">
        <f t="shared" si="86"/>
        <v>#DIV/0!</v>
      </c>
      <c r="W63" s="5" t="e">
        <f t="shared" si="86"/>
        <v>#DIV/0!</v>
      </c>
      <c r="X63" s="5" t="e">
        <f t="shared" si="86"/>
        <v>#DIV/0!</v>
      </c>
      <c r="Y63" s="5" t="e">
        <f t="shared" si="86"/>
        <v>#DIV/0!</v>
      </c>
      <c r="Z63" s="5" t="e">
        <f t="shared" si="86"/>
        <v>#DIV/0!</v>
      </c>
      <c r="AA63" s="5" t="e">
        <f t="shared" si="86"/>
        <v>#DIV/0!</v>
      </c>
      <c r="AB63" s="5" t="e">
        <f t="shared" si="86"/>
        <v>#DIV/0!</v>
      </c>
      <c r="AF63" s="5" t="e">
        <f t="shared" ref="AF63:AV63" si="87">AF53/AF55</f>
        <v>#DIV/0!</v>
      </c>
      <c r="AG63" s="5" t="e">
        <f t="shared" si="87"/>
        <v>#DIV/0!</v>
      </c>
      <c r="AH63" s="5" t="e">
        <f t="shared" si="87"/>
        <v>#DIV/0!</v>
      </c>
      <c r="AI63" s="5" t="e">
        <f t="shared" si="87"/>
        <v>#DIV/0!</v>
      </c>
      <c r="AJ63" s="5" t="e">
        <f t="shared" si="87"/>
        <v>#DIV/0!</v>
      </c>
      <c r="AK63" s="5" t="e">
        <f t="shared" si="87"/>
        <v>#DIV/0!</v>
      </c>
      <c r="AL63" s="5" t="e">
        <f t="shared" si="87"/>
        <v>#DIV/0!</v>
      </c>
      <c r="AM63" s="5" t="e">
        <f t="shared" si="87"/>
        <v>#DIV/0!</v>
      </c>
      <c r="AN63" s="5">
        <f t="shared" si="87"/>
        <v>0.12021476394883267</v>
      </c>
      <c r="AO63" s="5">
        <f t="shared" si="87"/>
        <v>0.12110732163875378</v>
      </c>
      <c r="AP63" s="5">
        <f t="shared" si="87"/>
        <v>0.12067486724061478</v>
      </c>
      <c r="AQ63" s="5" t="e">
        <f t="shared" si="87"/>
        <v>#DIV/0!</v>
      </c>
      <c r="AR63" s="5" t="e">
        <f t="shared" si="87"/>
        <v>#DIV/0!</v>
      </c>
      <c r="AS63" s="5" t="e">
        <f t="shared" si="87"/>
        <v>#DIV/0!</v>
      </c>
      <c r="AT63" s="5" t="e">
        <f t="shared" si="87"/>
        <v>#DIV/0!</v>
      </c>
      <c r="AU63" s="5" t="e">
        <f t="shared" si="87"/>
        <v>#DIV/0!</v>
      </c>
      <c r="AV63" s="5" t="e">
        <f t="shared" si="87"/>
        <v>#DIV/0!</v>
      </c>
    </row>
    <row r="64" spans="2:48" s="3" customFormat="1" x14ac:dyDescent="0.35">
      <c r="B64" s="3" t="s">
        <v>21</v>
      </c>
      <c r="G64" s="22"/>
      <c r="K64" s="22"/>
      <c r="O64" s="22"/>
      <c r="S64" s="22"/>
    </row>
    <row r="65" spans="2:48" s="14" customFormat="1" x14ac:dyDescent="0.35">
      <c r="B65" s="14" t="s">
        <v>78</v>
      </c>
      <c r="G65" s="28">
        <v>72792</v>
      </c>
      <c r="H65" s="14">
        <v>76911</v>
      </c>
      <c r="I65" s="14">
        <v>81160</v>
      </c>
      <c r="J65" s="14">
        <f>AN65-I65-H65-G65</f>
        <v>87517</v>
      </c>
      <c r="K65" s="28">
        <v>93661</v>
      </c>
      <c r="L65" s="14">
        <v>103810</v>
      </c>
      <c r="M65" s="14">
        <v>111428</v>
      </c>
      <c r="N65" s="14">
        <f>AO65-M65-L65-K65</f>
        <v>119662</v>
      </c>
      <c r="O65" s="28">
        <v>127327</v>
      </c>
      <c r="P65" s="14">
        <v>133882</v>
      </c>
      <c r="Q65" s="14">
        <v>152115</v>
      </c>
      <c r="R65" s="14">
        <f>AP65-Q65-P65-O65</f>
        <v>162998</v>
      </c>
      <c r="S65" s="28">
        <v>165134</v>
      </c>
      <c r="T65" s="14">
        <v>169814</v>
      </c>
      <c r="U65" s="14">
        <v>177062</v>
      </c>
      <c r="AM65" s="14">
        <v>254823</v>
      </c>
      <c r="AN65" s="14">
        <v>318380</v>
      </c>
      <c r="AO65" s="14">
        <v>428561</v>
      </c>
      <c r="AP65" s="14">
        <v>576322</v>
      </c>
    </row>
    <row r="66" spans="2:48" s="9" customFormat="1" x14ac:dyDescent="0.35">
      <c r="B66" s="9" t="s">
        <v>79</v>
      </c>
      <c r="G66" s="24">
        <v>34683</v>
      </c>
      <c r="H66" s="9">
        <v>35205</v>
      </c>
      <c r="I66" s="9">
        <v>37063</v>
      </c>
      <c r="J66" s="6">
        <f>AN66-I66-H66-G66</f>
        <v>38581</v>
      </c>
      <c r="K66" s="24">
        <v>39544</v>
      </c>
      <c r="L66" s="9">
        <v>43145</v>
      </c>
      <c r="M66" s="9">
        <v>43506</v>
      </c>
      <c r="N66" s="9">
        <f>AO66-M66-L66-K66</f>
        <v>44400</v>
      </c>
      <c r="O66" s="24">
        <v>47202</v>
      </c>
      <c r="P66" s="9">
        <v>47814</v>
      </c>
      <c r="Q66" s="9">
        <v>56730</v>
      </c>
      <c r="R66" s="9">
        <f>AP66-Q66-P66-O66</f>
        <v>60181</v>
      </c>
      <c r="S66" s="24">
        <v>71879</v>
      </c>
      <c r="T66" s="9">
        <v>67354</v>
      </c>
      <c r="U66" s="9">
        <v>70329</v>
      </c>
      <c r="AM66" s="9">
        <v>122259</v>
      </c>
      <c r="AN66" s="9">
        <v>145532</v>
      </c>
      <c r="AO66" s="9">
        <v>170595</v>
      </c>
      <c r="AP66" s="9">
        <v>211927</v>
      </c>
    </row>
    <row r="67" spans="2:48" s="6" customFormat="1" x14ac:dyDescent="0.35">
      <c r="B67" s="6" t="s">
        <v>80</v>
      </c>
      <c r="E67" s="6">
        <f>E65-E66</f>
        <v>0</v>
      </c>
      <c r="F67" s="6">
        <f t="shared" ref="F67:N67" si="88">F65-F66</f>
        <v>0</v>
      </c>
      <c r="G67" s="23">
        <f t="shared" si="88"/>
        <v>38109</v>
      </c>
      <c r="H67" s="6">
        <f t="shared" si="88"/>
        <v>41706</v>
      </c>
      <c r="I67" s="6">
        <f t="shared" si="88"/>
        <v>44097</v>
      </c>
      <c r="J67" s="6">
        <f t="shared" si="88"/>
        <v>48936</v>
      </c>
      <c r="K67" s="23">
        <f t="shared" si="88"/>
        <v>54117</v>
      </c>
      <c r="L67" s="6">
        <f t="shared" si="88"/>
        <v>60665</v>
      </c>
      <c r="M67" s="6">
        <f t="shared" si="88"/>
        <v>67922</v>
      </c>
      <c r="N67" s="6">
        <f t="shared" si="88"/>
        <v>75262</v>
      </c>
      <c r="O67" s="23">
        <f>O65-O66</f>
        <v>80125</v>
      </c>
      <c r="P67" s="6">
        <f t="shared" ref="P67:W67" si="89">P65-P66</f>
        <v>86068</v>
      </c>
      <c r="Q67" s="6">
        <f t="shared" si="89"/>
        <v>95385</v>
      </c>
      <c r="R67" s="6">
        <f t="shared" si="89"/>
        <v>102817</v>
      </c>
      <c r="S67" s="23">
        <f t="shared" si="89"/>
        <v>93255</v>
      </c>
      <c r="T67" s="6">
        <f t="shared" si="89"/>
        <v>102460</v>
      </c>
      <c r="U67" s="6">
        <f t="shared" si="89"/>
        <v>106733</v>
      </c>
      <c r="V67" s="6">
        <f t="shared" si="89"/>
        <v>0</v>
      </c>
      <c r="W67" s="6">
        <f t="shared" si="89"/>
        <v>0</v>
      </c>
      <c r="X67" s="6">
        <f t="shared" ref="X67" si="90">X65-X66</f>
        <v>0</v>
      </c>
      <c r="Y67" s="6">
        <f t="shared" ref="Y67" si="91">Y65-Y66</f>
        <v>0</v>
      </c>
      <c r="Z67" s="6">
        <f t="shared" ref="Z67" si="92">Z65-Z66</f>
        <v>0</v>
      </c>
      <c r="AA67" s="6">
        <f t="shared" ref="AA67" si="93">AA65-AA66</f>
        <v>0</v>
      </c>
      <c r="AB67" s="6">
        <f t="shared" ref="AB67" si="94">AB65-AB66</f>
        <v>0</v>
      </c>
      <c r="AF67" s="6">
        <f>AF65-AF66</f>
        <v>0</v>
      </c>
      <c r="AG67" s="6">
        <f t="shared" ref="AG67:AV67" si="95">AG65-AG66</f>
        <v>0</v>
      </c>
      <c r="AH67" s="6">
        <f t="shared" si="95"/>
        <v>0</v>
      </c>
      <c r="AI67" s="6">
        <f t="shared" si="95"/>
        <v>0</v>
      </c>
      <c r="AJ67" s="6">
        <f t="shared" si="95"/>
        <v>0</v>
      </c>
      <c r="AK67" s="6">
        <f t="shared" si="95"/>
        <v>0</v>
      </c>
      <c r="AL67" s="6">
        <f t="shared" si="95"/>
        <v>0</v>
      </c>
      <c r="AM67" s="6">
        <f t="shared" si="95"/>
        <v>132564</v>
      </c>
      <c r="AN67" s="6">
        <f t="shared" si="95"/>
        <v>172848</v>
      </c>
      <c r="AO67" s="6">
        <f t="shared" si="95"/>
        <v>257966</v>
      </c>
      <c r="AP67" s="6">
        <f t="shared" si="95"/>
        <v>364395</v>
      </c>
      <c r="AQ67" s="6">
        <f t="shared" si="95"/>
        <v>0</v>
      </c>
      <c r="AR67" s="6">
        <f t="shared" si="95"/>
        <v>0</v>
      </c>
      <c r="AS67" s="6">
        <f t="shared" si="95"/>
        <v>0</v>
      </c>
      <c r="AT67" s="6">
        <f t="shared" si="95"/>
        <v>0</v>
      </c>
      <c r="AU67" s="6">
        <f t="shared" si="95"/>
        <v>0</v>
      </c>
      <c r="AV67" s="6">
        <f t="shared" si="95"/>
        <v>0</v>
      </c>
    </row>
    <row r="68" spans="2:48" s="5" customFormat="1" x14ac:dyDescent="0.35">
      <c r="B68" s="5" t="s">
        <v>81</v>
      </c>
      <c r="E68" s="5" t="e">
        <f>E67/E65</f>
        <v>#DIV/0!</v>
      </c>
      <c r="F68" s="5" t="e">
        <f t="shared" ref="F68:N68" si="96">F67/F65</f>
        <v>#DIV/0!</v>
      </c>
      <c r="G68" s="26">
        <f t="shared" si="96"/>
        <v>0.52353280580283545</v>
      </c>
      <c r="H68" s="5">
        <f t="shared" si="96"/>
        <v>0.54226313531224402</v>
      </c>
      <c r="I68" s="5">
        <f t="shared" si="96"/>
        <v>0.54333415475603741</v>
      </c>
      <c r="J68" s="5">
        <f t="shared" si="96"/>
        <v>0.55915993464126967</v>
      </c>
      <c r="K68" s="26">
        <f t="shared" si="96"/>
        <v>0.57779652149774186</v>
      </c>
      <c r="L68" s="5">
        <f t="shared" si="96"/>
        <v>0.58438493401406411</v>
      </c>
      <c r="M68" s="5">
        <f t="shared" si="96"/>
        <v>0.60955953620274972</v>
      </c>
      <c r="N68" s="5">
        <f t="shared" si="96"/>
        <v>0.62895488960572277</v>
      </c>
      <c r="O68" s="26">
        <f>O67/O65</f>
        <v>0.62928522622852967</v>
      </c>
      <c r="P68" s="5">
        <f t="shared" ref="P68:W68" si="97">P67/P65</f>
        <v>0.64286461212112156</v>
      </c>
      <c r="Q68" s="5">
        <f t="shared" si="97"/>
        <v>0.6270584754955133</v>
      </c>
      <c r="R68" s="5">
        <f t="shared" si="97"/>
        <v>0.63078688082062362</v>
      </c>
      <c r="S68" s="26">
        <f t="shared" si="97"/>
        <v>0.5647231944965907</v>
      </c>
      <c r="T68" s="5">
        <f t="shared" si="97"/>
        <v>0.60336603578032433</v>
      </c>
      <c r="U68" s="5">
        <f t="shared" si="97"/>
        <v>0.6028001491003151</v>
      </c>
      <c r="V68" s="5" t="e">
        <f t="shared" si="97"/>
        <v>#DIV/0!</v>
      </c>
      <c r="W68" s="5" t="e">
        <f t="shared" si="97"/>
        <v>#DIV/0!</v>
      </c>
      <c r="X68" s="5" t="e">
        <f t="shared" ref="X68" si="98">X67/X65</f>
        <v>#DIV/0!</v>
      </c>
      <c r="Y68" s="5" t="e">
        <f t="shared" ref="Y68" si="99">Y67/Y65</f>
        <v>#DIV/0!</v>
      </c>
      <c r="Z68" s="5" t="e">
        <f t="shared" ref="Z68" si="100">Z67/Z65</f>
        <v>#DIV/0!</v>
      </c>
      <c r="AA68" s="5" t="e">
        <f t="shared" ref="AA68" si="101">AA67/AA65</f>
        <v>#DIV/0!</v>
      </c>
      <c r="AB68" s="5" t="e">
        <f t="shared" ref="AB68" si="102">AB67/AB65</f>
        <v>#DIV/0!</v>
      </c>
      <c r="AF68" s="5" t="e">
        <f>AF67/AF65</f>
        <v>#DIV/0!</v>
      </c>
      <c r="AG68" s="5" t="e">
        <f t="shared" ref="AG68:AV68" si="103">AG67/AG65</f>
        <v>#DIV/0!</v>
      </c>
      <c r="AH68" s="5" t="e">
        <f t="shared" si="103"/>
        <v>#DIV/0!</v>
      </c>
      <c r="AI68" s="5" t="e">
        <f t="shared" si="103"/>
        <v>#DIV/0!</v>
      </c>
      <c r="AJ68" s="5" t="e">
        <f t="shared" si="103"/>
        <v>#DIV/0!</v>
      </c>
      <c r="AK68" s="5" t="e">
        <f t="shared" si="103"/>
        <v>#DIV/0!</v>
      </c>
      <c r="AL68" s="5" t="e">
        <f t="shared" si="103"/>
        <v>#DIV/0!</v>
      </c>
      <c r="AM68" s="5">
        <f t="shared" si="103"/>
        <v>0.52021991735439899</v>
      </c>
      <c r="AN68" s="5">
        <f t="shared" si="103"/>
        <v>0.54289842326779325</v>
      </c>
      <c r="AO68" s="5">
        <f t="shared" si="103"/>
        <v>0.60193531375930143</v>
      </c>
      <c r="AP68" s="5">
        <f t="shared" si="103"/>
        <v>0.63227674806792034</v>
      </c>
      <c r="AQ68" s="5" t="e">
        <f t="shared" si="103"/>
        <v>#DIV/0!</v>
      </c>
      <c r="AR68" s="5" t="e">
        <f t="shared" si="103"/>
        <v>#DIV/0!</v>
      </c>
      <c r="AS68" s="5" t="e">
        <f t="shared" si="103"/>
        <v>#DIV/0!</v>
      </c>
      <c r="AT68" s="5" t="e">
        <f t="shared" si="103"/>
        <v>#DIV/0!</v>
      </c>
      <c r="AU68" s="5" t="e">
        <f t="shared" si="103"/>
        <v>#DIV/0!</v>
      </c>
      <c r="AV68" s="5" t="e">
        <f t="shared" si="103"/>
        <v>#DIV/0!</v>
      </c>
    </row>
    <row r="69" spans="2:48" s="11" customFormat="1" x14ac:dyDescent="0.35">
      <c r="B69" s="11" t="s">
        <v>82</v>
      </c>
      <c r="G69" s="29"/>
      <c r="K69" s="29"/>
      <c r="O69" s="29"/>
      <c r="S69" s="29"/>
    </row>
    <row r="70" spans="2:48" s="6" customFormat="1" x14ac:dyDescent="0.35">
      <c r="B70" s="6" t="s">
        <v>83</v>
      </c>
      <c r="G70" s="23">
        <v>19477</v>
      </c>
      <c r="H70" s="6">
        <v>15130</v>
      </c>
      <c r="I70" s="6">
        <v>19706</v>
      </c>
      <c r="J70" s="6">
        <f>AN70-I70-H70-G70</f>
        <v>20657</v>
      </c>
      <c r="K70" s="23">
        <v>22402</v>
      </c>
      <c r="L70" s="6">
        <v>27121</v>
      </c>
      <c r="M70" s="6">
        <v>29927</v>
      </c>
      <c r="N70" s="6">
        <f>AO70-M70-L70-K70</f>
        <v>36234</v>
      </c>
      <c r="O70" s="23">
        <v>37241</v>
      </c>
      <c r="P70" s="6">
        <v>36956</v>
      </c>
      <c r="Q70" s="6">
        <v>30243</v>
      </c>
      <c r="R70" s="6">
        <f>AP70-Q70-P70-O70</f>
        <v>39445</v>
      </c>
      <c r="S70" s="23">
        <v>38272</v>
      </c>
      <c r="T70" s="6">
        <v>38569</v>
      </c>
      <c r="U70" s="6">
        <v>32627</v>
      </c>
      <c r="AM70" s="6">
        <v>59973</v>
      </c>
      <c r="AN70" s="6">
        <v>74970</v>
      </c>
      <c r="AO70" s="6">
        <v>115684</v>
      </c>
      <c r="AP70" s="6">
        <v>143885</v>
      </c>
    </row>
    <row r="71" spans="2:48" s="6" customFormat="1" x14ac:dyDescent="0.35">
      <c r="B71" s="6" t="s">
        <v>84</v>
      </c>
      <c r="G71" s="23">
        <v>9454</v>
      </c>
      <c r="H71" s="6">
        <v>6957</v>
      </c>
      <c r="I71" s="6">
        <v>7700</v>
      </c>
      <c r="J71" s="6">
        <f>AN71-I71-H71-G71</f>
        <v>9361</v>
      </c>
      <c r="K71" s="23">
        <v>10421</v>
      </c>
      <c r="L71" s="6">
        <v>11812</v>
      </c>
      <c r="M71" s="6">
        <v>13312</v>
      </c>
      <c r="N71" s="6">
        <f>AO71-M71-L71-K71</f>
        <v>15333</v>
      </c>
      <c r="O71" s="23">
        <v>19044</v>
      </c>
      <c r="P71" s="6">
        <v>18219</v>
      </c>
      <c r="Q71" s="6">
        <v>19097</v>
      </c>
      <c r="R71" s="6">
        <f>AP71-Q71-P71-O71</f>
        <v>25184</v>
      </c>
      <c r="S71" s="23">
        <v>17709</v>
      </c>
      <c r="T71" s="6">
        <v>16100</v>
      </c>
      <c r="U71" s="6">
        <v>19015</v>
      </c>
      <c r="AM71" s="6">
        <v>31340</v>
      </c>
      <c r="AN71" s="6">
        <v>33472</v>
      </c>
      <c r="AO71" s="6">
        <v>50878</v>
      </c>
      <c r="AP71" s="6">
        <v>81544</v>
      </c>
    </row>
    <row r="72" spans="2:48" s="6" customFormat="1" x14ac:dyDescent="0.35">
      <c r="B72" s="6" t="s">
        <v>85</v>
      </c>
      <c r="G72" s="23">
        <v>21665</v>
      </c>
      <c r="H72" s="6">
        <v>17841</v>
      </c>
      <c r="I72" s="6">
        <v>23411</v>
      </c>
      <c r="J72" s="6">
        <f>AN72-I72-H72-G72</f>
        <v>17280</v>
      </c>
      <c r="K72" s="23">
        <v>18040</v>
      </c>
      <c r="L72" s="6">
        <v>24362</v>
      </c>
      <c r="M72" s="6">
        <v>26354</v>
      </c>
      <c r="N72" s="6">
        <f>AO72-M72-L72-K72</f>
        <v>33834</v>
      </c>
      <c r="O72" s="23">
        <v>37424</v>
      </c>
      <c r="P72" s="6">
        <v>38838</v>
      </c>
      <c r="Q72" s="6">
        <v>38847</v>
      </c>
      <c r="R72" s="6">
        <f>AP72-Q72-P72-O72</f>
        <v>50076</v>
      </c>
      <c r="S72" s="23">
        <f>48939</f>
        <v>48939</v>
      </c>
      <c r="T72" s="6">
        <f>48858</f>
        <v>48858</v>
      </c>
      <c r="U72" s="6">
        <f>20064</f>
        <v>20064</v>
      </c>
      <c r="AM72" s="6">
        <v>71156</v>
      </c>
      <c r="AN72" s="6">
        <v>80197</v>
      </c>
      <c r="AO72" s="6">
        <v>102590</v>
      </c>
      <c r="AP72" s="6">
        <v>165185</v>
      </c>
    </row>
    <row r="73" spans="2:48" s="9" customFormat="1" x14ac:dyDescent="0.35">
      <c r="B73" s="9" t="s">
        <v>149</v>
      </c>
      <c r="G73" s="24">
        <v>0</v>
      </c>
      <c r="H73" s="9">
        <v>0</v>
      </c>
      <c r="I73" s="9">
        <v>0</v>
      </c>
      <c r="J73" s="6">
        <v>0</v>
      </c>
      <c r="K73" s="24">
        <v>0</v>
      </c>
      <c r="L73" s="9">
        <v>0</v>
      </c>
      <c r="M73" s="9">
        <v>0</v>
      </c>
      <c r="N73" s="6">
        <v>0</v>
      </c>
      <c r="O73" s="24">
        <v>0</v>
      </c>
      <c r="P73" s="9">
        <v>0</v>
      </c>
      <c r="Q73" s="9">
        <v>0</v>
      </c>
      <c r="R73" s="6"/>
      <c r="S73" s="24">
        <v>20869</v>
      </c>
      <c r="T73" s="9">
        <v>434</v>
      </c>
      <c r="U73" s="9">
        <v>-441</v>
      </c>
    </row>
    <row r="74" spans="2:48" s="10" customFormat="1" x14ac:dyDescent="0.35">
      <c r="B74" s="10" t="s">
        <v>86</v>
      </c>
      <c r="E74" s="10">
        <f>SUM(E70:E73)</f>
        <v>0</v>
      </c>
      <c r="F74" s="10">
        <f t="shared" ref="F74:AB74" si="104">SUM(F70:F73)</f>
        <v>0</v>
      </c>
      <c r="G74" s="30">
        <f t="shared" si="104"/>
        <v>50596</v>
      </c>
      <c r="H74" s="10">
        <f t="shared" si="104"/>
        <v>39928</v>
      </c>
      <c r="I74" s="10">
        <f t="shared" si="104"/>
        <v>50817</v>
      </c>
      <c r="J74" s="10">
        <f t="shared" si="104"/>
        <v>47298</v>
      </c>
      <c r="K74" s="30">
        <f t="shared" si="104"/>
        <v>50863</v>
      </c>
      <c r="L74" s="10">
        <f t="shared" si="104"/>
        <v>63295</v>
      </c>
      <c r="M74" s="10">
        <f t="shared" si="104"/>
        <v>69593</v>
      </c>
      <c r="N74" s="10">
        <f t="shared" si="104"/>
        <v>85401</v>
      </c>
      <c r="O74" s="30">
        <f t="shared" si="104"/>
        <v>93709</v>
      </c>
      <c r="P74" s="10">
        <f t="shared" si="104"/>
        <v>94013</v>
      </c>
      <c r="Q74" s="10">
        <f t="shared" si="104"/>
        <v>88187</v>
      </c>
      <c r="R74" s="10">
        <f t="shared" si="104"/>
        <v>114705</v>
      </c>
      <c r="S74" s="30">
        <f t="shared" si="104"/>
        <v>125789</v>
      </c>
      <c r="T74" s="10">
        <f t="shared" si="104"/>
        <v>103961</v>
      </c>
      <c r="U74" s="10">
        <f t="shared" si="104"/>
        <v>71265</v>
      </c>
      <c r="V74" s="10">
        <f t="shared" si="104"/>
        <v>0</v>
      </c>
      <c r="W74" s="10">
        <f t="shared" si="104"/>
        <v>0</v>
      </c>
      <c r="X74" s="10">
        <f t="shared" si="104"/>
        <v>0</v>
      </c>
      <c r="Y74" s="10">
        <f t="shared" si="104"/>
        <v>0</v>
      </c>
      <c r="Z74" s="10">
        <f t="shared" si="104"/>
        <v>0</v>
      </c>
      <c r="AA74" s="10">
        <f t="shared" si="104"/>
        <v>0</v>
      </c>
      <c r="AB74" s="10">
        <f t="shared" si="104"/>
        <v>0</v>
      </c>
      <c r="AF74" s="10">
        <f>SUM(AF70:AF72)</f>
        <v>0</v>
      </c>
      <c r="AG74" s="10">
        <f t="shared" ref="AG74:AV74" si="105">SUM(AG70:AG72)</f>
        <v>0</v>
      </c>
      <c r="AH74" s="10">
        <f t="shared" si="105"/>
        <v>0</v>
      </c>
      <c r="AI74" s="10">
        <f t="shared" si="105"/>
        <v>0</v>
      </c>
      <c r="AJ74" s="10">
        <f t="shared" si="105"/>
        <v>0</v>
      </c>
      <c r="AK74" s="10">
        <f t="shared" si="105"/>
        <v>0</v>
      </c>
      <c r="AL74" s="10">
        <f t="shared" si="105"/>
        <v>0</v>
      </c>
      <c r="AM74" s="10">
        <f t="shared" si="105"/>
        <v>162469</v>
      </c>
      <c r="AN74" s="10">
        <f t="shared" si="105"/>
        <v>188639</v>
      </c>
      <c r="AO74" s="10">
        <f t="shared" si="105"/>
        <v>269152</v>
      </c>
      <c r="AP74" s="10">
        <f t="shared" si="105"/>
        <v>390614</v>
      </c>
      <c r="AQ74" s="10">
        <f t="shared" si="105"/>
        <v>0</v>
      </c>
      <c r="AR74" s="10">
        <f t="shared" si="105"/>
        <v>0</v>
      </c>
      <c r="AS74" s="10">
        <f t="shared" si="105"/>
        <v>0</v>
      </c>
      <c r="AT74" s="10">
        <f t="shared" si="105"/>
        <v>0</v>
      </c>
      <c r="AU74" s="10">
        <f t="shared" si="105"/>
        <v>0</v>
      </c>
      <c r="AV74" s="10">
        <f t="shared" si="105"/>
        <v>0</v>
      </c>
    </row>
    <row r="75" spans="2:48" s="6" customFormat="1" x14ac:dyDescent="0.35">
      <c r="B75" s="6" t="s">
        <v>87</v>
      </c>
      <c r="E75" s="6">
        <f>E67-E74</f>
        <v>0</v>
      </c>
      <c r="F75" s="6">
        <f t="shared" ref="F75:N75" si="106">F67-F74</f>
        <v>0</v>
      </c>
      <c r="G75" s="23">
        <f t="shared" si="106"/>
        <v>-12487</v>
      </c>
      <c r="H75" s="6">
        <f t="shared" si="106"/>
        <v>1778</v>
      </c>
      <c r="I75" s="6">
        <f t="shared" si="106"/>
        <v>-6720</v>
      </c>
      <c r="J75" s="6">
        <f t="shared" si="106"/>
        <v>1638</v>
      </c>
      <c r="K75" s="23">
        <f t="shared" si="106"/>
        <v>3254</v>
      </c>
      <c r="L75" s="6">
        <f t="shared" si="106"/>
        <v>-2630</v>
      </c>
      <c r="M75" s="6">
        <f t="shared" si="106"/>
        <v>-1671</v>
      </c>
      <c r="N75" s="6">
        <f t="shared" si="106"/>
        <v>-10139</v>
      </c>
      <c r="O75" s="23">
        <f>O67-O74</f>
        <v>-13584</v>
      </c>
      <c r="P75" s="6">
        <f t="shared" ref="P75:W75" si="107">P67-P74</f>
        <v>-7945</v>
      </c>
      <c r="Q75" s="6">
        <f t="shared" si="107"/>
        <v>7198</v>
      </c>
      <c r="R75" s="6">
        <f t="shared" si="107"/>
        <v>-11888</v>
      </c>
      <c r="S75" s="23">
        <f t="shared" si="107"/>
        <v>-32534</v>
      </c>
      <c r="T75" s="6">
        <f t="shared" si="107"/>
        <v>-1501</v>
      </c>
      <c r="U75" s="6">
        <f t="shared" si="107"/>
        <v>35468</v>
      </c>
      <c r="V75" s="6">
        <f t="shared" si="107"/>
        <v>0</v>
      </c>
      <c r="W75" s="6">
        <f t="shared" si="107"/>
        <v>0</v>
      </c>
      <c r="X75" s="6">
        <f t="shared" ref="X75" si="108">X67-X74</f>
        <v>0</v>
      </c>
      <c r="Y75" s="6">
        <f t="shared" ref="Y75" si="109">Y67-Y74</f>
        <v>0</v>
      </c>
      <c r="Z75" s="6">
        <f t="shared" ref="Z75" si="110">Z67-Z74</f>
        <v>0</v>
      </c>
      <c r="AA75" s="6">
        <f t="shared" ref="AA75" si="111">AA67-AA74</f>
        <v>0</v>
      </c>
      <c r="AB75" s="6">
        <f t="shared" ref="AB75" si="112">AB67-AB74</f>
        <v>0</v>
      </c>
      <c r="AF75" s="6">
        <f>AF67-AF74</f>
        <v>0</v>
      </c>
      <c r="AG75" s="6">
        <f t="shared" ref="AG75:AV75" si="113">AG67-AG74</f>
        <v>0</v>
      </c>
      <c r="AH75" s="6">
        <f t="shared" si="113"/>
        <v>0</v>
      </c>
      <c r="AI75" s="6">
        <f t="shared" si="113"/>
        <v>0</v>
      </c>
      <c r="AJ75" s="6">
        <f t="shared" si="113"/>
        <v>0</v>
      </c>
      <c r="AK75" s="6">
        <f t="shared" si="113"/>
        <v>0</v>
      </c>
      <c r="AL75" s="6">
        <f t="shared" si="113"/>
        <v>0</v>
      </c>
      <c r="AM75" s="6">
        <f t="shared" si="113"/>
        <v>-29905</v>
      </c>
      <c r="AN75" s="6">
        <f t="shared" si="113"/>
        <v>-15791</v>
      </c>
      <c r="AO75" s="6">
        <f t="shared" si="113"/>
        <v>-11186</v>
      </c>
      <c r="AP75" s="6">
        <f t="shared" si="113"/>
        <v>-26219</v>
      </c>
      <c r="AQ75" s="6">
        <f t="shared" si="113"/>
        <v>0</v>
      </c>
      <c r="AR75" s="6">
        <f t="shared" si="113"/>
        <v>0</v>
      </c>
      <c r="AS75" s="6">
        <f t="shared" si="113"/>
        <v>0</v>
      </c>
      <c r="AT75" s="6">
        <f t="shared" si="113"/>
        <v>0</v>
      </c>
      <c r="AU75" s="6">
        <f t="shared" si="113"/>
        <v>0</v>
      </c>
      <c r="AV75" s="6">
        <f t="shared" si="113"/>
        <v>0</v>
      </c>
    </row>
    <row r="76" spans="2:48" s="5" customFormat="1" x14ac:dyDescent="0.35">
      <c r="B76" s="5" t="s">
        <v>88</v>
      </c>
      <c r="E76" s="5" t="e">
        <f>E75/E65</f>
        <v>#DIV/0!</v>
      </c>
      <c r="F76" s="5" t="e">
        <f t="shared" ref="F76:N76" si="114">F75/F65</f>
        <v>#DIV/0!</v>
      </c>
      <c r="G76" s="26">
        <f t="shared" si="114"/>
        <v>-0.17154357621716673</v>
      </c>
      <c r="H76" s="5">
        <f t="shared" si="114"/>
        <v>2.3117629467826448E-2</v>
      </c>
      <c r="I76" s="5">
        <f t="shared" si="114"/>
        <v>-8.279940857565303E-2</v>
      </c>
      <c r="J76" s="5">
        <f t="shared" si="114"/>
        <v>1.8716363677914006E-2</v>
      </c>
      <c r="K76" s="26">
        <f t="shared" si="114"/>
        <v>3.4742315371392572E-2</v>
      </c>
      <c r="L76" s="5">
        <f t="shared" si="114"/>
        <v>-2.5334746170889124E-2</v>
      </c>
      <c r="M76" s="5">
        <f t="shared" si="114"/>
        <v>-1.4996230749901281E-2</v>
      </c>
      <c r="N76" s="5">
        <f t="shared" si="114"/>
        <v>-8.4730323745215691E-2</v>
      </c>
      <c r="O76" s="26">
        <f>O75/O65</f>
        <v>-0.1066859346407282</v>
      </c>
      <c r="P76" s="5">
        <f t="shared" ref="P76:W76" si="115">P75/P65</f>
        <v>-5.9343302310990276E-2</v>
      </c>
      <c r="Q76" s="5">
        <f t="shared" si="115"/>
        <v>4.7319462248956383E-2</v>
      </c>
      <c r="R76" s="5">
        <f t="shared" si="115"/>
        <v>-7.2933410225892337E-2</v>
      </c>
      <c r="S76" s="26">
        <f t="shared" si="115"/>
        <v>-0.19701575690045661</v>
      </c>
      <c r="T76" s="5">
        <f t="shared" si="115"/>
        <v>-8.8390827611386572E-3</v>
      </c>
      <c r="U76" s="5">
        <f t="shared" si="115"/>
        <v>0.20031401430007567</v>
      </c>
      <c r="V76" s="5" t="e">
        <f t="shared" si="115"/>
        <v>#DIV/0!</v>
      </c>
      <c r="W76" s="5" t="e">
        <f t="shared" si="115"/>
        <v>#DIV/0!</v>
      </c>
      <c r="X76" s="5" t="e">
        <f t="shared" ref="X76" si="116">X75/X65</f>
        <v>#DIV/0!</v>
      </c>
      <c r="Y76" s="5" t="e">
        <f t="shared" ref="Y76" si="117">Y75/Y65</f>
        <v>#DIV/0!</v>
      </c>
      <c r="Z76" s="5" t="e">
        <f t="shared" ref="Z76" si="118">Z75/Z65</f>
        <v>#DIV/0!</v>
      </c>
      <c r="AA76" s="5" t="e">
        <f t="shared" ref="AA76" si="119">AA75/AA65</f>
        <v>#DIV/0!</v>
      </c>
      <c r="AB76" s="5" t="e">
        <f t="shared" ref="AB76" si="120">AB75/AB65</f>
        <v>#DIV/0!</v>
      </c>
      <c r="AF76" s="5" t="e">
        <f>AF75/AF65</f>
        <v>#DIV/0!</v>
      </c>
      <c r="AG76" s="5" t="e">
        <f t="shared" ref="AG76:AV76" si="121">AG75/AG65</f>
        <v>#DIV/0!</v>
      </c>
      <c r="AH76" s="5" t="e">
        <f t="shared" si="121"/>
        <v>#DIV/0!</v>
      </c>
      <c r="AI76" s="5" t="e">
        <f t="shared" si="121"/>
        <v>#DIV/0!</v>
      </c>
      <c r="AJ76" s="5" t="e">
        <f t="shared" si="121"/>
        <v>#DIV/0!</v>
      </c>
      <c r="AK76" s="5" t="e">
        <f t="shared" si="121"/>
        <v>#DIV/0!</v>
      </c>
      <c r="AL76" s="5" t="e">
        <f t="shared" si="121"/>
        <v>#DIV/0!</v>
      </c>
      <c r="AM76" s="5">
        <f t="shared" si="121"/>
        <v>-0.11735596865275112</v>
      </c>
      <c r="AN76" s="5">
        <f t="shared" si="121"/>
        <v>-4.9597964696274893E-2</v>
      </c>
      <c r="AO76" s="5">
        <f t="shared" si="121"/>
        <v>-2.610130179834376E-2</v>
      </c>
      <c r="AP76" s="5">
        <f t="shared" si="121"/>
        <v>-4.5493664999774433E-2</v>
      </c>
      <c r="AQ76" s="5" t="e">
        <f t="shared" si="121"/>
        <v>#DIV/0!</v>
      </c>
      <c r="AR76" s="5" t="e">
        <f t="shared" si="121"/>
        <v>#DIV/0!</v>
      </c>
      <c r="AS76" s="5" t="e">
        <f t="shared" si="121"/>
        <v>#DIV/0!</v>
      </c>
      <c r="AT76" s="5" t="e">
        <f t="shared" si="121"/>
        <v>#DIV/0!</v>
      </c>
      <c r="AU76" s="5" t="e">
        <f t="shared" si="121"/>
        <v>#DIV/0!</v>
      </c>
      <c r="AV76" s="5" t="e">
        <f t="shared" si="121"/>
        <v>#DIV/0!</v>
      </c>
    </row>
    <row r="77" spans="2:48" s="11" customFormat="1" x14ac:dyDescent="0.35">
      <c r="B77" s="11" t="s">
        <v>89</v>
      </c>
      <c r="G77" s="29"/>
      <c r="K77" s="29"/>
      <c r="O77" s="29"/>
      <c r="S77" s="29"/>
    </row>
    <row r="78" spans="2:48" s="6" customFormat="1" x14ac:dyDescent="0.35">
      <c r="B78" s="6" t="s">
        <v>90</v>
      </c>
      <c r="G78" s="23">
        <v>3516</v>
      </c>
      <c r="H78" s="6">
        <v>3779</v>
      </c>
      <c r="I78" s="6">
        <v>3190</v>
      </c>
      <c r="J78" s="6">
        <f>AN78-I78-H78-G78</f>
        <v>3125</v>
      </c>
      <c r="K78" s="23">
        <v>2256</v>
      </c>
      <c r="L78" s="6">
        <v>233</v>
      </c>
      <c r="M78" s="6">
        <v>186</v>
      </c>
      <c r="N78" s="6">
        <f>AO78-M78-L78-K78</f>
        <v>1069</v>
      </c>
      <c r="O78" s="23">
        <v>2059</v>
      </c>
      <c r="P78" s="6">
        <v>2095</v>
      </c>
      <c r="Q78" s="6">
        <v>2127</v>
      </c>
      <c r="R78" s="6">
        <f>AP78-Q78-P78-O78</f>
        <v>2115</v>
      </c>
      <c r="S78" s="23">
        <v>2189</v>
      </c>
      <c r="T78" s="6">
        <v>2112</v>
      </c>
      <c r="U78" s="6">
        <v>2333</v>
      </c>
      <c r="AM78" s="6">
        <v>9356</v>
      </c>
      <c r="AN78" s="6">
        <v>13610</v>
      </c>
      <c r="AO78" s="6">
        <v>3744</v>
      </c>
      <c r="AP78" s="6">
        <v>8396</v>
      </c>
    </row>
    <row r="79" spans="2:48" s="6" customFormat="1" x14ac:dyDescent="0.35">
      <c r="B79" s="6" t="s">
        <v>91</v>
      </c>
      <c r="G79" s="23">
        <v>259</v>
      </c>
      <c r="H79" s="6">
        <v>0</v>
      </c>
      <c r="I79" s="6">
        <v>0</v>
      </c>
      <c r="J79" s="6">
        <f>AN79-I79-H79-G79</f>
        <v>0</v>
      </c>
      <c r="K79" s="23">
        <v>3435</v>
      </c>
      <c r="L79" s="6">
        <v>0</v>
      </c>
      <c r="M79" s="6">
        <v>0</v>
      </c>
      <c r="N79" s="6">
        <f>AO79-M79-L79-K79</f>
        <v>0</v>
      </c>
      <c r="O79" s="23">
        <v>407</v>
      </c>
      <c r="P79" s="6">
        <v>0</v>
      </c>
      <c r="Q79" s="6">
        <v>0</v>
      </c>
      <c r="R79" s="6">
        <f>AP79-Q79-P79-O79</f>
        <v>0</v>
      </c>
      <c r="S79" s="23">
        <v>0</v>
      </c>
      <c r="T79" s="6">
        <v>0</v>
      </c>
      <c r="U79" s="6">
        <v>0</v>
      </c>
      <c r="AM79" s="6">
        <v>0</v>
      </c>
      <c r="AN79" s="6">
        <v>259</v>
      </c>
      <c r="AO79" s="6">
        <v>3435</v>
      </c>
      <c r="AP79" s="6">
        <v>407</v>
      </c>
    </row>
    <row r="80" spans="2:48" s="9" customFormat="1" x14ac:dyDescent="0.35">
      <c r="B80" s="9" t="s">
        <v>89</v>
      </c>
      <c r="G80" s="24">
        <v>-77</v>
      </c>
      <c r="H80" s="9">
        <v>318</v>
      </c>
      <c r="I80" s="9">
        <v>438</v>
      </c>
      <c r="J80" s="6">
        <f>AN80-I80-H80-G80</f>
        <v>12318</v>
      </c>
      <c r="K80" s="24">
        <v>-94</v>
      </c>
      <c r="L80" s="9">
        <v>-203</v>
      </c>
      <c r="M80" s="9">
        <v>140</v>
      </c>
      <c r="N80" s="6">
        <f>AO80-M80-L80-K80</f>
        <v>-7</v>
      </c>
      <c r="O80" s="24">
        <v>-820</v>
      </c>
      <c r="P80" s="9">
        <v>-2112</v>
      </c>
      <c r="Q80" s="9">
        <v>-3274</v>
      </c>
      <c r="R80" s="6">
        <f>AP80-Q80-P80-O80</f>
        <v>-4409</v>
      </c>
      <c r="S80" s="24">
        <v>-7394</v>
      </c>
      <c r="T80" s="9">
        <v>-7594</v>
      </c>
      <c r="U80" s="9">
        <v>-3979</v>
      </c>
      <c r="AM80" s="9">
        <v>336</v>
      </c>
      <c r="AN80" s="9">
        <v>12997</v>
      </c>
      <c r="AO80" s="9">
        <v>-164</v>
      </c>
      <c r="AP80" s="9">
        <v>-10615</v>
      </c>
    </row>
    <row r="81" spans="2:48" s="10" customFormat="1" x14ac:dyDescent="0.35">
      <c r="B81" s="10" t="s">
        <v>92</v>
      </c>
      <c r="E81" s="10">
        <f>SUM(E78:E80)</f>
        <v>0</v>
      </c>
      <c r="F81" s="10">
        <f t="shared" ref="F81:N81" si="122">SUM(F78:F80)</f>
        <v>0</v>
      </c>
      <c r="G81" s="30">
        <f t="shared" si="122"/>
        <v>3698</v>
      </c>
      <c r="H81" s="10">
        <f t="shared" si="122"/>
        <v>4097</v>
      </c>
      <c r="I81" s="10">
        <f t="shared" si="122"/>
        <v>3628</v>
      </c>
      <c r="J81" s="10">
        <f t="shared" si="122"/>
        <v>15443</v>
      </c>
      <c r="K81" s="30">
        <f t="shared" si="122"/>
        <v>5597</v>
      </c>
      <c r="L81" s="10">
        <f t="shared" si="122"/>
        <v>30</v>
      </c>
      <c r="M81" s="10">
        <f t="shared" si="122"/>
        <v>326</v>
      </c>
      <c r="N81" s="10">
        <f t="shared" si="122"/>
        <v>1062</v>
      </c>
      <c r="O81" s="30">
        <f>SUM(O78:O80)</f>
        <v>1646</v>
      </c>
      <c r="P81" s="10">
        <f t="shared" ref="P81:W81" si="123">SUM(P78:P80)</f>
        <v>-17</v>
      </c>
      <c r="Q81" s="10">
        <f t="shared" si="123"/>
        <v>-1147</v>
      </c>
      <c r="R81" s="10">
        <f t="shared" si="123"/>
        <v>-2294</v>
      </c>
      <c r="S81" s="30">
        <f t="shared" si="123"/>
        <v>-5205</v>
      </c>
      <c r="T81" s="10">
        <f t="shared" si="123"/>
        <v>-5482</v>
      </c>
      <c r="U81" s="10">
        <f t="shared" si="123"/>
        <v>-1646</v>
      </c>
      <c r="V81" s="10">
        <f t="shared" si="123"/>
        <v>0</v>
      </c>
      <c r="W81" s="10">
        <f t="shared" si="123"/>
        <v>0</v>
      </c>
      <c r="X81" s="10">
        <f t="shared" ref="X81" si="124">SUM(X78:X80)</f>
        <v>0</v>
      </c>
      <c r="Y81" s="10">
        <f t="shared" ref="Y81" si="125">SUM(Y78:Y80)</f>
        <v>0</v>
      </c>
      <c r="Z81" s="10">
        <f t="shared" ref="Z81" si="126">SUM(Z78:Z80)</f>
        <v>0</v>
      </c>
      <c r="AA81" s="10">
        <f t="shared" ref="AA81" si="127">SUM(AA78:AA80)</f>
        <v>0</v>
      </c>
      <c r="AB81" s="10">
        <f t="shared" ref="AB81" si="128">SUM(AB78:AB80)</f>
        <v>0</v>
      </c>
      <c r="AF81" s="10">
        <f>SUM(AF78:AF80)</f>
        <v>0</v>
      </c>
      <c r="AG81" s="10">
        <f t="shared" ref="AG81:AV81" si="129">SUM(AG78:AG80)</f>
        <v>0</v>
      </c>
      <c r="AH81" s="10">
        <f t="shared" si="129"/>
        <v>0</v>
      </c>
      <c r="AI81" s="10">
        <f t="shared" si="129"/>
        <v>0</v>
      </c>
      <c r="AJ81" s="10">
        <f t="shared" si="129"/>
        <v>0</v>
      </c>
      <c r="AK81" s="10">
        <f t="shared" si="129"/>
        <v>0</v>
      </c>
      <c r="AL81" s="10">
        <f t="shared" si="129"/>
        <v>0</v>
      </c>
      <c r="AM81" s="10">
        <f t="shared" si="129"/>
        <v>9692</v>
      </c>
      <c r="AN81" s="10">
        <f t="shared" si="129"/>
        <v>26866</v>
      </c>
      <c r="AO81" s="10">
        <f t="shared" si="129"/>
        <v>7015</v>
      </c>
      <c r="AP81" s="10">
        <f t="shared" si="129"/>
        <v>-1812</v>
      </c>
      <c r="AQ81" s="10">
        <f t="shared" si="129"/>
        <v>0</v>
      </c>
      <c r="AR81" s="10">
        <f t="shared" si="129"/>
        <v>0</v>
      </c>
      <c r="AS81" s="10">
        <f t="shared" si="129"/>
        <v>0</v>
      </c>
      <c r="AT81" s="10">
        <f t="shared" si="129"/>
        <v>0</v>
      </c>
      <c r="AU81" s="10">
        <f t="shared" si="129"/>
        <v>0</v>
      </c>
      <c r="AV81" s="10">
        <f t="shared" si="129"/>
        <v>0</v>
      </c>
    </row>
    <row r="82" spans="2:48" s="6" customFormat="1" x14ac:dyDescent="0.35">
      <c r="B82" s="6" t="s">
        <v>93</v>
      </c>
      <c r="E82" s="6">
        <f>E75-E81</f>
        <v>0</v>
      </c>
      <c r="F82" s="6">
        <f t="shared" ref="F82:N82" si="130">F75-F81</f>
        <v>0</v>
      </c>
      <c r="G82" s="23">
        <f t="shared" si="130"/>
        <v>-16185</v>
      </c>
      <c r="H82" s="6">
        <f t="shared" si="130"/>
        <v>-2319</v>
      </c>
      <c r="I82" s="6">
        <f t="shared" si="130"/>
        <v>-10348</v>
      </c>
      <c r="J82" s="6">
        <f t="shared" si="130"/>
        <v>-13805</v>
      </c>
      <c r="K82" s="23">
        <f t="shared" si="130"/>
        <v>-2343</v>
      </c>
      <c r="L82" s="6">
        <f t="shared" si="130"/>
        <v>-2660</v>
      </c>
      <c r="M82" s="6">
        <f t="shared" si="130"/>
        <v>-1997</v>
      </c>
      <c r="N82" s="6">
        <f t="shared" si="130"/>
        <v>-11201</v>
      </c>
      <c r="O82" s="23">
        <f>O75-O81</f>
        <v>-15230</v>
      </c>
      <c r="P82" s="6">
        <f t="shared" ref="P82:W82" si="131">P75-P81</f>
        <v>-7928</v>
      </c>
      <c r="Q82" s="6">
        <f t="shared" si="131"/>
        <v>8345</v>
      </c>
      <c r="R82" s="6">
        <f t="shared" si="131"/>
        <v>-9594</v>
      </c>
      <c r="S82" s="23">
        <f t="shared" si="131"/>
        <v>-27329</v>
      </c>
      <c r="T82" s="6">
        <f t="shared" si="131"/>
        <v>3981</v>
      </c>
      <c r="U82" s="6">
        <f>U75-U81</f>
        <v>37114</v>
      </c>
      <c r="V82" s="6">
        <f t="shared" si="131"/>
        <v>0</v>
      </c>
      <c r="W82" s="6">
        <f t="shared" si="131"/>
        <v>0</v>
      </c>
      <c r="X82" s="6">
        <f t="shared" ref="X82" si="132">X75-X81</f>
        <v>0</v>
      </c>
      <c r="Y82" s="6">
        <f t="shared" ref="Y82" si="133">Y75-Y81</f>
        <v>0</v>
      </c>
      <c r="Z82" s="6">
        <f t="shared" ref="Z82" si="134">Z75-Z81</f>
        <v>0</v>
      </c>
      <c r="AA82" s="6">
        <f t="shared" ref="AA82" si="135">AA75-AA81</f>
        <v>0</v>
      </c>
      <c r="AB82" s="6">
        <f t="shared" ref="AB82" si="136">AB75-AB81</f>
        <v>0</v>
      </c>
      <c r="AF82" s="6">
        <f>AF75-AF81</f>
        <v>0</v>
      </c>
      <c r="AG82" s="6">
        <f t="shared" ref="AG82:AV82" si="137">AG75-AG81</f>
        <v>0</v>
      </c>
      <c r="AH82" s="6">
        <f t="shared" si="137"/>
        <v>0</v>
      </c>
      <c r="AI82" s="6">
        <f t="shared" si="137"/>
        <v>0</v>
      </c>
      <c r="AJ82" s="6">
        <f t="shared" si="137"/>
        <v>0</v>
      </c>
      <c r="AK82" s="6">
        <f t="shared" si="137"/>
        <v>0</v>
      </c>
      <c r="AL82" s="6">
        <f t="shared" si="137"/>
        <v>0</v>
      </c>
      <c r="AM82" s="6">
        <f t="shared" si="137"/>
        <v>-39597</v>
      </c>
      <c r="AN82" s="6">
        <f t="shared" si="137"/>
        <v>-42657</v>
      </c>
      <c r="AO82" s="6">
        <f t="shared" si="137"/>
        <v>-18201</v>
      </c>
      <c r="AP82" s="6">
        <f t="shared" si="137"/>
        <v>-24407</v>
      </c>
      <c r="AQ82" s="6">
        <f t="shared" si="137"/>
        <v>0</v>
      </c>
      <c r="AR82" s="6">
        <f t="shared" si="137"/>
        <v>0</v>
      </c>
      <c r="AS82" s="6">
        <f t="shared" si="137"/>
        <v>0</v>
      </c>
      <c r="AT82" s="6">
        <f t="shared" si="137"/>
        <v>0</v>
      </c>
      <c r="AU82" s="6">
        <f t="shared" si="137"/>
        <v>0</v>
      </c>
      <c r="AV82" s="6">
        <f t="shared" si="137"/>
        <v>0</v>
      </c>
    </row>
    <row r="83" spans="2:48" s="9" customFormat="1" x14ac:dyDescent="0.35">
      <c r="B83" s="9" t="s">
        <v>97</v>
      </c>
      <c r="G83" s="24">
        <v>748</v>
      </c>
      <c r="H83" s="9">
        <v>251</v>
      </c>
      <c r="I83" s="9">
        <v>-134</v>
      </c>
      <c r="K83" s="24">
        <v>996</v>
      </c>
      <c r="L83" s="9">
        <v>-473</v>
      </c>
      <c r="M83" s="9">
        <v>-145</v>
      </c>
      <c r="O83" s="24">
        <v>3338</v>
      </c>
      <c r="P83" s="9">
        <v>-1169</v>
      </c>
      <c r="Q83" s="9">
        <v>442</v>
      </c>
      <c r="R83" s="6">
        <f>AP83-Q83-P83-O83</f>
        <v>-2735</v>
      </c>
      <c r="S83" s="24">
        <v>7608</v>
      </c>
      <c r="T83" s="9">
        <v>-3316</v>
      </c>
      <c r="U83" s="9">
        <v>17939</v>
      </c>
      <c r="AM83" s="9">
        <v>793</v>
      </c>
      <c r="AN83" s="9">
        <v>911</v>
      </c>
      <c r="AO83" s="9">
        <v>1302</v>
      </c>
      <c r="AP83" s="9">
        <v>-124</v>
      </c>
    </row>
    <row r="84" spans="2:48" s="14" customFormat="1" x14ac:dyDescent="0.35">
      <c r="B84" s="14" t="s">
        <v>94</v>
      </c>
      <c r="E84" s="14">
        <f>E82-E83</f>
        <v>0</v>
      </c>
      <c r="F84" s="14">
        <f t="shared" ref="F84:N84" si="138">F82-F83</f>
        <v>0</v>
      </c>
      <c r="G84" s="28">
        <f t="shared" si="138"/>
        <v>-16933</v>
      </c>
      <c r="H84" s="14">
        <f t="shared" si="138"/>
        <v>-2570</v>
      </c>
      <c r="I84" s="14">
        <f t="shared" si="138"/>
        <v>-10214</v>
      </c>
      <c r="J84" s="14">
        <f t="shared" si="138"/>
        <v>-13805</v>
      </c>
      <c r="K84" s="28">
        <f t="shared" si="138"/>
        <v>-3339</v>
      </c>
      <c r="L84" s="14">
        <f t="shared" si="138"/>
        <v>-2187</v>
      </c>
      <c r="M84" s="14">
        <f t="shared" si="138"/>
        <v>-1852</v>
      </c>
      <c r="N84" s="14">
        <f t="shared" si="138"/>
        <v>-11201</v>
      </c>
      <c r="O84" s="28">
        <f>O82-O83</f>
        <v>-18568</v>
      </c>
      <c r="P84" s="14">
        <f t="shared" ref="P84:W84" si="139">P82-P83</f>
        <v>-6759</v>
      </c>
      <c r="Q84" s="14">
        <f t="shared" si="139"/>
        <v>7903</v>
      </c>
      <c r="R84" s="14">
        <f t="shared" si="139"/>
        <v>-6859</v>
      </c>
      <c r="S84" s="28">
        <f t="shared" si="139"/>
        <v>-34937</v>
      </c>
      <c r="T84" s="14">
        <f t="shared" si="139"/>
        <v>7297</v>
      </c>
      <c r="U84" s="14">
        <f t="shared" si="139"/>
        <v>19175</v>
      </c>
      <c r="V84" s="14">
        <f t="shared" si="139"/>
        <v>0</v>
      </c>
      <c r="W84" s="14">
        <f t="shared" si="139"/>
        <v>0</v>
      </c>
      <c r="X84" s="14">
        <f t="shared" ref="X84" si="140">X82-X83</f>
        <v>0</v>
      </c>
      <c r="Y84" s="14">
        <f t="shared" ref="Y84" si="141">Y82-Y83</f>
        <v>0</v>
      </c>
      <c r="Z84" s="14">
        <f t="shared" ref="Z84" si="142">Z82-Z83</f>
        <v>0</v>
      </c>
      <c r="AA84" s="14">
        <f t="shared" ref="AA84" si="143">AA82-AA83</f>
        <v>0</v>
      </c>
      <c r="AB84" s="14">
        <f t="shared" ref="AB84" si="144">AB82-AB83</f>
        <v>0</v>
      </c>
      <c r="AF84" s="14">
        <f>AF82-AF83</f>
        <v>0</v>
      </c>
      <c r="AG84" s="14">
        <f t="shared" ref="AG84:AV84" si="145">AG82-AG83</f>
        <v>0</v>
      </c>
      <c r="AH84" s="14">
        <f t="shared" si="145"/>
        <v>0</v>
      </c>
      <c r="AI84" s="14">
        <f t="shared" si="145"/>
        <v>0</v>
      </c>
      <c r="AJ84" s="14">
        <f t="shared" si="145"/>
        <v>0</v>
      </c>
      <c r="AK84" s="14">
        <f t="shared" si="145"/>
        <v>0</v>
      </c>
      <c r="AL84" s="14">
        <f t="shared" si="145"/>
        <v>0</v>
      </c>
      <c r="AM84" s="14">
        <f t="shared" si="145"/>
        <v>-40390</v>
      </c>
      <c r="AN84" s="14">
        <f t="shared" si="145"/>
        <v>-43568</v>
      </c>
      <c r="AO84" s="14">
        <f t="shared" si="145"/>
        <v>-19503</v>
      </c>
      <c r="AP84" s="14">
        <f t="shared" si="145"/>
        <v>-24283</v>
      </c>
      <c r="AQ84" s="14">
        <f t="shared" si="145"/>
        <v>0</v>
      </c>
      <c r="AR84" s="14">
        <f t="shared" si="145"/>
        <v>0</v>
      </c>
      <c r="AS84" s="14">
        <f t="shared" si="145"/>
        <v>0</v>
      </c>
      <c r="AT84" s="14">
        <f t="shared" si="145"/>
        <v>0</v>
      </c>
      <c r="AU84" s="14">
        <f t="shared" si="145"/>
        <v>0</v>
      </c>
      <c r="AV84" s="14">
        <f t="shared" si="145"/>
        <v>0</v>
      </c>
    </row>
    <row r="85" spans="2:48" x14ac:dyDescent="0.35">
      <c r="B85" t="s">
        <v>95</v>
      </c>
    </row>
    <row r="87" spans="2:48" s="2" customFormat="1" x14ac:dyDescent="0.35">
      <c r="B87" s="2" t="s">
        <v>96</v>
      </c>
      <c r="E87" s="2" t="e">
        <f>E84/E88</f>
        <v>#DIV/0!</v>
      </c>
      <c r="F87" s="2" t="e">
        <f t="shared" ref="F87:N87" si="146">F84/F88</f>
        <v>#DIV/0!</v>
      </c>
      <c r="G87" s="25">
        <f t="shared" si="146"/>
        <v>-0.42390787332582303</v>
      </c>
      <c r="H87" s="2">
        <f t="shared" si="146"/>
        <v>-6.2047320135200389E-2</v>
      </c>
      <c r="I87" s="2">
        <f t="shared" si="146"/>
        <v>-0.24195191282719414</v>
      </c>
      <c r="J87" s="2">
        <f t="shared" si="146"/>
        <v>-0.33138892889721061</v>
      </c>
      <c r="K87" s="25">
        <f t="shared" si="146"/>
        <v>-6.7547337756918596E-2</v>
      </c>
      <c r="L87" s="2">
        <f t="shared" si="146"/>
        <v>-2.048424109024493E-2</v>
      </c>
      <c r="M87" s="2">
        <f t="shared" si="146"/>
        <v>-1.7155296188226577E-2</v>
      </c>
      <c r="N87" s="2">
        <f t="shared" si="146"/>
        <v>-0.1201514631425384</v>
      </c>
      <c r="O87" s="25">
        <f>O84/O88</f>
        <v>-0.17356515236492803</v>
      </c>
      <c r="P87" s="2">
        <f t="shared" ref="P87:W87" si="147">P84/P88</f>
        <v>-6.5940176777038492E-2</v>
      </c>
      <c r="Q87" s="2">
        <f t="shared" si="147"/>
        <v>8.1846332294244969E-2</v>
      </c>
      <c r="R87" s="2">
        <f t="shared" si="147"/>
        <v>-6.8041584826300017E-2</v>
      </c>
      <c r="S87" s="25">
        <f t="shared" si="147"/>
        <v>-0.36558363417569195</v>
      </c>
      <c r="T87" s="2">
        <f t="shared" si="147"/>
        <v>8.1982315997618169E-2</v>
      </c>
      <c r="U87" s="2">
        <f t="shared" si="147"/>
        <v>0.21872540408591604</v>
      </c>
      <c r="V87" s="2" t="e">
        <f t="shared" si="147"/>
        <v>#DIV/0!</v>
      </c>
      <c r="W87" s="2" t="e">
        <f t="shared" si="147"/>
        <v>#DIV/0!</v>
      </c>
      <c r="X87" s="2" t="e">
        <f t="shared" ref="X87" si="148">X84/X88</f>
        <v>#DIV/0!</v>
      </c>
      <c r="Y87" s="2" t="e">
        <f t="shared" ref="Y87" si="149">Y84/Y88</f>
        <v>#DIV/0!</v>
      </c>
      <c r="Z87" s="2" t="e">
        <f t="shared" ref="Z87" si="150">Z84/Z88</f>
        <v>#DIV/0!</v>
      </c>
      <c r="AA87" s="2" t="e">
        <f t="shared" ref="AA87" si="151">AA84/AA88</f>
        <v>#DIV/0!</v>
      </c>
      <c r="AB87" s="2" t="e">
        <f t="shared" ref="AB87" si="152">AB84/AB88</f>
        <v>#DIV/0!</v>
      </c>
      <c r="AF87" s="2" t="e">
        <f>AF84/AF88</f>
        <v>#DIV/0!</v>
      </c>
      <c r="AG87" s="2" t="e">
        <f t="shared" ref="AG87:AV87" si="153">AG84/AG88</f>
        <v>#DIV/0!</v>
      </c>
      <c r="AH87" s="2" t="e">
        <f t="shared" si="153"/>
        <v>#DIV/0!</v>
      </c>
      <c r="AI87" s="2" t="e">
        <f t="shared" si="153"/>
        <v>#DIV/0!</v>
      </c>
      <c r="AJ87" s="2" t="e">
        <f t="shared" si="153"/>
        <v>#DIV/0!</v>
      </c>
      <c r="AK87" s="2" t="e">
        <f t="shared" si="153"/>
        <v>#DIV/0!</v>
      </c>
      <c r="AL87" s="2" t="e">
        <f t="shared" si="153"/>
        <v>#DIV/0!</v>
      </c>
      <c r="AM87" s="2">
        <f t="shared" si="153"/>
        <v>-1.0627828649615829</v>
      </c>
      <c r="AN87" s="2">
        <f t="shared" si="153"/>
        <v>-1.0458495367036345</v>
      </c>
      <c r="AO87" s="2">
        <f t="shared" si="153"/>
        <v>-0.2092057839183043</v>
      </c>
      <c r="AP87" s="2">
        <f t="shared" si="153"/>
        <v>-0.24088843918020753</v>
      </c>
      <c r="AQ87" s="2" t="e">
        <f t="shared" si="153"/>
        <v>#DIV/0!</v>
      </c>
      <c r="AR87" s="2" t="e">
        <f t="shared" si="153"/>
        <v>#DIV/0!</v>
      </c>
      <c r="AS87" s="2" t="e">
        <f t="shared" si="153"/>
        <v>#DIV/0!</v>
      </c>
      <c r="AT87" s="2" t="e">
        <f t="shared" si="153"/>
        <v>#DIV/0!</v>
      </c>
      <c r="AU87" s="2" t="e">
        <f t="shared" si="153"/>
        <v>#DIV/0!</v>
      </c>
      <c r="AV87" s="2" t="e">
        <f t="shared" si="153"/>
        <v>#DIV/0!</v>
      </c>
    </row>
    <row r="88" spans="2:48" s="6" customFormat="1" x14ac:dyDescent="0.35">
      <c r="B88" s="6" t="s">
        <v>2</v>
      </c>
      <c r="G88" s="23">
        <v>39945</v>
      </c>
      <c r="H88" s="6">
        <v>41420</v>
      </c>
      <c r="I88" s="6">
        <v>42215</v>
      </c>
      <c r="J88" s="6">
        <f>AN88</f>
        <v>41658</v>
      </c>
      <c r="K88" s="23">
        <v>49432</v>
      </c>
      <c r="L88" s="6">
        <v>106765</v>
      </c>
      <c r="M88" s="6">
        <v>107955</v>
      </c>
      <c r="N88" s="6">
        <f>AO88</f>
        <v>93224</v>
      </c>
      <c r="O88" s="23">
        <v>106980</v>
      </c>
      <c r="P88" s="6">
        <v>102502</v>
      </c>
      <c r="Q88" s="6">
        <v>96559</v>
      </c>
      <c r="R88" s="6">
        <f>AP88</f>
        <v>100806</v>
      </c>
      <c r="S88" s="23">
        <v>95565</v>
      </c>
      <c r="T88" s="6">
        <v>89007</v>
      </c>
      <c r="U88" s="6">
        <v>87667</v>
      </c>
      <c r="AM88" s="6">
        <v>38004</v>
      </c>
      <c r="AN88" s="6">
        <v>41658</v>
      </c>
      <c r="AO88" s="6">
        <v>93224</v>
      </c>
      <c r="AP88" s="6">
        <v>100806</v>
      </c>
    </row>
    <row r="89" spans="2:48" s="6" customFormat="1" x14ac:dyDescent="0.35">
      <c r="G89" s="23"/>
      <c r="K89" s="23"/>
      <c r="M89" s="6">
        <v>107955</v>
      </c>
      <c r="O89" s="23"/>
      <c r="P89" s="6">
        <v>102502</v>
      </c>
      <c r="Q89" s="6">
        <v>104931</v>
      </c>
      <c r="S89" s="23"/>
      <c r="T89" s="6">
        <v>96247</v>
      </c>
      <c r="U89" s="6">
        <v>102674</v>
      </c>
    </row>
    <row r="91" spans="2:48" s="3" customFormat="1" x14ac:dyDescent="0.35">
      <c r="B91" s="3" t="s">
        <v>32</v>
      </c>
      <c r="G91" s="22"/>
      <c r="K91" s="22"/>
      <c r="O91" s="22"/>
      <c r="S91" s="22"/>
    </row>
    <row r="92" spans="2:48" s="7" customFormat="1" x14ac:dyDescent="0.35">
      <c r="B92" s="7" t="s">
        <v>33</v>
      </c>
      <c r="G92" s="31"/>
      <c r="K92" s="31"/>
      <c r="O92" s="31"/>
      <c r="S92" s="31"/>
    </row>
    <row r="93" spans="2:48" s="6" customFormat="1" x14ac:dyDescent="0.35">
      <c r="B93" s="6" t="s">
        <v>38</v>
      </c>
      <c r="G93" s="23"/>
      <c r="J93" s="6">
        <f>AN93</f>
        <v>100311</v>
      </c>
      <c r="K93" s="23">
        <v>560053</v>
      </c>
      <c r="L93" s="6">
        <v>577218</v>
      </c>
      <c r="M93" s="6">
        <v>589750</v>
      </c>
      <c r="N93" s="6">
        <f>AO93</f>
        <v>1713387</v>
      </c>
      <c r="O93" s="23">
        <v>464836</v>
      </c>
      <c r="P93" s="6">
        <v>72177</v>
      </c>
      <c r="Q93" s="6">
        <v>24115</v>
      </c>
      <c r="R93" s="6">
        <f>AP93</f>
        <v>140772</v>
      </c>
      <c r="S93" s="23">
        <v>20872</v>
      </c>
      <c r="T93" s="6">
        <v>120045</v>
      </c>
      <c r="U93" s="6">
        <v>79361</v>
      </c>
      <c r="AN93" s="6">
        <v>100311</v>
      </c>
      <c r="AO93" s="6">
        <v>1713387</v>
      </c>
      <c r="AP93" s="6">
        <v>140772</v>
      </c>
    </row>
    <row r="94" spans="2:48" s="6" customFormat="1" x14ac:dyDescent="0.35">
      <c r="B94" s="6" t="s">
        <v>39</v>
      </c>
      <c r="G94" s="23"/>
      <c r="J94" s="6">
        <f>AN94</f>
        <v>0</v>
      </c>
      <c r="K94" s="23">
        <v>0</v>
      </c>
      <c r="L94" s="6">
        <v>0</v>
      </c>
      <c r="M94" s="6">
        <v>0</v>
      </c>
      <c r="N94" s="6">
        <f>AO94</f>
        <v>0</v>
      </c>
      <c r="O94" s="23">
        <v>1090370</v>
      </c>
      <c r="P94" s="6">
        <v>1093977</v>
      </c>
      <c r="Q94" s="6">
        <v>800539</v>
      </c>
      <c r="R94" s="6">
        <f>AP94</f>
        <v>723462</v>
      </c>
      <c r="S94" s="23">
        <v>591681</v>
      </c>
      <c r="T94" s="6">
        <v>430462</v>
      </c>
      <c r="U94" s="6">
        <v>304720</v>
      </c>
      <c r="AN94" s="6">
        <v>0</v>
      </c>
      <c r="AO94" s="6">
        <v>0</v>
      </c>
      <c r="AP94" s="6">
        <v>723462</v>
      </c>
    </row>
    <row r="95" spans="2:48" s="6" customFormat="1" x14ac:dyDescent="0.35">
      <c r="B95" s="6" t="s">
        <v>40</v>
      </c>
      <c r="G95" s="23"/>
      <c r="J95" s="6">
        <f>AN95</f>
        <v>28098</v>
      </c>
      <c r="K95" s="23">
        <v>28941</v>
      </c>
      <c r="L95" s="6">
        <v>33919</v>
      </c>
      <c r="M95" s="6">
        <v>36505</v>
      </c>
      <c r="N95" s="6">
        <f>AO95</f>
        <v>39619</v>
      </c>
      <c r="O95" s="23">
        <v>42527</v>
      </c>
      <c r="P95" s="6">
        <v>44056</v>
      </c>
      <c r="Q95" s="6">
        <v>52425</v>
      </c>
      <c r="R95" s="6">
        <f>AP95</f>
        <v>53833</v>
      </c>
      <c r="S95" s="23">
        <v>54972</v>
      </c>
      <c r="T95" s="6">
        <v>57077</v>
      </c>
      <c r="U95" s="6">
        <v>60237</v>
      </c>
      <c r="AN95" s="6">
        <v>28098</v>
      </c>
      <c r="AO95" s="6">
        <v>39619</v>
      </c>
      <c r="AP95" s="6">
        <v>53833</v>
      </c>
    </row>
    <row r="96" spans="2:48" s="9" customFormat="1" x14ac:dyDescent="0.35">
      <c r="B96" s="9" t="s">
        <v>41</v>
      </c>
      <c r="G96" s="24"/>
      <c r="J96" s="9">
        <f>AN96</f>
        <v>19544</v>
      </c>
      <c r="K96" s="24">
        <v>18288</v>
      </c>
      <c r="L96" s="9">
        <v>17980</v>
      </c>
      <c r="M96" s="9">
        <v>16528</v>
      </c>
      <c r="N96" s="9">
        <f>AO96</f>
        <v>17050</v>
      </c>
      <c r="O96" s="24">
        <v>14171</v>
      </c>
      <c r="P96" s="9">
        <v>20922</v>
      </c>
      <c r="Q96" s="9">
        <v>31277</v>
      </c>
      <c r="R96" s="9">
        <f>AP96</f>
        <v>28485</v>
      </c>
      <c r="S96" s="24">
        <v>31087</v>
      </c>
      <c r="T96" s="9">
        <v>34485</v>
      </c>
      <c r="U96" s="9">
        <v>27141</v>
      </c>
      <c r="AN96" s="9">
        <v>19544</v>
      </c>
      <c r="AO96" s="9">
        <v>17050</v>
      </c>
      <c r="AP96" s="9">
        <v>28485</v>
      </c>
    </row>
    <row r="97" spans="2:48" s="6" customFormat="1" x14ac:dyDescent="0.35">
      <c r="B97" s="6" t="s">
        <v>42</v>
      </c>
      <c r="E97" s="6">
        <f>SUM(E93:E96)</f>
        <v>0</v>
      </c>
      <c r="F97" s="6">
        <f t="shared" ref="F97:N97" si="154">SUM(F93:F96)</f>
        <v>0</v>
      </c>
      <c r="G97" s="23">
        <f t="shared" si="154"/>
        <v>0</v>
      </c>
      <c r="H97" s="6">
        <f t="shared" si="154"/>
        <v>0</v>
      </c>
      <c r="I97" s="6">
        <f t="shared" si="154"/>
        <v>0</v>
      </c>
      <c r="J97" s="6">
        <f t="shared" si="154"/>
        <v>147953</v>
      </c>
      <c r="K97" s="23">
        <f t="shared" si="154"/>
        <v>607282</v>
      </c>
      <c r="L97" s="6">
        <f t="shared" si="154"/>
        <v>629117</v>
      </c>
      <c r="M97" s="6">
        <f t="shared" si="154"/>
        <v>642783</v>
      </c>
      <c r="N97" s="6">
        <f t="shared" si="154"/>
        <v>1770056</v>
      </c>
      <c r="O97" s="23">
        <f>SUM(O93:O96)</f>
        <v>1611904</v>
      </c>
      <c r="P97" s="6">
        <f t="shared" ref="P97:W97" si="155">SUM(P93:P96)</f>
        <v>1231132</v>
      </c>
      <c r="Q97" s="6">
        <f t="shared" si="155"/>
        <v>908356</v>
      </c>
      <c r="R97" s="6">
        <f t="shared" si="155"/>
        <v>946552</v>
      </c>
      <c r="S97" s="23">
        <f t="shared" si="155"/>
        <v>698612</v>
      </c>
      <c r="T97" s="6">
        <f t="shared" si="155"/>
        <v>642069</v>
      </c>
      <c r="U97" s="6">
        <f t="shared" si="155"/>
        <v>471459</v>
      </c>
      <c r="V97" s="6">
        <f t="shared" si="155"/>
        <v>0</v>
      </c>
      <c r="W97" s="6">
        <f t="shared" si="155"/>
        <v>0</v>
      </c>
      <c r="X97" s="6">
        <f t="shared" ref="X97" si="156">SUM(X93:X96)</f>
        <v>0</v>
      </c>
      <c r="Y97" s="6">
        <f t="shared" ref="Y97" si="157">SUM(Y93:Y96)</f>
        <v>0</v>
      </c>
      <c r="Z97" s="6">
        <f t="shared" ref="Z97" si="158">SUM(Z93:Z96)</f>
        <v>0</v>
      </c>
      <c r="AA97" s="6">
        <f t="shared" ref="AA97" si="159">SUM(AA93:AA96)</f>
        <v>0</v>
      </c>
      <c r="AB97" s="6">
        <f t="shared" ref="AB97" si="160">SUM(AB93:AB96)</f>
        <v>0</v>
      </c>
      <c r="AF97" s="6">
        <f>SUM(AF93:AF96)</f>
        <v>0</v>
      </c>
      <c r="AG97" s="6">
        <f t="shared" ref="AG97:AV97" si="161">SUM(AG93:AG96)</f>
        <v>0</v>
      </c>
      <c r="AH97" s="6">
        <f t="shared" si="161"/>
        <v>0</v>
      </c>
      <c r="AI97" s="6">
        <f t="shared" si="161"/>
        <v>0</v>
      </c>
      <c r="AJ97" s="6">
        <f t="shared" si="161"/>
        <v>0</v>
      </c>
      <c r="AK97" s="6">
        <f t="shared" si="161"/>
        <v>0</v>
      </c>
      <c r="AL97" s="6">
        <f t="shared" si="161"/>
        <v>0</v>
      </c>
      <c r="AM97" s="6">
        <f t="shared" si="161"/>
        <v>0</v>
      </c>
      <c r="AN97" s="6">
        <f t="shared" si="161"/>
        <v>147953</v>
      </c>
      <c r="AO97" s="6">
        <f t="shared" si="161"/>
        <v>1770056</v>
      </c>
      <c r="AP97" s="6">
        <f t="shared" si="161"/>
        <v>946552</v>
      </c>
      <c r="AQ97" s="6">
        <f t="shared" si="161"/>
        <v>0</v>
      </c>
      <c r="AR97" s="6">
        <f t="shared" si="161"/>
        <v>0</v>
      </c>
      <c r="AS97" s="6">
        <f t="shared" si="161"/>
        <v>0</v>
      </c>
      <c r="AT97" s="6">
        <f t="shared" si="161"/>
        <v>0</v>
      </c>
      <c r="AU97" s="6">
        <f t="shared" si="161"/>
        <v>0</v>
      </c>
      <c r="AV97" s="6">
        <f t="shared" si="161"/>
        <v>0</v>
      </c>
    </row>
    <row r="98" spans="2:48" s="7" customFormat="1" x14ac:dyDescent="0.35">
      <c r="B98" s="7" t="s">
        <v>34</v>
      </c>
      <c r="G98" s="31"/>
      <c r="K98" s="31"/>
      <c r="O98" s="31"/>
      <c r="S98" s="31"/>
    </row>
    <row r="99" spans="2:48" x14ac:dyDescent="0.35">
      <c r="B99" t="s">
        <v>43</v>
      </c>
      <c r="J99" s="6">
        <f t="shared" ref="J99:J105" si="162">AN99</f>
        <v>238956</v>
      </c>
      <c r="K99" s="23">
        <v>242722</v>
      </c>
      <c r="L99" s="6">
        <v>243050</v>
      </c>
      <c r="M99" s="6">
        <v>241083</v>
      </c>
      <c r="N99" s="6">
        <f t="shared" ref="N99:N105" si="163">AO99</f>
        <v>249643</v>
      </c>
      <c r="O99" s="23">
        <v>259385</v>
      </c>
      <c r="P99" s="6">
        <v>268418</v>
      </c>
      <c r="Q99" s="6">
        <v>270985</v>
      </c>
      <c r="R99" s="6">
        <f t="shared" ref="R99:R105" si="164">AP99</f>
        <v>273170</v>
      </c>
      <c r="S99" s="23">
        <v>277957</v>
      </c>
      <c r="T99" s="6">
        <v>270707</v>
      </c>
      <c r="U99" s="6">
        <v>284806</v>
      </c>
      <c r="AN99" s="6">
        <v>238956</v>
      </c>
      <c r="AO99" s="6">
        <v>249643</v>
      </c>
      <c r="AP99" s="6">
        <v>273170</v>
      </c>
    </row>
    <row r="100" spans="2:48" x14ac:dyDescent="0.35">
      <c r="B100" t="s">
        <v>44</v>
      </c>
      <c r="J100" s="6">
        <f t="shared" si="162"/>
        <v>2226</v>
      </c>
      <c r="K100" s="23">
        <v>2226</v>
      </c>
      <c r="L100" s="6">
        <v>2226</v>
      </c>
      <c r="M100" s="6">
        <v>2226</v>
      </c>
      <c r="N100" s="6">
        <f t="shared" si="163"/>
        <v>2038</v>
      </c>
      <c r="O100" s="23">
        <v>2038</v>
      </c>
      <c r="P100" s="6">
        <v>1935</v>
      </c>
      <c r="Q100" s="6">
        <v>1935</v>
      </c>
      <c r="R100" s="6">
        <f t="shared" si="164"/>
        <v>1935</v>
      </c>
      <c r="S100" s="23">
        <v>1747</v>
      </c>
      <c r="T100" s="6">
        <v>1747</v>
      </c>
      <c r="U100" s="6">
        <v>1747</v>
      </c>
      <c r="AN100" s="6">
        <v>2226</v>
      </c>
      <c r="AO100" s="6">
        <v>2038</v>
      </c>
      <c r="AP100" s="6">
        <v>1935</v>
      </c>
    </row>
    <row r="101" spans="2:48" x14ac:dyDescent="0.35">
      <c r="B101" t="s">
        <v>45</v>
      </c>
      <c r="J101" s="6">
        <f t="shared" si="162"/>
        <v>2674</v>
      </c>
      <c r="K101" s="23">
        <v>2674</v>
      </c>
      <c r="L101" s="6">
        <v>2674</v>
      </c>
      <c r="M101" s="6">
        <v>32170</v>
      </c>
      <c r="N101" s="6">
        <f t="shared" si="163"/>
        <v>32170</v>
      </c>
      <c r="O101" s="23">
        <v>32170</v>
      </c>
      <c r="P101" s="6">
        <v>32170</v>
      </c>
      <c r="Q101" s="6">
        <v>315161</v>
      </c>
      <c r="R101" s="6">
        <f t="shared" si="164"/>
        <v>313718</v>
      </c>
      <c r="S101" s="23">
        <v>296579</v>
      </c>
      <c r="T101" s="6">
        <v>296579</v>
      </c>
      <c r="U101" s="6">
        <v>348322</v>
      </c>
      <c r="AN101" s="6">
        <v>2674</v>
      </c>
      <c r="AO101" s="6">
        <v>32170</v>
      </c>
      <c r="AP101" s="6">
        <v>313718</v>
      </c>
    </row>
    <row r="102" spans="2:48" x14ac:dyDescent="0.35">
      <c r="B102" t="s">
        <v>46</v>
      </c>
      <c r="J102" s="6">
        <f t="shared" si="162"/>
        <v>34649</v>
      </c>
      <c r="K102" s="23">
        <v>34573</v>
      </c>
      <c r="L102" s="6">
        <v>34497</v>
      </c>
      <c r="M102" s="6">
        <v>43266</v>
      </c>
      <c r="N102" s="6">
        <f t="shared" si="163"/>
        <v>42915</v>
      </c>
      <c r="O102" s="23">
        <v>46453</v>
      </c>
      <c r="P102" s="6">
        <v>52205</v>
      </c>
      <c r="Q102" s="6">
        <v>122543</v>
      </c>
      <c r="R102" s="6">
        <f t="shared" si="164"/>
        <v>118928</v>
      </c>
      <c r="S102" s="23">
        <v>117638</v>
      </c>
      <c r="T102" s="6">
        <v>113848</v>
      </c>
      <c r="U102" s="6">
        <v>145886</v>
      </c>
      <c r="AN102" s="6">
        <v>34649</v>
      </c>
      <c r="AO102" s="6">
        <v>42915</v>
      </c>
      <c r="AP102" s="6">
        <v>118928</v>
      </c>
    </row>
    <row r="103" spans="2:48" x14ac:dyDescent="0.35">
      <c r="B103" t="s">
        <v>47</v>
      </c>
      <c r="J103" s="6">
        <f t="shared" si="162"/>
        <v>0</v>
      </c>
      <c r="K103" s="23">
        <v>0</v>
      </c>
      <c r="L103" s="6">
        <v>0</v>
      </c>
      <c r="M103" s="6">
        <v>0</v>
      </c>
      <c r="N103" s="6">
        <f t="shared" si="163"/>
        <v>0</v>
      </c>
      <c r="O103" s="23">
        <v>0</v>
      </c>
      <c r="P103" s="6">
        <v>0</v>
      </c>
      <c r="Q103" s="6">
        <v>0</v>
      </c>
      <c r="R103" s="6">
        <f t="shared" si="164"/>
        <v>154501</v>
      </c>
      <c r="S103" s="23">
        <v>185516</v>
      </c>
      <c r="T103" s="6">
        <v>166738</v>
      </c>
      <c r="U103" s="6">
        <v>166294</v>
      </c>
      <c r="W103" s="6"/>
      <c r="AN103" s="6">
        <v>0</v>
      </c>
      <c r="AO103" s="6">
        <v>0</v>
      </c>
      <c r="AP103" s="6">
        <v>154501</v>
      </c>
    </row>
    <row r="104" spans="2:48" x14ac:dyDescent="0.35">
      <c r="B104" t="s">
        <v>48</v>
      </c>
      <c r="J104" s="6">
        <f t="shared" si="162"/>
        <v>82</v>
      </c>
      <c r="K104" s="23">
        <v>83</v>
      </c>
      <c r="L104" s="6">
        <v>84</v>
      </c>
      <c r="M104" s="6">
        <v>82</v>
      </c>
      <c r="N104" s="6">
        <f t="shared" si="163"/>
        <v>88</v>
      </c>
      <c r="O104" s="23">
        <v>89</v>
      </c>
      <c r="P104" s="6">
        <v>86</v>
      </c>
      <c r="Q104" s="6">
        <v>82</v>
      </c>
      <c r="R104" s="6">
        <f t="shared" si="164"/>
        <v>751</v>
      </c>
      <c r="S104" s="23">
        <v>753</v>
      </c>
      <c r="T104" s="6">
        <v>751</v>
      </c>
      <c r="U104" s="6">
        <v>731</v>
      </c>
      <c r="AN104" s="6">
        <v>82</v>
      </c>
      <c r="AO104" s="6">
        <v>88</v>
      </c>
      <c r="AP104" s="6">
        <v>751</v>
      </c>
    </row>
    <row r="105" spans="2:48" s="8" customFormat="1" x14ac:dyDescent="0.35">
      <c r="B105" s="8" t="s">
        <v>49</v>
      </c>
      <c r="G105" s="32"/>
      <c r="J105" s="6">
        <f t="shared" si="162"/>
        <v>3712</v>
      </c>
      <c r="K105" s="32">
        <v>3705</v>
      </c>
      <c r="L105" s="8">
        <v>3782</v>
      </c>
      <c r="M105" s="8">
        <v>4215</v>
      </c>
      <c r="N105" s="6">
        <f t="shared" si="163"/>
        <v>4085</v>
      </c>
      <c r="O105" s="32">
        <v>4789</v>
      </c>
      <c r="P105" s="8">
        <v>4762</v>
      </c>
      <c r="Q105" s="8">
        <v>4625</v>
      </c>
      <c r="R105" s="6">
        <f t="shared" si="164"/>
        <v>6553</v>
      </c>
      <c r="S105" s="32">
        <v>5594</v>
      </c>
      <c r="T105" s="8">
        <v>5464</v>
      </c>
      <c r="U105" s="8">
        <v>5892</v>
      </c>
      <c r="AN105" s="8">
        <v>3712</v>
      </c>
      <c r="AO105" s="8">
        <v>4085</v>
      </c>
      <c r="AP105" s="8">
        <v>6553</v>
      </c>
    </row>
    <row r="106" spans="2:48" s="15" customFormat="1" x14ac:dyDescent="0.35">
      <c r="B106" s="15" t="s">
        <v>50</v>
      </c>
      <c r="E106" s="13">
        <f>SUM(E99:E105)</f>
        <v>0</v>
      </c>
      <c r="F106" s="13">
        <f t="shared" ref="F106:N106" si="165">SUM(F99:F105)</f>
        <v>0</v>
      </c>
      <c r="G106" s="33">
        <f t="shared" si="165"/>
        <v>0</v>
      </c>
      <c r="H106" s="13">
        <f t="shared" si="165"/>
        <v>0</v>
      </c>
      <c r="I106" s="13">
        <f t="shared" si="165"/>
        <v>0</v>
      </c>
      <c r="J106" s="13">
        <f t="shared" si="165"/>
        <v>282299</v>
      </c>
      <c r="K106" s="33">
        <f t="shared" si="165"/>
        <v>285983</v>
      </c>
      <c r="L106" s="13">
        <f t="shared" si="165"/>
        <v>286313</v>
      </c>
      <c r="M106" s="13">
        <f t="shared" si="165"/>
        <v>323042</v>
      </c>
      <c r="N106" s="13">
        <f t="shared" si="165"/>
        <v>330939</v>
      </c>
      <c r="O106" s="33">
        <f>SUM(O99:O105)</f>
        <v>344924</v>
      </c>
      <c r="P106" s="13">
        <f t="shared" ref="P106:W106" si="166">SUM(P99:P105)</f>
        <v>359576</v>
      </c>
      <c r="Q106" s="13">
        <f t="shared" si="166"/>
        <v>715331</v>
      </c>
      <c r="R106" s="13">
        <f t="shared" si="166"/>
        <v>869556</v>
      </c>
      <c r="S106" s="33">
        <f t="shared" si="166"/>
        <v>885784</v>
      </c>
      <c r="T106" s="13">
        <f t="shared" si="166"/>
        <v>855834</v>
      </c>
      <c r="U106" s="13">
        <f t="shared" si="166"/>
        <v>953678</v>
      </c>
      <c r="V106" s="13">
        <f t="shared" si="166"/>
        <v>0</v>
      </c>
      <c r="W106" s="13">
        <f t="shared" si="166"/>
        <v>0</v>
      </c>
      <c r="X106" s="13">
        <f t="shared" ref="X106" si="167">SUM(X99:X105)</f>
        <v>0</v>
      </c>
      <c r="Y106" s="13">
        <f t="shared" ref="Y106" si="168">SUM(Y99:Y105)</f>
        <v>0</v>
      </c>
      <c r="Z106" s="13">
        <f t="shared" ref="Z106" si="169">SUM(Z99:Z105)</f>
        <v>0</v>
      </c>
      <c r="AA106" s="13">
        <f t="shared" ref="AA106" si="170">SUM(AA99:AA105)</f>
        <v>0</v>
      </c>
      <c r="AB106" s="13">
        <f t="shared" ref="AB106" si="171">SUM(AB99:AB105)</f>
        <v>0</v>
      </c>
      <c r="AC106" s="13"/>
      <c r="AD106" s="13"/>
      <c r="AF106" s="13">
        <f>SUM(AF99:AF105)</f>
        <v>0</v>
      </c>
      <c r="AG106" s="13">
        <f t="shared" ref="AG106:AV106" si="172">SUM(AG99:AG105)</f>
        <v>0</v>
      </c>
      <c r="AH106" s="13">
        <f t="shared" si="172"/>
        <v>0</v>
      </c>
      <c r="AI106" s="13">
        <f t="shared" si="172"/>
        <v>0</v>
      </c>
      <c r="AJ106" s="13">
        <f t="shared" si="172"/>
        <v>0</v>
      </c>
      <c r="AK106" s="13">
        <f t="shared" si="172"/>
        <v>0</v>
      </c>
      <c r="AL106" s="13">
        <f t="shared" si="172"/>
        <v>0</v>
      </c>
      <c r="AM106" s="13">
        <f t="shared" si="172"/>
        <v>0</v>
      </c>
      <c r="AN106" s="13">
        <f t="shared" si="172"/>
        <v>282299</v>
      </c>
      <c r="AO106" s="13">
        <f t="shared" si="172"/>
        <v>330939</v>
      </c>
      <c r="AP106" s="13">
        <f t="shared" si="172"/>
        <v>869556</v>
      </c>
      <c r="AQ106" s="13">
        <f t="shared" si="172"/>
        <v>0</v>
      </c>
      <c r="AR106" s="13">
        <f t="shared" si="172"/>
        <v>0</v>
      </c>
      <c r="AS106" s="13">
        <f t="shared" si="172"/>
        <v>0</v>
      </c>
      <c r="AT106" s="13">
        <f t="shared" si="172"/>
        <v>0</v>
      </c>
      <c r="AU106" s="13">
        <f t="shared" si="172"/>
        <v>0</v>
      </c>
      <c r="AV106" s="13">
        <f t="shared" si="172"/>
        <v>0</v>
      </c>
    </row>
    <row r="107" spans="2:48" s="16" customFormat="1" x14ac:dyDescent="0.35">
      <c r="B107" s="16" t="s">
        <v>51</v>
      </c>
      <c r="E107" s="14">
        <f>E106+E97</f>
        <v>0</v>
      </c>
      <c r="F107" s="14">
        <f t="shared" ref="F107:N107" si="173">F106+F97</f>
        <v>0</v>
      </c>
      <c r="G107" s="28">
        <f t="shared" si="173"/>
        <v>0</v>
      </c>
      <c r="H107" s="14">
        <f t="shared" si="173"/>
        <v>0</v>
      </c>
      <c r="I107" s="14">
        <f t="shared" si="173"/>
        <v>0</v>
      </c>
      <c r="J107" s="14">
        <f t="shared" si="173"/>
        <v>430252</v>
      </c>
      <c r="K107" s="28">
        <f t="shared" si="173"/>
        <v>893265</v>
      </c>
      <c r="L107" s="14">
        <f t="shared" si="173"/>
        <v>915430</v>
      </c>
      <c r="M107" s="14">
        <f t="shared" si="173"/>
        <v>965825</v>
      </c>
      <c r="N107" s="14">
        <f t="shared" si="173"/>
        <v>2100995</v>
      </c>
      <c r="O107" s="28">
        <f>O106+O97</f>
        <v>1956828</v>
      </c>
      <c r="P107" s="14">
        <f t="shared" ref="P107:W107" si="174">P106+P97</f>
        <v>1590708</v>
      </c>
      <c r="Q107" s="14">
        <f t="shared" si="174"/>
        <v>1623687</v>
      </c>
      <c r="R107" s="14">
        <f t="shared" si="174"/>
        <v>1816108</v>
      </c>
      <c r="S107" s="28">
        <f t="shared" si="174"/>
        <v>1584396</v>
      </c>
      <c r="T107" s="14">
        <f t="shared" si="174"/>
        <v>1497903</v>
      </c>
      <c r="U107" s="14">
        <f t="shared" si="174"/>
        <v>1425137</v>
      </c>
      <c r="V107" s="14">
        <f t="shared" si="174"/>
        <v>0</v>
      </c>
      <c r="W107" s="14">
        <f t="shared" si="174"/>
        <v>0</v>
      </c>
      <c r="X107" s="14">
        <f t="shared" ref="X107" si="175">X106+X97</f>
        <v>0</v>
      </c>
      <c r="Y107" s="14">
        <f t="shared" ref="Y107" si="176">Y106+Y97</f>
        <v>0</v>
      </c>
      <c r="Z107" s="14">
        <f t="shared" ref="Z107" si="177">Z106+Z97</f>
        <v>0</v>
      </c>
      <c r="AA107" s="14">
        <f t="shared" ref="AA107" si="178">AA106+AA97</f>
        <v>0</v>
      </c>
      <c r="AB107" s="14">
        <f t="shared" ref="AB107" si="179">AB106+AB97</f>
        <v>0</v>
      </c>
      <c r="AC107" s="14"/>
      <c r="AD107" s="14"/>
      <c r="AF107" s="14">
        <f>AF106+AF97</f>
        <v>0</v>
      </c>
      <c r="AG107" s="14">
        <f t="shared" ref="AG107:AV107" si="180">AG106+AG97</f>
        <v>0</v>
      </c>
      <c r="AH107" s="14">
        <f t="shared" si="180"/>
        <v>0</v>
      </c>
      <c r="AI107" s="14">
        <f t="shared" si="180"/>
        <v>0</v>
      </c>
      <c r="AJ107" s="14">
        <f t="shared" si="180"/>
        <v>0</v>
      </c>
      <c r="AK107" s="14">
        <f t="shared" si="180"/>
        <v>0</v>
      </c>
      <c r="AL107" s="14">
        <f t="shared" si="180"/>
        <v>0</v>
      </c>
      <c r="AM107" s="14">
        <f t="shared" si="180"/>
        <v>0</v>
      </c>
      <c r="AN107" s="14">
        <f t="shared" si="180"/>
        <v>430252</v>
      </c>
      <c r="AO107" s="14">
        <f t="shared" si="180"/>
        <v>2100995</v>
      </c>
      <c r="AP107" s="14">
        <f t="shared" si="180"/>
        <v>1816108</v>
      </c>
      <c r="AQ107" s="14">
        <f t="shared" si="180"/>
        <v>0</v>
      </c>
      <c r="AR107" s="14">
        <f t="shared" si="180"/>
        <v>0</v>
      </c>
      <c r="AS107" s="14">
        <f t="shared" si="180"/>
        <v>0</v>
      </c>
      <c r="AT107" s="14">
        <f t="shared" si="180"/>
        <v>0</v>
      </c>
      <c r="AU107" s="14">
        <f t="shared" si="180"/>
        <v>0</v>
      </c>
      <c r="AV107" s="14">
        <f t="shared" si="180"/>
        <v>0</v>
      </c>
    </row>
    <row r="108" spans="2:48" s="7" customFormat="1" x14ac:dyDescent="0.35">
      <c r="B108" s="7" t="s">
        <v>35</v>
      </c>
      <c r="G108" s="31"/>
      <c r="K108" s="31"/>
      <c r="O108" s="31"/>
      <c r="S108" s="31"/>
    </row>
    <row r="109" spans="2:48" s="6" customFormat="1" x14ac:dyDescent="0.35">
      <c r="B109" s="6" t="s">
        <v>52</v>
      </c>
      <c r="G109" s="23"/>
      <c r="J109" s="6">
        <f t="shared" ref="J109:J114" si="181">AN109</f>
        <v>12433</v>
      </c>
      <c r="K109" s="23">
        <v>15149</v>
      </c>
      <c r="L109" s="6">
        <v>16187</v>
      </c>
      <c r="M109" s="6">
        <v>12689</v>
      </c>
      <c r="N109" s="6">
        <f t="shared" ref="N109:N114" si="182">AO109</f>
        <v>12657</v>
      </c>
      <c r="O109" s="23">
        <v>16329</v>
      </c>
      <c r="P109" s="6">
        <v>17759</v>
      </c>
      <c r="Q109" s="6">
        <v>11762</v>
      </c>
      <c r="R109" s="6">
        <f t="shared" ref="R109:R114" si="183">AP109</f>
        <v>21138</v>
      </c>
      <c r="S109" s="23">
        <v>11005</v>
      </c>
      <c r="T109" s="6">
        <v>9595</v>
      </c>
      <c r="U109" s="6">
        <v>14306</v>
      </c>
      <c r="AN109" s="6">
        <v>12433</v>
      </c>
      <c r="AO109" s="6">
        <v>12657</v>
      </c>
      <c r="AP109" s="6">
        <v>21138</v>
      </c>
    </row>
    <row r="110" spans="2:48" s="6" customFormat="1" x14ac:dyDescent="0.35">
      <c r="B110" s="6" t="s">
        <v>53</v>
      </c>
      <c r="G110" s="23"/>
      <c r="J110" s="6">
        <f t="shared" si="181"/>
        <v>27025</v>
      </c>
      <c r="K110" s="23">
        <v>16756</v>
      </c>
      <c r="L110" s="6">
        <v>21976</v>
      </c>
      <c r="M110" s="6">
        <v>28412</v>
      </c>
      <c r="N110" s="6">
        <f t="shared" si="182"/>
        <v>31907</v>
      </c>
      <c r="O110" s="23">
        <v>25627</v>
      </c>
      <c r="P110" s="6">
        <v>39023</v>
      </c>
      <c r="Q110" s="6">
        <v>36645</v>
      </c>
      <c r="R110" s="6">
        <f t="shared" si="183"/>
        <v>33987</v>
      </c>
      <c r="S110" s="23">
        <v>38220</v>
      </c>
      <c r="T110" s="6">
        <v>27886</v>
      </c>
      <c r="U110" s="6">
        <v>24779</v>
      </c>
      <c r="AN110" s="6">
        <v>27025</v>
      </c>
      <c r="AO110" s="6">
        <v>31907</v>
      </c>
      <c r="AP110" s="6">
        <v>33987</v>
      </c>
    </row>
    <row r="111" spans="2:48" s="6" customFormat="1" x14ac:dyDescent="0.35">
      <c r="B111" s="6" t="s">
        <v>54</v>
      </c>
      <c r="G111" s="23"/>
      <c r="J111" s="6">
        <f t="shared" si="181"/>
        <v>4873</v>
      </c>
      <c r="K111" s="23">
        <v>4920</v>
      </c>
      <c r="L111" s="6">
        <v>5030</v>
      </c>
      <c r="M111" s="6">
        <v>5136</v>
      </c>
      <c r="N111" s="6">
        <f t="shared" si="182"/>
        <v>4826</v>
      </c>
      <c r="O111" s="23">
        <v>5248</v>
      </c>
      <c r="P111" s="6">
        <v>4734</v>
      </c>
      <c r="Q111" s="6">
        <v>5476</v>
      </c>
      <c r="R111" s="6">
        <f t="shared" si="183"/>
        <v>5550</v>
      </c>
      <c r="S111" s="23">
        <v>5015</v>
      </c>
      <c r="T111" s="6">
        <v>4985</v>
      </c>
      <c r="U111" s="6">
        <v>5094</v>
      </c>
      <c r="AN111" s="6">
        <v>4873</v>
      </c>
      <c r="AO111" s="6">
        <v>4826</v>
      </c>
      <c r="AP111" s="6">
        <v>5550</v>
      </c>
    </row>
    <row r="112" spans="2:48" s="6" customFormat="1" x14ac:dyDescent="0.35">
      <c r="B112" s="6" t="s">
        <v>55</v>
      </c>
      <c r="G112" s="23"/>
      <c r="J112" s="6">
        <f t="shared" si="181"/>
        <v>0</v>
      </c>
      <c r="K112" s="23">
        <v>0</v>
      </c>
      <c r="L112" s="6">
        <v>0</v>
      </c>
      <c r="M112" s="6">
        <v>0</v>
      </c>
      <c r="N112" s="6">
        <f t="shared" si="182"/>
        <v>0</v>
      </c>
      <c r="O112" s="23">
        <v>0</v>
      </c>
      <c r="P112" s="6">
        <v>0</v>
      </c>
      <c r="Q112" s="6">
        <v>0</v>
      </c>
      <c r="R112" s="6">
        <f t="shared" si="183"/>
        <v>57682</v>
      </c>
      <c r="S112" s="23">
        <v>73058</v>
      </c>
      <c r="T112" s="6">
        <v>71704</v>
      </c>
      <c r="U112" s="6">
        <v>76122</v>
      </c>
      <c r="AN112" s="6">
        <v>0</v>
      </c>
      <c r="AO112" s="6">
        <v>0</v>
      </c>
      <c r="AP112" s="6">
        <v>57682</v>
      </c>
    </row>
    <row r="113" spans="2:48" s="6" customFormat="1" x14ac:dyDescent="0.35">
      <c r="B113" s="6" t="s">
        <v>98</v>
      </c>
      <c r="G113" s="23"/>
      <c r="J113" s="6">
        <f t="shared" si="181"/>
        <v>17468</v>
      </c>
      <c r="K113" s="23">
        <v>0</v>
      </c>
      <c r="L113" s="6">
        <v>0</v>
      </c>
      <c r="M113" s="6">
        <v>0</v>
      </c>
      <c r="N113" s="6">
        <f t="shared" si="182"/>
        <v>0</v>
      </c>
      <c r="O113" s="23">
        <v>0</v>
      </c>
      <c r="P113" s="6">
        <v>0</v>
      </c>
      <c r="Q113" s="6">
        <v>0</v>
      </c>
      <c r="R113" s="6">
        <f t="shared" si="183"/>
        <v>0</v>
      </c>
      <c r="S113" s="23">
        <v>0</v>
      </c>
      <c r="T113" s="6">
        <v>0</v>
      </c>
      <c r="U113" s="6">
        <v>0</v>
      </c>
      <c r="AN113" s="6">
        <v>17468</v>
      </c>
      <c r="AO113" s="6">
        <v>0</v>
      </c>
      <c r="AP113" s="6">
        <v>0</v>
      </c>
    </row>
    <row r="114" spans="2:48" s="9" customFormat="1" x14ac:dyDescent="0.35">
      <c r="B114" s="9" t="s">
        <v>56</v>
      </c>
      <c r="G114" s="24"/>
      <c r="J114" s="9">
        <f t="shared" si="181"/>
        <v>22986</v>
      </c>
      <c r="K114" s="24">
        <v>9224</v>
      </c>
      <c r="L114" s="9">
        <v>12194</v>
      </c>
      <c r="M114" s="9">
        <v>11340</v>
      </c>
      <c r="N114" s="9">
        <f t="shared" si="182"/>
        <v>8849</v>
      </c>
      <c r="O114" s="24">
        <v>15247</v>
      </c>
      <c r="P114" s="9">
        <v>12711</v>
      </c>
      <c r="Q114" s="9">
        <v>44925</v>
      </c>
      <c r="R114" s="9">
        <f t="shared" si="183"/>
        <v>45913</v>
      </c>
      <c r="S114" s="24">
        <v>58856</v>
      </c>
      <c r="T114" s="9">
        <v>53141</v>
      </c>
      <c r="U114" s="9">
        <v>63988</v>
      </c>
      <c r="AN114" s="9">
        <v>22986</v>
      </c>
      <c r="AO114" s="9">
        <v>8849</v>
      </c>
      <c r="AP114" s="9">
        <v>45913</v>
      </c>
    </row>
    <row r="115" spans="2:48" s="6" customFormat="1" x14ac:dyDescent="0.35">
      <c r="B115" s="6" t="s">
        <v>35</v>
      </c>
      <c r="E115" s="6">
        <f>SUM(E109:E114)</f>
        <v>0</v>
      </c>
      <c r="F115" s="6">
        <f t="shared" ref="F115:N115" si="184">SUM(F109:F114)</f>
        <v>0</v>
      </c>
      <c r="G115" s="23">
        <f t="shared" si="184"/>
        <v>0</v>
      </c>
      <c r="H115" s="6">
        <f t="shared" si="184"/>
        <v>0</v>
      </c>
      <c r="I115" s="6">
        <f t="shared" si="184"/>
        <v>0</v>
      </c>
      <c r="J115" s="6">
        <f t="shared" si="184"/>
        <v>84785</v>
      </c>
      <c r="K115" s="23">
        <f t="shared" si="184"/>
        <v>46049</v>
      </c>
      <c r="L115" s="6">
        <f t="shared" si="184"/>
        <v>55387</v>
      </c>
      <c r="M115" s="6">
        <f t="shared" si="184"/>
        <v>57577</v>
      </c>
      <c r="N115" s="6">
        <f t="shared" si="184"/>
        <v>58239</v>
      </c>
      <c r="O115" s="23">
        <f>SUM(O109:O114)</f>
        <v>62451</v>
      </c>
      <c r="P115" s="6">
        <f t="shared" ref="P115:W115" si="185">SUM(P109:P114)</f>
        <v>74227</v>
      </c>
      <c r="Q115" s="6">
        <f t="shared" si="185"/>
        <v>98808</v>
      </c>
      <c r="R115" s="6">
        <f t="shared" si="185"/>
        <v>164270</v>
      </c>
      <c r="S115" s="23">
        <f t="shared" si="185"/>
        <v>186154</v>
      </c>
      <c r="T115" s="6">
        <f t="shared" si="185"/>
        <v>167311</v>
      </c>
      <c r="U115" s="6">
        <f t="shared" si="185"/>
        <v>184289</v>
      </c>
      <c r="V115" s="6">
        <f t="shared" si="185"/>
        <v>0</v>
      </c>
      <c r="W115" s="6">
        <f t="shared" si="185"/>
        <v>0</v>
      </c>
      <c r="X115" s="6">
        <f t="shared" ref="X115" si="186">SUM(X109:X114)</f>
        <v>0</v>
      </c>
      <c r="Y115" s="6">
        <f t="shared" ref="Y115" si="187">SUM(Y109:Y114)</f>
        <v>0</v>
      </c>
      <c r="Z115" s="6">
        <f t="shared" ref="Z115" si="188">SUM(Z109:Z114)</f>
        <v>0</v>
      </c>
      <c r="AA115" s="6">
        <f t="shared" ref="AA115" si="189">SUM(AA109:AA114)</f>
        <v>0</v>
      </c>
      <c r="AB115" s="6">
        <f t="shared" ref="AB115" si="190">SUM(AB109:AB114)</f>
        <v>0</v>
      </c>
      <c r="AF115" s="6">
        <f>SUM(AF109:AF114)</f>
        <v>0</v>
      </c>
      <c r="AG115" s="6">
        <f t="shared" ref="AG115:AV115" si="191">SUM(AG109:AG114)</f>
        <v>0</v>
      </c>
      <c r="AH115" s="6">
        <f t="shared" si="191"/>
        <v>0</v>
      </c>
      <c r="AI115" s="6">
        <f t="shared" si="191"/>
        <v>0</v>
      </c>
      <c r="AJ115" s="6">
        <f t="shared" si="191"/>
        <v>0</v>
      </c>
      <c r="AK115" s="6">
        <f t="shared" si="191"/>
        <v>0</v>
      </c>
      <c r="AL115" s="6">
        <f t="shared" si="191"/>
        <v>0</v>
      </c>
      <c r="AM115" s="6">
        <f t="shared" si="191"/>
        <v>0</v>
      </c>
      <c r="AN115" s="6">
        <f t="shared" si="191"/>
        <v>84785</v>
      </c>
      <c r="AO115" s="6">
        <f t="shared" si="191"/>
        <v>58239</v>
      </c>
      <c r="AP115" s="6">
        <f t="shared" si="191"/>
        <v>164270</v>
      </c>
      <c r="AQ115" s="6">
        <f t="shared" si="191"/>
        <v>0</v>
      </c>
      <c r="AR115" s="6">
        <f t="shared" si="191"/>
        <v>0</v>
      </c>
      <c r="AS115" s="6">
        <f t="shared" si="191"/>
        <v>0</v>
      </c>
      <c r="AT115" s="6">
        <f t="shared" si="191"/>
        <v>0</v>
      </c>
      <c r="AU115" s="6">
        <f t="shared" si="191"/>
        <v>0</v>
      </c>
      <c r="AV115" s="6">
        <f t="shared" si="191"/>
        <v>0</v>
      </c>
    </row>
    <row r="116" spans="2:48" s="7" customFormat="1" x14ac:dyDescent="0.35">
      <c r="B116" s="7" t="s">
        <v>36</v>
      </c>
      <c r="G116" s="31"/>
      <c r="K116" s="31"/>
      <c r="O116" s="31"/>
      <c r="S116" s="31"/>
    </row>
    <row r="117" spans="2:48" x14ac:dyDescent="0.35">
      <c r="B117" t="s">
        <v>57</v>
      </c>
      <c r="J117" s="6">
        <f>AN117</f>
        <v>211</v>
      </c>
      <c r="K117" s="23">
        <v>206</v>
      </c>
      <c r="L117" s="6">
        <v>205</v>
      </c>
      <c r="M117" s="6">
        <v>207</v>
      </c>
      <c r="N117" s="6">
        <f>AO117</f>
        <v>421</v>
      </c>
      <c r="O117" s="23">
        <v>421</v>
      </c>
      <c r="P117" s="6">
        <v>421</v>
      </c>
      <c r="Q117" s="6">
        <v>22107</v>
      </c>
      <c r="R117" s="6">
        <f>AP117</f>
        <v>18209</v>
      </c>
      <c r="S117" s="23">
        <v>3771</v>
      </c>
      <c r="T117" s="6">
        <v>5279</v>
      </c>
      <c r="U117" s="6">
        <v>6640</v>
      </c>
      <c r="AN117" s="6">
        <v>211</v>
      </c>
      <c r="AO117" s="6">
        <v>421</v>
      </c>
      <c r="AP117" s="6">
        <v>18209</v>
      </c>
    </row>
    <row r="118" spans="2:48" x14ac:dyDescent="0.35">
      <c r="B118" t="s">
        <v>58</v>
      </c>
      <c r="J118" s="6">
        <f>AN118</f>
        <v>242215</v>
      </c>
      <c r="K118" s="23">
        <v>0</v>
      </c>
      <c r="L118" s="6">
        <v>0</v>
      </c>
      <c r="M118" s="6">
        <v>0</v>
      </c>
      <c r="N118" s="6">
        <f>AO118</f>
        <v>1462676</v>
      </c>
      <c r="O118" s="23">
        <v>1464525</v>
      </c>
      <c r="P118" s="6">
        <v>1466519</v>
      </c>
      <c r="Q118" s="6">
        <v>1468393</v>
      </c>
      <c r="R118" s="6">
        <f>AP118</f>
        <v>1470270</v>
      </c>
      <c r="S118" s="23">
        <v>1472148</v>
      </c>
      <c r="T118" s="6">
        <v>1474029</v>
      </c>
      <c r="U118" s="6">
        <v>1475913</v>
      </c>
      <c r="AN118" s="6">
        <v>242215</v>
      </c>
      <c r="AO118" s="6">
        <v>1462676</v>
      </c>
      <c r="AP118" s="6">
        <v>1470270</v>
      </c>
    </row>
    <row r="119" spans="2:48" x14ac:dyDescent="0.35">
      <c r="B119" t="s">
        <v>59</v>
      </c>
      <c r="J119" s="6">
        <f>AN119</f>
        <v>0</v>
      </c>
      <c r="K119" s="23">
        <v>0</v>
      </c>
      <c r="L119" s="6">
        <v>0</v>
      </c>
      <c r="M119" s="6">
        <v>0</v>
      </c>
      <c r="N119" s="6">
        <f>AO119</f>
        <v>0</v>
      </c>
      <c r="O119" s="23">
        <v>0</v>
      </c>
      <c r="P119" s="6">
        <v>0</v>
      </c>
      <c r="Q119" s="6">
        <v>0</v>
      </c>
      <c r="R119" s="6">
        <f>AP119</f>
        <v>108243</v>
      </c>
      <c r="S119" s="23">
        <v>133471</v>
      </c>
      <c r="T119" s="6">
        <v>113368</v>
      </c>
      <c r="U119" s="6">
        <v>107230</v>
      </c>
      <c r="AN119" s="6">
        <v>0</v>
      </c>
      <c r="AO119" s="6">
        <v>0</v>
      </c>
      <c r="AP119" s="6">
        <v>108243</v>
      </c>
    </row>
    <row r="120" spans="2:48" s="8" customFormat="1" x14ac:dyDescent="0.35">
      <c r="B120" s="8" t="s">
        <v>60</v>
      </c>
      <c r="G120" s="32"/>
      <c r="J120" s="6">
        <f>AN120</f>
        <v>2061</v>
      </c>
      <c r="K120" s="32">
        <v>1900</v>
      </c>
      <c r="L120" s="8">
        <v>1754</v>
      </c>
      <c r="M120" s="8">
        <v>1608</v>
      </c>
      <c r="N120" s="6">
        <f>AO120</f>
        <v>1462</v>
      </c>
      <c r="O120" s="32">
        <v>1600</v>
      </c>
      <c r="P120" s="8">
        <v>1268</v>
      </c>
      <c r="Q120" s="8">
        <v>4162</v>
      </c>
      <c r="R120" s="6">
        <f>AP120</f>
        <v>3826</v>
      </c>
      <c r="S120" s="32">
        <v>6506</v>
      </c>
      <c r="T120" s="8">
        <v>5495</v>
      </c>
      <c r="U120" s="8">
        <v>9838</v>
      </c>
      <c r="AN120" s="8">
        <v>2061</v>
      </c>
      <c r="AO120" s="8">
        <v>1462</v>
      </c>
      <c r="AP120" s="8">
        <v>3826</v>
      </c>
    </row>
    <row r="121" spans="2:48" s="15" customFormat="1" x14ac:dyDescent="0.35">
      <c r="B121" s="15" t="s">
        <v>61</v>
      </c>
      <c r="E121" s="13">
        <f>SUM(E117:E120)</f>
        <v>0</v>
      </c>
      <c r="F121" s="13">
        <f t="shared" ref="F121:N121" si="192">SUM(F117:F120)</f>
        <v>0</v>
      </c>
      <c r="G121" s="33">
        <f t="shared" si="192"/>
        <v>0</v>
      </c>
      <c r="H121" s="13">
        <f t="shared" si="192"/>
        <v>0</v>
      </c>
      <c r="I121" s="13">
        <f t="shared" si="192"/>
        <v>0</v>
      </c>
      <c r="J121" s="13">
        <f t="shared" si="192"/>
        <v>244487</v>
      </c>
      <c r="K121" s="33">
        <f t="shared" si="192"/>
        <v>2106</v>
      </c>
      <c r="L121" s="13">
        <f t="shared" si="192"/>
        <v>1959</v>
      </c>
      <c r="M121" s="13">
        <f t="shared" si="192"/>
        <v>1815</v>
      </c>
      <c r="N121" s="13">
        <f t="shared" si="192"/>
        <v>1464559</v>
      </c>
      <c r="O121" s="33">
        <f>SUM(O117:O120)</f>
        <v>1466546</v>
      </c>
      <c r="P121" s="13">
        <f t="shared" ref="P121:W121" si="193">SUM(P117:P120)</f>
        <v>1468208</v>
      </c>
      <c r="Q121" s="13">
        <f t="shared" si="193"/>
        <v>1494662</v>
      </c>
      <c r="R121" s="13">
        <f t="shared" si="193"/>
        <v>1600548</v>
      </c>
      <c r="S121" s="33">
        <f t="shared" si="193"/>
        <v>1615896</v>
      </c>
      <c r="T121" s="13">
        <f t="shared" si="193"/>
        <v>1598171</v>
      </c>
      <c r="U121" s="13">
        <f t="shared" si="193"/>
        <v>1599621</v>
      </c>
      <c r="V121" s="13">
        <f t="shared" si="193"/>
        <v>0</v>
      </c>
      <c r="W121" s="13">
        <f t="shared" si="193"/>
        <v>0</v>
      </c>
      <c r="X121" s="13">
        <f t="shared" ref="X121" si="194">SUM(X117:X120)</f>
        <v>0</v>
      </c>
      <c r="Y121" s="13">
        <f t="shared" ref="Y121" si="195">SUM(Y117:Y120)</f>
        <v>0</v>
      </c>
      <c r="Z121" s="13">
        <f t="shared" ref="Z121" si="196">SUM(Z117:Z120)</f>
        <v>0</v>
      </c>
      <c r="AA121" s="13">
        <f t="shared" ref="AA121" si="197">SUM(AA117:AA120)</f>
        <v>0</v>
      </c>
      <c r="AB121" s="13">
        <f t="shared" ref="AB121" si="198">SUM(AB117:AB120)</f>
        <v>0</v>
      </c>
      <c r="AC121" s="13"/>
      <c r="AD121" s="13"/>
      <c r="AF121" s="13">
        <f>SUM(AF117:AF120)</f>
        <v>0</v>
      </c>
      <c r="AG121" s="13">
        <f t="shared" ref="AG121:AV121" si="199">SUM(AG117:AG120)</f>
        <v>0</v>
      </c>
      <c r="AH121" s="13">
        <f t="shared" si="199"/>
        <v>0</v>
      </c>
      <c r="AI121" s="13">
        <f t="shared" si="199"/>
        <v>0</v>
      </c>
      <c r="AJ121" s="13">
        <f t="shared" si="199"/>
        <v>0</v>
      </c>
      <c r="AK121" s="13">
        <f t="shared" si="199"/>
        <v>0</v>
      </c>
      <c r="AL121" s="13">
        <f t="shared" si="199"/>
        <v>0</v>
      </c>
      <c r="AM121" s="13">
        <f t="shared" si="199"/>
        <v>0</v>
      </c>
      <c r="AN121" s="13">
        <f t="shared" si="199"/>
        <v>244487</v>
      </c>
      <c r="AO121" s="13">
        <f t="shared" si="199"/>
        <v>1464559</v>
      </c>
      <c r="AP121" s="13">
        <f t="shared" si="199"/>
        <v>1600548</v>
      </c>
      <c r="AQ121" s="13">
        <f t="shared" si="199"/>
        <v>0</v>
      </c>
      <c r="AR121" s="13">
        <f t="shared" si="199"/>
        <v>0</v>
      </c>
      <c r="AS121" s="13">
        <f t="shared" si="199"/>
        <v>0</v>
      </c>
      <c r="AT121" s="13">
        <f t="shared" si="199"/>
        <v>0</v>
      </c>
      <c r="AU121" s="13">
        <f t="shared" si="199"/>
        <v>0</v>
      </c>
      <c r="AV121" s="13">
        <f t="shared" si="199"/>
        <v>0</v>
      </c>
    </row>
    <row r="122" spans="2:48" s="16" customFormat="1" x14ac:dyDescent="0.35">
      <c r="B122" s="16" t="s">
        <v>62</v>
      </c>
      <c r="E122" s="14">
        <f>E121+E115</f>
        <v>0</v>
      </c>
      <c r="F122" s="14">
        <f t="shared" ref="F122:N122" si="200">F121+F115</f>
        <v>0</v>
      </c>
      <c r="G122" s="28">
        <f t="shared" si="200"/>
        <v>0</v>
      </c>
      <c r="H122" s="14">
        <f t="shared" si="200"/>
        <v>0</v>
      </c>
      <c r="I122" s="14">
        <f t="shared" si="200"/>
        <v>0</v>
      </c>
      <c r="J122" s="14">
        <f t="shared" si="200"/>
        <v>329272</v>
      </c>
      <c r="K122" s="28">
        <f t="shared" si="200"/>
        <v>48155</v>
      </c>
      <c r="L122" s="14">
        <f t="shared" si="200"/>
        <v>57346</v>
      </c>
      <c r="M122" s="14">
        <f t="shared" si="200"/>
        <v>59392</v>
      </c>
      <c r="N122" s="14">
        <f t="shared" si="200"/>
        <v>1522798</v>
      </c>
      <c r="O122" s="28">
        <f>O121+O115</f>
        <v>1528997</v>
      </c>
      <c r="P122" s="14">
        <f t="shared" ref="P122:W122" si="201">P121+P115</f>
        <v>1542435</v>
      </c>
      <c r="Q122" s="14">
        <f t="shared" si="201"/>
        <v>1593470</v>
      </c>
      <c r="R122" s="14">
        <f t="shared" si="201"/>
        <v>1764818</v>
      </c>
      <c r="S122" s="28">
        <f t="shared" si="201"/>
        <v>1802050</v>
      </c>
      <c r="T122" s="14">
        <f t="shared" si="201"/>
        <v>1765482</v>
      </c>
      <c r="U122" s="14">
        <f t="shared" si="201"/>
        <v>1783910</v>
      </c>
      <c r="V122" s="14">
        <f t="shared" si="201"/>
        <v>0</v>
      </c>
      <c r="W122" s="14">
        <f t="shared" si="201"/>
        <v>0</v>
      </c>
      <c r="X122" s="14">
        <f t="shared" ref="X122" si="202">X121+X115</f>
        <v>0</v>
      </c>
      <c r="Y122" s="14">
        <f t="shared" ref="Y122" si="203">Y121+Y115</f>
        <v>0</v>
      </c>
      <c r="Z122" s="14">
        <f t="shared" ref="Z122" si="204">Z121+Z115</f>
        <v>0</v>
      </c>
      <c r="AA122" s="14">
        <f t="shared" ref="AA122" si="205">AA121+AA115</f>
        <v>0</v>
      </c>
      <c r="AB122" s="14">
        <f t="shared" ref="AB122" si="206">AB121+AB115</f>
        <v>0</v>
      </c>
      <c r="AC122" s="14"/>
      <c r="AD122" s="14"/>
      <c r="AF122" s="14">
        <f>AF121+AF115</f>
        <v>0</v>
      </c>
      <c r="AG122" s="14">
        <f t="shared" ref="AG122:AV122" si="207">AG121+AG115</f>
        <v>0</v>
      </c>
      <c r="AH122" s="14">
        <f t="shared" si="207"/>
        <v>0</v>
      </c>
      <c r="AI122" s="14">
        <f t="shared" si="207"/>
        <v>0</v>
      </c>
      <c r="AJ122" s="14">
        <f t="shared" si="207"/>
        <v>0</v>
      </c>
      <c r="AK122" s="14">
        <f t="shared" si="207"/>
        <v>0</v>
      </c>
      <c r="AL122" s="14">
        <f t="shared" si="207"/>
        <v>0</v>
      </c>
      <c r="AM122" s="14">
        <f t="shared" si="207"/>
        <v>0</v>
      </c>
      <c r="AN122" s="14">
        <f t="shared" si="207"/>
        <v>329272</v>
      </c>
      <c r="AO122" s="14">
        <f t="shared" si="207"/>
        <v>1522798</v>
      </c>
      <c r="AP122" s="14">
        <f t="shared" si="207"/>
        <v>1764818</v>
      </c>
      <c r="AQ122" s="14">
        <f t="shared" si="207"/>
        <v>0</v>
      </c>
      <c r="AR122" s="14">
        <f t="shared" si="207"/>
        <v>0</v>
      </c>
      <c r="AS122" s="14">
        <f t="shared" si="207"/>
        <v>0</v>
      </c>
      <c r="AT122" s="14">
        <f t="shared" si="207"/>
        <v>0</v>
      </c>
      <c r="AU122" s="14">
        <f t="shared" si="207"/>
        <v>0</v>
      </c>
      <c r="AV122" s="14">
        <f t="shared" si="207"/>
        <v>0</v>
      </c>
    </row>
    <row r="123" spans="2:48" s="7" customFormat="1" x14ac:dyDescent="0.35">
      <c r="B123" s="7" t="s">
        <v>37</v>
      </c>
      <c r="G123" s="31"/>
      <c r="K123" s="31"/>
      <c r="O123" s="31"/>
      <c r="S123" s="31"/>
    </row>
    <row r="124" spans="2:48" s="12" customFormat="1" x14ac:dyDescent="0.35">
      <c r="B124" s="12" t="s">
        <v>99</v>
      </c>
      <c r="G124" s="34"/>
      <c r="J124" s="6">
        <f t="shared" ref="J124:J130" si="208">AN124</f>
        <v>173074</v>
      </c>
      <c r="K124" s="34">
        <v>0</v>
      </c>
      <c r="L124" s="12">
        <v>0</v>
      </c>
      <c r="M124" s="12">
        <v>0</v>
      </c>
      <c r="N124" s="6">
        <f t="shared" ref="N124:N130" si="209">AO124</f>
        <v>0</v>
      </c>
      <c r="O124" s="34">
        <v>0</v>
      </c>
      <c r="P124" s="12">
        <v>0</v>
      </c>
      <c r="Q124" s="12">
        <v>0</v>
      </c>
      <c r="R124" s="6">
        <f t="shared" ref="R124:R130" si="210">AP124</f>
        <v>0</v>
      </c>
      <c r="S124" s="34">
        <v>0</v>
      </c>
      <c r="T124" s="12">
        <v>0</v>
      </c>
      <c r="U124" s="12">
        <v>0</v>
      </c>
      <c r="AN124" s="12">
        <v>173074</v>
      </c>
      <c r="AO124" s="12">
        <v>0</v>
      </c>
      <c r="AP124" s="12">
        <v>0</v>
      </c>
    </row>
    <row r="125" spans="2:48" s="6" customFormat="1" x14ac:dyDescent="0.35">
      <c r="B125" s="6" t="s">
        <v>63</v>
      </c>
      <c r="G125" s="23"/>
      <c r="J125" s="6">
        <f t="shared" si="208"/>
        <v>0</v>
      </c>
      <c r="K125" s="23">
        <v>0</v>
      </c>
      <c r="L125" s="6">
        <v>0</v>
      </c>
      <c r="M125" s="6">
        <v>0</v>
      </c>
      <c r="N125" s="6">
        <f t="shared" si="209"/>
        <v>0</v>
      </c>
      <c r="O125" s="23">
        <v>0</v>
      </c>
      <c r="P125" s="6">
        <v>0</v>
      </c>
      <c r="Q125" s="6">
        <v>0</v>
      </c>
      <c r="R125" s="6">
        <f t="shared" si="210"/>
        <v>0</v>
      </c>
      <c r="S125" s="23">
        <v>0</v>
      </c>
      <c r="T125" s="6">
        <v>0</v>
      </c>
      <c r="U125" s="6">
        <v>0</v>
      </c>
      <c r="AN125" s="6">
        <v>0</v>
      </c>
      <c r="AO125" s="6">
        <v>0</v>
      </c>
      <c r="AP125" s="6">
        <v>0</v>
      </c>
    </row>
    <row r="126" spans="2:48" s="6" customFormat="1" x14ac:dyDescent="0.35">
      <c r="B126" s="6" t="s">
        <v>64</v>
      </c>
      <c r="G126" s="23"/>
      <c r="J126" s="6">
        <f t="shared" si="208"/>
        <v>1</v>
      </c>
      <c r="K126" s="23">
        <v>2</v>
      </c>
      <c r="L126" s="6">
        <v>2</v>
      </c>
      <c r="M126" s="6">
        <v>2</v>
      </c>
      <c r="N126" s="6">
        <f t="shared" si="209"/>
        <v>2</v>
      </c>
      <c r="O126" s="23">
        <v>2</v>
      </c>
      <c r="P126" s="6">
        <v>2</v>
      </c>
      <c r="Q126" s="6">
        <v>2</v>
      </c>
      <c r="R126" s="6">
        <f t="shared" si="210"/>
        <v>2</v>
      </c>
      <c r="S126" s="23">
        <v>2</v>
      </c>
      <c r="T126" s="6">
        <v>2</v>
      </c>
      <c r="U126" s="6">
        <v>2</v>
      </c>
      <c r="AN126" s="6">
        <v>1</v>
      </c>
      <c r="AO126" s="6">
        <v>2</v>
      </c>
      <c r="AP126" s="6">
        <v>2</v>
      </c>
    </row>
    <row r="127" spans="2:48" s="6" customFormat="1" x14ac:dyDescent="0.35">
      <c r="B127" s="6" t="s">
        <v>65</v>
      </c>
      <c r="G127" s="23"/>
      <c r="J127" s="6">
        <f t="shared" si="208"/>
        <v>-4598</v>
      </c>
      <c r="K127" s="23">
        <v>-4598</v>
      </c>
      <c r="L127" s="6">
        <v>-4598</v>
      </c>
      <c r="M127" s="6">
        <v>-4598</v>
      </c>
      <c r="N127" s="6">
        <f t="shared" si="209"/>
        <v>-4598</v>
      </c>
      <c r="O127" s="23">
        <v>-4598</v>
      </c>
      <c r="P127" s="6">
        <v>-4598</v>
      </c>
      <c r="Q127" s="6">
        <v>0</v>
      </c>
      <c r="R127" s="6">
        <f t="shared" si="210"/>
        <v>0</v>
      </c>
      <c r="S127" s="23">
        <v>0</v>
      </c>
      <c r="T127" s="6">
        <v>0</v>
      </c>
      <c r="U127" s="6">
        <v>0</v>
      </c>
      <c r="AN127" s="6">
        <v>-4598</v>
      </c>
      <c r="AO127" s="6">
        <v>-4598</v>
      </c>
      <c r="AP127" s="6">
        <v>0</v>
      </c>
    </row>
    <row r="128" spans="2:48" s="6" customFormat="1" x14ac:dyDescent="0.35">
      <c r="B128" s="6" t="s">
        <v>66</v>
      </c>
      <c r="G128" s="23"/>
      <c r="J128" s="6">
        <f t="shared" si="208"/>
        <v>99783</v>
      </c>
      <c r="K128" s="23">
        <v>1020313</v>
      </c>
      <c r="L128" s="6">
        <v>1035514</v>
      </c>
      <c r="M128" s="6">
        <v>1085788</v>
      </c>
      <c r="N128" s="6">
        <f t="shared" si="209"/>
        <v>769705</v>
      </c>
      <c r="O128" s="23">
        <v>639388</v>
      </c>
      <c r="P128" s="6">
        <v>268689</v>
      </c>
      <c r="Q128" s="6">
        <v>235278</v>
      </c>
      <c r="R128" s="6">
        <f t="shared" si="210"/>
        <v>263957</v>
      </c>
      <c r="S128" s="23">
        <v>28781</v>
      </c>
      <c r="T128" s="6">
        <v>0</v>
      </c>
      <c r="U128" s="6">
        <v>0</v>
      </c>
      <c r="AN128" s="6">
        <v>99783</v>
      </c>
      <c r="AO128" s="6">
        <v>769705</v>
      </c>
      <c r="AP128" s="6">
        <v>263957</v>
      </c>
    </row>
    <row r="129" spans="2:48" s="6" customFormat="1" x14ac:dyDescent="0.35">
      <c r="B129" s="6" t="s">
        <v>67</v>
      </c>
      <c r="G129" s="23"/>
      <c r="J129" s="6">
        <f t="shared" si="208"/>
        <v>-245</v>
      </c>
      <c r="K129" s="23">
        <v>-233</v>
      </c>
      <c r="L129" s="6">
        <v>-273</v>
      </c>
      <c r="M129" s="6">
        <v>-346</v>
      </c>
      <c r="N129" s="6">
        <f t="shared" si="209"/>
        <v>-374</v>
      </c>
      <c r="O129" s="23">
        <v>-2300</v>
      </c>
      <c r="P129" s="6">
        <v>-4968</v>
      </c>
      <c r="Q129" s="6">
        <v>-4308</v>
      </c>
      <c r="R129" s="6">
        <f t="shared" si="210"/>
        <v>-2048</v>
      </c>
      <c r="S129" s="23">
        <v>-679</v>
      </c>
      <c r="T129" s="6">
        <v>-948</v>
      </c>
      <c r="U129" s="6">
        <v>-1022</v>
      </c>
      <c r="AN129" s="6">
        <v>-245</v>
      </c>
      <c r="AO129" s="6">
        <v>-374</v>
      </c>
      <c r="AP129" s="6">
        <v>-2048</v>
      </c>
    </row>
    <row r="130" spans="2:48" s="9" customFormat="1" x14ac:dyDescent="0.35">
      <c r="B130" s="9" t="s">
        <v>68</v>
      </c>
      <c r="G130" s="24"/>
      <c r="J130" s="6">
        <f t="shared" si="208"/>
        <v>-167035</v>
      </c>
      <c r="K130" s="24">
        <v>-170374</v>
      </c>
      <c r="L130" s="9">
        <v>-172561</v>
      </c>
      <c r="M130" s="9">
        <v>-174413</v>
      </c>
      <c r="N130" s="6">
        <f t="shared" si="209"/>
        <v>-186538</v>
      </c>
      <c r="O130" s="24">
        <v>-204661</v>
      </c>
      <c r="P130" s="9">
        <v>-210852</v>
      </c>
      <c r="Q130" s="9">
        <v>-200755</v>
      </c>
      <c r="R130" s="6">
        <f t="shared" si="210"/>
        <v>-210821</v>
      </c>
      <c r="S130" s="24">
        <v>-245758</v>
      </c>
      <c r="T130" s="9">
        <v>-266633</v>
      </c>
      <c r="U130" s="9">
        <v>-357753</v>
      </c>
      <c r="AN130" s="9">
        <v>-167035</v>
      </c>
      <c r="AO130" s="9">
        <v>-186538</v>
      </c>
      <c r="AP130" s="9">
        <v>-210821</v>
      </c>
    </row>
    <row r="131" spans="2:48" s="13" customFormat="1" x14ac:dyDescent="0.35">
      <c r="B131" s="13" t="s">
        <v>69</v>
      </c>
      <c r="E131" s="13">
        <f>SUM(E124:E130)</f>
        <v>0</v>
      </c>
      <c r="F131" s="13">
        <f t="shared" ref="F131:N131" si="211">SUM(F124:F130)</f>
        <v>0</v>
      </c>
      <c r="G131" s="33">
        <f t="shared" si="211"/>
        <v>0</v>
      </c>
      <c r="H131" s="13">
        <f t="shared" si="211"/>
        <v>0</v>
      </c>
      <c r="I131" s="13">
        <f t="shared" si="211"/>
        <v>0</v>
      </c>
      <c r="J131" s="13">
        <f t="shared" si="211"/>
        <v>100980</v>
      </c>
      <c r="K131" s="33">
        <f t="shared" si="211"/>
        <v>845110</v>
      </c>
      <c r="L131" s="13">
        <f t="shared" si="211"/>
        <v>858084</v>
      </c>
      <c r="M131" s="13">
        <f t="shared" si="211"/>
        <v>906433</v>
      </c>
      <c r="N131" s="13">
        <f t="shared" si="211"/>
        <v>578197</v>
      </c>
      <c r="O131" s="33">
        <f>SUM(O124:O130)</f>
        <v>427831</v>
      </c>
      <c r="P131" s="13">
        <f t="shared" ref="P131:W131" si="212">SUM(P124:P130)</f>
        <v>48273</v>
      </c>
      <c r="Q131" s="13">
        <f t="shared" si="212"/>
        <v>30217</v>
      </c>
      <c r="R131" s="13">
        <f t="shared" si="212"/>
        <v>51090</v>
      </c>
      <c r="S131" s="33">
        <f t="shared" si="212"/>
        <v>-217654</v>
      </c>
      <c r="T131" s="13">
        <f t="shared" si="212"/>
        <v>-267579</v>
      </c>
      <c r="U131" s="13">
        <f t="shared" si="212"/>
        <v>-358773</v>
      </c>
      <c r="V131" s="13">
        <f t="shared" si="212"/>
        <v>0</v>
      </c>
      <c r="W131" s="13">
        <f t="shared" si="212"/>
        <v>0</v>
      </c>
      <c r="X131" s="13">
        <f t="shared" ref="X131" si="213">SUM(X124:X130)</f>
        <v>0</v>
      </c>
      <c r="Y131" s="13">
        <f t="shared" ref="Y131" si="214">SUM(Y124:Y130)</f>
        <v>0</v>
      </c>
      <c r="Z131" s="13">
        <f t="shared" ref="Z131" si="215">SUM(Z124:Z130)</f>
        <v>0</v>
      </c>
      <c r="AA131" s="13">
        <f t="shared" ref="AA131" si="216">SUM(AA124:AA130)</f>
        <v>0</v>
      </c>
      <c r="AB131" s="13">
        <f t="shared" ref="AB131" si="217">SUM(AB124:AB130)</f>
        <v>0</v>
      </c>
      <c r="AF131" s="13">
        <f>SUM(AF124:AF130)</f>
        <v>0</v>
      </c>
      <c r="AG131" s="13">
        <f t="shared" ref="AG131:AV131" si="218">SUM(AG124:AG130)</f>
        <v>0</v>
      </c>
      <c r="AH131" s="13">
        <f t="shared" si="218"/>
        <v>0</v>
      </c>
      <c r="AI131" s="13">
        <f t="shared" si="218"/>
        <v>0</v>
      </c>
      <c r="AJ131" s="13">
        <f t="shared" si="218"/>
        <v>0</v>
      </c>
      <c r="AK131" s="13">
        <f t="shared" si="218"/>
        <v>0</v>
      </c>
      <c r="AL131" s="13">
        <f t="shared" si="218"/>
        <v>0</v>
      </c>
      <c r="AM131" s="13">
        <f t="shared" si="218"/>
        <v>0</v>
      </c>
      <c r="AN131" s="13">
        <f t="shared" si="218"/>
        <v>100980</v>
      </c>
      <c r="AO131" s="13">
        <f t="shared" si="218"/>
        <v>578197</v>
      </c>
      <c r="AP131" s="13">
        <f t="shared" si="218"/>
        <v>51090</v>
      </c>
      <c r="AQ131" s="13">
        <f t="shared" si="218"/>
        <v>0</v>
      </c>
      <c r="AR131" s="13">
        <f t="shared" si="218"/>
        <v>0</v>
      </c>
      <c r="AS131" s="13">
        <f t="shared" si="218"/>
        <v>0</v>
      </c>
      <c r="AT131" s="13">
        <f t="shared" si="218"/>
        <v>0</v>
      </c>
      <c r="AU131" s="13">
        <f t="shared" si="218"/>
        <v>0</v>
      </c>
      <c r="AV131" s="13">
        <f t="shared" si="218"/>
        <v>0</v>
      </c>
    </row>
    <row r="132" spans="2:48" s="14" customFormat="1" x14ac:dyDescent="0.35">
      <c r="B132" s="14" t="s">
        <v>70</v>
      </c>
      <c r="E132" s="14">
        <f>E131+E122</f>
        <v>0</v>
      </c>
      <c r="F132" s="14">
        <f t="shared" ref="F132:N132" si="219">F131+F122</f>
        <v>0</v>
      </c>
      <c r="G132" s="28">
        <f t="shared" si="219"/>
        <v>0</v>
      </c>
      <c r="H132" s="14">
        <f t="shared" si="219"/>
        <v>0</v>
      </c>
      <c r="I132" s="14">
        <f t="shared" si="219"/>
        <v>0</v>
      </c>
      <c r="J132" s="14">
        <f t="shared" si="219"/>
        <v>430252</v>
      </c>
      <c r="K132" s="28">
        <f t="shared" si="219"/>
        <v>893265</v>
      </c>
      <c r="L132" s="14">
        <f t="shared" si="219"/>
        <v>915430</v>
      </c>
      <c r="M132" s="14">
        <f t="shared" si="219"/>
        <v>965825</v>
      </c>
      <c r="N132" s="14">
        <f t="shared" si="219"/>
        <v>2100995</v>
      </c>
      <c r="O132" s="28">
        <f>O131+O122</f>
        <v>1956828</v>
      </c>
      <c r="P132" s="14">
        <f t="shared" ref="P132:W132" si="220">P131+P122</f>
        <v>1590708</v>
      </c>
      <c r="Q132" s="14">
        <f t="shared" si="220"/>
        <v>1623687</v>
      </c>
      <c r="R132" s="14">
        <f t="shared" si="220"/>
        <v>1815908</v>
      </c>
      <c r="S132" s="28">
        <f t="shared" si="220"/>
        <v>1584396</v>
      </c>
      <c r="T132" s="14">
        <f t="shared" si="220"/>
        <v>1497903</v>
      </c>
      <c r="U132" s="14">
        <f t="shared" si="220"/>
        <v>1425137</v>
      </c>
      <c r="V132" s="14">
        <f t="shared" si="220"/>
        <v>0</v>
      </c>
      <c r="W132" s="14">
        <f t="shared" si="220"/>
        <v>0</v>
      </c>
      <c r="X132" s="14">
        <f t="shared" ref="X132" si="221">X131+X122</f>
        <v>0</v>
      </c>
      <c r="Y132" s="14">
        <f t="shared" ref="Y132" si="222">Y131+Y122</f>
        <v>0</v>
      </c>
      <c r="Z132" s="14">
        <f t="shared" ref="Z132" si="223">Z131+Z122</f>
        <v>0</v>
      </c>
      <c r="AA132" s="14">
        <f t="shared" ref="AA132" si="224">AA131+AA122</f>
        <v>0</v>
      </c>
      <c r="AB132" s="14">
        <f t="shared" ref="AB132" si="225">AB131+AB122</f>
        <v>0</v>
      </c>
      <c r="AF132" s="14">
        <f>AF131+AF122</f>
        <v>0</v>
      </c>
      <c r="AG132" s="14">
        <f t="shared" ref="AG132:AV132" si="226">AG131+AG122</f>
        <v>0</v>
      </c>
      <c r="AH132" s="14">
        <f t="shared" si="226"/>
        <v>0</v>
      </c>
      <c r="AI132" s="14">
        <f t="shared" si="226"/>
        <v>0</v>
      </c>
      <c r="AJ132" s="14">
        <f t="shared" si="226"/>
        <v>0</v>
      </c>
      <c r="AK132" s="14">
        <f t="shared" si="226"/>
        <v>0</v>
      </c>
      <c r="AL132" s="14">
        <f t="shared" si="226"/>
        <v>0</v>
      </c>
      <c r="AM132" s="14">
        <f t="shared" si="226"/>
        <v>0</v>
      </c>
      <c r="AN132" s="14">
        <f t="shared" si="226"/>
        <v>430252</v>
      </c>
      <c r="AO132" s="14">
        <f t="shared" si="226"/>
        <v>2100995</v>
      </c>
      <c r="AP132" s="14">
        <f t="shared" si="226"/>
        <v>1815908</v>
      </c>
      <c r="AQ132" s="14">
        <f t="shared" si="226"/>
        <v>0</v>
      </c>
      <c r="AR132" s="14">
        <f t="shared" si="226"/>
        <v>0</v>
      </c>
      <c r="AS132" s="14">
        <f t="shared" si="226"/>
        <v>0</v>
      </c>
      <c r="AT132" s="14">
        <f t="shared" si="226"/>
        <v>0</v>
      </c>
      <c r="AU132" s="14">
        <f t="shared" si="226"/>
        <v>0</v>
      </c>
      <c r="AV132" s="14">
        <f t="shared" si="226"/>
        <v>0</v>
      </c>
    </row>
    <row r="133" spans="2:48" s="3" customFormat="1" x14ac:dyDescent="0.35">
      <c r="G133" s="22"/>
      <c r="K133" s="22"/>
      <c r="O133" s="22"/>
      <c r="S133" s="22"/>
    </row>
    <row r="134" spans="2:48" s="6" customFormat="1" x14ac:dyDescent="0.35">
      <c r="B134" s="6" t="s">
        <v>71</v>
      </c>
      <c r="G134" s="23">
        <v>1320</v>
      </c>
      <c r="H134" s="6">
        <v>16895</v>
      </c>
      <c r="I134" s="6">
        <v>40147</v>
      </c>
      <c r="J134" s="6">
        <f>AN134</f>
        <v>58115</v>
      </c>
      <c r="K134" s="23">
        <v>19791</v>
      </c>
      <c r="L134" s="6">
        <v>60197</v>
      </c>
      <c r="M134" s="6">
        <v>100376</v>
      </c>
      <c r="N134" s="6">
        <f>AO134</f>
        <v>133109</v>
      </c>
      <c r="O134" s="23">
        <v>30401</v>
      </c>
      <c r="P134" s="6">
        <v>76473</v>
      </c>
      <c r="Q134" s="6">
        <v>132318</v>
      </c>
      <c r="R134" s="6">
        <f>AP134</f>
        <v>195152</v>
      </c>
      <c r="S134" s="23">
        <v>36215</v>
      </c>
      <c r="T134" s="6">
        <v>100376</v>
      </c>
      <c r="U134" s="6">
        <v>154426</v>
      </c>
      <c r="AM134" s="6">
        <v>39902</v>
      </c>
      <c r="AN134" s="6">
        <v>58115</v>
      </c>
      <c r="AO134" s="6">
        <v>133109</v>
      </c>
      <c r="AP134" s="6">
        <v>195152</v>
      </c>
    </row>
    <row r="135" spans="2:48" s="9" customFormat="1" x14ac:dyDescent="0.35">
      <c r="B135" s="9" t="s">
        <v>72</v>
      </c>
      <c r="G135" s="24">
        <f>-20674-3923</f>
        <v>-24597</v>
      </c>
      <c r="H135" s="9">
        <f>-48045-7350</f>
        <v>-55395</v>
      </c>
      <c r="I135" s="9">
        <f>-69807-10159</f>
        <v>-79966</v>
      </c>
      <c r="J135" s="9">
        <f>AN135</f>
        <v>-110545</v>
      </c>
      <c r="K135" s="24">
        <f>-22398-1370</f>
        <v>-23768</v>
      </c>
      <c r="L135" s="9">
        <f>-47036-2713</f>
        <v>-49749</v>
      </c>
      <c r="M135" s="9">
        <f>-66480-4297</f>
        <v>-70777</v>
      </c>
      <c r="N135" s="9">
        <f>AO135</f>
        <v>-97972</v>
      </c>
      <c r="O135" s="24">
        <f>-23045-2276</f>
        <v>-25321</v>
      </c>
      <c r="P135" s="9">
        <f>-48690-4330</f>
        <v>-53020</v>
      </c>
      <c r="Q135" s="9">
        <f>-79679-6593</f>
        <v>-86272</v>
      </c>
      <c r="R135" s="9">
        <f>AP135</f>
        <v>-115302</v>
      </c>
      <c r="S135" s="24">
        <f>-23314-1794</f>
        <v>-25108</v>
      </c>
      <c r="T135" s="9">
        <f>-46848-2895</f>
        <v>-49743</v>
      </c>
      <c r="U135" s="9">
        <f>-67077-4075</f>
        <v>-71152</v>
      </c>
      <c r="AM135" s="9">
        <f>-53504-16940</f>
        <v>-70444</v>
      </c>
      <c r="AN135" s="9">
        <f>-98217-12328</f>
        <v>-110545</v>
      </c>
      <c r="AO135" s="9">
        <v>-97972</v>
      </c>
      <c r="AP135" s="9">
        <f>-106389-8913</f>
        <v>-115302</v>
      </c>
    </row>
    <row r="136" spans="2:48" s="6" customFormat="1" x14ac:dyDescent="0.35">
      <c r="B136" s="6" t="s">
        <v>73</v>
      </c>
      <c r="E136" s="6">
        <f>SUM(E134:E135)</f>
        <v>0</v>
      </c>
      <c r="F136" s="6">
        <f t="shared" ref="F136:N136" si="227">SUM(F134:F135)</f>
        <v>0</v>
      </c>
      <c r="G136" s="23">
        <f t="shared" si="227"/>
        <v>-23277</v>
      </c>
      <c r="H136" s="6">
        <f t="shared" si="227"/>
        <v>-38500</v>
      </c>
      <c r="I136" s="6">
        <f t="shared" si="227"/>
        <v>-39819</v>
      </c>
      <c r="J136" s="6">
        <f t="shared" si="227"/>
        <v>-52430</v>
      </c>
      <c r="K136" s="23">
        <f t="shared" si="227"/>
        <v>-3977</v>
      </c>
      <c r="L136" s="6">
        <f t="shared" si="227"/>
        <v>10448</v>
      </c>
      <c r="M136" s="6">
        <f t="shared" si="227"/>
        <v>29599</v>
      </c>
      <c r="N136" s="6">
        <f t="shared" si="227"/>
        <v>35137</v>
      </c>
      <c r="O136" s="23">
        <f>SUM(O134:O135)</f>
        <v>5080</v>
      </c>
      <c r="P136" s="6">
        <f t="shared" ref="P136:W136" si="228">SUM(P134:P135)</f>
        <v>23453</v>
      </c>
      <c r="Q136" s="6">
        <f t="shared" si="228"/>
        <v>46046</v>
      </c>
      <c r="R136" s="6">
        <f t="shared" si="228"/>
        <v>79850</v>
      </c>
      <c r="S136" s="23">
        <f t="shared" si="228"/>
        <v>11107</v>
      </c>
      <c r="T136" s="6">
        <f t="shared" si="228"/>
        <v>50633</v>
      </c>
      <c r="U136" s="6">
        <f t="shared" si="228"/>
        <v>83274</v>
      </c>
      <c r="V136" s="6">
        <f t="shared" si="228"/>
        <v>0</v>
      </c>
      <c r="W136" s="6">
        <f t="shared" si="228"/>
        <v>0</v>
      </c>
      <c r="X136" s="6">
        <f t="shared" ref="X136" si="229">SUM(X134:X135)</f>
        <v>0</v>
      </c>
      <c r="Y136" s="6">
        <f t="shared" ref="Y136" si="230">SUM(Y134:Y135)</f>
        <v>0</v>
      </c>
      <c r="Z136" s="6">
        <f t="shared" ref="Z136" si="231">SUM(Z134:Z135)</f>
        <v>0</v>
      </c>
      <c r="AA136" s="6">
        <f t="shared" ref="AA136" si="232">SUM(AA134:AA135)</f>
        <v>0</v>
      </c>
      <c r="AB136" s="6">
        <f t="shared" ref="AB136" si="233">SUM(AB134:AB135)</f>
        <v>0</v>
      </c>
      <c r="AF136" s="6">
        <f>SUM(AF134:AF135)</f>
        <v>0</v>
      </c>
      <c r="AG136" s="6">
        <f t="shared" ref="AG136:AV136" si="234">SUM(AG134:AG135)</f>
        <v>0</v>
      </c>
      <c r="AH136" s="6">
        <f t="shared" si="234"/>
        <v>0</v>
      </c>
      <c r="AI136" s="6">
        <f t="shared" si="234"/>
        <v>0</v>
      </c>
      <c r="AJ136" s="6">
        <f t="shared" si="234"/>
        <v>0</v>
      </c>
      <c r="AK136" s="6">
        <f t="shared" si="234"/>
        <v>0</v>
      </c>
      <c r="AL136" s="6">
        <f t="shared" si="234"/>
        <v>0</v>
      </c>
      <c r="AM136" s="6">
        <f t="shared" si="234"/>
        <v>-30542</v>
      </c>
      <c r="AN136" s="6">
        <f t="shared" si="234"/>
        <v>-52430</v>
      </c>
      <c r="AO136" s="6">
        <v>-6391</v>
      </c>
      <c r="AP136" s="6">
        <f t="shared" si="234"/>
        <v>79850</v>
      </c>
      <c r="AQ136" s="6">
        <f t="shared" si="234"/>
        <v>0</v>
      </c>
      <c r="AR136" s="6">
        <f t="shared" si="234"/>
        <v>0</v>
      </c>
      <c r="AS136" s="6">
        <f t="shared" si="234"/>
        <v>0</v>
      </c>
      <c r="AT136" s="6">
        <f t="shared" si="234"/>
        <v>0</v>
      </c>
      <c r="AU136" s="6">
        <f t="shared" si="234"/>
        <v>0</v>
      </c>
      <c r="AV136" s="6">
        <f t="shared" si="234"/>
        <v>0</v>
      </c>
    </row>
    <row r="137" spans="2:48" s="6" customFormat="1" x14ac:dyDescent="0.35">
      <c r="G137" s="23"/>
      <c r="K137" s="23"/>
      <c r="O137" s="23"/>
      <c r="S137" s="23"/>
    </row>
    <row r="138" spans="2:48" s="6" customFormat="1" x14ac:dyDescent="0.35">
      <c r="B138" s="6" t="s">
        <v>74</v>
      </c>
      <c r="G138" s="23">
        <v>5970</v>
      </c>
      <c r="H138" s="6">
        <f>9393+49810</f>
        <v>59203</v>
      </c>
      <c r="I138" s="6">
        <f>11402+49810</f>
        <v>61212</v>
      </c>
      <c r="J138" s="6">
        <f>AN138</f>
        <v>49810</v>
      </c>
      <c r="K138" s="23">
        <f>723125+3740</f>
        <v>726865</v>
      </c>
      <c r="L138" s="6">
        <f>7487+723125</f>
        <v>730612</v>
      </c>
      <c r="M138" s="6">
        <f>13145+723126</f>
        <v>736271</v>
      </c>
      <c r="N138" s="6">
        <f>AO138</f>
        <v>2186579</v>
      </c>
      <c r="O138" s="23">
        <v>5426</v>
      </c>
      <c r="P138" s="6">
        <f>8553+5152</f>
        <v>13705</v>
      </c>
      <c r="Q138" s="6">
        <f>10352+5245</f>
        <v>15597</v>
      </c>
      <c r="R138" s="6">
        <f>AP138</f>
        <v>19435</v>
      </c>
      <c r="S138" s="23">
        <v>5535</v>
      </c>
      <c r="T138" s="6">
        <f>11669+2797</f>
        <v>14466</v>
      </c>
      <c r="U138" s="6">
        <f>15358+2797</f>
        <v>18155</v>
      </c>
      <c r="AM138" s="6">
        <v>0</v>
      </c>
      <c r="AN138" s="6">
        <v>49810</v>
      </c>
      <c r="AO138" s="6">
        <f>1462195+724384</f>
        <v>2186579</v>
      </c>
      <c r="AP138" s="6">
        <f>11509+7926</f>
        <v>19435</v>
      </c>
    </row>
    <row r="139" spans="2:48" s="6" customFormat="1" x14ac:dyDescent="0.35">
      <c r="B139" s="6" t="s">
        <v>75</v>
      </c>
      <c r="G139" s="23">
        <v>9382</v>
      </c>
      <c r="H139" s="6">
        <v>12139</v>
      </c>
      <c r="I139" s="6">
        <v>24865</v>
      </c>
      <c r="J139" s="6">
        <f>AN139</f>
        <v>29456</v>
      </c>
      <c r="K139" s="23">
        <v>6624</v>
      </c>
      <c r="L139" s="6">
        <v>18825</v>
      </c>
      <c r="M139" s="6">
        <v>37380</v>
      </c>
      <c r="N139" s="6">
        <f>AO139</f>
        <v>61577</v>
      </c>
      <c r="O139" s="23">
        <v>25981</v>
      </c>
      <c r="P139" s="6">
        <v>54164</v>
      </c>
      <c r="Q139" s="6">
        <v>77758</v>
      </c>
      <c r="R139" s="6">
        <f>AP139</f>
        <v>105829</v>
      </c>
      <c r="S139" s="23">
        <v>31531</v>
      </c>
      <c r="T139" s="6">
        <v>67960</v>
      </c>
      <c r="U139" s="6">
        <v>65589</v>
      </c>
      <c r="AM139" s="6">
        <v>18646</v>
      </c>
      <c r="AN139" s="6">
        <v>29456</v>
      </c>
      <c r="AO139" s="6">
        <v>61577</v>
      </c>
      <c r="AP139" s="6">
        <v>105829</v>
      </c>
    </row>
    <row r="140" spans="2:48" s="6" customFormat="1" x14ac:dyDescent="0.35">
      <c r="B140" s="6" t="s">
        <v>76</v>
      </c>
      <c r="G140" s="23">
        <v>0</v>
      </c>
      <c r="H140" s="6">
        <v>0</v>
      </c>
      <c r="I140" s="6">
        <v>0</v>
      </c>
      <c r="J140" s="6">
        <f>AN140</f>
        <v>0</v>
      </c>
      <c r="K140" s="23">
        <v>0</v>
      </c>
      <c r="L140" s="6">
        <v>0</v>
      </c>
      <c r="M140" s="6">
        <v>0</v>
      </c>
      <c r="N140" s="6">
        <f>AO140</f>
        <v>-350000</v>
      </c>
      <c r="O140" s="23">
        <v>-150000</v>
      </c>
      <c r="P140" s="6">
        <v>-550000</v>
      </c>
      <c r="Q140" s="6">
        <v>-600000</v>
      </c>
      <c r="R140" s="6">
        <f>AP140</f>
        <v>-600000</v>
      </c>
      <c r="S140" s="23">
        <v>-265901</v>
      </c>
      <c r="T140" s="6">
        <v>-368919</v>
      </c>
      <c r="U140" s="6">
        <v>-474950</v>
      </c>
      <c r="AM140" s="6">
        <v>0</v>
      </c>
      <c r="AN140" s="6">
        <v>0</v>
      </c>
      <c r="AO140" s="6">
        <v>-350000</v>
      </c>
      <c r="AP140" s="6">
        <v>-600000</v>
      </c>
    </row>
    <row r="141" spans="2:48" s="6" customFormat="1" x14ac:dyDescent="0.35">
      <c r="B141" s="6" t="s">
        <v>77</v>
      </c>
      <c r="G141" s="23">
        <v>0</v>
      </c>
      <c r="H141" s="6">
        <v>0</v>
      </c>
      <c r="I141" s="6">
        <v>0</v>
      </c>
      <c r="J141" s="6">
        <f>AN141</f>
        <v>0</v>
      </c>
      <c r="K141" s="23">
        <v>0</v>
      </c>
      <c r="L141" s="6">
        <v>0</v>
      </c>
      <c r="M141" s="6">
        <v>0</v>
      </c>
      <c r="N141" s="6">
        <f>AO141</f>
        <v>0</v>
      </c>
      <c r="O141" s="23">
        <v>0</v>
      </c>
      <c r="P141" s="6">
        <v>0</v>
      </c>
      <c r="Q141" s="6">
        <v>0</v>
      </c>
      <c r="R141" s="6">
        <f>AP141</f>
        <v>0</v>
      </c>
      <c r="S141" s="23">
        <v>0</v>
      </c>
      <c r="T141" s="6">
        <v>0</v>
      </c>
      <c r="U141" s="6">
        <v>0</v>
      </c>
      <c r="AM141" s="6">
        <v>0</v>
      </c>
      <c r="AN141" s="6">
        <v>0</v>
      </c>
      <c r="AO141" s="6">
        <v>0</v>
      </c>
      <c r="AP141" s="6">
        <v>0</v>
      </c>
    </row>
    <row r="142" spans="2:48" s="7" customFormat="1" x14ac:dyDescent="0.35">
      <c r="B142" s="7" t="s">
        <v>115</v>
      </c>
      <c r="G142" s="31"/>
      <c r="K142" s="31"/>
      <c r="O142" s="31"/>
      <c r="S142" s="31"/>
    </row>
    <row r="143" spans="2:48" x14ac:dyDescent="0.35">
      <c r="B143" s="6" t="s">
        <v>71</v>
      </c>
      <c r="G143" s="23">
        <f>G134</f>
        <v>1320</v>
      </c>
      <c r="H143" s="6">
        <f>H134-G143</f>
        <v>15575</v>
      </c>
      <c r="I143" s="6">
        <f>I134-H143-G143</f>
        <v>23252</v>
      </c>
      <c r="J143" s="6">
        <f>J134-I143-H143-G143</f>
        <v>17968</v>
      </c>
      <c r="K143" s="23">
        <f>K134</f>
        <v>19791</v>
      </c>
      <c r="L143" s="6">
        <f>L134-K143</f>
        <v>40406</v>
      </c>
      <c r="M143" s="6">
        <f>M134-L143-K143</f>
        <v>40179</v>
      </c>
      <c r="N143" s="6">
        <f>N134-M143-L143-K143</f>
        <v>32733</v>
      </c>
      <c r="O143" s="23">
        <f>O134</f>
        <v>30401</v>
      </c>
      <c r="P143" s="6">
        <f>P134-O143</f>
        <v>46072</v>
      </c>
      <c r="Q143" s="6">
        <f>Q134-P143-O143</f>
        <v>55845</v>
      </c>
      <c r="R143" s="6">
        <f>R134-Q143-P143-O143</f>
        <v>62834</v>
      </c>
      <c r="S143" s="23">
        <f>S134</f>
        <v>36215</v>
      </c>
      <c r="T143" s="6">
        <f>T134-S143</f>
        <v>64161</v>
      </c>
      <c r="U143" s="6">
        <f>U134-T143-S143</f>
        <v>54050</v>
      </c>
      <c r="V143" s="6"/>
    </row>
    <row r="144" spans="2:48" s="8" customFormat="1" x14ac:dyDescent="0.35">
      <c r="B144" s="9" t="s">
        <v>72</v>
      </c>
      <c r="G144" s="24">
        <f>G135</f>
        <v>-24597</v>
      </c>
      <c r="H144" s="9">
        <f>H135-G144</f>
        <v>-30798</v>
      </c>
      <c r="I144" s="9">
        <f>I135-H144-G144</f>
        <v>-24571</v>
      </c>
      <c r="J144" s="9">
        <f>J135-I144-H144-G144</f>
        <v>-30579</v>
      </c>
      <c r="K144" s="24">
        <f>K135</f>
        <v>-23768</v>
      </c>
      <c r="L144" s="9">
        <f>L135-K144</f>
        <v>-25981</v>
      </c>
      <c r="M144" s="9">
        <f>M135-L144-K144</f>
        <v>-21028</v>
      </c>
      <c r="N144" s="9">
        <f>N135-M144-L144-K144</f>
        <v>-27195</v>
      </c>
      <c r="O144" s="24">
        <f>O135</f>
        <v>-25321</v>
      </c>
      <c r="P144" s="9">
        <f>P135-O144</f>
        <v>-27699</v>
      </c>
      <c r="Q144" s="9">
        <f>Q135-P144-O144</f>
        <v>-33252</v>
      </c>
      <c r="R144" s="9">
        <f>R135-Q144-P144-O144</f>
        <v>-29030</v>
      </c>
      <c r="S144" s="24">
        <f>S135</f>
        <v>-25108</v>
      </c>
      <c r="T144" s="9">
        <f>T135-S144</f>
        <v>-24635</v>
      </c>
      <c r="U144" s="9">
        <f>U135-T144-S144</f>
        <v>-21409</v>
      </c>
      <c r="V144" s="9"/>
    </row>
    <row r="145" spans="2:48" s="6" customFormat="1" x14ac:dyDescent="0.35">
      <c r="B145" s="6" t="s">
        <v>73</v>
      </c>
      <c r="E145" s="6">
        <f>SUM(E143:E144)</f>
        <v>0</v>
      </c>
      <c r="F145" s="6">
        <f t="shared" ref="F145" si="235">SUM(F143:F144)</f>
        <v>0</v>
      </c>
      <c r="G145" s="23">
        <f t="shared" ref="G145" si="236">SUM(G143:G144)</f>
        <v>-23277</v>
      </c>
      <c r="H145" s="6">
        <f t="shared" ref="H145" si="237">SUM(H143:H144)</f>
        <v>-15223</v>
      </c>
      <c r="I145" s="6">
        <f t="shared" ref="I145" si="238">SUM(I143:I144)</f>
        <v>-1319</v>
      </c>
      <c r="J145" s="6">
        <f t="shared" ref="J145" si="239">SUM(J143:J144)</f>
        <v>-12611</v>
      </c>
      <c r="K145" s="23">
        <f t="shared" ref="K145" si="240">SUM(K143:K144)</f>
        <v>-3977</v>
      </c>
      <c r="L145" s="6">
        <f t="shared" ref="L145" si="241">SUM(L143:L144)</f>
        <v>14425</v>
      </c>
      <c r="M145" s="6">
        <f t="shared" ref="M145" si="242">SUM(M143:M144)</f>
        <v>19151</v>
      </c>
      <c r="N145" s="6">
        <f t="shared" ref="N145" si="243">SUM(N143:N144)</f>
        <v>5538</v>
      </c>
      <c r="O145" s="23">
        <f t="shared" ref="O145" si="244">SUM(O143:O144)</f>
        <v>5080</v>
      </c>
      <c r="P145" s="6">
        <f t="shared" ref="P145" si="245">SUM(P143:P144)</f>
        <v>18373</v>
      </c>
      <c r="Q145" s="6">
        <f t="shared" ref="Q145" si="246">SUM(Q143:Q144)</f>
        <v>22593</v>
      </c>
      <c r="R145" s="6">
        <f t="shared" ref="R145" si="247">SUM(R143:R144)</f>
        <v>33804</v>
      </c>
      <c r="S145" s="23">
        <f t="shared" ref="S145" si="248">SUM(S143:S144)</f>
        <v>11107</v>
      </c>
      <c r="T145" s="6">
        <f t="shared" ref="T145" si="249">SUM(T143:T144)</f>
        <v>39526</v>
      </c>
      <c r="U145" s="6">
        <f t="shared" ref="U145" si="250">SUM(U143:U144)</f>
        <v>32641</v>
      </c>
      <c r="W145" s="6">
        <f t="shared" ref="W145" si="251">SUM(W143:W144)</f>
        <v>0</v>
      </c>
      <c r="X145" s="6">
        <f t="shared" ref="X145" si="252">SUM(X143:X144)</f>
        <v>0</v>
      </c>
      <c r="Y145" s="6">
        <f t="shared" ref="Y145" si="253">SUM(Y143:Y144)</f>
        <v>0</v>
      </c>
      <c r="Z145" s="6">
        <f t="shared" ref="Z145" si="254">SUM(Z143:Z144)</f>
        <v>0</v>
      </c>
      <c r="AA145" s="6">
        <f t="shared" ref="AA145" si="255">SUM(AA143:AA144)</f>
        <v>0</v>
      </c>
      <c r="AB145" s="6">
        <f t="shared" ref="AB145" si="256">SUM(AB143:AB144)</f>
        <v>0</v>
      </c>
      <c r="AF145" s="6">
        <f>SUM(AF143:AF144)</f>
        <v>0</v>
      </c>
      <c r="AG145" s="6">
        <f t="shared" ref="AG145:AV145" si="257">SUM(AG143:AG144)</f>
        <v>0</v>
      </c>
      <c r="AH145" s="6">
        <f t="shared" si="257"/>
        <v>0</v>
      </c>
      <c r="AI145" s="6">
        <f t="shared" si="257"/>
        <v>0</v>
      </c>
      <c r="AJ145" s="6">
        <f t="shared" si="257"/>
        <v>0</v>
      </c>
      <c r="AK145" s="6">
        <f t="shared" si="257"/>
        <v>0</v>
      </c>
      <c r="AL145" s="6">
        <f t="shared" si="257"/>
        <v>0</v>
      </c>
      <c r="AM145" s="6">
        <f t="shared" si="257"/>
        <v>0</v>
      </c>
      <c r="AN145" s="6">
        <f t="shared" si="257"/>
        <v>0</v>
      </c>
      <c r="AO145" s="6">
        <f t="shared" si="257"/>
        <v>0</v>
      </c>
      <c r="AP145" s="6">
        <f t="shared" si="257"/>
        <v>0</v>
      </c>
      <c r="AQ145" s="6">
        <f t="shared" si="257"/>
        <v>0</v>
      </c>
      <c r="AR145" s="6">
        <f t="shared" si="257"/>
        <v>0</v>
      </c>
      <c r="AS145" s="6">
        <f t="shared" si="257"/>
        <v>0</v>
      </c>
      <c r="AT145" s="6">
        <f t="shared" si="257"/>
        <v>0</v>
      </c>
      <c r="AU145" s="6">
        <f t="shared" si="257"/>
        <v>0</v>
      </c>
      <c r="AV145" s="6">
        <f t="shared" si="257"/>
        <v>0</v>
      </c>
    </row>
    <row r="146" spans="2:48" x14ac:dyDescent="0.35">
      <c r="B146" s="6"/>
    </row>
    <row r="147" spans="2:48" x14ac:dyDescent="0.35">
      <c r="B147" s="6" t="s">
        <v>74</v>
      </c>
      <c r="G147" s="23">
        <f>G138</f>
        <v>5970</v>
      </c>
      <c r="H147" s="6">
        <f>H138-G147</f>
        <v>53233</v>
      </c>
      <c r="I147" s="6">
        <f>I138-H147-G147</f>
        <v>2009</v>
      </c>
      <c r="J147" s="6">
        <f>J138-I147-H147-G147</f>
        <v>-11402</v>
      </c>
      <c r="K147" s="23">
        <f>K138</f>
        <v>726865</v>
      </c>
      <c r="L147" s="6">
        <f>L138-K147</f>
        <v>3747</v>
      </c>
      <c r="M147" s="6">
        <f>M138-L147-K147</f>
        <v>5659</v>
      </c>
      <c r="N147" s="6">
        <f>N138-M147-L147-K147</f>
        <v>1450308</v>
      </c>
      <c r="O147" s="23">
        <f>O138</f>
        <v>5426</v>
      </c>
      <c r="P147" s="6">
        <f>P138-O147</f>
        <v>8279</v>
      </c>
      <c r="Q147" s="6">
        <f>Q138-P147-O147</f>
        <v>1892</v>
      </c>
      <c r="R147" s="6">
        <f>R138-Q147-P147-O147</f>
        <v>3838</v>
      </c>
      <c r="S147" s="23">
        <f>S138</f>
        <v>5535</v>
      </c>
      <c r="T147" s="6">
        <f>T138-S147</f>
        <v>8931</v>
      </c>
      <c r="U147" s="6">
        <f>U138-T147-S147</f>
        <v>3689</v>
      </c>
      <c r="V147" s="6"/>
    </row>
    <row r="148" spans="2:48" x14ac:dyDescent="0.35">
      <c r="B148" s="6" t="s">
        <v>75</v>
      </c>
      <c r="G148" s="23">
        <f>G139</f>
        <v>9382</v>
      </c>
      <c r="H148" s="6">
        <f>H139-G148</f>
        <v>2757</v>
      </c>
      <c r="I148" s="6">
        <f>I139-H148-G148</f>
        <v>12726</v>
      </c>
      <c r="J148" s="6">
        <f>J139-I148-H148-G148</f>
        <v>4591</v>
      </c>
      <c r="K148" s="23">
        <f>K139</f>
        <v>6624</v>
      </c>
      <c r="L148" s="6">
        <f>L139-K148</f>
        <v>12201</v>
      </c>
      <c r="M148" s="6">
        <f>M139-L148-K148</f>
        <v>18555</v>
      </c>
      <c r="N148" s="6">
        <f>N139-M148-L148-K148</f>
        <v>24197</v>
      </c>
      <c r="O148" s="23">
        <f>O139</f>
        <v>25981</v>
      </c>
      <c r="P148" s="6">
        <f>P139-O148</f>
        <v>28183</v>
      </c>
      <c r="Q148" s="6">
        <f>Q139-P148-O148</f>
        <v>23594</v>
      </c>
      <c r="R148" s="6">
        <f>R139-Q148-P148-O148</f>
        <v>28071</v>
      </c>
      <c r="S148" s="23">
        <f>S139</f>
        <v>31531</v>
      </c>
      <c r="T148" s="6">
        <f>T139-S148</f>
        <v>36429</v>
      </c>
      <c r="U148" s="6">
        <f>U139-T148-S148</f>
        <v>-2371</v>
      </c>
      <c r="V148" s="6"/>
    </row>
    <row r="149" spans="2:48" x14ac:dyDescent="0.35">
      <c r="B149" s="6" t="s">
        <v>76</v>
      </c>
      <c r="G149" s="23">
        <f>G140</f>
        <v>0</v>
      </c>
      <c r="H149" s="6">
        <f>H140-G149</f>
        <v>0</v>
      </c>
      <c r="I149" s="6">
        <f>I140-H149-G149</f>
        <v>0</v>
      </c>
      <c r="J149" s="6">
        <f>J140-I149-H149-G149</f>
        <v>0</v>
      </c>
      <c r="K149" s="23">
        <f>K140</f>
        <v>0</v>
      </c>
      <c r="L149" s="6">
        <f>L140-K149</f>
        <v>0</v>
      </c>
      <c r="M149" s="6">
        <f>M140-L149-K149</f>
        <v>0</v>
      </c>
      <c r="N149" s="6">
        <f>N140-M149-L149-K149</f>
        <v>-350000</v>
      </c>
      <c r="O149" s="23">
        <f>O140</f>
        <v>-150000</v>
      </c>
      <c r="P149" s="6">
        <f>P140-O149</f>
        <v>-400000</v>
      </c>
      <c r="Q149" s="6">
        <f>Q140-P149-O149</f>
        <v>-50000</v>
      </c>
      <c r="R149" s="6">
        <f>R140-Q149-P149-O149</f>
        <v>0</v>
      </c>
      <c r="S149" s="23">
        <f>S140</f>
        <v>-265901</v>
      </c>
      <c r="T149" s="6">
        <f>T140-S149</f>
        <v>-103018</v>
      </c>
      <c r="U149" s="6">
        <f>U140-T149-S149</f>
        <v>-106031</v>
      </c>
      <c r="V149" s="6"/>
    </row>
    <row r="150" spans="2:48" x14ac:dyDescent="0.35">
      <c r="B150" s="6" t="s">
        <v>77</v>
      </c>
      <c r="G150" s="23">
        <f>G141</f>
        <v>0</v>
      </c>
      <c r="H150" s="6">
        <f>H141-G150</f>
        <v>0</v>
      </c>
      <c r="I150" s="6">
        <f>I141-H150-G150</f>
        <v>0</v>
      </c>
      <c r="J150" s="6">
        <f>J141-I150-H150-G150</f>
        <v>0</v>
      </c>
      <c r="K150" s="23">
        <f>K141</f>
        <v>0</v>
      </c>
      <c r="L150" s="6">
        <f>L141-K150</f>
        <v>0</v>
      </c>
      <c r="M150" s="6">
        <f>M141-L150-K150</f>
        <v>0</v>
      </c>
      <c r="N150" s="6">
        <f>N141-M150-L150-K150</f>
        <v>0</v>
      </c>
      <c r="O150" s="23">
        <f>O141</f>
        <v>0</v>
      </c>
      <c r="P150" s="6">
        <f>P141-O150</f>
        <v>0</v>
      </c>
      <c r="Q150" s="6">
        <f>Q141-P150-O150</f>
        <v>0</v>
      </c>
      <c r="R150" s="6">
        <f>R141-Q150-P150-O150</f>
        <v>0</v>
      </c>
      <c r="S150" s="23">
        <f>S141</f>
        <v>0</v>
      </c>
      <c r="T150" s="6">
        <f>T141-S150</f>
        <v>0</v>
      </c>
      <c r="U150" s="6">
        <f>U141-T150-S150</f>
        <v>0</v>
      </c>
      <c r="V150" s="6"/>
    </row>
    <row r="153" spans="2:48" s="3" customFormat="1" x14ac:dyDescent="0.35">
      <c r="B153" s="3" t="s">
        <v>150</v>
      </c>
      <c r="G153" s="22"/>
      <c r="K153" s="22"/>
      <c r="O153" s="22"/>
      <c r="S153" s="22"/>
    </row>
    <row r="154" spans="2:48" s="6" customFormat="1" x14ac:dyDescent="0.35">
      <c r="B154" s="6" t="s">
        <v>3</v>
      </c>
      <c r="K154" s="6">
        <f>K7*K155</f>
        <v>2039564.3199999998</v>
      </c>
      <c r="L154" s="6">
        <f t="shared" ref="L154:AB154" si="258">L7*L155</f>
        <v>4588759.6999999993</v>
      </c>
      <c r="M154" s="6">
        <f t="shared" si="258"/>
        <v>6645709.7999999998</v>
      </c>
      <c r="N154" s="6">
        <f t="shared" si="258"/>
        <v>8746275.6799999997</v>
      </c>
      <c r="O154" s="6">
        <f t="shared" si="258"/>
        <v>6247632</v>
      </c>
      <c r="P154" s="6">
        <f t="shared" si="258"/>
        <v>4577739.3199999994</v>
      </c>
      <c r="Q154" s="6">
        <f t="shared" si="258"/>
        <v>4068030.6700000004</v>
      </c>
      <c r="R154" s="6">
        <f t="shared" si="258"/>
        <v>3155227.8000000003</v>
      </c>
      <c r="S154" s="6">
        <f t="shared" si="258"/>
        <v>2995007.1</v>
      </c>
      <c r="T154" s="6">
        <f t="shared" si="258"/>
        <v>3276347.6700000004</v>
      </c>
      <c r="U154" s="6">
        <f t="shared" si="258"/>
        <v>3104288.4699999997</v>
      </c>
      <c r="V154" s="6">
        <f t="shared" si="258"/>
        <v>0</v>
      </c>
      <c r="W154" s="6">
        <f t="shared" si="258"/>
        <v>0</v>
      </c>
      <c r="X154" s="6">
        <f t="shared" si="258"/>
        <v>0</v>
      </c>
      <c r="Y154" s="6">
        <f t="shared" si="258"/>
        <v>0</v>
      </c>
      <c r="Z154" s="6">
        <f t="shared" si="258"/>
        <v>0</v>
      </c>
      <c r="AA154" s="6">
        <f t="shared" si="258"/>
        <v>0</v>
      </c>
      <c r="AB154" s="6">
        <f t="shared" si="258"/>
        <v>0</v>
      </c>
    </row>
    <row r="155" spans="2:48" x14ac:dyDescent="0.35">
      <c r="B155" t="s">
        <v>2</v>
      </c>
      <c r="G155"/>
      <c r="K155" s="6">
        <f>K88</f>
        <v>49432</v>
      </c>
      <c r="L155" s="6">
        <f t="shared" ref="L155:AB155" si="259">L88</f>
        <v>106765</v>
      </c>
      <c r="M155" s="6">
        <f t="shared" si="259"/>
        <v>107955</v>
      </c>
      <c r="N155" s="6">
        <f t="shared" si="259"/>
        <v>93224</v>
      </c>
      <c r="O155" s="6">
        <f t="shared" si="259"/>
        <v>106980</v>
      </c>
      <c r="P155" s="6">
        <f t="shared" si="259"/>
        <v>102502</v>
      </c>
      <c r="Q155" s="6">
        <f t="shared" si="259"/>
        <v>96559</v>
      </c>
      <c r="R155" s="6">
        <f t="shared" si="259"/>
        <v>100806</v>
      </c>
      <c r="S155" s="6">
        <f t="shared" si="259"/>
        <v>95565</v>
      </c>
      <c r="T155" s="6">
        <f t="shared" si="259"/>
        <v>89007</v>
      </c>
      <c r="U155" s="6">
        <f t="shared" si="259"/>
        <v>87667</v>
      </c>
      <c r="V155" s="6">
        <f t="shared" si="259"/>
        <v>0</v>
      </c>
      <c r="W155" s="6">
        <f t="shared" si="259"/>
        <v>0</v>
      </c>
      <c r="X155" s="6">
        <f t="shared" si="259"/>
        <v>0</v>
      </c>
      <c r="Y155" s="6">
        <f t="shared" si="259"/>
        <v>0</v>
      </c>
      <c r="Z155" s="6">
        <f t="shared" si="259"/>
        <v>0</v>
      </c>
      <c r="AA155" s="6">
        <f t="shared" si="259"/>
        <v>0</v>
      </c>
      <c r="AB155" s="6">
        <f t="shared" si="259"/>
        <v>0</v>
      </c>
    </row>
    <row r="156" spans="2:48" s="16" customFormat="1" x14ac:dyDescent="0.35">
      <c r="B156" s="16" t="s">
        <v>151</v>
      </c>
    </row>
    <row r="157" spans="2:48" s="2" customFormat="1" x14ac:dyDescent="0.35">
      <c r="B157" s="2" t="s">
        <v>152</v>
      </c>
      <c r="K157" s="2">
        <f>K154/SUM(H65:K65)</f>
        <v>6.011998030944822</v>
      </c>
      <c r="L157" s="2">
        <f t="shared" ref="L157:AB157" si="260">L154/SUM(I65:L65)</f>
        <v>12.532527010935466</v>
      </c>
      <c r="M157" s="2">
        <f t="shared" si="260"/>
        <v>16.764484279141104</v>
      </c>
      <c r="N157" s="2">
        <f t="shared" si="260"/>
        <v>20.408473192847691</v>
      </c>
      <c r="O157" s="2">
        <f t="shared" si="260"/>
        <v>13.516371825964299</v>
      </c>
      <c r="P157" s="2">
        <f t="shared" si="260"/>
        <v>9.2986971738719753</v>
      </c>
      <c r="Q157" s="2">
        <f t="shared" si="260"/>
        <v>7.6325281902338906</v>
      </c>
      <c r="R157" s="2">
        <f t="shared" si="260"/>
        <v>5.4747654956777643</v>
      </c>
      <c r="S157" s="2">
        <f t="shared" si="260"/>
        <v>4.8768371140265323</v>
      </c>
      <c r="T157" s="2">
        <f t="shared" si="260"/>
        <v>5.040061886499883</v>
      </c>
      <c r="U157" s="2">
        <f t="shared" si="260"/>
        <v>4.598891376102209</v>
      </c>
      <c r="V157" s="2">
        <f t="shared" si="260"/>
        <v>0</v>
      </c>
      <c r="W157" s="2">
        <f t="shared" si="260"/>
        <v>0</v>
      </c>
      <c r="X157" s="2">
        <f t="shared" si="260"/>
        <v>0</v>
      </c>
      <c r="Y157" s="2" t="e">
        <f t="shared" si="260"/>
        <v>#DIV/0!</v>
      </c>
      <c r="Z157" s="2" t="e">
        <f t="shared" si="260"/>
        <v>#DIV/0!</v>
      </c>
      <c r="AA157" s="2" t="e">
        <f t="shared" si="260"/>
        <v>#DIV/0!</v>
      </c>
      <c r="AB157" s="2" t="e">
        <f t="shared" si="260"/>
        <v>#DIV/0!</v>
      </c>
    </row>
    <row r="158" spans="2:48" s="2" customFormat="1" x14ac:dyDescent="0.35">
      <c r="B158" s="2" t="s">
        <v>153</v>
      </c>
      <c r="K158" s="2">
        <f>K154/SUM(H84:K84)</f>
        <v>-68.149035017375027</v>
      </c>
      <c r="L158" s="2">
        <f t="shared" ref="L158:AB158" si="261">L154/SUM(I84:L84)</f>
        <v>-155.31425621932644</v>
      </c>
      <c r="M158" s="2">
        <f t="shared" si="261"/>
        <v>-313.72845206061464</v>
      </c>
      <c r="N158" s="2">
        <f t="shared" si="261"/>
        <v>-470.76138005274771</v>
      </c>
      <c r="O158" s="2">
        <f t="shared" si="261"/>
        <v>-184.79744439185993</v>
      </c>
      <c r="P158" s="2">
        <f t="shared" si="261"/>
        <v>-119.27408337675871</v>
      </c>
      <c r="Q158" s="2">
        <f t="shared" si="261"/>
        <v>-142.11460855895197</v>
      </c>
      <c r="R158" s="2">
        <f t="shared" si="261"/>
        <v>-129.93566692748013</v>
      </c>
      <c r="S158" s="2">
        <f t="shared" si="261"/>
        <v>-73.674286627964193</v>
      </c>
      <c r="T158" s="2">
        <f t="shared" si="261"/>
        <v>-123.1894897728982</v>
      </c>
      <c r="U158" s="2">
        <f t="shared" si="261"/>
        <v>-202.57690354998692</v>
      </c>
      <c r="V158" s="2">
        <f t="shared" si="261"/>
        <v>0</v>
      </c>
      <c r="W158" s="2">
        <f t="shared" si="261"/>
        <v>0</v>
      </c>
      <c r="X158" s="2">
        <f t="shared" si="261"/>
        <v>0</v>
      </c>
      <c r="Y158" s="2" t="e">
        <f t="shared" si="261"/>
        <v>#DIV/0!</v>
      </c>
      <c r="Z158" s="2" t="e">
        <f t="shared" si="261"/>
        <v>#DIV/0!</v>
      </c>
      <c r="AA158" s="2" t="e">
        <f t="shared" si="261"/>
        <v>#DIV/0!</v>
      </c>
      <c r="AB158" s="2" t="e">
        <f t="shared" si="261"/>
        <v>#DIV/0!</v>
      </c>
    </row>
    <row r="159" spans="2:48" s="2" customFormat="1" x14ac:dyDescent="0.35">
      <c r="B159" s="2" t="s">
        <v>154</v>
      </c>
      <c r="K159" s="2">
        <f>K154/K131</f>
        <v>2.4133714191052049</v>
      </c>
      <c r="L159" s="2">
        <f t="shared" ref="L159:AB159" si="262">L154/L131</f>
        <v>5.3476812293435136</v>
      </c>
      <c r="M159" s="2">
        <f t="shared" si="262"/>
        <v>7.33171651958832</v>
      </c>
      <c r="N159" s="2">
        <f t="shared" si="262"/>
        <v>15.126809167117781</v>
      </c>
      <c r="O159" s="2">
        <f t="shared" si="262"/>
        <v>14.603037180568963</v>
      </c>
      <c r="P159" s="2">
        <f t="shared" si="262"/>
        <v>94.830222277463577</v>
      </c>
      <c r="Q159" s="2">
        <f t="shared" si="262"/>
        <v>134.62721878412816</v>
      </c>
      <c r="R159" s="2">
        <f t="shared" si="262"/>
        <v>61.758226658837351</v>
      </c>
      <c r="S159" s="2">
        <f t="shared" si="262"/>
        <v>-13.760404587096952</v>
      </c>
      <c r="T159" s="2">
        <f t="shared" si="262"/>
        <v>-12.244412566008545</v>
      </c>
      <c r="U159" s="2">
        <f t="shared" si="262"/>
        <v>-8.6525141802755492</v>
      </c>
      <c r="V159" s="2" t="e">
        <f t="shared" si="262"/>
        <v>#DIV/0!</v>
      </c>
      <c r="W159" s="2" t="e">
        <f t="shared" si="262"/>
        <v>#DIV/0!</v>
      </c>
      <c r="X159" s="2" t="e">
        <f t="shared" si="262"/>
        <v>#DIV/0!</v>
      </c>
      <c r="Y159" s="2" t="e">
        <f t="shared" si="262"/>
        <v>#DIV/0!</v>
      </c>
      <c r="Z159" s="2" t="e">
        <f t="shared" si="262"/>
        <v>#DIV/0!</v>
      </c>
      <c r="AA159" s="2" t="e">
        <f t="shared" si="262"/>
        <v>#DIV/0!</v>
      </c>
      <c r="AB159" s="2" t="e">
        <f t="shared" si="262"/>
        <v>#DIV/0!</v>
      </c>
    </row>
    <row r="160" spans="2:48" s="2" customFormat="1" x14ac:dyDescent="0.35">
      <c r="B160" s="2" t="s">
        <v>155</v>
      </c>
      <c r="K160" s="2">
        <f>K154/SUM(H145:K145)</f>
        <v>-61.562460609719281</v>
      </c>
      <c r="L160" s="2">
        <f t="shared" ref="L160:AB160" si="263">L154/SUM(I145:L145)</f>
        <v>-1317.851723147616</v>
      </c>
      <c r="M160" s="2">
        <f t="shared" si="263"/>
        <v>391.20024723334114</v>
      </c>
      <c r="N160" s="2">
        <f t="shared" si="263"/>
        <v>248.91924979366479</v>
      </c>
      <c r="O160" s="2">
        <f t="shared" si="263"/>
        <v>141.36833054260759</v>
      </c>
      <c r="P160" s="2">
        <f t="shared" si="263"/>
        <v>95.088266378629868</v>
      </c>
      <c r="Q160" s="2">
        <f t="shared" si="263"/>
        <v>78.862257095223327</v>
      </c>
      <c r="R160" s="2">
        <f t="shared" si="263"/>
        <v>39.514437069505327</v>
      </c>
      <c r="S160" s="2">
        <f t="shared" si="263"/>
        <v>34.875544092131769</v>
      </c>
      <c r="T160" s="2">
        <f t="shared" si="263"/>
        <v>30.6114890217696</v>
      </c>
      <c r="U160" s="2">
        <f t="shared" si="263"/>
        <v>26.514703616392488</v>
      </c>
      <c r="V160" s="2">
        <f t="shared" si="263"/>
        <v>0</v>
      </c>
      <c r="W160" s="2">
        <f t="shared" si="263"/>
        <v>0</v>
      </c>
      <c r="X160" s="2">
        <f t="shared" si="263"/>
        <v>0</v>
      </c>
      <c r="Y160" s="2" t="e">
        <f t="shared" si="263"/>
        <v>#DIV/0!</v>
      </c>
      <c r="Z160" s="2" t="e">
        <f t="shared" si="263"/>
        <v>#DIV/0!</v>
      </c>
      <c r="AA160" s="2" t="e">
        <f t="shared" si="263"/>
        <v>#DIV/0!</v>
      </c>
      <c r="AB160" s="2" t="e">
        <f t="shared" si="263"/>
        <v>#DIV/0!</v>
      </c>
    </row>
    <row r="161" customFormat="1" x14ac:dyDescent="0.3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2024-02-13T18:43:45Z</dcterms:created>
  <dcterms:modified xsi:type="dcterms:W3CDTF">2024-02-17T19:53:55Z</dcterms:modified>
</cp:coreProperties>
</file>