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534a1defcf7f9d1a/Company Models CloudSave/SMR/"/>
    </mc:Choice>
  </mc:AlternateContent>
  <xr:revisionPtr revIDLastSave="743" documentId="11_1F482F81338DAB1559C931ACA0C2CCFBF46973B7" xr6:coauthVersionLast="47" xr6:coauthVersionMax="47" xr10:uidLastSave="{A1055856-92F8-4FDF-B79E-6280BC19BA93}"/>
  <bookViews>
    <workbookView xWindow="9200" yWindow="2060" windowWidth="26720" windowHeight="17120" activeTab="2"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100" i="3" l="1"/>
  <c r="AM100" i="3"/>
  <c r="AM102" i="3" s="1"/>
  <c r="AR100" i="3"/>
  <c r="AR102" i="3" s="1"/>
  <c r="AC101" i="3"/>
  <c r="AC100" i="3" s="1"/>
  <c r="AD101" i="3"/>
  <c r="AD100" i="3" s="1"/>
  <c r="AE101" i="3"/>
  <c r="AE100" i="3" s="1"/>
  <c r="AF101" i="3"/>
  <c r="AF100" i="3" s="1"/>
  <c r="AG101" i="3"/>
  <c r="AG100" i="3" s="1"/>
  <c r="AH101" i="3"/>
  <c r="AH100" i="3" s="1"/>
  <c r="AI101" i="3"/>
  <c r="AI100" i="3" s="1"/>
  <c r="AJ101" i="3"/>
  <c r="AK101" i="3"/>
  <c r="AK100" i="3" s="1"/>
  <c r="AL101" i="3"/>
  <c r="AL100" i="3" s="1"/>
  <c r="AM101" i="3"/>
  <c r="AN101" i="3"/>
  <c r="AN100" i="3" s="1"/>
  <c r="AO101" i="3"/>
  <c r="AO100" i="3" s="1"/>
  <c r="AP101" i="3"/>
  <c r="AP100" i="3" s="1"/>
  <c r="AQ101" i="3"/>
  <c r="AQ100" i="3" s="1"/>
  <c r="AR101" i="3"/>
  <c r="AS101" i="3"/>
  <c r="AS100" i="3" s="1"/>
  <c r="AJ102" i="3"/>
  <c r="AJ103" i="3"/>
  <c r="AM103" i="3"/>
  <c r="AJ104" i="3"/>
  <c r="AM104" i="3"/>
  <c r="AJ105" i="3"/>
  <c r="AM105" i="3"/>
  <c r="AB105" i="3"/>
  <c r="AB104" i="3"/>
  <c r="AB103" i="3"/>
  <c r="AB102" i="3"/>
  <c r="AB101" i="3"/>
  <c r="AB100" i="3"/>
  <c r="AD60" i="3"/>
  <c r="AC60" i="3"/>
  <c r="AB60" i="3"/>
  <c r="AB36" i="3"/>
  <c r="AC36" i="3"/>
  <c r="P100" i="3"/>
  <c r="P103" i="3" s="1"/>
  <c r="Q100" i="3"/>
  <c r="Q105" i="3" s="1"/>
  <c r="P101" i="3"/>
  <c r="Q101" i="3"/>
  <c r="R101" i="3"/>
  <c r="R100" i="3" s="1"/>
  <c r="S101" i="3"/>
  <c r="S100" i="3" s="1"/>
  <c r="T101" i="3"/>
  <c r="T100" i="3" s="1"/>
  <c r="U101" i="3"/>
  <c r="U100" i="3" s="1"/>
  <c r="V101" i="3"/>
  <c r="V100" i="3" s="1"/>
  <c r="W101" i="3"/>
  <c r="W100" i="3" s="1"/>
  <c r="O105" i="3"/>
  <c r="O104" i="3"/>
  <c r="O103" i="3"/>
  <c r="O102" i="3"/>
  <c r="O100" i="3"/>
  <c r="O101" i="3"/>
  <c r="Q90" i="3"/>
  <c r="P90" i="3"/>
  <c r="P91" i="3" s="1"/>
  <c r="Q89" i="3"/>
  <c r="P89" i="3"/>
  <c r="R33" i="3"/>
  <c r="R32" i="3"/>
  <c r="R30" i="3"/>
  <c r="R28" i="3"/>
  <c r="R27" i="3"/>
  <c r="R26" i="3"/>
  <c r="R23" i="3"/>
  <c r="R22" i="3"/>
  <c r="R21" i="3"/>
  <c r="R18" i="3"/>
  <c r="R17" i="3"/>
  <c r="L85" i="3"/>
  <c r="N85" i="3"/>
  <c r="N86" i="3" s="1"/>
  <c r="V85" i="3"/>
  <c r="V86" i="3" s="1"/>
  <c r="L91" i="3"/>
  <c r="M91" i="3"/>
  <c r="N91" i="3"/>
  <c r="O91" i="3"/>
  <c r="K91" i="3"/>
  <c r="R91" i="3"/>
  <c r="S91" i="3"/>
  <c r="T91" i="3"/>
  <c r="U91" i="3"/>
  <c r="V91" i="3"/>
  <c r="W91" i="3"/>
  <c r="T83" i="3"/>
  <c r="T85" i="3" s="1"/>
  <c r="U83" i="3"/>
  <c r="U85" i="3" s="1"/>
  <c r="V83" i="3"/>
  <c r="W83" i="3"/>
  <c r="W85" i="3" s="1"/>
  <c r="W86" i="3" s="1"/>
  <c r="L72" i="3"/>
  <c r="L73" i="3" s="1"/>
  <c r="M72" i="3"/>
  <c r="N72" i="3"/>
  <c r="N73" i="3" s="1"/>
  <c r="O72" i="3"/>
  <c r="O73" i="3" s="1"/>
  <c r="P72" i="3"/>
  <c r="Q72" i="3"/>
  <c r="R72" i="3"/>
  <c r="S72" i="3"/>
  <c r="T72" i="3"/>
  <c r="U72" i="3"/>
  <c r="V72" i="3"/>
  <c r="V73" i="3" s="1"/>
  <c r="W72" i="3"/>
  <c r="W73" i="3" s="1"/>
  <c r="K72" i="3"/>
  <c r="R67" i="3"/>
  <c r="S67" i="3"/>
  <c r="T67" i="3"/>
  <c r="U67" i="3"/>
  <c r="V67" i="3"/>
  <c r="W67" i="3"/>
  <c r="L60" i="3"/>
  <c r="M60" i="3"/>
  <c r="N60" i="3"/>
  <c r="O60" i="3"/>
  <c r="O61" i="3" s="1"/>
  <c r="P60" i="3"/>
  <c r="Q60" i="3"/>
  <c r="R60" i="3"/>
  <c r="S60" i="3"/>
  <c r="T60" i="3"/>
  <c r="T61" i="3" s="1"/>
  <c r="U60" i="3"/>
  <c r="U61" i="3" s="1"/>
  <c r="V60" i="3"/>
  <c r="V61" i="3" s="1"/>
  <c r="W60" i="3"/>
  <c r="W61" i="3" s="1"/>
  <c r="L61" i="3"/>
  <c r="K60" i="3"/>
  <c r="T50" i="3"/>
  <c r="U50" i="3"/>
  <c r="V50" i="3"/>
  <c r="W50" i="3"/>
  <c r="V19" i="3"/>
  <c r="W19" i="3"/>
  <c r="N24" i="3"/>
  <c r="O24" i="3"/>
  <c r="P24" i="3"/>
  <c r="Q24" i="3"/>
  <c r="S24" i="3"/>
  <c r="T24" i="3"/>
  <c r="U24" i="3"/>
  <c r="V24" i="3"/>
  <c r="W24" i="3"/>
  <c r="M24" i="3"/>
  <c r="N19" i="3"/>
  <c r="N25" i="3" s="1"/>
  <c r="N29" i="3" s="1"/>
  <c r="N31" i="3" s="1"/>
  <c r="N34" i="3" s="1"/>
  <c r="N35" i="3" s="1"/>
  <c r="O19" i="3"/>
  <c r="P19" i="3"/>
  <c r="Q19" i="3"/>
  <c r="S19" i="3"/>
  <c r="T19" i="3"/>
  <c r="U19" i="3"/>
  <c r="M19" i="3"/>
  <c r="AC91" i="3"/>
  <c r="AD91" i="3"/>
  <c r="AE91" i="3"/>
  <c r="AF91" i="3"/>
  <c r="AG91" i="3"/>
  <c r="AH91" i="3"/>
  <c r="AI91" i="3"/>
  <c r="AJ91" i="3"/>
  <c r="AK91" i="3"/>
  <c r="AL91" i="3"/>
  <c r="AM91" i="3"/>
  <c r="AN91" i="3"/>
  <c r="AO91" i="3"/>
  <c r="AP91" i="3"/>
  <c r="AQ91" i="3"/>
  <c r="AR91" i="3"/>
  <c r="AS91" i="3"/>
  <c r="AB91" i="3"/>
  <c r="AC24" i="3"/>
  <c r="AD24" i="3"/>
  <c r="AE24" i="3"/>
  <c r="AF24" i="3"/>
  <c r="AG24" i="3"/>
  <c r="AH24" i="3"/>
  <c r="AI24" i="3"/>
  <c r="AJ24" i="3"/>
  <c r="AK24" i="3"/>
  <c r="AL24" i="3"/>
  <c r="AM24" i="3"/>
  <c r="AN24" i="3"/>
  <c r="AO24" i="3"/>
  <c r="AP24" i="3"/>
  <c r="AQ24" i="3"/>
  <c r="AR24" i="3"/>
  <c r="AB24" i="3"/>
  <c r="AC19" i="3"/>
  <c r="AD19" i="3"/>
  <c r="AE19" i="3"/>
  <c r="AF19" i="3"/>
  <c r="AG19" i="3"/>
  <c r="AH19" i="3"/>
  <c r="AI19" i="3"/>
  <c r="AJ19" i="3"/>
  <c r="AJ25" i="3" s="1"/>
  <c r="AJ29" i="3" s="1"/>
  <c r="AJ31" i="3" s="1"/>
  <c r="AJ34" i="3" s="1"/>
  <c r="AJ35" i="3" s="1"/>
  <c r="AK19" i="3"/>
  <c r="AL19" i="3"/>
  <c r="AM19" i="3"/>
  <c r="AN19" i="3"/>
  <c r="AO19" i="3"/>
  <c r="AP19" i="3"/>
  <c r="AQ19" i="3"/>
  <c r="AR19" i="3"/>
  <c r="AB19" i="3"/>
  <c r="AC83" i="3"/>
  <c r="AC85" i="3" s="1"/>
  <c r="AD83" i="3"/>
  <c r="AD85" i="3" s="1"/>
  <c r="AE83" i="3"/>
  <c r="AE85" i="3" s="1"/>
  <c r="AF83" i="3"/>
  <c r="AF85" i="3" s="1"/>
  <c r="AG83" i="3"/>
  <c r="AG85" i="3" s="1"/>
  <c r="AH83" i="3"/>
  <c r="AH85" i="3" s="1"/>
  <c r="AI83" i="3"/>
  <c r="AI85" i="3" s="1"/>
  <c r="AJ83" i="3"/>
  <c r="AJ85" i="3" s="1"/>
  <c r="AK83" i="3"/>
  <c r="AK85" i="3" s="1"/>
  <c r="AL83" i="3"/>
  <c r="AL85" i="3" s="1"/>
  <c r="AM83" i="3"/>
  <c r="AM85" i="3" s="1"/>
  <c r="AN83" i="3"/>
  <c r="AN85" i="3" s="1"/>
  <c r="AO83" i="3"/>
  <c r="AO85" i="3" s="1"/>
  <c r="AP83" i="3"/>
  <c r="AP85" i="3" s="1"/>
  <c r="AQ83" i="3"/>
  <c r="AQ85" i="3" s="1"/>
  <c r="AR83" i="3"/>
  <c r="AR85" i="3" s="1"/>
  <c r="AS83" i="3"/>
  <c r="AS85" i="3" s="1"/>
  <c r="AB83" i="3"/>
  <c r="AB85" i="3" s="1"/>
  <c r="AC67" i="3"/>
  <c r="AD67" i="3"/>
  <c r="AE67" i="3"/>
  <c r="AF67" i="3"/>
  <c r="AG67" i="3"/>
  <c r="AH67" i="3"/>
  <c r="AI67" i="3"/>
  <c r="AJ67" i="3"/>
  <c r="AK67" i="3"/>
  <c r="AL67" i="3"/>
  <c r="AM67" i="3"/>
  <c r="AN67" i="3"/>
  <c r="AO67" i="3"/>
  <c r="AP67" i="3"/>
  <c r="AQ67" i="3"/>
  <c r="AR67" i="3"/>
  <c r="AS67" i="3"/>
  <c r="AB67" i="3"/>
  <c r="AC72" i="3"/>
  <c r="AD72" i="3"/>
  <c r="AE72" i="3"/>
  <c r="AF72" i="3"/>
  <c r="AG72" i="3"/>
  <c r="AH72" i="3"/>
  <c r="AI72" i="3"/>
  <c r="AJ72" i="3"/>
  <c r="AK72" i="3"/>
  <c r="AL72" i="3"/>
  <c r="AM72" i="3"/>
  <c r="AN72" i="3"/>
  <c r="AO72" i="3"/>
  <c r="AP72" i="3"/>
  <c r="AQ72" i="3"/>
  <c r="AR72" i="3"/>
  <c r="AS72" i="3"/>
  <c r="AS73" i="3" s="1"/>
  <c r="AB72" i="3"/>
  <c r="AO50" i="3"/>
  <c r="AP50" i="3"/>
  <c r="AQ50" i="3"/>
  <c r="AR50" i="3"/>
  <c r="AS50" i="3"/>
  <c r="AO60" i="3"/>
  <c r="AP60" i="3"/>
  <c r="AQ60" i="3"/>
  <c r="AR60" i="3"/>
  <c r="AS60" i="3"/>
  <c r="AE60" i="3"/>
  <c r="AF60" i="3"/>
  <c r="AG60" i="3"/>
  <c r="AH60" i="3"/>
  <c r="AI60" i="3"/>
  <c r="AJ60" i="3"/>
  <c r="AK60" i="3"/>
  <c r="AL60" i="3"/>
  <c r="AM60" i="3"/>
  <c r="AN60" i="3"/>
  <c r="AC50" i="3"/>
  <c r="AD50" i="3"/>
  <c r="AE50" i="3"/>
  <c r="AF50" i="3"/>
  <c r="AG50" i="3"/>
  <c r="AH50" i="3"/>
  <c r="AI50" i="3"/>
  <c r="AJ50" i="3"/>
  <c r="AK50" i="3"/>
  <c r="AL50" i="3"/>
  <c r="AM50" i="3"/>
  <c r="AN50" i="3"/>
  <c r="AF5" i="3"/>
  <c r="AG5" i="3" s="1"/>
  <c r="AH5" i="3" s="1"/>
  <c r="AI5" i="3" s="1"/>
  <c r="AJ5" i="3" s="1"/>
  <c r="AK5" i="3" s="1"/>
  <c r="AL5" i="3" s="1"/>
  <c r="AM5" i="3" s="1"/>
  <c r="AN5" i="3" s="1"/>
  <c r="B3" i="1" a="1"/>
  <c r="B3" i="1" s="1"/>
  <c r="S83" i="3"/>
  <c r="S85" i="3" s="1"/>
  <c r="R83" i="3"/>
  <c r="R85" i="3" s="1"/>
  <c r="Q83" i="3"/>
  <c r="Q85" i="3" s="1"/>
  <c r="P83" i="3"/>
  <c r="P85" i="3" s="1"/>
  <c r="O83" i="3"/>
  <c r="O85" i="3" s="1"/>
  <c r="O86" i="3" s="1"/>
  <c r="N83" i="3"/>
  <c r="M83" i="3"/>
  <c r="M85" i="3" s="1"/>
  <c r="L83" i="3"/>
  <c r="K83" i="3"/>
  <c r="K85" i="3" s="1"/>
  <c r="Q67" i="3"/>
  <c r="P67" i="3"/>
  <c r="O67" i="3"/>
  <c r="N67" i="3"/>
  <c r="M67" i="3"/>
  <c r="L67" i="3"/>
  <c r="K67" i="3"/>
  <c r="AB50" i="3"/>
  <c r="S50" i="3"/>
  <c r="R50" i="3"/>
  <c r="Q50" i="3"/>
  <c r="P50" i="3"/>
  <c r="O50" i="3"/>
  <c r="N50" i="3"/>
  <c r="N61" i="3" s="1"/>
  <c r="M50" i="3"/>
  <c r="L50" i="3"/>
  <c r="K50" i="3"/>
  <c r="Q36" i="3"/>
  <c r="L35" i="3"/>
  <c r="K35" i="3"/>
  <c r="B2" i="1" a="1"/>
  <c r="B2" i="1" s="1"/>
  <c r="AO104" i="3" l="1"/>
  <c r="AO102" i="3"/>
  <c r="AO105" i="3"/>
  <c r="AO103" i="3"/>
  <c r="AL102" i="3"/>
  <c r="AL103" i="3"/>
  <c r="AL104" i="3"/>
  <c r="AL105" i="3"/>
  <c r="AN105" i="3"/>
  <c r="AN103" i="3"/>
  <c r="AN102" i="3"/>
  <c r="AN104" i="3"/>
  <c r="AK102" i="3"/>
  <c r="AK103" i="3"/>
  <c r="AK104" i="3"/>
  <c r="AK105" i="3"/>
  <c r="AI103" i="3"/>
  <c r="AI104" i="3"/>
  <c r="AI105" i="3"/>
  <c r="AI102" i="3"/>
  <c r="AH102" i="3"/>
  <c r="AH104" i="3"/>
  <c r="AH105" i="3"/>
  <c r="AH103" i="3"/>
  <c r="AG105" i="3"/>
  <c r="AG103" i="3"/>
  <c r="AG102" i="3"/>
  <c r="AG104" i="3"/>
  <c r="AE104" i="3"/>
  <c r="AE102" i="3"/>
  <c r="AE103" i="3"/>
  <c r="AE105" i="3"/>
  <c r="AS102" i="3"/>
  <c r="AS103" i="3"/>
  <c r="AS104" i="3"/>
  <c r="AS105" i="3"/>
  <c r="AF103" i="3"/>
  <c r="AF102" i="3"/>
  <c r="AF104" i="3"/>
  <c r="AF105" i="3"/>
  <c r="AD102" i="3"/>
  <c r="AD103" i="3"/>
  <c r="AD105" i="3"/>
  <c r="AD104" i="3"/>
  <c r="AC102" i="3"/>
  <c r="AC103" i="3"/>
  <c r="AC104" i="3"/>
  <c r="AC105" i="3"/>
  <c r="AQ102" i="3"/>
  <c r="AQ103" i="3"/>
  <c r="AQ104" i="3"/>
  <c r="AQ105" i="3"/>
  <c r="AP103" i="3"/>
  <c r="AP104" i="3"/>
  <c r="AP105" i="3"/>
  <c r="AP102" i="3"/>
  <c r="AR105" i="3"/>
  <c r="AR104" i="3"/>
  <c r="AR103" i="3"/>
  <c r="U102" i="3"/>
  <c r="U104" i="3"/>
  <c r="U103" i="3"/>
  <c r="U105" i="3"/>
  <c r="W104" i="3"/>
  <c r="W103" i="3"/>
  <c r="W102" i="3"/>
  <c r="W105" i="3"/>
  <c r="V105" i="3"/>
  <c r="V102" i="3"/>
  <c r="V104" i="3"/>
  <c r="V103" i="3"/>
  <c r="T105" i="3"/>
  <c r="T102" i="3"/>
  <c r="T104" i="3"/>
  <c r="T103" i="3"/>
  <c r="S102" i="3"/>
  <c r="S104" i="3"/>
  <c r="S103" i="3"/>
  <c r="S105" i="3"/>
  <c r="R102" i="3"/>
  <c r="R104" i="3"/>
  <c r="R103" i="3"/>
  <c r="R105" i="3"/>
  <c r="Q104" i="3"/>
  <c r="P102" i="3"/>
  <c r="Q102" i="3"/>
  <c r="P104" i="3"/>
  <c r="Q103" i="3"/>
  <c r="P105" i="3"/>
  <c r="M73" i="3"/>
  <c r="M86" i="3" s="1"/>
  <c r="M61" i="3"/>
  <c r="Q91" i="3"/>
  <c r="K86" i="3"/>
  <c r="L86" i="3"/>
  <c r="K73" i="3"/>
  <c r="R19" i="3"/>
  <c r="Q61" i="3"/>
  <c r="Q25" i="3"/>
  <c r="Q29" i="3" s="1"/>
  <c r="Q31" i="3" s="1"/>
  <c r="Q34" i="3" s="1"/>
  <c r="Q35" i="3" s="1"/>
  <c r="AD73" i="3"/>
  <c r="AD86" i="3" s="1"/>
  <c r="AI25" i="3"/>
  <c r="AI29" i="3" s="1"/>
  <c r="AI31" i="3" s="1"/>
  <c r="AI34" i="3" s="1"/>
  <c r="AI35" i="3" s="1"/>
  <c r="U73" i="3"/>
  <c r="U86" i="3" s="1"/>
  <c r="T73" i="3"/>
  <c r="T86" i="3" s="1"/>
  <c r="K61" i="3"/>
  <c r="Q73" i="3"/>
  <c r="Q86" i="3" s="1"/>
  <c r="P73" i="3"/>
  <c r="P86" i="3" s="1"/>
  <c r="P61" i="3"/>
  <c r="R24" i="3"/>
  <c r="O25" i="3"/>
  <c r="O29" i="3" s="1"/>
  <c r="O31" i="3" s="1"/>
  <c r="O34" i="3" s="1"/>
  <c r="O35" i="3" s="1"/>
  <c r="S25" i="3"/>
  <c r="S29" i="3" s="1"/>
  <c r="S31" i="3" s="1"/>
  <c r="S34" i="3" s="1"/>
  <c r="S35" i="3" s="1"/>
  <c r="R73" i="3"/>
  <c r="R86" i="3" s="1"/>
  <c r="R61" i="3"/>
  <c r="S73" i="3"/>
  <c r="S86" i="3" s="1"/>
  <c r="S61" i="3"/>
  <c r="W25" i="3"/>
  <c r="W29" i="3" s="1"/>
  <c r="W31" i="3" s="1"/>
  <c r="W34" i="3" s="1"/>
  <c r="W35" i="3" s="1"/>
  <c r="AJ73" i="3"/>
  <c r="AJ86" i="3" s="1"/>
  <c r="AI73" i="3"/>
  <c r="AI86" i="3" s="1"/>
  <c r="AN25" i="3"/>
  <c r="AN29" i="3" s="1"/>
  <c r="AN31" i="3" s="1"/>
  <c r="AN34" i="3" s="1"/>
  <c r="AN35" i="3" s="1"/>
  <c r="AL25" i="3"/>
  <c r="AL29" i="3" s="1"/>
  <c r="AL31" i="3" s="1"/>
  <c r="AL34" i="3" s="1"/>
  <c r="AL35" i="3" s="1"/>
  <c r="AQ73" i="3"/>
  <c r="AQ86" i="3" s="1"/>
  <c r="AF25" i="3"/>
  <c r="AF29" i="3" s="1"/>
  <c r="AF31" i="3" s="1"/>
  <c r="AF34" i="3" s="1"/>
  <c r="AF35" i="3" s="1"/>
  <c r="M25" i="3"/>
  <c r="M29" i="3" s="1"/>
  <c r="M31" i="3" s="1"/>
  <c r="M34" i="3" s="1"/>
  <c r="M35" i="3" s="1"/>
  <c r="AE25" i="3"/>
  <c r="AE29" i="3" s="1"/>
  <c r="AE31" i="3" s="1"/>
  <c r="AE34" i="3" s="1"/>
  <c r="AE35" i="3" s="1"/>
  <c r="U25" i="3"/>
  <c r="U29" i="3" s="1"/>
  <c r="U31" i="3" s="1"/>
  <c r="U34" i="3" s="1"/>
  <c r="U35" i="3" s="1"/>
  <c r="T25" i="3"/>
  <c r="T29" i="3" s="1"/>
  <c r="T31" i="3" s="1"/>
  <c r="T34" i="3" s="1"/>
  <c r="T35" i="3" s="1"/>
  <c r="P25" i="3"/>
  <c r="P29" i="3" s="1"/>
  <c r="P31" i="3" s="1"/>
  <c r="P34" i="3" s="1"/>
  <c r="P35" i="3" s="1"/>
  <c r="V25" i="3"/>
  <c r="V29" i="3" s="1"/>
  <c r="V31" i="3" s="1"/>
  <c r="V34" i="3" s="1"/>
  <c r="V35" i="3" s="1"/>
  <c r="AM25" i="3"/>
  <c r="AM29" i="3" s="1"/>
  <c r="AM31" i="3" s="1"/>
  <c r="AM34" i="3" s="1"/>
  <c r="AM35" i="3" s="1"/>
  <c r="AD25" i="3"/>
  <c r="AD29" i="3" s="1"/>
  <c r="AD31" i="3" s="1"/>
  <c r="AD34" i="3" s="1"/>
  <c r="AD35" i="3" s="1"/>
  <c r="AL73" i="3"/>
  <c r="AL86" i="3" s="1"/>
  <c r="AQ61" i="3"/>
  <c r="AK73" i="3"/>
  <c r="AK86" i="3" s="1"/>
  <c r="AP25" i="3"/>
  <c r="AP29" i="3" s="1"/>
  <c r="AP31" i="3" s="1"/>
  <c r="AP34" i="3" s="1"/>
  <c r="AP35" i="3" s="1"/>
  <c r="AK25" i="3"/>
  <c r="AK29" i="3" s="1"/>
  <c r="AK31" i="3" s="1"/>
  <c r="AK34" i="3" s="1"/>
  <c r="AK35" i="3" s="1"/>
  <c r="AH25" i="3"/>
  <c r="AH29" i="3" s="1"/>
  <c r="AH31" i="3" s="1"/>
  <c r="AH34" i="3" s="1"/>
  <c r="AH35" i="3" s="1"/>
  <c r="AO73" i="3"/>
  <c r="AF61" i="3"/>
  <c r="AO25" i="3"/>
  <c r="AO29" i="3" s="1"/>
  <c r="AO31" i="3" s="1"/>
  <c r="AO34" i="3" s="1"/>
  <c r="AO35" i="3" s="1"/>
  <c r="AC25" i="3"/>
  <c r="AC29" i="3" s="1"/>
  <c r="AC31" i="3" s="1"/>
  <c r="AC34" i="3" s="1"/>
  <c r="AC35" i="3" s="1"/>
  <c r="AH73" i="3"/>
  <c r="AH86" i="3" s="1"/>
  <c r="AS61" i="3"/>
  <c r="AG73" i="3"/>
  <c r="AG86" i="3" s="1"/>
  <c r="AR61" i="3"/>
  <c r="AF73" i="3"/>
  <c r="AF86" i="3" s="1"/>
  <c r="AG25" i="3"/>
  <c r="AG29" i="3" s="1"/>
  <c r="AG31" i="3" s="1"/>
  <c r="AG34" i="3" s="1"/>
  <c r="AG35" i="3" s="1"/>
  <c r="AP61" i="3"/>
  <c r="AR25" i="3"/>
  <c r="AR29" i="3" s="1"/>
  <c r="AR31" i="3" s="1"/>
  <c r="AR34" i="3" s="1"/>
  <c r="AR35" i="3" s="1"/>
  <c r="AQ25" i="3"/>
  <c r="AQ29" i="3" s="1"/>
  <c r="AQ31" i="3" s="1"/>
  <c r="AQ34" i="3" s="1"/>
  <c r="AQ35" i="3" s="1"/>
  <c r="AN73" i="3"/>
  <c r="AN86" i="3" s="1"/>
  <c r="AM73" i="3"/>
  <c r="AM86" i="3" s="1"/>
  <c r="AO86" i="3"/>
  <c r="AB25" i="3"/>
  <c r="AB29" i="3" s="1"/>
  <c r="AB31" i="3" s="1"/>
  <c r="AB34" i="3" s="1"/>
  <c r="AB35" i="3" s="1"/>
  <c r="AS86" i="3"/>
  <c r="AE73" i="3"/>
  <c r="AE86" i="3" s="1"/>
  <c r="AE61" i="3"/>
  <c r="AD61" i="3"/>
  <c r="AP73" i="3"/>
  <c r="AP86" i="3" s="1"/>
  <c r="AC73" i="3"/>
  <c r="AC86" i="3" s="1"/>
  <c r="AC61" i="3"/>
  <c r="AR73" i="3"/>
  <c r="AR86" i="3" s="1"/>
  <c r="AB73" i="3"/>
  <c r="AB86" i="3" s="1"/>
  <c r="AM61" i="3"/>
  <c r="AB61" i="3"/>
  <c r="AN61" i="3"/>
  <c r="AJ61" i="3"/>
  <c r="AK61" i="3"/>
  <c r="AI61" i="3"/>
  <c r="AH61" i="3"/>
  <c r="AL61" i="3"/>
  <c r="AG61" i="3"/>
  <c r="AO61" i="3"/>
  <c r="B4" i="1"/>
  <c r="R25" i="3" l="1"/>
  <c r="R29" i="3" s="1"/>
  <c r="R31" i="3" s="1"/>
  <c r="R34" i="3" s="1"/>
  <c r="R35"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<sst xmlns="http://schemas.openxmlformats.org/spreadsheetml/2006/main" count="849" uniqueCount="317">
  <si>
    <t>Price</t>
  </si>
  <si>
    <t>Shares</t>
  </si>
  <si>
    <t>MC</t>
  </si>
  <si>
    <t>Cash</t>
  </si>
  <si>
    <t>Debt</t>
  </si>
  <si>
    <t>EV</t>
  </si>
  <si>
    <t>Risks</t>
  </si>
  <si>
    <t>To date, we have not generated any material revenue, while we have substantial overhead expenses. We do not expect to generate meaningful revenue unless and until we are able to finalize development of and commercialize our SMR technology and related services, and we may not be able to do so on our anticipated timetable, if at all.</t>
  </si>
  <si>
    <t>Company Name</t>
  </si>
  <si>
    <t>NuScale Power Corporation</t>
  </si>
  <si>
    <t>Ticker</t>
  </si>
  <si>
    <t>SMR</t>
  </si>
  <si>
    <t>Country</t>
  </si>
  <si>
    <t>USA</t>
  </si>
  <si>
    <t xml:space="preserve">Sector </t>
  </si>
  <si>
    <t>Industrials</t>
  </si>
  <si>
    <t>Industry</t>
  </si>
  <si>
    <t>Specialty Industrail Machinery</t>
  </si>
  <si>
    <t>Quarter</t>
  </si>
  <si>
    <t>Q321</t>
  </si>
  <si>
    <t>Q322</t>
  </si>
  <si>
    <t>Period of Report</t>
  </si>
  <si>
    <t>Revenue</t>
  </si>
  <si>
    <t>COGs</t>
  </si>
  <si>
    <t>Gross Profit</t>
  </si>
  <si>
    <t>R&amp;D</t>
  </si>
  <si>
    <t>G&amp;A</t>
  </si>
  <si>
    <t>Other expenses</t>
  </si>
  <si>
    <t xml:space="preserve">Operating Income </t>
  </si>
  <si>
    <t>Department of Energy cost share</t>
  </si>
  <si>
    <t>Increase (decrease) in fair value of warrant liabilities</t>
  </si>
  <si>
    <t>Other cost share (interest expense)</t>
  </si>
  <si>
    <t>Income before tax</t>
  </si>
  <si>
    <t>Income tax</t>
  </si>
  <si>
    <t>Net Income</t>
  </si>
  <si>
    <t xml:space="preserve">Net income attributable to legacy NuScale LLC holders prior to Transaction </t>
  </si>
  <si>
    <t>Net income attributable to noncontrolling interests</t>
  </si>
  <si>
    <t>Net income attributable to Class A common stockholders</t>
  </si>
  <si>
    <t>EPS - Basic &amp; Diluted</t>
  </si>
  <si>
    <t>Shares - Basic &amp; Diluted (in thousands)</t>
  </si>
  <si>
    <t>Current Assets</t>
  </si>
  <si>
    <t>Cash &amp; cash equivalents</t>
  </si>
  <si>
    <t>Short-term investments</t>
  </si>
  <si>
    <t>Prepaid expenses</t>
  </si>
  <si>
    <t>AR</t>
  </si>
  <si>
    <t>Total Current Assets</t>
  </si>
  <si>
    <t>Non-current Assets</t>
  </si>
  <si>
    <t>Investments held in Trust Account</t>
  </si>
  <si>
    <t>PP&amp;E</t>
  </si>
  <si>
    <t>In-process R&amp;D</t>
  </si>
  <si>
    <t>Intangible assets</t>
  </si>
  <si>
    <t>Goodwill</t>
  </si>
  <si>
    <t>Restrcited cash</t>
  </si>
  <si>
    <t>Other assets</t>
  </si>
  <si>
    <t>Total Assets</t>
  </si>
  <si>
    <t>Current Liabilities</t>
  </si>
  <si>
    <t>Accounts payable and accreud expenses</t>
  </si>
  <si>
    <t>Accrued compensation</t>
  </si>
  <si>
    <t>Convertible notes payable</t>
  </si>
  <si>
    <t>Other accrued liabilities</t>
  </si>
  <si>
    <t>Total Current Liabilities</t>
  </si>
  <si>
    <t>Non-current Liabilities</t>
  </si>
  <si>
    <t>Warrant liabilities</t>
  </si>
  <si>
    <t>Noncurrent liabilities</t>
  </si>
  <si>
    <t>Deferred revenue</t>
  </si>
  <si>
    <t>Total Liabilities</t>
  </si>
  <si>
    <t>Mezanine Equity</t>
  </si>
  <si>
    <t>Shareholders' Equity</t>
  </si>
  <si>
    <t>Class A ordinary shares subject to redemption</t>
  </si>
  <si>
    <t>Convertible preferred units</t>
  </si>
  <si>
    <t>Common units</t>
  </si>
  <si>
    <t xml:space="preserve">Class A ordinary   </t>
  </si>
  <si>
    <t>Class B ordinary</t>
  </si>
  <si>
    <t>Additional paid-in capital</t>
  </si>
  <si>
    <t>Accumulated deficit</t>
  </si>
  <si>
    <t>Total shareholders' equity excluding non-controlling interests</t>
  </si>
  <si>
    <t>Noncontrolling interests</t>
  </si>
  <si>
    <t>Total Equity</t>
  </si>
  <si>
    <t>Total Liabilities &amp; Equity</t>
  </si>
  <si>
    <t>Operating Cash Flow</t>
  </si>
  <si>
    <t>CapEx</t>
  </si>
  <si>
    <t>FCF</t>
  </si>
  <si>
    <t>Revenue per share</t>
  </si>
  <si>
    <t>- -</t>
  </si>
  <si>
    <t>0.01</t>
  </si>
  <si>
    <t>Earnings per share</t>
  </si>
  <si>
    <t>(1.63)</t>
  </si>
  <si>
    <t>(2.03)</t>
  </si>
  <si>
    <t>FCF per share</t>
  </si>
  <si>
    <t>(1.55)</t>
  </si>
  <si>
    <t>(1.16)</t>
  </si>
  <si>
    <t>Dividends per share</t>
  </si>
  <si>
    <t>CAPEX per share</t>
  </si>
  <si>
    <t>0.02</t>
  </si>
  <si>
    <t>0.08</t>
  </si>
  <si>
    <t>Book Value per sh.</t>
  </si>
  <si>
    <t>Comm.Shares outs.</t>
  </si>
  <si>
    <t>44</t>
  </si>
  <si>
    <t>Avg. annual P/E ratio</t>
  </si>
  <si>
    <t>(19.8)</t>
  </si>
  <si>
    <t>P/E to S&amp;P500</t>
  </si>
  <si>
    <t>(1.0)</t>
  </si>
  <si>
    <t>Avg. annual div. yield</t>
  </si>
  <si>
    <t>Revenue (m)</t>
  </si>
  <si>
    <t>0</t>
  </si>
  <si>
    <t>1</t>
  </si>
  <si>
    <t>Operating margin</t>
  </si>
  <si>
    <t>(34,218.2)%</t>
  </si>
  <si>
    <t>(26,473.8)%</t>
  </si>
  <si>
    <t>Depreciation (m)</t>
  </si>
  <si>
    <t>3</t>
  </si>
  <si>
    <t>2</t>
  </si>
  <si>
    <t>Net profit (m)</t>
  </si>
  <si>
    <t>(71)</t>
  </si>
  <si>
    <t>(88)</t>
  </si>
  <si>
    <t>Income tax rate</t>
  </si>
  <si>
    <t>Net profit margin</t>
  </si>
  <si>
    <t>(19,063.5)%</t>
  </si>
  <si>
    <t>(14,731.2)%</t>
  </si>
  <si>
    <t>Working capital (m)</t>
  </si>
  <si>
    <t>7</t>
  </si>
  <si>
    <t>(59)</t>
  </si>
  <si>
    <t>343</t>
  </si>
  <si>
    <t>Long-term debt (m)</t>
  </si>
  <si>
    <t>Equity (m)</t>
  </si>
  <si>
    <t>63</t>
  </si>
  <si>
    <t>ROIC</t>
  </si>
  <si>
    <t>(3,182.4)%</t>
  </si>
  <si>
    <t>(2,498.1)%</t>
  </si>
  <si>
    <t>Return on capital</t>
  </si>
  <si>
    <t>(192.3)%</t>
  </si>
  <si>
    <t>(118.5)%</t>
  </si>
  <si>
    <t>Return on equity</t>
  </si>
  <si>
    <t>(Infinity)%</t>
  </si>
  <si>
    <t>Plowback ratio</t>
  </si>
  <si>
    <t>100.0%</t>
  </si>
  <si>
    <t>Div.&amp;Repurch./FCF</t>
  </si>
  <si>
    <t>2019</t>
  </si>
  <si>
    <t>2020</t>
  </si>
  <si>
    <t>COGS</t>
  </si>
  <si>
    <t>Gross Profit Ratio</t>
  </si>
  <si>
    <t>13.94%</t>
  </si>
  <si>
    <t>40.83%</t>
  </si>
  <si>
    <t>Operating Expenses</t>
  </si>
  <si>
    <t>128</t>
  </si>
  <si>
    <t>159</t>
  </si>
  <si>
    <t>R&amp;D Expenses</t>
  </si>
  <si>
    <t>95</t>
  </si>
  <si>
    <t>Selling, G&amp;A Exp.</t>
  </si>
  <si>
    <t>39</t>
  </si>
  <si>
    <t>37</t>
  </si>
  <si>
    <t>General and Admin. Exp.</t>
  </si>
  <si>
    <t>Selling and Marketing Exp.</t>
  </si>
  <si>
    <t>Other Expenses</t>
  </si>
  <si>
    <t>26</t>
  </si>
  <si>
    <t>27</t>
  </si>
  <si>
    <t>COGS and Expenses</t>
  </si>
  <si>
    <t>Interest Income</t>
  </si>
  <si>
    <t>Interest Expense</t>
  </si>
  <si>
    <t>Depreciation and Amortization</t>
  </si>
  <si>
    <t>EBITDA</t>
  </si>
  <si>
    <t>(68)</t>
  </si>
  <si>
    <t>(86)</t>
  </si>
  <si>
    <t>EBITDA ratio</t>
  </si>
  <si>
    <t>(18,318.50)%</t>
  </si>
  <si>
    <t>(14,276.00)%</t>
  </si>
  <si>
    <t>Operating Income</t>
  </si>
  <si>
    <t>(128)</t>
  </si>
  <si>
    <t>(159)</t>
  </si>
  <si>
    <t>Operating Income ratio</t>
  </si>
  <si>
    <t>(34,218.23)%</t>
  </si>
  <si>
    <t>(26,473.83)%</t>
  </si>
  <si>
    <t>Total Other Income Exp.(Gains)</t>
  </si>
  <si>
    <t>57</t>
  </si>
  <si>
    <t>70</t>
  </si>
  <si>
    <t>Income Before Tax</t>
  </si>
  <si>
    <t>Income Before Tax ratio</t>
  </si>
  <si>
    <t>(19,063.54)%</t>
  </si>
  <si>
    <t>(14,731.17)%</t>
  </si>
  <si>
    <t>Income Tax Expense (Gain)</t>
  </si>
  <si>
    <t>Net Income Ratio</t>
  </si>
  <si>
    <t>EPS</t>
  </si>
  <si>
    <t>EPS Diluted</t>
  </si>
  <si>
    <t>Weighted Avg. Shares Outs.</t>
  </si>
  <si>
    <t>Weighted Avg. Shares Outs. Dil.</t>
  </si>
  <si>
    <t>Cash and Cash Equivalents</t>
  </si>
  <si>
    <t>17</t>
  </si>
  <si>
    <t>5</t>
  </si>
  <si>
    <t>Short-Term Investments</t>
  </si>
  <si>
    <t>Cash &amp; Short-Term Investments</t>
  </si>
  <si>
    <t>Net Receivables</t>
  </si>
  <si>
    <t>21</t>
  </si>
  <si>
    <t>Inventory</t>
  </si>
  <si>
    <t>Other Current Assets</t>
  </si>
  <si>
    <t>4</t>
  </si>
  <si>
    <t>41</t>
  </si>
  <si>
    <t>12</t>
  </si>
  <si>
    <t>8</t>
  </si>
  <si>
    <t>Intangible Assets</t>
  </si>
  <si>
    <t>18</t>
  </si>
  <si>
    <t>Goodwill and Intangible Assets</t>
  </si>
  <si>
    <t>Investments</t>
  </si>
  <si>
    <t>Tax Assets</t>
  </si>
  <si>
    <t>Other Non-Current Assets</t>
  </si>
  <si>
    <t>Total Non-Current Assets</t>
  </si>
  <si>
    <t>34</t>
  </si>
  <si>
    <t>35</t>
  </si>
  <si>
    <t>Other Assets</t>
  </si>
  <si>
    <t>76</t>
  </si>
  <si>
    <t>47</t>
  </si>
  <si>
    <t>Accounts Payable</t>
  </si>
  <si>
    <t>11</t>
  </si>
  <si>
    <t>Short-Term Debt</t>
  </si>
  <si>
    <t>15</t>
  </si>
  <si>
    <t>Tax Payable</t>
  </si>
  <si>
    <t>Deferred Revenue</t>
  </si>
  <si>
    <t>Other Current Liabilities</t>
  </si>
  <si>
    <t>9</t>
  </si>
  <si>
    <t>71</t>
  </si>
  <si>
    <t>Long-Term Debt</t>
  </si>
  <si>
    <t>Deferred Tax Liabilities</t>
  </si>
  <si>
    <t>Other Non-Current Liabilities</t>
  </si>
  <si>
    <t>Total Non-Current Liabilities</t>
  </si>
  <si>
    <t>Other Liabilities</t>
  </si>
  <si>
    <t>Capital Lease Obligations</t>
  </si>
  <si>
    <t>74</t>
  </si>
  <si>
    <t>Preferred Stock</t>
  </si>
  <si>
    <t>Common Stock</t>
  </si>
  <si>
    <t>Retained Earnings</t>
  </si>
  <si>
    <t>(591)</t>
  </si>
  <si>
    <t>(679)</t>
  </si>
  <si>
    <t>Other Compreh. Income(Loss)</t>
  </si>
  <si>
    <t>Other Total Stockhold. Equity</t>
  </si>
  <si>
    <t>Total Stockholders Equity</t>
  </si>
  <si>
    <t>Total Liab.&amp;Stockhold. Equity</t>
  </si>
  <si>
    <t>Minority Interest</t>
  </si>
  <si>
    <t>(27)</t>
  </si>
  <si>
    <t>Deferred Income Tax</t>
  </si>
  <si>
    <t>Stock Based Compensation</t>
  </si>
  <si>
    <t>Change in Working Capital</t>
  </si>
  <si>
    <t>(4)</t>
  </si>
  <si>
    <t>33</t>
  </si>
  <si>
    <t>Accounts Receivable</t>
  </si>
  <si>
    <t>(3)</t>
  </si>
  <si>
    <t>Other Working Capital</t>
  </si>
  <si>
    <t>Other Non-Cash Items</t>
  </si>
  <si>
    <t>Cash Provided by Operating Activities</t>
  </si>
  <si>
    <t>(66)</t>
  </si>
  <si>
    <t>(47)</t>
  </si>
  <si>
    <t>CAPEX</t>
  </si>
  <si>
    <t>(1)</t>
  </si>
  <si>
    <t>Acquisitions Net</t>
  </si>
  <si>
    <t>Purchases of Investments</t>
  </si>
  <si>
    <t>Sales/Maturities of Investments</t>
  </si>
  <si>
    <t>Other Investing Activities</t>
  </si>
  <si>
    <t>Cash Used for Investing Activities</t>
  </si>
  <si>
    <t>Debt Repayment</t>
  </si>
  <si>
    <t>Common Stock Issued</t>
  </si>
  <si>
    <t>Common Stock Repurchased</t>
  </si>
  <si>
    <t>(0)</t>
  </si>
  <si>
    <t>Dividends Paid</t>
  </si>
  <si>
    <t>Other Financing Activities</t>
  </si>
  <si>
    <t>77</t>
  </si>
  <si>
    <t>42</t>
  </si>
  <si>
    <t>Cash Used/Provided by Financing Activities</t>
  </si>
  <si>
    <t>38</t>
  </si>
  <si>
    <t>Effect of Forex Changes on Cash</t>
  </si>
  <si>
    <t>Net Change In Cash</t>
  </si>
  <si>
    <t>10</t>
  </si>
  <si>
    <t>(12)</t>
  </si>
  <si>
    <t>Cash at the End of Period</t>
  </si>
  <si>
    <t>Cash at the Beginning of Period</t>
  </si>
  <si>
    <t>Free Cash Flow</t>
  </si>
  <si>
    <t>(67)</t>
  </si>
  <si>
    <t>(51)</t>
  </si>
  <si>
    <t>Info</t>
  </si>
  <si>
    <t>NuScale Power Corporation engages in the development and sale of modular light water reactor nuclear power plants to supply energy for electrical generation, district heating, desalination, hydrogen production, and other process heat applications.</t>
  </si>
  <si>
    <t> It offers NuScale Power Module (NPM), a water reactor that can generate 77 megawatts of electricity (MWe); and VOYGR power plant designs for three facility sizes that are capable of housing from one to four and six or twelve NPMs.</t>
  </si>
  <si>
    <t>Founded in 2007, Portland Oregon</t>
  </si>
  <si>
    <t>Operates as a subsidiary of Fluor Enterprises, Inc.</t>
  </si>
  <si>
    <t>Customers</t>
  </si>
  <si>
    <t>State-owned Enterprises</t>
  </si>
  <si>
    <t>Governments</t>
  </si>
  <si>
    <t>Political Subdivisions</t>
  </si>
  <si>
    <t>Investor-owned Utilities</t>
  </si>
  <si>
    <t>Other commercial and industrial companies</t>
  </si>
  <si>
    <t>Filing Date</t>
  </si>
  <si>
    <t>Stock Prices</t>
  </si>
  <si>
    <t>High</t>
  </si>
  <si>
    <t>Low</t>
  </si>
  <si>
    <t>Average</t>
  </si>
  <si>
    <t>Total Non-current Assets</t>
  </si>
  <si>
    <t>Total Non-current Liabilities</t>
  </si>
  <si>
    <t>Total Operating Expenses</t>
  </si>
  <si>
    <t>SBI</t>
  </si>
  <si>
    <t>SBC</t>
  </si>
  <si>
    <t>SBB</t>
  </si>
  <si>
    <t>Dividends</t>
  </si>
  <si>
    <t>Q122</t>
  </si>
  <si>
    <t>Q222</t>
  </si>
  <si>
    <t>Q422</t>
  </si>
  <si>
    <t>Q123</t>
  </si>
  <si>
    <t>Q223</t>
  </si>
  <si>
    <t>Q323</t>
  </si>
  <si>
    <t>Q423</t>
  </si>
  <si>
    <t>Long-term contract work in progress</t>
  </si>
  <si>
    <t>Cash Flow *in thousands, USD</t>
  </si>
  <si>
    <t>Income Statement *in thousands, USD</t>
  </si>
  <si>
    <t>Balance Sheet *in thousands, USD</t>
  </si>
  <si>
    <t>Q221</t>
  </si>
  <si>
    <t>Q121</t>
  </si>
  <si>
    <t>Company Statistics</t>
  </si>
  <si>
    <t>P/S</t>
  </si>
  <si>
    <t>P/E</t>
  </si>
  <si>
    <t>P/FCF</t>
  </si>
  <si>
    <t>P/B</t>
  </si>
  <si>
    <t>Marketcap *in millions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</si>
</sst>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2" formatCode="_(&quot;$&quot;* #,##0_);_(&quot;$&quot;* \(#,##0\);_(&quot;$&quot;* &quot;-&quot;_);_(@_)"/>
    <numFmt numFmtId="44" formatCode="_(&quot;$&quot;* #,##0.00_);_(&quot;$&quot;* \(#,##0.00\);_(&quot;$&quot;* &quot;-&quot;??_);_(@_)"/>
    <numFmt numFmtId="164" formatCode="_([$$-409]* #,##0.00_);_([$$-409]* \(#,##0.00\);_([$$-409]* &quot;-&quot;??_);_(@_)"/>
  </numFmts>
  <fonts count="7"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
      <sz val="7"/>
      <color rgb="FF000000"/>
      <name val="Times New Roman"/>
      <family val="1"/>
    </font>
    <font>
      <sz val="11"/>
      <color rgb="FF232A31"/>
      <name val="Arial"/>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5">
    <xf numFmtId="0" fontId="0" fillId="0" borderId="0" xfId="0"/>
    <xf numFmtId="0" fontId="1" fillId="0" borderId="1" xfId="0" applyFont="1" applyBorder="1" applyAlignment="1">
      <alignment horizontal="center" vertical="top"/>
    </xf>
    <xf numFmtId="14" fontId="0" fillId="0" borderId="0" xfId="0" applyNumberFormat="1"/>
    <xf numFmtId="3" fontId="0" fillId="0" borderId="0" xfId="0" applyNumberFormat="1"/>
    <xf numFmtId="0" fontId="1" fillId="0" borderId="2" xfId="0" applyFont="1" applyBorder="1"/>
    <xf numFmtId="0" fontId="1" fillId="0" borderId="3" xfId="0" applyFont="1" applyBorder="1"/>
    <xf numFmtId="0" fontId="1" fillId="0" borderId="4" xfId="0" applyFont="1" applyBorder="1"/>
    <xf numFmtId="164" fontId="0" fillId="0" borderId="0" xfId="0" applyNumberFormat="1"/>
    <xf numFmtId="0" fontId="0" fillId="0" borderId="5" xfId="0" applyBorder="1"/>
    <xf numFmtId="0" fontId="3" fillId="2" borderId="0" xfId="0" applyFont="1" applyFill="1"/>
    <xf numFmtId="0" fontId="2" fillId="2" borderId="0" xfId="0" applyFont="1" applyFill="1"/>
    <xf numFmtId="1" fontId="0" fillId="0" borderId="0" xfId="0" applyNumberFormat="1"/>
    <xf numFmtId="0" fontId="4" fillId="3" borderId="0" xfId="0" applyFont="1" applyFill="1"/>
    <xf numFmtId="0" fontId="0" fillId="3" borderId="0" xfId="0" applyFill="1"/>
    <xf numFmtId="0" fontId="0" fillId="0" borderId="6" xfId="0" applyBorder="1"/>
    <xf numFmtId="3" fontId="2" fillId="2" borderId="0" xfId="0" applyNumberFormat="1" applyFont="1" applyFill="1"/>
    <xf numFmtId="3" fontId="0" fillId="3" borderId="0" xfId="0" applyNumberFormat="1" applyFill="1"/>
    <xf numFmtId="3" fontId="0" fillId="0" borderId="6" xfId="0" applyNumberFormat="1" applyBorder="1"/>
    <xf numFmtId="3" fontId="4" fillId="3" borderId="0" xfId="0" applyNumberFormat="1" applyFont="1" applyFill="1"/>
    <xf numFmtId="0" fontId="0" fillId="0" borderId="7" xfId="0" applyBorder="1"/>
    <xf numFmtId="3" fontId="0" fillId="0" borderId="7" xfId="0" applyNumberFormat="1" applyBorder="1"/>
    <xf numFmtId="3" fontId="3" fillId="2" borderId="0" xfId="0" applyNumberFormat="1" applyFont="1" applyFill="1"/>
    <xf numFmtId="0" fontId="5" fillId="0" borderId="0" xfId="0" applyFont="1"/>
    <xf numFmtId="0" fontId="1" fillId="0" borderId="0" xfId="0" applyFont="1"/>
    <xf numFmtId="3" fontId="1" fillId="0" borderId="0" xfId="0" applyNumberFormat="1" applyFont="1"/>
    <xf numFmtId="0" fontId="6" fillId="0" borderId="0" xfId="0" applyFont="1"/>
    <xf numFmtId="14" fontId="2" fillId="2" borderId="0" xfId="0" applyNumberFormat="1" applyFont="1" applyFill="1"/>
    <xf numFmtId="1" fontId="2" fillId="2" borderId="0" xfId="0" applyNumberFormat="1" applyFont="1" applyFill="1"/>
    <xf numFmtId="0" fontId="1" fillId="0" borderId="7" xfId="0" applyFont="1" applyBorder="1"/>
    <xf numFmtId="3" fontId="1" fillId="0" borderId="7" xfId="0" applyNumberFormat="1" applyFont="1" applyBorder="1"/>
    <xf numFmtId="2" fontId="0" fillId="0" borderId="0" xfId="0" applyNumberFormat="1"/>
    <xf numFmtId="0" fontId="0" fillId="0" borderId="0" xfId="0" applyBorder="1"/>
    <xf numFmtId="3" fontId="0" fillId="0" borderId="0" xfId="0" applyNumberFormat="1" applyBorder="1"/>
    <xf numFmtId="44" fontId="0" fillId="0" borderId="0" xfId="0" applyNumberFormat="1"/>
    <xf numFmtId="4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https://www.bing.com/financeapi/forcetrigger?t=bx1rdm&amp;q=XNYS%3aSMR&amp;form=skydnc</v>
    <v>Learn more on Bing</v>
  </rv>
  <rv s="1">
    <v>en-US</v>
    <v>bx1rdm</v>
    <v>268435456</v>
    <v>1</v>
    <v>Powered by Refinitiv</v>
    <v>0</v>
    <v>NUSCALE POWER CORPORATION (XNYS:SMR)</v>
    <v>2</v>
    <v>3</v>
    <v>Finance</v>
    <v>4</v>
    <v>12.645</v>
    <v>5.03</v>
    <v>0.65</v>
    <v>-0.125</v>
    <v>-2.3855000000000001E-2</v>
    <v>USD</v>
    <v>NuScale Power Corporation is an advanced small modular reactor nuclear (SMR) technology company. The Company’s VOYGR SMR plants are powered by the NuScale Power Module, a small, safe, pressurized water reactor that can each generate 77 megawatts of electricity (MWe) or 250 megawatts thermal (gross) and can be scaled to meet customer needs through a range of flexible configurations up to 924 MWe (12 modules) of output. The Company serves diverse customers across the world by supplying nuclear energy for electrical generation, district heating, desalination, commercial-scale hydrogen production, and other process heat applications. In addition to its 12-module (924 MWe) VOYGR-12 power plant, it offers smaller power plant solutions, including the six-module (462 MWe) VOYGR-6 and the four-module (308 MWe) VOYGR-4. It offers VOYGR power plant designs for three facility sizes that are scalable in that they are capable of housing from one to four, six or twelve NPMs.</v>
    <v>556</v>
    <v>New York Stock Exchange</v>
    <v>XNYS</v>
    <v>XNYS</v>
    <v>6650 Sw Redwood Lane, Suite 210, PORTLAND, OR, 97224 US</v>
    <v>5.41</v>
    <v>Electrical Utilities &amp; IPPs</v>
    <v>Stock</v>
    <v>45194.817324640622</v>
    <v>0</v>
    <v>5.03</v>
    <v>1172374368</v>
    <v>NUSCALE POWER CORPORATION</v>
    <v>NUSCALE POWER CORPORATION</v>
    <v>5.31</v>
    <v>5.24</v>
    <v>5.1150000000000002</v>
    <v>229203200</v>
    <v>SMR</v>
    <v>NUSCALE POWER CORPORATION (XNYS:SMR)</v>
    <v>1539114</v>
    <v>1202694</v>
    <v>2022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B4" sqref="B4"/>
    </sheetView>
  </sheetViews>
  <sheetFormatPr defaultRowHeight="14.5" x14ac:dyDescent="0.35"/>
  <cols>
    <col min="2" max="2" width="12.1796875" customWidth="1"/>
  </cols>
  <sheetData>
    <row r="1" spans="1:2" ht="15" customHeight="1" thickBot="1" x14ac:dyDescent="0.4">
      <c r="A1" t="e" vm="1">
        <v>#VALUE!</v>
      </c>
    </row>
    <row r="2" spans="1:2" x14ac:dyDescent="0.35">
      <c r="A2" s="4" t="s">
        <v>0</v>
      </c>
      <c r="B2" s="7">
        <f t="array" ref="B2">_FV(A1,"Price")</f>
        <v>5.1150000000000002</v>
      </c>
    </row>
    <row r="3" spans="1:2" x14ac:dyDescent="0.35">
      <c r="A3" s="5" t="s">
        <v>1</v>
      </c>
      <c r="B3" s="3" cm="1">
        <f t="array" ref="B3">_FV(A1,"Shares outstanding",TRUE)/1000000</f>
        <v>229.20320000000001</v>
      </c>
    </row>
    <row r="4" spans="1:2" x14ac:dyDescent="0.35">
      <c r="A4" s="5" t="s">
        <v>2</v>
      </c>
      <c r="B4" s="7">
        <f>B2*B3</f>
        <v>1172.374368</v>
      </c>
    </row>
    <row r="5" spans="1:2" x14ac:dyDescent="0.35">
      <c r="A5" s="5" t="s">
        <v>3</v>
      </c>
    </row>
    <row r="6" spans="1:2" x14ac:dyDescent="0.35">
      <c r="A6" s="5" t="s">
        <v>4</v>
      </c>
    </row>
    <row r="7" spans="1:2" ht="15" customHeight="1" thickBot="1" x14ac:dyDescent="0.4">
      <c r="A7" s="6" t="s">
        <v>5</v>
      </c>
    </row>
    <row r="8" spans="1:2" x14ac:dyDescent="0.35">
      <c r="A8" t="s">
        <v>6</v>
      </c>
    </row>
    <row r="9" spans="1:2" x14ac:dyDescent="0.35">
      <c r="A9" s="2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V3" sqref="V3"/>
    </sheetView>
  </sheetViews>
  <sheetFormatPr defaultRowHeight="14.5" x14ac:dyDescent="0.35"/>
  <cols>
    <col min="1" max="1" width="16.26953125" customWidth="1"/>
  </cols>
  <sheetData>
    <row r="1" spans="1:2" x14ac:dyDescent="0.35">
      <c r="A1" t="s">
        <v>8</v>
      </c>
      <c r="B1" t="s">
        <v>9</v>
      </c>
    </row>
    <row r="2" spans="1:2" x14ac:dyDescent="0.35">
      <c r="A2" t="s">
        <v>10</v>
      </c>
      <c r="B2" t="s">
        <v>11</v>
      </c>
    </row>
    <row r="3" spans="1:2" x14ac:dyDescent="0.35">
      <c r="A3" t="s">
        <v>12</v>
      </c>
      <c r="B3" t="s">
        <v>13</v>
      </c>
    </row>
    <row r="4" spans="1:2" x14ac:dyDescent="0.35">
      <c r="A4" t="s">
        <v>14</v>
      </c>
      <c r="B4" t="s">
        <v>15</v>
      </c>
    </row>
    <row r="5" spans="1:2" x14ac:dyDescent="0.35">
      <c r="A5" t="s">
        <v>16</v>
      </c>
      <c r="B5" t="s">
        <v>17</v>
      </c>
    </row>
    <row r="9" spans="1:2" s="10" customFormat="1" x14ac:dyDescent="0.35">
      <c r="A9" s="10" t="s">
        <v>275</v>
      </c>
    </row>
    <row r="10" spans="1:2" x14ac:dyDescent="0.35">
      <c r="A10" s="25" t="s">
        <v>276</v>
      </c>
    </row>
    <row r="11" spans="1:2" x14ac:dyDescent="0.35">
      <c r="A11" s="25" t="s">
        <v>277</v>
      </c>
    </row>
    <row r="12" spans="1:2" x14ac:dyDescent="0.35">
      <c r="A12" t="s">
        <v>278</v>
      </c>
    </row>
    <row r="13" spans="1:2" x14ac:dyDescent="0.35">
      <c r="A13" s="25" t="s">
        <v>279</v>
      </c>
    </row>
    <row r="14" spans="1:2" x14ac:dyDescent="0.35">
      <c r="A14" s="25"/>
    </row>
    <row r="17" spans="1:1" s="10" customFormat="1" x14ac:dyDescent="0.35">
      <c r="A17" s="10" t="s">
        <v>280</v>
      </c>
    </row>
    <row r="18" spans="1:1" x14ac:dyDescent="0.35">
      <c r="A18" t="s">
        <v>282</v>
      </c>
    </row>
    <row r="19" spans="1:1" x14ac:dyDescent="0.35">
      <c r="A19" t="s">
        <v>283</v>
      </c>
    </row>
    <row r="20" spans="1:1" x14ac:dyDescent="0.35">
      <c r="A20" t="s">
        <v>281</v>
      </c>
    </row>
    <row r="21" spans="1:1" x14ac:dyDescent="0.35">
      <c r="A21" t="s">
        <v>284</v>
      </c>
    </row>
    <row r="22" spans="1:1" x14ac:dyDescent="0.35">
      <c r="A22"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AS105"/>
  <sheetViews>
    <sheetView tabSelected="1" topLeftCell="A3" zoomScale="124" zoomScaleNormal="124" workbookViewId="0">
      <pane xSplit="2" ySplit="8" topLeftCell="X92" activePane="bottomRight" state="frozen"/>
      <selection activeCell="A3" sqref="A3"/>
      <selection pane="topRight" activeCell="C3" sqref="C3"/>
      <selection pane="bottomLeft" activeCell="A7" sqref="A7"/>
      <selection pane="bottomRight" activeCell="AD100" sqref="AD100"/>
    </sheetView>
  </sheetViews>
  <sheetFormatPr defaultRowHeight="14.5" x14ac:dyDescent="0.35"/>
  <cols>
    <col min="1" max="1" width="5.1796875" customWidth="1"/>
    <col min="2" max="2" width="34" customWidth="1"/>
    <col min="11" max="12" width="9.453125" bestFit="1" customWidth="1"/>
    <col min="13" max="13" width="9.6328125" bestFit="1" customWidth="1"/>
    <col min="14" max="14" width="10.54296875" bestFit="1" customWidth="1"/>
    <col min="15" max="16" width="9.453125" bestFit="1" customWidth="1"/>
    <col min="17" max="17" width="10.453125" bestFit="1" customWidth="1"/>
    <col min="18" max="18" width="10.54296875" bestFit="1" customWidth="1"/>
    <col min="19" max="20" width="9.453125" bestFit="1" customWidth="1"/>
    <col min="28" max="29" width="10.453125" bestFit="1" customWidth="1"/>
    <col min="31" max="31" width="9.453125" bestFit="1" customWidth="1"/>
  </cols>
  <sheetData>
    <row r="3" spans="2:40" x14ac:dyDescent="0.35">
      <c r="B3" t="s">
        <v>18</v>
      </c>
      <c r="K3" s="2" t="s">
        <v>310</v>
      </c>
      <c r="L3" s="2" t="s">
        <v>309</v>
      </c>
      <c r="M3" s="2" t="s">
        <v>19</v>
      </c>
      <c r="N3" s="2"/>
      <c r="O3" s="2" t="s">
        <v>298</v>
      </c>
      <c r="P3" s="2" t="s">
        <v>299</v>
      </c>
      <c r="Q3" s="2" t="s">
        <v>20</v>
      </c>
      <c r="R3" s="2" t="s">
        <v>300</v>
      </c>
      <c r="S3" s="2" t="s">
        <v>301</v>
      </c>
      <c r="T3" s="2" t="s">
        <v>302</v>
      </c>
      <c r="U3" s="2" t="s">
        <v>303</v>
      </c>
      <c r="V3" s="2" t="s">
        <v>304</v>
      </c>
    </row>
    <row r="4" spans="2:40" x14ac:dyDescent="0.35">
      <c r="B4" t="s">
        <v>286</v>
      </c>
      <c r="K4" s="2">
        <v>44337</v>
      </c>
      <c r="L4" s="2">
        <v>44421</v>
      </c>
      <c r="M4" s="2">
        <v>44508</v>
      </c>
      <c r="O4" s="2">
        <v>44680</v>
      </c>
      <c r="P4" s="2">
        <v>44785</v>
      </c>
      <c r="Q4" s="2">
        <v>44879</v>
      </c>
      <c r="S4" s="2">
        <v>45055</v>
      </c>
      <c r="T4" s="2">
        <v>45147</v>
      </c>
      <c r="AC4" s="11"/>
      <c r="AE4" s="2"/>
    </row>
    <row r="5" spans="2:40" x14ac:dyDescent="0.35">
      <c r="B5" t="s">
        <v>21</v>
      </c>
      <c r="K5" s="2">
        <v>44286</v>
      </c>
      <c r="L5" s="2">
        <v>44377</v>
      </c>
      <c r="M5" s="2">
        <v>44469</v>
      </c>
      <c r="N5" s="2">
        <v>44561</v>
      </c>
      <c r="O5" s="2">
        <v>44651</v>
      </c>
      <c r="P5" s="2">
        <v>44742</v>
      </c>
      <c r="Q5" s="2">
        <v>44834</v>
      </c>
      <c r="R5" s="2">
        <v>44926</v>
      </c>
      <c r="S5" s="2">
        <v>45016</v>
      </c>
      <c r="T5" s="2">
        <v>45107</v>
      </c>
      <c r="AB5">
        <v>2020</v>
      </c>
      <c r="AC5" s="11">
        <v>2021</v>
      </c>
      <c r="AD5">
        <v>2022</v>
      </c>
      <c r="AE5" s="11">
        <v>2023</v>
      </c>
      <c r="AF5" s="11">
        <f>AE5+1</f>
        <v>2024</v>
      </c>
      <c r="AG5" s="11">
        <f t="shared" ref="AG5:AN5" si="0">AF5+1</f>
        <v>2025</v>
      </c>
      <c r="AH5" s="11">
        <f t="shared" si="0"/>
        <v>2026</v>
      </c>
      <c r="AI5" s="11">
        <f t="shared" si="0"/>
        <v>2027</v>
      </c>
      <c r="AJ5" s="11">
        <f t="shared" si="0"/>
        <v>2028</v>
      </c>
      <c r="AK5" s="11">
        <f t="shared" si="0"/>
        <v>2029</v>
      </c>
      <c r="AL5" s="11">
        <f t="shared" si="0"/>
        <v>2030</v>
      </c>
      <c r="AM5" s="11">
        <f t="shared" si="0"/>
        <v>2031</v>
      </c>
      <c r="AN5" s="11">
        <f t="shared" si="0"/>
        <v>2032</v>
      </c>
    </row>
    <row r="6" spans="2:40" s="10" customFormat="1" x14ac:dyDescent="0.35">
      <c r="B6" s="10" t="s">
        <v>287</v>
      </c>
      <c r="M6" s="26"/>
      <c r="Q6" s="26"/>
      <c r="AC6" s="27"/>
      <c r="AE6" s="26"/>
    </row>
    <row r="7" spans="2:40" s="33" customFormat="1" x14ac:dyDescent="0.35">
      <c r="B7" s="33" t="s">
        <v>288</v>
      </c>
      <c r="O7" s="33">
        <v>10.27</v>
      </c>
      <c r="P7" s="33">
        <v>11.23</v>
      </c>
      <c r="Q7" s="33">
        <v>15.85</v>
      </c>
      <c r="R7" s="33">
        <v>12.4</v>
      </c>
      <c r="S7" s="33">
        <v>11.32</v>
      </c>
      <c r="T7" s="33">
        <v>9.27</v>
      </c>
      <c r="AD7" s="33">
        <v>15.85</v>
      </c>
    </row>
    <row r="8" spans="2:40" s="33" customFormat="1" x14ac:dyDescent="0.35">
      <c r="B8" s="33" t="s">
        <v>289</v>
      </c>
      <c r="O8" s="33">
        <v>10.039999999999999</v>
      </c>
      <c r="P8" s="33">
        <v>8.8699999999999992</v>
      </c>
      <c r="Q8" s="33">
        <v>9.4499999999999993</v>
      </c>
      <c r="R8" s="33">
        <v>9.6</v>
      </c>
      <c r="S8" s="33">
        <v>8.09</v>
      </c>
      <c r="T8" s="33">
        <v>6.41</v>
      </c>
      <c r="AD8" s="33">
        <v>8.8699999999999992</v>
      </c>
    </row>
    <row r="9" spans="2:40" s="33" customFormat="1" x14ac:dyDescent="0.35">
      <c r="B9" s="33" t="s">
        <v>290</v>
      </c>
      <c r="O9" s="33">
        <v>10.130000000000001</v>
      </c>
      <c r="P9" s="33">
        <v>10.119999999999999</v>
      </c>
      <c r="Q9" s="33">
        <v>13.16</v>
      </c>
      <c r="R9" s="33">
        <v>11.07</v>
      </c>
      <c r="S9" s="33">
        <v>10.050000000000001</v>
      </c>
      <c r="T9" s="33">
        <v>8.1300000000000008</v>
      </c>
      <c r="AD9" s="33">
        <v>11.45</v>
      </c>
    </row>
    <row r="10" spans="2:40" s="8" customFormat="1" ht="15" customHeight="1" thickBot="1" x14ac:dyDescent="0.4"/>
    <row r="14" spans="2:40" x14ac:dyDescent="0.35">
      <c r="K14" s="3"/>
    </row>
    <row r="15" spans="2:40" s="9" customFormat="1" x14ac:dyDescent="0.35">
      <c r="B15" s="10" t="s">
        <v>307</v>
      </c>
      <c r="C15" s="10"/>
      <c r="D15" s="10"/>
      <c r="E15" s="10"/>
      <c r="F15" s="10"/>
      <c r="G15" s="10"/>
      <c r="H15" s="10"/>
      <c r="I15" s="10"/>
      <c r="J15" s="10"/>
    </row>
    <row r="16" spans="2:40" s="12" customFormat="1" x14ac:dyDescent="0.35">
      <c r="B16" s="12" t="s">
        <v>22</v>
      </c>
    </row>
    <row r="17" spans="2:44" s="3" customFormat="1" x14ac:dyDescent="0.35">
      <c r="B17" s="3" t="s">
        <v>22</v>
      </c>
      <c r="M17" s="3">
        <v>297</v>
      </c>
      <c r="O17" s="3">
        <v>2445</v>
      </c>
      <c r="P17" s="3">
        <v>2749</v>
      </c>
      <c r="Q17" s="3">
        <v>3172</v>
      </c>
      <c r="R17" s="3">
        <f>AD17-Q17-P17-O17</f>
        <v>3438</v>
      </c>
      <c r="S17" s="3">
        <v>5505</v>
      </c>
      <c r="T17" s="3">
        <v>5795</v>
      </c>
      <c r="AB17" s="3">
        <v>600</v>
      </c>
      <c r="AC17" s="3">
        <v>2862</v>
      </c>
      <c r="AD17" s="3">
        <v>11804</v>
      </c>
    </row>
    <row r="18" spans="2:44" s="17" customFormat="1" x14ac:dyDescent="0.35">
      <c r="B18" s="17" t="s">
        <v>23</v>
      </c>
      <c r="M18" s="17">
        <v>-156</v>
      </c>
      <c r="O18" s="17">
        <v>-1205</v>
      </c>
      <c r="P18" s="17">
        <v>-1739</v>
      </c>
      <c r="Q18" s="17">
        <v>-1749</v>
      </c>
      <c r="R18" s="17">
        <f>AD18-Q18-P18-O18</f>
        <v>-2624</v>
      </c>
      <c r="S18" s="17">
        <v>-3416</v>
      </c>
      <c r="T18" s="17">
        <v>-5765</v>
      </c>
      <c r="AB18" s="17">
        <v>-355</v>
      </c>
      <c r="AC18" s="17">
        <v>-1770</v>
      </c>
      <c r="AD18" s="17">
        <v>-7317</v>
      </c>
    </row>
    <row r="19" spans="2:44" s="3" customFormat="1" x14ac:dyDescent="0.35">
      <c r="B19" s="3" t="s">
        <v>24</v>
      </c>
      <c r="M19" s="3">
        <f t="shared" ref="M19" si="1">SUM(M17:M18)</f>
        <v>141</v>
      </c>
      <c r="N19" s="3">
        <f t="shared" ref="N19" si="2">SUM(N17:N18)</f>
        <v>0</v>
      </c>
      <c r="O19" s="3">
        <f t="shared" ref="O19" si="3">SUM(O17:O18)</f>
        <v>1240</v>
      </c>
      <c r="P19" s="3">
        <f t="shared" ref="P19" si="4">SUM(P17:P18)</f>
        <v>1010</v>
      </c>
      <c r="Q19" s="3">
        <f t="shared" ref="Q19" si="5">SUM(Q17:Q18)</f>
        <v>1423</v>
      </c>
      <c r="R19" s="3">
        <f t="shared" ref="R19" si="6">SUM(R17:R18)</f>
        <v>814</v>
      </c>
      <c r="S19" s="3">
        <f t="shared" ref="S19" si="7">SUM(S17:S18)</f>
        <v>2089</v>
      </c>
      <c r="T19" s="3">
        <f t="shared" ref="T19" si="8">SUM(T17:T18)</f>
        <v>30</v>
      </c>
      <c r="U19" s="3">
        <f t="shared" ref="U19" si="9">SUM(U17:U18)</f>
        <v>0</v>
      </c>
      <c r="V19" s="3">
        <f t="shared" ref="V19" si="10">SUM(V17:V18)</f>
        <v>0</v>
      </c>
      <c r="W19" s="3">
        <f t="shared" ref="W19" si="11">SUM(W17:W18)</f>
        <v>0</v>
      </c>
      <c r="AB19" s="3">
        <f>SUM(AB17:AB18)</f>
        <v>245</v>
      </c>
      <c r="AC19" s="3">
        <f t="shared" ref="AC19:AR19" si="12">SUM(AC17:AC18)</f>
        <v>1092</v>
      </c>
      <c r="AD19" s="3">
        <f t="shared" si="12"/>
        <v>4487</v>
      </c>
      <c r="AE19" s="3">
        <f t="shared" si="12"/>
        <v>0</v>
      </c>
      <c r="AF19" s="3">
        <f t="shared" si="12"/>
        <v>0</v>
      </c>
      <c r="AG19" s="3">
        <f t="shared" si="12"/>
        <v>0</v>
      </c>
      <c r="AH19" s="3">
        <f t="shared" si="12"/>
        <v>0</v>
      </c>
      <c r="AI19" s="3">
        <f t="shared" si="12"/>
        <v>0</v>
      </c>
      <c r="AJ19" s="3">
        <f t="shared" si="12"/>
        <v>0</v>
      </c>
      <c r="AK19" s="3">
        <f t="shared" si="12"/>
        <v>0</v>
      </c>
      <c r="AL19" s="3">
        <f t="shared" si="12"/>
        <v>0</v>
      </c>
      <c r="AM19" s="3">
        <f t="shared" si="12"/>
        <v>0</v>
      </c>
      <c r="AN19" s="3">
        <f t="shared" si="12"/>
        <v>0</v>
      </c>
      <c r="AO19" s="3">
        <f t="shared" si="12"/>
        <v>0</v>
      </c>
      <c r="AP19" s="3">
        <f t="shared" si="12"/>
        <v>0</v>
      </c>
      <c r="AQ19" s="3">
        <f t="shared" si="12"/>
        <v>0</v>
      </c>
      <c r="AR19" s="3">
        <f t="shared" si="12"/>
        <v>0</v>
      </c>
    </row>
    <row r="20" spans="2:44" s="18" customFormat="1" x14ac:dyDescent="0.35">
      <c r="B20" s="18" t="s">
        <v>143</v>
      </c>
    </row>
    <row r="21" spans="2:44" s="3" customFormat="1" x14ac:dyDescent="0.35">
      <c r="B21" s="3" t="s">
        <v>25</v>
      </c>
      <c r="M21" s="3">
        <v>26370</v>
      </c>
      <c r="O21" s="3">
        <v>24380</v>
      </c>
      <c r="P21" s="3">
        <v>29506</v>
      </c>
      <c r="Q21" s="3">
        <v>34317</v>
      </c>
      <c r="R21" s="3">
        <f>AD21-Q21-P21-O21</f>
        <v>35213</v>
      </c>
      <c r="S21" s="3">
        <v>25715</v>
      </c>
      <c r="T21" s="3">
        <v>26932</v>
      </c>
      <c r="AB21" s="3">
        <v>95267</v>
      </c>
      <c r="AC21" s="3">
        <v>93136</v>
      </c>
      <c r="AD21" s="3">
        <v>123416</v>
      </c>
    </row>
    <row r="22" spans="2:44" s="3" customFormat="1" x14ac:dyDescent="0.35">
      <c r="B22" s="3" t="s">
        <v>26</v>
      </c>
      <c r="M22" s="3">
        <v>13686</v>
      </c>
      <c r="O22" s="3">
        <v>10520</v>
      </c>
      <c r="P22" s="3">
        <v>11968</v>
      </c>
      <c r="Q22" s="3">
        <v>18473</v>
      </c>
      <c r="R22" s="3">
        <f>AD22-Q22-P22-O22</f>
        <v>22096</v>
      </c>
      <c r="S22" s="3">
        <v>14695</v>
      </c>
      <c r="T22" s="3">
        <v>16323</v>
      </c>
      <c r="AB22" s="3">
        <v>37176</v>
      </c>
      <c r="AC22" s="3">
        <v>45226</v>
      </c>
      <c r="AD22" s="3">
        <v>63057</v>
      </c>
    </row>
    <row r="23" spans="2:44" s="17" customFormat="1" x14ac:dyDescent="0.35">
      <c r="B23" s="17" t="s">
        <v>27</v>
      </c>
      <c r="M23" s="17">
        <v>5921</v>
      </c>
      <c r="O23" s="17">
        <v>10188</v>
      </c>
      <c r="P23" s="17">
        <v>12202</v>
      </c>
      <c r="Q23" s="17">
        <v>14731</v>
      </c>
      <c r="R23" s="3">
        <f>AD23-Q23-P23-O23</f>
        <v>10888</v>
      </c>
      <c r="S23" s="17">
        <v>17151</v>
      </c>
      <c r="T23" s="17">
        <v>12896</v>
      </c>
      <c r="AB23" s="17">
        <v>26645</v>
      </c>
      <c r="AC23" s="17">
        <v>37030</v>
      </c>
      <c r="AD23" s="17">
        <v>48009</v>
      </c>
    </row>
    <row r="24" spans="2:44" s="20" customFormat="1" x14ac:dyDescent="0.35">
      <c r="B24" s="20" t="s">
        <v>293</v>
      </c>
      <c r="M24" s="20">
        <f>SUM(M21:M23)</f>
        <v>45977</v>
      </c>
      <c r="N24" s="20">
        <f t="shared" ref="N24:W24" si="13">SUM(N21:N23)</f>
        <v>0</v>
      </c>
      <c r="O24" s="20">
        <f t="shared" si="13"/>
        <v>45088</v>
      </c>
      <c r="P24" s="20">
        <f t="shared" si="13"/>
        <v>53676</v>
      </c>
      <c r="Q24" s="20">
        <f t="shared" si="13"/>
        <v>67521</v>
      </c>
      <c r="R24" s="20">
        <f t="shared" si="13"/>
        <v>68197</v>
      </c>
      <c r="S24" s="20">
        <f t="shared" si="13"/>
        <v>57561</v>
      </c>
      <c r="T24" s="20">
        <f t="shared" si="13"/>
        <v>56151</v>
      </c>
      <c r="U24" s="20">
        <f t="shared" si="13"/>
        <v>0</v>
      </c>
      <c r="V24" s="20">
        <f t="shared" si="13"/>
        <v>0</v>
      </c>
      <c r="W24" s="20">
        <f t="shared" si="13"/>
        <v>0</v>
      </c>
      <c r="AB24" s="20">
        <f>SUM(AB21:AB23)</f>
        <v>159088</v>
      </c>
      <c r="AC24" s="20">
        <f t="shared" ref="AC24:AR24" si="14">SUM(AC21:AC23)</f>
        <v>175392</v>
      </c>
      <c r="AD24" s="20">
        <f t="shared" si="14"/>
        <v>234482</v>
      </c>
      <c r="AE24" s="20">
        <f t="shared" si="14"/>
        <v>0</v>
      </c>
      <c r="AF24" s="20">
        <f t="shared" si="14"/>
        <v>0</v>
      </c>
      <c r="AG24" s="20">
        <f t="shared" si="14"/>
        <v>0</v>
      </c>
      <c r="AH24" s="20">
        <f t="shared" si="14"/>
        <v>0</v>
      </c>
      <c r="AI24" s="20">
        <f t="shared" si="14"/>
        <v>0</v>
      </c>
      <c r="AJ24" s="20">
        <f t="shared" si="14"/>
        <v>0</v>
      </c>
      <c r="AK24" s="20">
        <f t="shared" si="14"/>
        <v>0</v>
      </c>
      <c r="AL24" s="20">
        <f t="shared" si="14"/>
        <v>0</v>
      </c>
      <c r="AM24" s="20">
        <f t="shared" si="14"/>
        <v>0</v>
      </c>
      <c r="AN24" s="20">
        <f t="shared" si="14"/>
        <v>0</v>
      </c>
      <c r="AO24" s="20">
        <f t="shared" si="14"/>
        <v>0</v>
      </c>
      <c r="AP24" s="20">
        <f t="shared" si="14"/>
        <v>0</v>
      </c>
      <c r="AQ24" s="20">
        <f t="shared" si="14"/>
        <v>0</v>
      </c>
      <c r="AR24" s="20">
        <f t="shared" si="14"/>
        <v>0</v>
      </c>
    </row>
    <row r="25" spans="2:44" s="24" customFormat="1" x14ac:dyDescent="0.35">
      <c r="B25" s="24" t="s">
        <v>28</v>
      </c>
      <c r="M25" s="24">
        <f>M19-M24</f>
        <v>-45836</v>
      </c>
      <c r="N25" s="24">
        <f t="shared" ref="N25:W25" si="15">N19-N24</f>
        <v>0</v>
      </c>
      <c r="O25" s="24">
        <f t="shared" si="15"/>
        <v>-43848</v>
      </c>
      <c r="P25" s="24">
        <f t="shared" si="15"/>
        <v>-52666</v>
      </c>
      <c r="Q25" s="24">
        <f t="shared" si="15"/>
        <v>-66098</v>
      </c>
      <c r="R25" s="24">
        <f t="shared" si="15"/>
        <v>-67383</v>
      </c>
      <c r="S25" s="24">
        <f t="shared" si="15"/>
        <v>-55472</v>
      </c>
      <c r="T25" s="24">
        <f t="shared" si="15"/>
        <v>-56121</v>
      </c>
      <c r="U25" s="24">
        <f t="shared" si="15"/>
        <v>0</v>
      </c>
      <c r="V25" s="24">
        <f t="shared" si="15"/>
        <v>0</v>
      </c>
      <c r="W25" s="24">
        <f t="shared" si="15"/>
        <v>0</v>
      </c>
      <c r="AB25" s="24">
        <f>AB19-AB24</f>
        <v>-158843</v>
      </c>
      <c r="AC25" s="24">
        <f t="shared" ref="AC25:AR25" si="16">AC19-AC24</f>
        <v>-174300</v>
      </c>
      <c r="AD25" s="24">
        <f t="shared" si="16"/>
        <v>-229995</v>
      </c>
      <c r="AE25" s="24">
        <f t="shared" si="16"/>
        <v>0</v>
      </c>
      <c r="AF25" s="24">
        <f t="shared" si="16"/>
        <v>0</v>
      </c>
      <c r="AG25" s="24">
        <f t="shared" si="16"/>
        <v>0</v>
      </c>
      <c r="AH25" s="24">
        <f t="shared" si="16"/>
        <v>0</v>
      </c>
      <c r="AI25" s="24">
        <f t="shared" si="16"/>
        <v>0</v>
      </c>
      <c r="AJ25" s="24">
        <f t="shared" si="16"/>
        <v>0</v>
      </c>
      <c r="AK25" s="24">
        <f t="shared" si="16"/>
        <v>0</v>
      </c>
      <c r="AL25" s="24">
        <f t="shared" si="16"/>
        <v>0</v>
      </c>
      <c r="AM25" s="24">
        <f t="shared" si="16"/>
        <v>0</v>
      </c>
      <c r="AN25" s="24">
        <f t="shared" si="16"/>
        <v>0</v>
      </c>
      <c r="AO25" s="24">
        <f t="shared" si="16"/>
        <v>0</v>
      </c>
      <c r="AP25" s="24">
        <f t="shared" si="16"/>
        <v>0</v>
      </c>
      <c r="AQ25" s="24">
        <f t="shared" si="16"/>
        <v>0</v>
      </c>
      <c r="AR25" s="24">
        <f t="shared" si="16"/>
        <v>0</v>
      </c>
    </row>
    <row r="26" spans="2:44" s="3" customFormat="1" x14ac:dyDescent="0.35">
      <c r="B26" s="3" t="s">
        <v>29</v>
      </c>
      <c r="M26" s="3">
        <v>18839</v>
      </c>
      <c r="O26" s="3">
        <v>20577</v>
      </c>
      <c r="P26" s="3">
        <v>25172</v>
      </c>
      <c r="Q26" s="3">
        <v>18377</v>
      </c>
      <c r="R26" s="3">
        <f>AD26-Q26-P26-O26</f>
        <v>8210</v>
      </c>
      <c r="S26" s="3">
        <v>17873</v>
      </c>
      <c r="T26" s="3">
        <v>16337</v>
      </c>
      <c r="AB26" s="3">
        <v>71109</v>
      </c>
      <c r="AC26" s="3">
        <v>73522</v>
      </c>
      <c r="AD26" s="3">
        <v>72336</v>
      </c>
    </row>
    <row r="27" spans="2:44" s="3" customFormat="1" x14ac:dyDescent="0.35">
      <c r="B27" s="3" t="s">
        <v>30</v>
      </c>
      <c r="M27" s="3">
        <v>0</v>
      </c>
      <c r="O27" s="3">
        <v>0</v>
      </c>
      <c r="P27" s="3">
        <v>6120</v>
      </c>
      <c r="Q27" s="3">
        <v>-2833</v>
      </c>
      <c r="R27" s="3">
        <f>AD27-Q27-P27-O27</f>
        <v>8861</v>
      </c>
      <c r="S27" s="3">
        <v>-1108</v>
      </c>
      <c r="T27" s="3">
        <v>7199</v>
      </c>
      <c r="AB27" s="3">
        <v>0</v>
      </c>
      <c r="AC27" s="3">
        <v>0</v>
      </c>
      <c r="AD27" s="3">
        <v>12148</v>
      </c>
    </row>
    <row r="28" spans="2:44" s="17" customFormat="1" x14ac:dyDescent="0.35">
      <c r="B28" s="17" t="s">
        <v>31</v>
      </c>
      <c r="M28" s="17">
        <v>-104</v>
      </c>
      <c r="O28" s="17">
        <v>-102</v>
      </c>
      <c r="P28" s="17">
        <v>-6</v>
      </c>
      <c r="Q28" s="17">
        <v>924</v>
      </c>
      <c r="R28" s="3">
        <f>AD28-Q28-P28-O28</f>
        <v>3122</v>
      </c>
      <c r="S28" s="17">
        <v>3097</v>
      </c>
      <c r="T28" s="17">
        <v>2851</v>
      </c>
      <c r="AB28" s="17">
        <v>-653</v>
      </c>
      <c r="AC28" s="17">
        <v>-1715</v>
      </c>
      <c r="AD28" s="17">
        <v>3938</v>
      </c>
    </row>
    <row r="29" spans="2:44" s="3" customFormat="1" x14ac:dyDescent="0.35">
      <c r="B29" s="3" t="s">
        <v>32</v>
      </c>
      <c r="M29" s="3">
        <f t="shared" ref="M29:R29" si="17">SUM(M25:M28)</f>
        <v>-27101</v>
      </c>
      <c r="N29" s="3">
        <f t="shared" si="17"/>
        <v>0</v>
      </c>
      <c r="O29" s="3">
        <f t="shared" si="17"/>
        <v>-23373</v>
      </c>
      <c r="P29" s="3">
        <f t="shared" si="17"/>
        <v>-21380</v>
      </c>
      <c r="Q29" s="3">
        <f t="shared" si="17"/>
        <v>-49630</v>
      </c>
      <c r="R29" s="3">
        <f t="shared" si="17"/>
        <v>-47190</v>
      </c>
      <c r="S29" s="3">
        <f>SUM(S25:S28)</f>
        <v>-35610</v>
      </c>
      <c r="T29" s="3">
        <f t="shared" ref="T29:W29" si="18">SUM(T25:T28)</f>
        <v>-29734</v>
      </c>
      <c r="U29" s="3">
        <f t="shared" si="18"/>
        <v>0</v>
      </c>
      <c r="V29" s="3">
        <f t="shared" si="18"/>
        <v>0</v>
      </c>
      <c r="W29" s="3">
        <f t="shared" si="18"/>
        <v>0</v>
      </c>
      <c r="AB29" s="3">
        <f>SUM(AB25:AB28)</f>
        <v>-88387</v>
      </c>
      <c r="AC29" s="3">
        <f t="shared" ref="AC29:AR29" si="19">SUM(AC25:AC28)</f>
        <v>-102493</v>
      </c>
      <c r="AD29" s="3">
        <f t="shared" si="19"/>
        <v>-141573</v>
      </c>
      <c r="AE29" s="3">
        <f t="shared" si="19"/>
        <v>0</v>
      </c>
      <c r="AF29" s="3">
        <f t="shared" si="19"/>
        <v>0</v>
      </c>
      <c r="AG29" s="3">
        <f t="shared" si="19"/>
        <v>0</v>
      </c>
      <c r="AH29" s="3">
        <f t="shared" si="19"/>
        <v>0</v>
      </c>
      <c r="AI29" s="3">
        <f t="shared" si="19"/>
        <v>0</v>
      </c>
      <c r="AJ29" s="3">
        <f t="shared" si="19"/>
        <v>0</v>
      </c>
      <c r="AK29" s="3">
        <f t="shared" si="19"/>
        <v>0</v>
      </c>
      <c r="AL29" s="3">
        <f t="shared" si="19"/>
        <v>0</v>
      </c>
      <c r="AM29" s="3">
        <f t="shared" si="19"/>
        <v>0</v>
      </c>
      <c r="AN29" s="3">
        <f t="shared" si="19"/>
        <v>0</v>
      </c>
      <c r="AO29" s="3">
        <f t="shared" si="19"/>
        <v>0</v>
      </c>
      <c r="AP29" s="3">
        <f t="shared" si="19"/>
        <v>0</v>
      </c>
      <c r="AQ29" s="3">
        <f t="shared" si="19"/>
        <v>0</v>
      </c>
      <c r="AR29" s="3">
        <f t="shared" si="19"/>
        <v>0</v>
      </c>
    </row>
    <row r="30" spans="2:44" s="17" customFormat="1" x14ac:dyDescent="0.35">
      <c r="B30" s="17" t="s">
        <v>33</v>
      </c>
      <c r="M30" s="17">
        <v>0</v>
      </c>
      <c r="O30" s="17">
        <v>0</v>
      </c>
      <c r="P30" s="17">
        <v>0</v>
      </c>
      <c r="Q30" s="17">
        <v>0</v>
      </c>
      <c r="R30" s="3">
        <f>AD30-Q30-P30-O30</f>
        <v>0</v>
      </c>
      <c r="S30" s="17">
        <v>0</v>
      </c>
      <c r="T30" s="17">
        <v>0</v>
      </c>
      <c r="AB30" s="17">
        <v>0</v>
      </c>
      <c r="AC30" s="17">
        <v>0</v>
      </c>
      <c r="AD30" s="17">
        <v>0</v>
      </c>
    </row>
    <row r="31" spans="2:44" s="3" customFormat="1" x14ac:dyDescent="0.35">
      <c r="B31" s="3" t="s">
        <v>34</v>
      </c>
      <c r="M31" s="3">
        <f t="shared" ref="M31:R31" si="20">SUM(M29:M30)</f>
        <v>-27101</v>
      </c>
      <c r="N31" s="3">
        <f t="shared" si="20"/>
        <v>0</v>
      </c>
      <c r="O31" s="3">
        <f t="shared" si="20"/>
        <v>-23373</v>
      </c>
      <c r="P31" s="3">
        <f t="shared" si="20"/>
        <v>-21380</v>
      </c>
      <c r="Q31" s="3">
        <f t="shared" si="20"/>
        <v>-49630</v>
      </c>
      <c r="R31" s="3">
        <f t="shared" si="20"/>
        <v>-47190</v>
      </c>
      <c r="S31" s="3">
        <f>S29-S30</f>
        <v>-35610</v>
      </c>
      <c r="T31" s="3">
        <f t="shared" ref="T31:W31" si="21">T29-T30</f>
        <v>-29734</v>
      </c>
      <c r="U31" s="3">
        <f t="shared" si="21"/>
        <v>0</v>
      </c>
      <c r="V31" s="3">
        <f t="shared" si="21"/>
        <v>0</v>
      </c>
      <c r="W31" s="3">
        <f t="shared" si="21"/>
        <v>0</v>
      </c>
      <c r="AB31" s="3">
        <f>AB29-AB30</f>
        <v>-88387</v>
      </c>
      <c r="AC31" s="3">
        <f t="shared" ref="AC31:AR31" si="22">AC29-AC30</f>
        <v>-102493</v>
      </c>
      <c r="AD31" s="3">
        <f t="shared" si="22"/>
        <v>-141573</v>
      </c>
      <c r="AE31" s="3">
        <f t="shared" si="22"/>
        <v>0</v>
      </c>
      <c r="AF31" s="3">
        <f t="shared" si="22"/>
        <v>0</v>
      </c>
      <c r="AG31" s="3">
        <f t="shared" si="22"/>
        <v>0</v>
      </c>
      <c r="AH31" s="3">
        <f t="shared" si="22"/>
        <v>0</v>
      </c>
      <c r="AI31" s="3">
        <f t="shared" si="22"/>
        <v>0</v>
      </c>
      <c r="AJ31" s="3">
        <f t="shared" si="22"/>
        <v>0</v>
      </c>
      <c r="AK31" s="3">
        <f t="shared" si="22"/>
        <v>0</v>
      </c>
      <c r="AL31" s="3">
        <f t="shared" si="22"/>
        <v>0</v>
      </c>
      <c r="AM31" s="3">
        <f t="shared" si="22"/>
        <v>0</v>
      </c>
      <c r="AN31" s="3">
        <f t="shared" si="22"/>
        <v>0</v>
      </c>
      <c r="AO31" s="3">
        <f t="shared" si="22"/>
        <v>0</v>
      </c>
      <c r="AP31" s="3">
        <f t="shared" si="22"/>
        <v>0</v>
      </c>
      <c r="AQ31" s="3">
        <f t="shared" si="22"/>
        <v>0</v>
      </c>
      <c r="AR31" s="3">
        <f t="shared" si="22"/>
        <v>0</v>
      </c>
    </row>
    <row r="32" spans="2:44" s="3" customFormat="1" x14ac:dyDescent="0.35">
      <c r="B32" s="3" t="s">
        <v>35</v>
      </c>
      <c r="M32" s="3">
        <v>0</v>
      </c>
      <c r="O32" s="3">
        <v>-23373</v>
      </c>
      <c r="P32" s="3">
        <v>-7782</v>
      </c>
      <c r="Q32" s="3">
        <v>0</v>
      </c>
      <c r="R32" s="3">
        <f>AD32-Q32-P32-O32</f>
        <v>0</v>
      </c>
      <c r="S32" s="3">
        <v>0</v>
      </c>
      <c r="T32" s="3">
        <v>0</v>
      </c>
      <c r="AB32" s="3">
        <v>0</v>
      </c>
      <c r="AC32" s="3">
        <v>0</v>
      </c>
      <c r="AD32" s="3">
        <v>-31155</v>
      </c>
    </row>
    <row r="33" spans="2:44" s="17" customFormat="1" x14ac:dyDescent="0.35">
      <c r="B33" s="17" t="s">
        <v>36</v>
      </c>
      <c r="M33" s="17">
        <v>0</v>
      </c>
      <c r="O33" s="17">
        <v>0</v>
      </c>
      <c r="P33" s="17">
        <v>-11005</v>
      </c>
      <c r="Q33" s="17">
        <v>-38923</v>
      </c>
      <c r="R33" s="17">
        <f>AD33-Q33-P33-O33</f>
        <v>-34576</v>
      </c>
      <c r="S33" s="17">
        <v>-24648</v>
      </c>
      <c r="T33" s="17">
        <v>-20211</v>
      </c>
      <c r="AB33" s="17">
        <v>0</v>
      </c>
      <c r="AC33" s="17">
        <v>0</v>
      </c>
      <c r="AD33" s="17">
        <v>-84504</v>
      </c>
    </row>
    <row r="34" spans="2:44" s="3" customFormat="1" x14ac:dyDescent="0.35">
      <c r="B34" s="3" t="s">
        <v>37</v>
      </c>
      <c r="M34" s="3">
        <f t="shared" ref="M34:R34" si="23">M31-M32-M33</f>
        <v>-27101</v>
      </c>
      <c r="N34" s="3">
        <f t="shared" si="23"/>
        <v>0</v>
      </c>
      <c r="O34" s="3">
        <f t="shared" si="23"/>
        <v>0</v>
      </c>
      <c r="P34" s="3">
        <f t="shared" si="23"/>
        <v>-2593</v>
      </c>
      <c r="Q34" s="3">
        <f t="shared" si="23"/>
        <v>-10707</v>
      </c>
      <c r="R34" s="3">
        <f t="shared" si="23"/>
        <v>-12614</v>
      </c>
      <c r="S34" s="3">
        <f>S31-S32-S33</f>
        <v>-10962</v>
      </c>
      <c r="T34" s="3">
        <f t="shared" ref="T34:W34" si="24">T31-T32-T33</f>
        <v>-9523</v>
      </c>
      <c r="U34" s="3">
        <f t="shared" si="24"/>
        <v>0</v>
      </c>
      <c r="V34" s="3">
        <f t="shared" si="24"/>
        <v>0</v>
      </c>
      <c r="W34" s="3">
        <f t="shared" si="24"/>
        <v>0</v>
      </c>
      <c r="AB34" s="3">
        <f>AB31-AB32-AB33</f>
        <v>-88387</v>
      </c>
      <c r="AC34" s="3">
        <f t="shared" ref="AC34:AR34" si="25">AC31-AC32-AC33</f>
        <v>-102493</v>
      </c>
      <c r="AD34" s="3">
        <f t="shared" si="25"/>
        <v>-25914</v>
      </c>
      <c r="AE34" s="3">
        <f t="shared" si="25"/>
        <v>0</v>
      </c>
      <c r="AF34" s="3">
        <f t="shared" si="25"/>
        <v>0</v>
      </c>
      <c r="AG34" s="3">
        <f t="shared" si="25"/>
        <v>0</v>
      </c>
      <c r="AH34" s="3">
        <f t="shared" si="25"/>
        <v>0</v>
      </c>
      <c r="AI34" s="3">
        <f t="shared" si="25"/>
        <v>0</v>
      </c>
      <c r="AJ34" s="3">
        <f t="shared" si="25"/>
        <v>0</v>
      </c>
      <c r="AK34" s="3">
        <f t="shared" si="25"/>
        <v>0</v>
      </c>
      <c r="AL34" s="3">
        <f t="shared" si="25"/>
        <v>0</v>
      </c>
      <c r="AM34" s="3">
        <f t="shared" si="25"/>
        <v>0</v>
      </c>
      <c r="AN34" s="3">
        <f t="shared" si="25"/>
        <v>0</v>
      </c>
      <c r="AO34" s="3">
        <f t="shared" si="25"/>
        <v>0</v>
      </c>
      <c r="AP34" s="3">
        <f t="shared" si="25"/>
        <v>0</v>
      </c>
      <c r="AQ34" s="3">
        <f t="shared" si="25"/>
        <v>0</v>
      </c>
      <c r="AR34" s="3">
        <f t="shared" si="25"/>
        <v>0</v>
      </c>
    </row>
    <row r="35" spans="2:44" s="30" customFormat="1" x14ac:dyDescent="0.35">
      <c r="B35" s="30" t="s">
        <v>38</v>
      </c>
      <c r="K35" s="30" t="e">
        <f t="shared" ref="K35:Q35" si="26">K34/K36</f>
        <v>#DIV/0!</v>
      </c>
      <c r="L35" s="30" t="e">
        <f t="shared" si="26"/>
        <v>#DIV/0!</v>
      </c>
      <c r="M35" s="30" t="e">
        <f t="shared" si="26"/>
        <v>#DIV/0!</v>
      </c>
      <c r="N35" s="30" t="e">
        <f t="shared" si="26"/>
        <v>#DIV/0!</v>
      </c>
      <c r="O35" s="30" t="e">
        <f t="shared" si="26"/>
        <v>#DIV/0!</v>
      </c>
      <c r="P35" s="30">
        <f t="shared" si="26"/>
        <v>-6.1696463346007396E-2</v>
      </c>
      <c r="Q35" s="30">
        <f t="shared" si="26"/>
        <v>-0.2306669999026015</v>
      </c>
      <c r="R35" s="30">
        <f t="shared" ref="R35" si="27">R34/R36</f>
        <v>-0.24848807202096015</v>
      </c>
      <c r="S35" s="30">
        <f t="shared" ref="S35" si="28">S34/S36</f>
        <v>-0.15730953792899138</v>
      </c>
      <c r="T35" s="30">
        <f t="shared" ref="T35" si="29">T34/T36</f>
        <v>-0.13203397555991911</v>
      </c>
      <c r="U35" s="30" t="e">
        <f t="shared" ref="U35" si="30">U34/U36</f>
        <v>#DIV/0!</v>
      </c>
      <c r="V35" s="30" t="e">
        <f t="shared" ref="V35" si="31">V34/V36</f>
        <v>#DIV/0!</v>
      </c>
      <c r="W35" s="30" t="e">
        <f t="shared" ref="W35" si="32">W34/W36</f>
        <v>#DIV/0!</v>
      </c>
      <c r="AB35" s="30">
        <f>AB34/AB36</f>
        <v>-3.0743304347826088</v>
      </c>
      <c r="AC35" s="30">
        <f t="shared" ref="AC35:AR35" si="33">AC34/AC36</f>
        <v>-3.5649739130434783</v>
      </c>
      <c r="AD35" s="30">
        <f t="shared" si="33"/>
        <v>-0.51048992376337099</v>
      </c>
      <c r="AE35" s="30" t="e">
        <f t="shared" si="33"/>
        <v>#DIV/0!</v>
      </c>
      <c r="AF35" s="30" t="e">
        <f t="shared" si="33"/>
        <v>#DIV/0!</v>
      </c>
      <c r="AG35" s="30" t="e">
        <f t="shared" si="33"/>
        <v>#DIV/0!</v>
      </c>
      <c r="AH35" s="30" t="e">
        <f t="shared" si="33"/>
        <v>#DIV/0!</v>
      </c>
      <c r="AI35" s="30" t="e">
        <f t="shared" si="33"/>
        <v>#DIV/0!</v>
      </c>
      <c r="AJ35" s="30" t="e">
        <f t="shared" si="33"/>
        <v>#DIV/0!</v>
      </c>
      <c r="AK35" s="30" t="e">
        <f t="shared" si="33"/>
        <v>#DIV/0!</v>
      </c>
      <c r="AL35" s="30" t="e">
        <f t="shared" si="33"/>
        <v>#DIV/0!</v>
      </c>
      <c r="AM35" s="30" t="e">
        <f t="shared" si="33"/>
        <v>#DIV/0!</v>
      </c>
      <c r="AN35" s="30" t="e">
        <f t="shared" si="33"/>
        <v>#DIV/0!</v>
      </c>
      <c r="AO35" s="30" t="e">
        <f t="shared" si="33"/>
        <v>#DIV/0!</v>
      </c>
      <c r="AP35" s="30" t="e">
        <f t="shared" si="33"/>
        <v>#DIV/0!</v>
      </c>
      <c r="AQ35" s="30" t="e">
        <f t="shared" si="33"/>
        <v>#DIV/0!</v>
      </c>
      <c r="AR35" s="30" t="e">
        <f t="shared" si="33"/>
        <v>#DIV/0!</v>
      </c>
    </row>
    <row r="36" spans="2:44" x14ac:dyDescent="0.35">
      <c r="B36" t="s">
        <v>39</v>
      </c>
      <c r="K36" s="3"/>
      <c r="L36" s="3"/>
      <c r="M36" s="3">
        <v>0</v>
      </c>
      <c r="N36" s="3"/>
      <c r="O36" s="3"/>
      <c r="P36" s="3">
        <v>42028.341</v>
      </c>
      <c r="Q36" s="3">
        <f>46417563/1000</f>
        <v>46417.563000000002</v>
      </c>
      <c r="R36" s="3">
        <v>50763</v>
      </c>
      <c r="S36" s="3">
        <v>69684.267999999996</v>
      </c>
      <c r="T36" s="3">
        <v>72125.375</v>
      </c>
      <c r="U36" s="3"/>
      <c r="V36" s="3"/>
      <c r="W36" s="3"/>
      <c r="X36" s="3"/>
      <c r="Y36" s="3"/>
      <c r="Z36" s="3"/>
      <c r="AA36" s="3"/>
      <c r="AB36" s="3">
        <f>23000+5750</f>
        <v>28750</v>
      </c>
      <c r="AC36" s="3">
        <f>23000+5750</f>
        <v>28750</v>
      </c>
      <c r="AD36" s="3">
        <v>50763</v>
      </c>
    </row>
    <row r="37" spans="2:44" x14ac:dyDescent="0.35">
      <c r="K37" s="3"/>
      <c r="L37" s="3"/>
      <c r="M37" s="3"/>
      <c r="N37" s="3"/>
      <c r="O37" s="3"/>
      <c r="P37" s="3"/>
      <c r="Q37" s="3"/>
      <c r="R37" s="3"/>
      <c r="S37" s="3"/>
      <c r="T37" s="3"/>
      <c r="U37" s="3"/>
      <c r="V37" s="3"/>
      <c r="W37" s="3"/>
      <c r="X37" s="3"/>
      <c r="Y37" s="3"/>
      <c r="Z37" s="3"/>
      <c r="AA37" s="3"/>
      <c r="AB37" s="3"/>
      <c r="AC37" s="3"/>
      <c r="AD37" s="3"/>
    </row>
    <row r="38" spans="2:44" x14ac:dyDescent="0.35">
      <c r="K38" s="3"/>
      <c r="L38" s="3"/>
      <c r="M38" s="3"/>
      <c r="N38" s="3"/>
      <c r="O38" s="3"/>
      <c r="P38" s="3"/>
      <c r="Q38" s="3"/>
      <c r="R38" s="3"/>
      <c r="S38" s="3"/>
      <c r="T38" s="3"/>
      <c r="U38" s="3"/>
      <c r="V38" s="3"/>
      <c r="W38" s="3"/>
      <c r="X38" s="3"/>
      <c r="Y38" s="3"/>
      <c r="Z38" s="3"/>
      <c r="AA38" s="3"/>
      <c r="AB38" s="3"/>
      <c r="AC38" s="3"/>
      <c r="AD38" s="3"/>
    </row>
    <row r="39" spans="2:44" x14ac:dyDescent="0.35">
      <c r="K39" s="3"/>
      <c r="L39" s="3"/>
      <c r="M39" s="3"/>
      <c r="N39" s="3"/>
      <c r="O39" s="3"/>
      <c r="P39" s="3"/>
      <c r="Q39" s="3"/>
      <c r="R39" s="3"/>
      <c r="S39" s="3"/>
      <c r="T39" s="3"/>
      <c r="U39" s="3"/>
      <c r="V39" s="3"/>
      <c r="W39" s="3"/>
      <c r="X39" s="3"/>
      <c r="Y39" s="3"/>
      <c r="Z39" s="3"/>
      <c r="AA39" s="3"/>
      <c r="AB39" s="3"/>
      <c r="AC39" s="3"/>
      <c r="AD39" s="3"/>
    </row>
    <row r="40" spans="2:44" x14ac:dyDescent="0.35">
      <c r="K40" s="3"/>
      <c r="L40" s="3"/>
      <c r="M40" s="3"/>
      <c r="N40" s="3"/>
      <c r="O40" s="3"/>
      <c r="P40" s="3"/>
      <c r="Q40" s="3"/>
      <c r="R40" s="3"/>
      <c r="S40" s="3"/>
      <c r="T40" s="3"/>
      <c r="U40" s="3"/>
      <c r="V40" s="3"/>
      <c r="W40" s="3"/>
      <c r="X40" s="3"/>
      <c r="Y40" s="3"/>
      <c r="Z40" s="3"/>
      <c r="AA40" s="3"/>
      <c r="AB40" s="3"/>
      <c r="AC40" s="3"/>
      <c r="AD40" s="3"/>
    </row>
    <row r="41" spans="2:44" x14ac:dyDescent="0.35">
      <c r="K41" s="3"/>
      <c r="L41" s="3"/>
      <c r="M41" s="3"/>
      <c r="N41" s="3"/>
      <c r="O41" s="3"/>
      <c r="P41" s="3"/>
      <c r="Q41" s="3"/>
      <c r="R41" s="3"/>
      <c r="S41" s="3"/>
      <c r="T41" s="3"/>
      <c r="U41" s="3"/>
      <c r="V41" s="3"/>
      <c r="W41" s="3"/>
      <c r="X41" s="3"/>
      <c r="Y41" s="3"/>
      <c r="Z41" s="3"/>
      <c r="AA41" s="3"/>
      <c r="AB41" s="3"/>
      <c r="AC41" s="3"/>
      <c r="AD41" s="3"/>
    </row>
    <row r="42" spans="2:44" x14ac:dyDescent="0.35">
      <c r="K42" s="3"/>
      <c r="L42" s="3"/>
      <c r="M42" s="3"/>
      <c r="N42" s="3"/>
      <c r="O42" s="3"/>
      <c r="P42" s="3"/>
      <c r="Q42" s="3"/>
      <c r="R42" s="3"/>
      <c r="S42" s="3"/>
      <c r="T42" s="3"/>
      <c r="U42" s="3"/>
      <c r="V42" s="3"/>
      <c r="W42" s="3"/>
      <c r="X42" s="3"/>
      <c r="Y42" s="3"/>
      <c r="Z42" s="3"/>
      <c r="AA42" s="3"/>
      <c r="AB42" s="3"/>
      <c r="AC42" s="3"/>
      <c r="AD42" s="3"/>
    </row>
    <row r="43" spans="2:44" x14ac:dyDescent="0.35">
      <c r="K43" s="3"/>
      <c r="L43" s="3"/>
      <c r="M43" s="3"/>
      <c r="N43" s="3"/>
      <c r="O43" s="3"/>
      <c r="P43" s="3"/>
      <c r="Q43" s="3"/>
      <c r="R43" s="3"/>
      <c r="S43" s="3"/>
      <c r="T43" s="3"/>
      <c r="U43" s="3"/>
      <c r="V43" s="3"/>
      <c r="W43" s="3"/>
      <c r="X43" s="3"/>
      <c r="Y43" s="3"/>
      <c r="Z43" s="3"/>
      <c r="AA43" s="3"/>
      <c r="AB43" s="3"/>
      <c r="AC43" s="3"/>
      <c r="AD43" s="3"/>
    </row>
    <row r="44" spans="2:44" s="10" customFormat="1" x14ac:dyDescent="0.35">
      <c r="B44" s="10" t="s">
        <v>308</v>
      </c>
      <c r="K44" s="15"/>
      <c r="L44" s="15"/>
      <c r="M44" s="15"/>
      <c r="N44" s="15"/>
      <c r="O44" s="15"/>
      <c r="P44" s="15"/>
      <c r="Q44" s="15"/>
      <c r="R44" s="15"/>
      <c r="S44" s="15"/>
      <c r="T44" s="15"/>
      <c r="U44" s="15"/>
      <c r="V44" s="15"/>
      <c r="W44" s="15"/>
      <c r="X44" s="15"/>
      <c r="Y44" s="15"/>
      <c r="Z44" s="15"/>
      <c r="AA44" s="15"/>
      <c r="AB44" s="15"/>
      <c r="AC44" s="15"/>
      <c r="AD44" s="15"/>
    </row>
    <row r="45" spans="2:44" s="13" customFormat="1" x14ac:dyDescent="0.35">
      <c r="B45" s="12" t="s">
        <v>40</v>
      </c>
      <c r="C45" s="12"/>
      <c r="D45" s="12"/>
      <c r="E45" s="12"/>
      <c r="F45" s="12"/>
      <c r="G45" s="12"/>
      <c r="H45" s="12"/>
      <c r="I45" s="12"/>
      <c r="J45" s="12"/>
      <c r="K45" s="16"/>
      <c r="L45" s="16"/>
      <c r="M45" s="16"/>
      <c r="N45" s="16"/>
      <c r="O45" s="16"/>
      <c r="P45" s="16"/>
      <c r="Q45" s="16"/>
      <c r="R45" s="16"/>
      <c r="S45" s="16"/>
      <c r="T45" s="16"/>
      <c r="U45" s="16"/>
      <c r="V45" s="16"/>
      <c r="W45" s="16"/>
      <c r="X45" s="16"/>
      <c r="Y45" s="16"/>
      <c r="Z45" s="16"/>
      <c r="AA45" s="16"/>
      <c r="AB45" s="16"/>
      <c r="AC45" s="16"/>
      <c r="AD45" s="16"/>
    </row>
    <row r="46" spans="2:44" x14ac:dyDescent="0.35">
      <c r="B46" t="s">
        <v>41</v>
      </c>
      <c r="K46" s="3"/>
      <c r="L46" s="3"/>
      <c r="M46" s="3">
        <v>1190.307</v>
      </c>
      <c r="N46" s="3">
        <v>77094</v>
      </c>
      <c r="O46" s="3"/>
      <c r="P46" s="3">
        <v>350823</v>
      </c>
      <c r="Q46" s="3">
        <v>268608</v>
      </c>
      <c r="R46" s="3">
        <v>217685</v>
      </c>
      <c r="S46" s="3">
        <v>218164</v>
      </c>
      <c r="T46" s="3">
        <v>154409</v>
      </c>
      <c r="U46" s="3"/>
      <c r="V46" s="3"/>
      <c r="W46" s="3"/>
      <c r="X46" s="3"/>
      <c r="Y46" s="3"/>
      <c r="Z46" s="3"/>
      <c r="AA46" s="3"/>
      <c r="AB46" s="3">
        <v>1906.348</v>
      </c>
      <c r="AC46" s="3">
        <v>77094</v>
      </c>
      <c r="AD46" s="3">
        <v>217685</v>
      </c>
    </row>
    <row r="47" spans="2:44" x14ac:dyDescent="0.35">
      <c r="B47" t="s">
        <v>42</v>
      </c>
      <c r="K47" s="3"/>
      <c r="L47" s="3"/>
      <c r="M47" s="3">
        <v>0</v>
      </c>
      <c r="N47" s="3">
        <v>0</v>
      </c>
      <c r="O47" s="3"/>
      <c r="P47" s="3">
        <v>0</v>
      </c>
      <c r="Q47" s="3">
        <v>50000</v>
      </c>
      <c r="R47" s="3">
        <v>50000</v>
      </c>
      <c r="S47" s="3">
        <v>0</v>
      </c>
      <c r="T47" s="3">
        <v>0</v>
      </c>
      <c r="U47" s="3"/>
      <c r="V47" s="3"/>
      <c r="W47" s="3"/>
      <c r="X47" s="3"/>
      <c r="Y47" s="3"/>
      <c r="Z47" s="3"/>
      <c r="AA47" s="3"/>
      <c r="AB47" s="3">
        <v>0</v>
      </c>
      <c r="AC47" s="3">
        <v>0</v>
      </c>
      <c r="AD47" s="3">
        <v>50000</v>
      </c>
    </row>
    <row r="48" spans="2:44" x14ac:dyDescent="0.35">
      <c r="B48" t="s">
        <v>43</v>
      </c>
      <c r="K48" s="3"/>
      <c r="L48" s="3"/>
      <c r="M48" s="3">
        <v>108.37</v>
      </c>
      <c r="N48" s="3">
        <v>4147</v>
      </c>
      <c r="O48" s="3"/>
      <c r="P48" s="3">
        <v>7670</v>
      </c>
      <c r="Q48" s="3">
        <v>6428</v>
      </c>
      <c r="R48" s="3">
        <v>5531</v>
      </c>
      <c r="S48" s="3">
        <v>7304</v>
      </c>
      <c r="T48" s="3">
        <v>8732</v>
      </c>
      <c r="U48" s="3"/>
      <c r="V48" s="3"/>
      <c r="W48" s="3"/>
      <c r="X48" s="3"/>
      <c r="Y48" s="3"/>
      <c r="Z48" s="3"/>
      <c r="AA48" s="3"/>
      <c r="AB48" s="3">
        <v>0.23708799999999999</v>
      </c>
      <c r="AC48" s="3">
        <v>4147</v>
      </c>
      <c r="AD48" s="3">
        <v>5531</v>
      </c>
    </row>
    <row r="49" spans="2:45" s="14" customFormat="1" x14ac:dyDescent="0.35">
      <c r="B49" s="14" t="s">
        <v>44</v>
      </c>
      <c r="K49" s="17"/>
      <c r="L49" s="17"/>
      <c r="M49" s="17">
        <v>0</v>
      </c>
      <c r="N49" s="17">
        <v>4833</v>
      </c>
      <c r="O49" s="17"/>
      <c r="P49" s="17">
        <v>15001</v>
      </c>
      <c r="Q49" s="17">
        <v>22814</v>
      </c>
      <c r="R49" s="17">
        <v>11199</v>
      </c>
      <c r="S49" s="17">
        <v>20992</v>
      </c>
      <c r="T49" s="17">
        <v>24920</v>
      </c>
      <c r="U49" s="17"/>
      <c r="V49" s="17"/>
      <c r="W49" s="17"/>
      <c r="X49" s="17"/>
      <c r="Y49" s="17"/>
      <c r="Z49" s="17"/>
      <c r="AA49" s="17"/>
      <c r="AB49" s="17">
        <v>0</v>
      </c>
      <c r="AC49" s="17">
        <v>4833</v>
      </c>
      <c r="AD49" s="17">
        <v>11199</v>
      </c>
    </row>
    <row r="50" spans="2:45" s="23" customFormat="1" x14ac:dyDescent="0.35">
      <c r="B50" s="23" t="s">
        <v>45</v>
      </c>
      <c r="K50" s="24">
        <f t="shared" ref="K50:AB50" si="34">SUM(K46:K49)</f>
        <v>0</v>
      </c>
      <c r="L50" s="24">
        <f t="shared" si="34"/>
        <v>0</v>
      </c>
      <c r="M50" s="24">
        <f t="shared" si="34"/>
        <v>1298.6770000000001</v>
      </c>
      <c r="N50" s="24">
        <f t="shared" si="34"/>
        <v>86074</v>
      </c>
      <c r="O50" s="24">
        <f t="shared" si="34"/>
        <v>0</v>
      </c>
      <c r="P50" s="24">
        <f t="shared" si="34"/>
        <v>373494</v>
      </c>
      <c r="Q50" s="24">
        <f t="shared" si="34"/>
        <v>347850</v>
      </c>
      <c r="R50" s="24">
        <f t="shared" si="34"/>
        <v>284415</v>
      </c>
      <c r="S50" s="24">
        <f t="shared" si="34"/>
        <v>246460</v>
      </c>
      <c r="T50" s="24">
        <f t="shared" si="34"/>
        <v>188061</v>
      </c>
      <c r="U50" s="24">
        <f t="shared" si="34"/>
        <v>0</v>
      </c>
      <c r="V50" s="24">
        <f t="shared" si="34"/>
        <v>0</v>
      </c>
      <c r="W50" s="24">
        <f t="shared" si="34"/>
        <v>0</v>
      </c>
      <c r="X50" s="24"/>
      <c r="Y50" s="24"/>
      <c r="Z50" s="24"/>
      <c r="AA50" s="24"/>
      <c r="AB50" s="24">
        <f t="shared" si="34"/>
        <v>1906.585088</v>
      </c>
      <c r="AC50" s="24">
        <f t="shared" ref="AC50" si="35">SUM(AC46:AC49)</f>
        <v>86074</v>
      </c>
      <c r="AD50" s="24">
        <f t="shared" ref="AD50" si="36">SUM(AD46:AD49)</f>
        <v>284415</v>
      </c>
      <c r="AE50" s="24">
        <f t="shared" ref="AE50" si="37">SUM(AE46:AE49)</f>
        <v>0</v>
      </c>
      <c r="AF50" s="24">
        <f t="shared" ref="AF50" si="38">SUM(AF46:AF49)</f>
        <v>0</v>
      </c>
      <c r="AG50" s="24">
        <f t="shared" ref="AG50" si="39">SUM(AG46:AG49)</f>
        <v>0</v>
      </c>
      <c r="AH50" s="24">
        <f t="shared" ref="AH50" si="40">SUM(AH46:AH49)</f>
        <v>0</v>
      </c>
      <c r="AI50" s="24">
        <f t="shared" ref="AI50" si="41">SUM(AI46:AI49)</f>
        <v>0</v>
      </c>
      <c r="AJ50" s="24">
        <f t="shared" ref="AJ50" si="42">SUM(AJ46:AJ49)</f>
        <v>0</v>
      </c>
      <c r="AK50" s="24">
        <f t="shared" ref="AK50" si="43">SUM(AK46:AK49)</f>
        <v>0</v>
      </c>
      <c r="AL50" s="24">
        <f t="shared" ref="AL50" si="44">SUM(AL46:AL49)</f>
        <v>0</v>
      </c>
      <c r="AM50" s="24">
        <f t="shared" ref="AM50" si="45">SUM(AM46:AM49)</f>
        <v>0</v>
      </c>
      <c r="AN50" s="24">
        <f t="shared" ref="AN50" si="46">SUM(AN46:AN49)</f>
        <v>0</v>
      </c>
      <c r="AO50" s="24">
        <f t="shared" ref="AO50" si="47">SUM(AO46:AO49)</f>
        <v>0</v>
      </c>
      <c r="AP50" s="24">
        <f t="shared" ref="AP50" si="48">SUM(AP46:AP49)</f>
        <v>0</v>
      </c>
      <c r="AQ50" s="24">
        <f t="shared" ref="AQ50" si="49">SUM(AQ46:AQ49)</f>
        <v>0</v>
      </c>
      <c r="AR50" s="24">
        <f t="shared" ref="AR50" si="50">SUM(AR46:AR49)</f>
        <v>0</v>
      </c>
      <c r="AS50" s="24">
        <f t="shared" ref="AS50" si="51">SUM(AS46:AS49)</f>
        <v>0</v>
      </c>
    </row>
    <row r="51" spans="2:45" s="12" customFormat="1" x14ac:dyDescent="0.35">
      <c r="B51" s="12" t="s">
        <v>46</v>
      </c>
      <c r="K51" s="18"/>
      <c r="L51" s="18"/>
      <c r="M51" s="18"/>
      <c r="N51" s="18"/>
      <c r="O51" s="18"/>
      <c r="P51" s="18"/>
      <c r="Q51" s="18"/>
      <c r="R51" s="18"/>
      <c r="S51" s="18"/>
      <c r="T51" s="18"/>
      <c r="U51" s="18"/>
      <c r="V51" s="18"/>
      <c r="W51" s="18"/>
      <c r="X51" s="18"/>
      <c r="Y51" s="18"/>
      <c r="Z51" s="18"/>
      <c r="AA51" s="18"/>
      <c r="AB51" s="18"/>
      <c r="AC51" s="18"/>
      <c r="AD51" s="18"/>
    </row>
    <row r="52" spans="2:45" x14ac:dyDescent="0.35">
      <c r="B52" t="s">
        <v>47</v>
      </c>
      <c r="K52" s="3"/>
      <c r="L52" s="3"/>
      <c r="M52" s="3">
        <v>232316.486</v>
      </c>
      <c r="N52" s="3">
        <v>0</v>
      </c>
      <c r="O52" s="3"/>
      <c r="P52" s="3">
        <v>0</v>
      </c>
      <c r="Q52" s="3">
        <v>0</v>
      </c>
      <c r="R52" s="3">
        <v>0</v>
      </c>
      <c r="S52" s="3">
        <v>0</v>
      </c>
      <c r="T52" s="3">
        <v>0</v>
      </c>
      <c r="U52" s="3"/>
      <c r="V52" s="3"/>
      <c r="W52" s="3"/>
      <c r="X52" s="3"/>
      <c r="Y52" s="3"/>
      <c r="Z52" s="3"/>
      <c r="AA52" s="3"/>
      <c r="AB52" s="3">
        <v>232301.973</v>
      </c>
      <c r="AC52" s="3">
        <v>0</v>
      </c>
      <c r="AD52" s="3">
        <v>0</v>
      </c>
    </row>
    <row r="53" spans="2:45" x14ac:dyDescent="0.35">
      <c r="B53" t="s">
        <v>48</v>
      </c>
      <c r="K53" s="3"/>
      <c r="L53" s="3"/>
      <c r="M53" s="3">
        <v>0</v>
      </c>
      <c r="N53" s="3">
        <v>4960</v>
      </c>
      <c r="O53" s="3"/>
      <c r="P53" s="3">
        <v>5325</v>
      </c>
      <c r="Q53" s="3">
        <v>4972</v>
      </c>
      <c r="R53" s="3">
        <v>4770</v>
      </c>
      <c r="S53" s="3">
        <v>4506</v>
      </c>
      <c r="T53" s="3">
        <v>5237</v>
      </c>
      <c r="U53" s="3"/>
      <c r="V53" s="3"/>
      <c r="W53" s="3"/>
      <c r="X53" s="3"/>
      <c r="Y53" s="3"/>
      <c r="Z53" s="3"/>
      <c r="AA53" s="3"/>
      <c r="AB53" s="3">
        <v>0</v>
      </c>
      <c r="AC53" s="3">
        <v>4960</v>
      </c>
      <c r="AD53" s="3">
        <v>4770</v>
      </c>
    </row>
    <row r="54" spans="2:45" x14ac:dyDescent="0.35">
      <c r="B54" t="s">
        <v>49</v>
      </c>
      <c r="K54" s="3"/>
      <c r="L54" s="3"/>
      <c r="M54" s="3">
        <v>0</v>
      </c>
      <c r="N54" s="3">
        <v>16900</v>
      </c>
      <c r="O54" s="3"/>
      <c r="P54" s="3">
        <v>16900</v>
      </c>
      <c r="Q54" s="3">
        <v>16900</v>
      </c>
      <c r="R54" s="3">
        <v>16900</v>
      </c>
      <c r="S54" s="3">
        <v>16900</v>
      </c>
      <c r="T54" s="3">
        <v>16900</v>
      </c>
      <c r="U54" s="3"/>
      <c r="V54" s="3"/>
      <c r="W54" s="3"/>
      <c r="X54" s="3"/>
      <c r="Y54" s="3"/>
      <c r="Z54" s="3"/>
      <c r="AA54" s="3"/>
      <c r="AB54" s="3">
        <v>0</v>
      </c>
      <c r="AC54" s="3">
        <v>16900</v>
      </c>
      <c r="AD54" s="3">
        <v>16900</v>
      </c>
    </row>
    <row r="55" spans="2:45" x14ac:dyDescent="0.35">
      <c r="B55" t="s">
        <v>50</v>
      </c>
      <c r="K55" s="3"/>
      <c r="L55" s="3"/>
      <c r="M55" s="3">
        <v>0</v>
      </c>
      <c r="N55" s="3">
        <v>1236</v>
      </c>
      <c r="O55" s="3"/>
      <c r="P55" s="3">
        <v>1148</v>
      </c>
      <c r="Q55" s="3">
        <v>1103</v>
      </c>
      <c r="R55" s="3">
        <v>1059</v>
      </c>
      <c r="S55" s="3">
        <v>1015</v>
      </c>
      <c r="T55" s="3">
        <v>970</v>
      </c>
      <c r="U55" s="3"/>
      <c r="V55" s="3"/>
      <c r="W55" s="3"/>
      <c r="X55" s="3"/>
      <c r="Y55" s="3"/>
      <c r="Z55" s="3"/>
      <c r="AA55" s="3"/>
      <c r="AB55" s="3">
        <v>0</v>
      </c>
      <c r="AC55" s="3">
        <v>1236</v>
      </c>
      <c r="AD55" s="3">
        <v>1059</v>
      </c>
    </row>
    <row r="56" spans="2:45" x14ac:dyDescent="0.35">
      <c r="B56" t="s">
        <v>51</v>
      </c>
      <c r="K56" s="3"/>
      <c r="L56" s="3"/>
      <c r="M56" s="3">
        <v>0</v>
      </c>
      <c r="N56" s="3">
        <v>8255</v>
      </c>
      <c r="O56" s="3"/>
      <c r="P56" s="3">
        <v>8255</v>
      </c>
      <c r="Q56" s="3">
        <v>8255</v>
      </c>
      <c r="R56" s="3">
        <v>8255</v>
      </c>
      <c r="S56" s="3">
        <v>8255</v>
      </c>
      <c r="T56" s="3">
        <v>8255</v>
      </c>
      <c r="U56" s="3"/>
      <c r="V56" s="3"/>
      <c r="W56" s="3"/>
      <c r="X56" s="3"/>
      <c r="Y56" s="3"/>
      <c r="Z56" s="3"/>
      <c r="AA56" s="3"/>
      <c r="AB56" s="3">
        <v>0</v>
      </c>
      <c r="AC56" s="3">
        <v>8255</v>
      </c>
      <c r="AD56" s="3">
        <v>8255</v>
      </c>
    </row>
    <row r="57" spans="2:45" x14ac:dyDescent="0.35">
      <c r="B57" t="s">
        <v>52</v>
      </c>
      <c r="K57" s="3"/>
      <c r="L57" s="3"/>
      <c r="M57" s="3">
        <v>0</v>
      </c>
      <c r="N57" s="3">
        <v>0</v>
      </c>
      <c r="O57" s="3"/>
      <c r="P57" s="3">
        <v>0</v>
      </c>
      <c r="Q57" s="3">
        <v>18900</v>
      </c>
      <c r="R57" s="3">
        <v>26532</v>
      </c>
      <c r="S57" s="3">
        <v>34182</v>
      </c>
      <c r="T57" s="3">
        <v>60192</v>
      </c>
      <c r="U57" s="3"/>
      <c r="V57" s="3"/>
      <c r="W57" s="3"/>
      <c r="X57" s="3"/>
      <c r="Y57" s="3"/>
      <c r="Z57" s="3"/>
      <c r="AA57" s="3"/>
      <c r="AB57" s="3">
        <v>0</v>
      </c>
      <c r="AC57" s="3">
        <v>0</v>
      </c>
      <c r="AD57" s="3">
        <v>26532</v>
      </c>
    </row>
    <row r="58" spans="2:45" s="31" customFormat="1" x14ac:dyDescent="0.35">
      <c r="B58" s="31" t="s">
        <v>53</v>
      </c>
      <c r="K58" s="32"/>
      <c r="L58" s="32"/>
      <c r="M58" s="32">
        <v>0</v>
      </c>
      <c r="N58" s="32">
        <v>3772</v>
      </c>
      <c r="O58" s="32"/>
      <c r="P58" s="32">
        <v>2109</v>
      </c>
      <c r="Q58" s="32">
        <v>6263</v>
      </c>
      <c r="R58" s="32">
        <v>6704</v>
      </c>
      <c r="S58" s="32">
        <v>5054</v>
      </c>
      <c r="T58" s="32">
        <v>5949</v>
      </c>
      <c r="U58" s="32"/>
      <c r="V58" s="32"/>
      <c r="W58" s="32"/>
      <c r="X58" s="32"/>
      <c r="Y58" s="32"/>
      <c r="Z58" s="32"/>
      <c r="AA58" s="32"/>
      <c r="AB58" s="32">
        <v>0</v>
      </c>
      <c r="AC58" s="32">
        <v>3772</v>
      </c>
      <c r="AD58" s="32">
        <v>6704</v>
      </c>
    </row>
    <row r="59" spans="2:45" s="14" customFormat="1" x14ac:dyDescent="0.35">
      <c r="B59" s="14" t="s">
        <v>305</v>
      </c>
      <c r="K59" s="17"/>
      <c r="L59" s="17"/>
      <c r="M59" s="17">
        <v>0</v>
      </c>
      <c r="N59" s="17">
        <v>0</v>
      </c>
      <c r="O59" s="17"/>
      <c r="P59" s="17">
        <v>0</v>
      </c>
      <c r="Q59" s="17">
        <v>0</v>
      </c>
      <c r="R59" s="17">
        <v>0</v>
      </c>
      <c r="S59" s="17">
        <v>16018</v>
      </c>
      <c r="T59" s="17">
        <v>23900</v>
      </c>
      <c r="U59" s="17"/>
      <c r="V59" s="17"/>
      <c r="W59" s="17"/>
      <c r="X59" s="17"/>
      <c r="Y59" s="17"/>
      <c r="Z59" s="17"/>
      <c r="AA59" s="17"/>
      <c r="AB59" s="17">
        <v>0</v>
      </c>
      <c r="AC59" s="17">
        <v>0</v>
      </c>
      <c r="AD59" s="17">
        <v>0</v>
      </c>
    </row>
    <row r="60" spans="2:45" s="19" customFormat="1" x14ac:dyDescent="0.35">
      <c r="B60" s="19" t="s">
        <v>291</v>
      </c>
      <c r="K60" s="20">
        <f>SUM(K52:K59)</f>
        <v>0</v>
      </c>
      <c r="L60" s="20">
        <f t="shared" ref="L60:W60" si="52">SUM(L52:L59)</f>
        <v>0</v>
      </c>
      <c r="M60" s="20">
        <f t="shared" si="52"/>
        <v>232316.486</v>
      </c>
      <c r="N60" s="20">
        <f t="shared" si="52"/>
        <v>35123</v>
      </c>
      <c r="O60" s="20">
        <f t="shared" si="52"/>
        <v>0</v>
      </c>
      <c r="P60" s="20">
        <f t="shared" si="52"/>
        <v>33737</v>
      </c>
      <c r="Q60" s="20">
        <f t="shared" si="52"/>
        <v>56393</v>
      </c>
      <c r="R60" s="20">
        <f t="shared" si="52"/>
        <v>64220</v>
      </c>
      <c r="S60" s="20">
        <f t="shared" si="52"/>
        <v>85930</v>
      </c>
      <c r="T60" s="20">
        <f t="shared" si="52"/>
        <v>121403</v>
      </c>
      <c r="U60" s="20">
        <f t="shared" si="52"/>
        <v>0</v>
      </c>
      <c r="V60" s="20">
        <f t="shared" si="52"/>
        <v>0</v>
      </c>
      <c r="W60" s="20">
        <f t="shared" si="52"/>
        <v>0</v>
      </c>
      <c r="X60" s="20"/>
      <c r="Y60" s="20"/>
      <c r="Z60" s="20"/>
      <c r="AA60" s="20"/>
      <c r="AB60" s="20">
        <f>SUM(AB52:AB59)</f>
        <v>232301.973</v>
      </c>
      <c r="AC60" s="20">
        <f>SUM(AC52:AC59)</f>
        <v>35123</v>
      </c>
      <c r="AD60" s="20">
        <f>SUM(AD52:AD59)</f>
        <v>64220</v>
      </c>
      <c r="AE60" s="20">
        <f t="shared" ref="AC60:AN60" si="53">SUM(AE52:AE58)</f>
        <v>0</v>
      </c>
      <c r="AF60" s="20">
        <f t="shared" si="53"/>
        <v>0</v>
      </c>
      <c r="AG60" s="20">
        <f t="shared" si="53"/>
        <v>0</v>
      </c>
      <c r="AH60" s="20">
        <f t="shared" si="53"/>
        <v>0</v>
      </c>
      <c r="AI60" s="20">
        <f t="shared" si="53"/>
        <v>0</v>
      </c>
      <c r="AJ60" s="20">
        <f t="shared" si="53"/>
        <v>0</v>
      </c>
      <c r="AK60" s="20">
        <f t="shared" si="53"/>
        <v>0</v>
      </c>
      <c r="AL60" s="20">
        <f t="shared" si="53"/>
        <v>0</v>
      </c>
      <c r="AM60" s="20">
        <f t="shared" si="53"/>
        <v>0</v>
      </c>
      <c r="AN60" s="20">
        <f t="shared" si="53"/>
        <v>0</v>
      </c>
      <c r="AO60" s="20">
        <f t="shared" ref="AO60" si="54">SUM(AO52:AO58)</f>
        <v>0</v>
      </c>
      <c r="AP60" s="20">
        <f t="shared" ref="AP60" si="55">SUM(AP52:AP58)</f>
        <v>0</v>
      </c>
      <c r="AQ60" s="20">
        <f t="shared" ref="AQ60" si="56">SUM(AQ52:AQ58)</f>
        <v>0</v>
      </c>
      <c r="AR60" s="20">
        <f t="shared" ref="AR60" si="57">SUM(AR52:AR58)</f>
        <v>0</v>
      </c>
      <c r="AS60" s="20">
        <f t="shared" ref="AS60" si="58">SUM(AS52:AS58)</f>
        <v>0</v>
      </c>
    </row>
    <row r="61" spans="2:45" s="23" customFormat="1" x14ac:dyDescent="0.35">
      <c r="B61" s="23" t="s">
        <v>54</v>
      </c>
      <c r="K61" s="24">
        <f>K60+K50</f>
        <v>0</v>
      </c>
      <c r="L61" s="24">
        <f t="shared" ref="L61:W61" si="59">L60+L50</f>
        <v>0</v>
      </c>
      <c r="M61" s="24">
        <f t="shared" si="59"/>
        <v>233615.163</v>
      </c>
      <c r="N61" s="24">
        <f t="shared" si="59"/>
        <v>121197</v>
      </c>
      <c r="O61" s="24">
        <f t="shared" si="59"/>
        <v>0</v>
      </c>
      <c r="P61" s="24">
        <f t="shared" si="59"/>
        <v>407231</v>
      </c>
      <c r="Q61" s="24">
        <f t="shared" si="59"/>
        <v>404243</v>
      </c>
      <c r="R61" s="24">
        <f t="shared" si="59"/>
        <v>348635</v>
      </c>
      <c r="S61" s="24">
        <f t="shared" si="59"/>
        <v>332390</v>
      </c>
      <c r="T61" s="24">
        <f t="shared" si="59"/>
        <v>309464</v>
      </c>
      <c r="U61" s="24">
        <f t="shared" si="59"/>
        <v>0</v>
      </c>
      <c r="V61" s="24">
        <f t="shared" si="59"/>
        <v>0</v>
      </c>
      <c r="W61" s="24">
        <f t="shared" si="59"/>
        <v>0</v>
      </c>
      <c r="X61" s="24"/>
      <c r="Y61" s="24"/>
      <c r="Z61" s="24"/>
      <c r="AA61" s="24"/>
      <c r="AB61" s="24">
        <f>AB60+AB50</f>
        <v>234208.55808799999</v>
      </c>
      <c r="AC61" s="24">
        <f t="shared" ref="AC61:AN61" si="60">AC60+AC50</f>
        <v>121197</v>
      </c>
      <c r="AD61" s="24">
        <f t="shared" si="60"/>
        <v>348635</v>
      </c>
      <c r="AE61" s="24">
        <f t="shared" si="60"/>
        <v>0</v>
      </c>
      <c r="AF61" s="24">
        <f t="shared" si="60"/>
        <v>0</v>
      </c>
      <c r="AG61" s="24">
        <f t="shared" si="60"/>
        <v>0</v>
      </c>
      <c r="AH61" s="24">
        <f t="shared" si="60"/>
        <v>0</v>
      </c>
      <c r="AI61" s="24">
        <f t="shared" si="60"/>
        <v>0</v>
      </c>
      <c r="AJ61" s="24">
        <f t="shared" si="60"/>
        <v>0</v>
      </c>
      <c r="AK61" s="24">
        <f t="shared" si="60"/>
        <v>0</v>
      </c>
      <c r="AL61" s="24">
        <f t="shared" si="60"/>
        <v>0</v>
      </c>
      <c r="AM61" s="24">
        <f t="shared" si="60"/>
        <v>0</v>
      </c>
      <c r="AN61" s="24">
        <f t="shared" si="60"/>
        <v>0</v>
      </c>
      <c r="AO61" s="24">
        <f t="shared" ref="AO61" si="61">AO60+AO50</f>
        <v>0</v>
      </c>
      <c r="AP61" s="24">
        <f t="shared" ref="AP61" si="62">AP60+AP50</f>
        <v>0</v>
      </c>
      <c r="AQ61" s="24">
        <f t="shared" ref="AQ61" si="63">AQ60+AQ50</f>
        <v>0</v>
      </c>
      <c r="AR61" s="24">
        <f t="shared" ref="AR61" si="64">AR60+AR50</f>
        <v>0</v>
      </c>
      <c r="AS61" s="24">
        <f t="shared" ref="AS61" si="65">AS60+AS50</f>
        <v>0</v>
      </c>
    </row>
    <row r="62" spans="2:45" s="12" customFormat="1" x14ac:dyDescent="0.35">
      <c r="B62" s="12" t="s">
        <v>55</v>
      </c>
      <c r="K62" s="18"/>
      <c r="L62" s="18"/>
      <c r="M62" s="18"/>
      <c r="N62" s="18"/>
      <c r="O62" s="18"/>
      <c r="P62" s="18"/>
      <c r="Q62" s="18"/>
      <c r="R62" s="18"/>
      <c r="S62" s="18"/>
      <c r="T62" s="18"/>
      <c r="U62" s="18"/>
      <c r="V62" s="18"/>
      <c r="W62" s="18"/>
      <c r="X62" s="18"/>
      <c r="Y62" s="18"/>
      <c r="Z62" s="18"/>
      <c r="AA62" s="18"/>
      <c r="AB62" s="18"/>
      <c r="AC62" s="18"/>
      <c r="AD62" s="18"/>
    </row>
    <row r="63" spans="2:45" x14ac:dyDescent="0.35">
      <c r="B63" t="s">
        <v>56</v>
      </c>
      <c r="K63" s="3"/>
      <c r="L63" s="3"/>
      <c r="M63" s="3">
        <v>345.06200000000001</v>
      </c>
      <c r="N63" s="3">
        <v>22375</v>
      </c>
      <c r="O63" s="3"/>
      <c r="P63" s="3">
        <v>24135</v>
      </c>
      <c r="Q63" s="3">
        <v>31910</v>
      </c>
      <c r="R63" s="3">
        <v>27951</v>
      </c>
      <c r="S63" s="3">
        <v>43738</v>
      </c>
      <c r="T63" s="3">
        <v>28072</v>
      </c>
      <c r="U63" s="3"/>
      <c r="V63" s="3"/>
      <c r="W63" s="3"/>
      <c r="X63" s="3"/>
      <c r="Y63" s="3"/>
      <c r="Z63" s="3"/>
      <c r="AA63" s="3"/>
      <c r="AB63" s="3">
        <v>0</v>
      </c>
      <c r="AC63" s="3">
        <v>22375</v>
      </c>
      <c r="AD63" s="3">
        <v>27951</v>
      </c>
    </row>
    <row r="64" spans="2:45" x14ac:dyDescent="0.35">
      <c r="B64" t="s">
        <v>57</v>
      </c>
      <c r="K64" s="3"/>
      <c r="L64" s="3"/>
      <c r="M64" s="3">
        <v>10.55</v>
      </c>
      <c r="N64" s="3">
        <v>10552</v>
      </c>
      <c r="O64" s="3"/>
      <c r="P64" s="3">
        <v>5647</v>
      </c>
      <c r="Q64" s="3">
        <v>9052</v>
      </c>
      <c r="R64" s="3">
        <v>9038</v>
      </c>
      <c r="S64" s="3">
        <v>6442</v>
      </c>
      <c r="T64" s="3">
        <v>6403</v>
      </c>
      <c r="U64" s="3"/>
      <c r="V64" s="3"/>
      <c r="W64" s="3"/>
      <c r="X64" s="3"/>
      <c r="Y64" s="3"/>
      <c r="Z64" s="3"/>
      <c r="AA64" s="3"/>
      <c r="AB64" s="3">
        <v>0</v>
      </c>
      <c r="AC64" s="3">
        <v>10552</v>
      </c>
      <c r="AD64" s="3">
        <v>9038</v>
      </c>
    </row>
    <row r="65" spans="2:45" x14ac:dyDescent="0.35">
      <c r="B65" t="s">
        <v>58</v>
      </c>
      <c r="K65" s="3"/>
      <c r="L65" s="3"/>
      <c r="M65" s="3">
        <v>0</v>
      </c>
      <c r="N65" s="3">
        <v>14041</v>
      </c>
      <c r="O65" s="3"/>
      <c r="P65" s="3">
        <v>0</v>
      </c>
      <c r="Q65" s="3">
        <v>0</v>
      </c>
      <c r="R65" s="3">
        <v>0</v>
      </c>
      <c r="S65" s="3">
        <v>0</v>
      </c>
      <c r="T65" s="3">
        <v>0</v>
      </c>
      <c r="U65" s="3"/>
      <c r="V65" s="3"/>
      <c r="W65" s="3"/>
      <c r="X65" s="3"/>
      <c r="Y65" s="3"/>
      <c r="Z65" s="3"/>
      <c r="AA65" s="3"/>
      <c r="AB65" s="3">
        <v>0</v>
      </c>
      <c r="AC65" s="3">
        <v>14041</v>
      </c>
      <c r="AD65" s="3">
        <v>0</v>
      </c>
    </row>
    <row r="66" spans="2:45" s="14" customFormat="1" x14ac:dyDescent="0.35">
      <c r="B66" s="14" t="s">
        <v>59</v>
      </c>
      <c r="K66" s="17"/>
      <c r="L66" s="17"/>
      <c r="M66" s="17">
        <v>0</v>
      </c>
      <c r="N66" s="17">
        <v>1440</v>
      </c>
      <c r="O66" s="17"/>
      <c r="P66" s="17">
        <v>657</v>
      </c>
      <c r="Q66" s="17">
        <v>1459</v>
      </c>
      <c r="R66" s="17">
        <v>1568</v>
      </c>
      <c r="S66" s="17">
        <v>1511</v>
      </c>
      <c r="T66" s="17">
        <v>1672</v>
      </c>
      <c r="U66" s="17"/>
      <c r="V66" s="17"/>
      <c r="W66" s="17"/>
      <c r="X66" s="17"/>
      <c r="Y66" s="17"/>
      <c r="Z66" s="17"/>
      <c r="AA66" s="17"/>
      <c r="AB66" s="17">
        <v>49.933999999999997</v>
      </c>
      <c r="AC66" s="17">
        <v>1440</v>
      </c>
      <c r="AD66" s="17">
        <v>1568</v>
      </c>
    </row>
    <row r="67" spans="2:45" x14ac:dyDescent="0.35">
      <c r="B67" t="s">
        <v>60</v>
      </c>
      <c r="K67" s="3">
        <f t="shared" ref="K67:W67" si="66">SUM(K63:K66)</f>
        <v>0</v>
      </c>
      <c r="L67" s="3">
        <f t="shared" si="66"/>
        <v>0</v>
      </c>
      <c r="M67" s="3">
        <f t="shared" si="66"/>
        <v>355.61200000000002</v>
      </c>
      <c r="N67" s="3">
        <f t="shared" si="66"/>
        <v>48408</v>
      </c>
      <c r="O67" s="3">
        <f t="shared" si="66"/>
        <v>0</v>
      </c>
      <c r="P67" s="3">
        <f t="shared" si="66"/>
        <v>30439</v>
      </c>
      <c r="Q67" s="3">
        <f t="shared" si="66"/>
        <v>42421</v>
      </c>
      <c r="R67" s="3">
        <f t="shared" si="66"/>
        <v>38557</v>
      </c>
      <c r="S67" s="3">
        <f t="shared" si="66"/>
        <v>51691</v>
      </c>
      <c r="T67" s="3">
        <f t="shared" si="66"/>
        <v>36147</v>
      </c>
      <c r="U67" s="3">
        <f t="shared" si="66"/>
        <v>0</v>
      </c>
      <c r="V67" s="3">
        <f t="shared" si="66"/>
        <v>0</v>
      </c>
      <c r="W67" s="3">
        <f t="shared" si="66"/>
        <v>0</v>
      </c>
      <c r="X67" s="3"/>
      <c r="Y67" s="3"/>
      <c r="Z67" s="3"/>
      <c r="AA67" s="3"/>
      <c r="AB67" s="3">
        <f>SUM(AB63:AB66)</f>
        <v>49.933999999999997</v>
      </c>
      <c r="AC67" s="3">
        <f t="shared" ref="AC67:AS67" si="67">SUM(AC63:AC66)</f>
        <v>48408</v>
      </c>
      <c r="AD67" s="3">
        <f t="shared" si="67"/>
        <v>38557</v>
      </c>
      <c r="AE67" s="3">
        <f t="shared" si="67"/>
        <v>0</v>
      </c>
      <c r="AF67" s="3">
        <f t="shared" si="67"/>
        <v>0</v>
      </c>
      <c r="AG67" s="3">
        <f t="shared" si="67"/>
        <v>0</v>
      </c>
      <c r="AH67" s="3">
        <f t="shared" si="67"/>
        <v>0</v>
      </c>
      <c r="AI67" s="3">
        <f t="shared" si="67"/>
        <v>0</v>
      </c>
      <c r="AJ67" s="3">
        <f t="shared" si="67"/>
        <v>0</v>
      </c>
      <c r="AK67" s="3">
        <f t="shared" si="67"/>
        <v>0</v>
      </c>
      <c r="AL67" s="3">
        <f t="shared" si="67"/>
        <v>0</v>
      </c>
      <c r="AM67" s="3">
        <f t="shared" si="67"/>
        <v>0</v>
      </c>
      <c r="AN67" s="3">
        <f t="shared" si="67"/>
        <v>0</v>
      </c>
      <c r="AO67" s="3">
        <f t="shared" si="67"/>
        <v>0</v>
      </c>
      <c r="AP67" s="3">
        <f t="shared" si="67"/>
        <v>0</v>
      </c>
      <c r="AQ67" s="3">
        <f t="shared" si="67"/>
        <v>0</v>
      </c>
      <c r="AR67" s="3">
        <f t="shared" si="67"/>
        <v>0</v>
      </c>
      <c r="AS67" s="3">
        <f t="shared" si="67"/>
        <v>0</v>
      </c>
    </row>
    <row r="68" spans="2:45" s="13" customFormat="1" x14ac:dyDescent="0.35">
      <c r="B68" s="12" t="s">
        <v>61</v>
      </c>
      <c r="K68" s="16"/>
      <c r="L68" s="16"/>
      <c r="M68" s="16"/>
      <c r="N68" s="16"/>
      <c r="O68" s="16"/>
      <c r="P68" s="16"/>
      <c r="Q68" s="16"/>
      <c r="R68" s="16"/>
      <c r="S68" s="16"/>
      <c r="T68" s="16"/>
      <c r="U68" s="16"/>
      <c r="V68" s="16"/>
      <c r="W68" s="16"/>
      <c r="X68" s="16"/>
      <c r="Y68" s="16"/>
      <c r="Z68" s="16"/>
      <c r="AA68" s="16"/>
      <c r="AB68" s="16"/>
      <c r="AC68" s="16"/>
      <c r="AD68" s="16"/>
    </row>
    <row r="69" spans="2:45" x14ac:dyDescent="0.35">
      <c r="B69" t="s">
        <v>62</v>
      </c>
      <c r="K69" s="3"/>
      <c r="L69" s="3"/>
      <c r="M69" s="3">
        <v>0</v>
      </c>
      <c r="N69" s="3">
        <v>0</v>
      </c>
      <c r="O69" s="3"/>
      <c r="P69" s="3">
        <v>41412</v>
      </c>
      <c r="Q69" s="3">
        <v>38211</v>
      </c>
      <c r="R69" s="3">
        <v>29349</v>
      </c>
      <c r="S69" s="3">
        <v>30457</v>
      </c>
      <c r="T69" s="3">
        <v>23258</v>
      </c>
      <c r="U69" s="3"/>
      <c r="V69" s="3"/>
      <c r="W69" s="3"/>
      <c r="X69" s="3"/>
      <c r="Y69" s="3"/>
      <c r="Z69" s="3"/>
      <c r="AA69" s="3"/>
      <c r="AB69" s="3">
        <v>0</v>
      </c>
      <c r="AC69" s="3">
        <v>0</v>
      </c>
      <c r="AD69" s="3">
        <v>29349</v>
      </c>
    </row>
    <row r="70" spans="2:45" x14ac:dyDescent="0.35">
      <c r="B70" t="s">
        <v>63</v>
      </c>
      <c r="K70" s="3"/>
      <c r="L70" s="3"/>
      <c r="M70" s="3">
        <v>8050</v>
      </c>
      <c r="N70" s="3">
        <v>2976</v>
      </c>
      <c r="O70" s="3"/>
      <c r="P70" s="3">
        <v>2848</v>
      </c>
      <c r="Q70" s="3">
        <v>2995</v>
      </c>
      <c r="R70" s="3">
        <v>2786</v>
      </c>
      <c r="S70" s="3">
        <v>2433</v>
      </c>
      <c r="T70" s="3">
        <v>2076</v>
      </c>
      <c r="U70" s="3"/>
      <c r="V70" s="3"/>
      <c r="W70" s="3"/>
      <c r="X70" s="3"/>
      <c r="Y70" s="3"/>
      <c r="Z70" s="3"/>
      <c r="AA70" s="3"/>
      <c r="AB70" s="3">
        <v>8050</v>
      </c>
      <c r="AC70" s="3">
        <v>2976</v>
      </c>
      <c r="AD70" s="3">
        <v>2786</v>
      </c>
    </row>
    <row r="71" spans="2:45" s="14" customFormat="1" x14ac:dyDescent="0.35">
      <c r="B71" s="14" t="s">
        <v>64</v>
      </c>
      <c r="K71" s="17"/>
      <c r="L71" s="17"/>
      <c r="M71" s="17">
        <v>30174</v>
      </c>
      <c r="N71" s="17">
        <v>1415</v>
      </c>
      <c r="O71" s="17"/>
      <c r="P71" s="17">
        <v>794</v>
      </c>
      <c r="Q71" s="17">
        <v>1131</v>
      </c>
      <c r="R71" s="17">
        <v>856</v>
      </c>
      <c r="S71" s="17">
        <v>1078</v>
      </c>
      <c r="T71" s="17">
        <v>23779</v>
      </c>
      <c r="U71" s="17"/>
      <c r="V71" s="17"/>
      <c r="W71" s="17"/>
      <c r="X71" s="17"/>
      <c r="Y71" s="17"/>
      <c r="Z71" s="17"/>
      <c r="AA71" s="17"/>
      <c r="AB71" s="17"/>
      <c r="AC71" s="17">
        <v>1415</v>
      </c>
      <c r="AD71" s="17">
        <v>856</v>
      </c>
    </row>
    <row r="72" spans="2:45" s="19" customFormat="1" x14ac:dyDescent="0.35">
      <c r="B72" s="19" t="s">
        <v>292</v>
      </c>
      <c r="K72" s="20">
        <f>SUM(K69:K71)</f>
        <v>0</v>
      </c>
      <c r="L72" s="20">
        <f t="shared" ref="L72:W72" si="68">SUM(L69:L71)</f>
        <v>0</v>
      </c>
      <c r="M72" s="20">
        <f t="shared" si="68"/>
        <v>38224</v>
      </c>
      <c r="N72" s="20">
        <f t="shared" si="68"/>
        <v>4391</v>
      </c>
      <c r="O72" s="20">
        <f t="shared" si="68"/>
        <v>0</v>
      </c>
      <c r="P72" s="20">
        <f t="shared" si="68"/>
        <v>45054</v>
      </c>
      <c r="Q72" s="20">
        <f t="shared" si="68"/>
        <v>42337</v>
      </c>
      <c r="R72" s="20">
        <f t="shared" si="68"/>
        <v>32991</v>
      </c>
      <c r="S72" s="20">
        <f t="shared" si="68"/>
        <v>33968</v>
      </c>
      <c r="T72" s="20">
        <f t="shared" si="68"/>
        <v>49113</v>
      </c>
      <c r="U72" s="20">
        <f t="shared" si="68"/>
        <v>0</v>
      </c>
      <c r="V72" s="20">
        <f t="shared" si="68"/>
        <v>0</v>
      </c>
      <c r="W72" s="20">
        <f t="shared" si="68"/>
        <v>0</v>
      </c>
      <c r="X72" s="20"/>
      <c r="Y72" s="20"/>
      <c r="Z72" s="20"/>
      <c r="AA72" s="20"/>
      <c r="AB72" s="20">
        <f>SUM(AB69:AB71)</f>
        <v>8050</v>
      </c>
      <c r="AC72" s="20">
        <f t="shared" ref="AC72:AS72" si="69">SUM(AC69:AC71)</f>
        <v>4391</v>
      </c>
      <c r="AD72" s="20">
        <f t="shared" si="69"/>
        <v>32991</v>
      </c>
      <c r="AE72" s="20">
        <f t="shared" si="69"/>
        <v>0</v>
      </c>
      <c r="AF72" s="20">
        <f t="shared" si="69"/>
        <v>0</v>
      </c>
      <c r="AG72" s="20">
        <f t="shared" si="69"/>
        <v>0</v>
      </c>
      <c r="AH72" s="20">
        <f t="shared" si="69"/>
        <v>0</v>
      </c>
      <c r="AI72" s="20">
        <f t="shared" si="69"/>
        <v>0</v>
      </c>
      <c r="AJ72" s="20">
        <f t="shared" si="69"/>
        <v>0</v>
      </c>
      <c r="AK72" s="20">
        <f t="shared" si="69"/>
        <v>0</v>
      </c>
      <c r="AL72" s="20">
        <f t="shared" si="69"/>
        <v>0</v>
      </c>
      <c r="AM72" s="20">
        <f t="shared" si="69"/>
        <v>0</v>
      </c>
      <c r="AN72" s="20">
        <f t="shared" si="69"/>
        <v>0</v>
      </c>
      <c r="AO72" s="20">
        <f t="shared" si="69"/>
        <v>0</v>
      </c>
      <c r="AP72" s="20">
        <f t="shared" si="69"/>
        <v>0</v>
      </c>
      <c r="AQ72" s="20">
        <f t="shared" si="69"/>
        <v>0</v>
      </c>
      <c r="AR72" s="20">
        <f t="shared" si="69"/>
        <v>0</v>
      </c>
      <c r="AS72" s="20">
        <f t="shared" si="69"/>
        <v>0</v>
      </c>
    </row>
    <row r="73" spans="2:45" s="23" customFormat="1" x14ac:dyDescent="0.35">
      <c r="B73" s="23" t="s">
        <v>65</v>
      </c>
      <c r="K73" s="24">
        <f>K72+K67</f>
        <v>0</v>
      </c>
      <c r="L73" s="24">
        <f t="shared" ref="L73:W73" si="70">L72+L67</f>
        <v>0</v>
      </c>
      <c r="M73" s="24">
        <f t="shared" si="70"/>
        <v>38579.612000000001</v>
      </c>
      <c r="N73" s="24">
        <f t="shared" si="70"/>
        <v>52799</v>
      </c>
      <c r="O73" s="24">
        <f t="shared" si="70"/>
        <v>0</v>
      </c>
      <c r="P73" s="24">
        <f t="shared" si="70"/>
        <v>75493</v>
      </c>
      <c r="Q73" s="24">
        <f t="shared" si="70"/>
        <v>84758</v>
      </c>
      <c r="R73" s="24">
        <f t="shared" si="70"/>
        <v>71548</v>
      </c>
      <c r="S73" s="24">
        <f t="shared" si="70"/>
        <v>85659</v>
      </c>
      <c r="T73" s="24">
        <f t="shared" si="70"/>
        <v>85260</v>
      </c>
      <c r="U73" s="24">
        <f t="shared" si="70"/>
        <v>0</v>
      </c>
      <c r="V73" s="24">
        <f t="shared" si="70"/>
        <v>0</v>
      </c>
      <c r="W73" s="24">
        <f t="shared" si="70"/>
        <v>0</v>
      </c>
      <c r="X73" s="24"/>
      <c r="Y73" s="24"/>
      <c r="Z73" s="24"/>
      <c r="AA73" s="24"/>
      <c r="AB73" s="24">
        <f>AB72+AB67</f>
        <v>8099.9340000000002</v>
      </c>
      <c r="AC73" s="24">
        <f t="shared" ref="AC73:AS73" si="71">AC72+AC67</f>
        <v>52799</v>
      </c>
      <c r="AD73" s="24">
        <f t="shared" si="71"/>
        <v>71548</v>
      </c>
      <c r="AE73" s="24">
        <f t="shared" si="71"/>
        <v>0</v>
      </c>
      <c r="AF73" s="24">
        <f t="shared" si="71"/>
        <v>0</v>
      </c>
      <c r="AG73" s="24">
        <f t="shared" si="71"/>
        <v>0</v>
      </c>
      <c r="AH73" s="24">
        <f t="shared" si="71"/>
        <v>0</v>
      </c>
      <c r="AI73" s="24">
        <f t="shared" si="71"/>
        <v>0</v>
      </c>
      <c r="AJ73" s="24">
        <f t="shared" si="71"/>
        <v>0</v>
      </c>
      <c r="AK73" s="24">
        <f t="shared" si="71"/>
        <v>0</v>
      </c>
      <c r="AL73" s="24">
        <f t="shared" si="71"/>
        <v>0</v>
      </c>
      <c r="AM73" s="24">
        <f t="shared" si="71"/>
        <v>0</v>
      </c>
      <c r="AN73" s="24">
        <f t="shared" si="71"/>
        <v>0</v>
      </c>
      <c r="AO73" s="24">
        <f t="shared" si="71"/>
        <v>0</v>
      </c>
      <c r="AP73" s="24">
        <f t="shared" si="71"/>
        <v>0</v>
      </c>
      <c r="AQ73" s="24">
        <f t="shared" si="71"/>
        <v>0</v>
      </c>
      <c r="AR73" s="24">
        <f t="shared" si="71"/>
        <v>0</v>
      </c>
      <c r="AS73" s="24">
        <f t="shared" si="71"/>
        <v>0</v>
      </c>
    </row>
    <row r="74" spans="2:45" x14ac:dyDescent="0.35">
      <c r="B74" t="s">
        <v>66</v>
      </c>
      <c r="K74" s="3"/>
      <c r="L74" s="3"/>
      <c r="M74" s="3">
        <v>0</v>
      </c>
      <c r="N74" s="3">
        <v>2140</v>
      </c>
      <c r="O74" s="3"/>
      <c r="P74" s="3">
        <v>0</v>
      </c>
      <c r="Q74" s="3">
        <v>0</v>
      </c>
      <c r="R74" s="3">
        <v>0</v>
      </c>
      <c r="S74" s="3"/>
      <c r="T74" s="3">
        <v>0</v>
      </c>
      <c r="U74" s="3"/>
      <c r="V74" s="3"/>
      <c r="W74" s="3"/>
      <c r="X74" s="3"/>
      <c r="Y74" s="3"/>
      <c r="Z74" s="3"/>
      <c r="AA74" s="3"/>
      <c r="AB74" s="3"/>
      <c r="AC74" s="3">
        <v>2140</v>
      </c>
      <c r="AD74" s="3">
        <v>0</v>
      </c>
    </row>
    <row r="75" spans="2:45" s="12" customFormat="1" x14ac:dyDescent="0.35">
      <c r="B75" s="12" t="s">
        <v>67</v>
      </c>
      <c r="K75" s="18"/>
      <c r="L75" s="18"/>
      <c r="M75" s="18"/>
      <c r="N75" s="18"/>
      <c r="O75" s="18"/>
      <c r="P75" s="18"/>
      <c r="Q75" s="18"/>
      <c r="R75" s="18"/>
      <c r="S75" s="18"/>
      <c r="T75" s="18"/>
      <c r="U75" s="18"/>
      <c r="V75" s="18"/>
      <c r="W75" s="18"/>
      <c r="X75" s="18"/>
      <c r="Y75" s="18"/>
      <c r="Z75" s="18"/>
      <c r="AA75" s="18"/>
      <c r="AB75" s="18"/>
      <c r="AC75" s="18"/>
      <c r="AD75" s="18"/>
    </row>
    <row r="76" spans="2:45" x14ac:dyDescent="0.35">
      <c r="B76" t="s">
        <v>68</v>
      </c>
      <c r="K76" s="3"/>
      <c r="L76" s="3"/>
      <c r="M76" s="3">
        <v>232300</v>
      </c>
      <c r="N76" s="3">
        <v>819694</v>
      </c>
      <c r="O76" s="3"/>
      <c r="P76" s="3">
        <v>0</v>
      </c>
      <c r="Q76" s="3">
        <v>0</v>
      </c>
      <c r="R76" s="3">
        <v>0</v>
      </c>
      <c r="S76" s="3">
        <v>0</v>
      </c>
      <c r="T76" s="3">
        <v>0</v>
      </c>
      <c r="U76" s="3"/>
      <c r="V76" s="3"/>
      <c r="W76" s="3"/>
      <c r="X76" s="3"/>
      <c r="Y76" s="3"/>
      <c r="Z76" s="3"/>
      <c r="AA76" s="3"/>
      <c r="AB76" s="3">
        <v>221345.46900000001</v>
      </c>
      <c r="AC76" s="3">
        <v>0</v>
      </c>
      <c r="AD76" s="3">
        <v>0</v>
      </c>
    </row>
    <row r="77" spans="2:45" x14ac:dyDescent="0.35">
      <c r="B77" t="s">
        <v>69</v>
      </c>
      <c r="K77" s="3"/>
      <c r="L77" s="3"/>
      <c r="M77" s="3">
        <v>0</v>
      </c>
      <c r="N77" s="3">
        <v>28184</v>
      </c>
      <c r="O77" s="3"/>
      <c r="P77" s="3">
        <v>0</v>
      </c>
      <c r="Q77" s="3">
        <v>0</v>
      </c>
      <c r="R77" s="3">
        <v>0</v>
      </c>
      <c r="S77" s="3">
        <v>0</v>
      </c>
      <c r="T77" s="3">
        <v>0</v>
      </c>
      <c r="U77" s="3"/>
      <c r="V77" s="3"/>
      <c r="W77" s="3"/>
      <c r="X77" s="3"/>
      <c r="Y77" s="3"/>
      <c r="Z77" s="3"/>
      <c r="AA77" s="3"/>
      <c r="AB77" s="3">
        <v>0</v>
      </c>
      <c r="AC77" s="3">
        <v>819694</v>
      </c>
      <c r="AD77" s="3">
        <v>0</v>
      </c>
    </row>
    <row r="78" spans="2:45" x14ac:dyDescent="0.35">
      <c r="B78" t="s">
        <v>70</v>
      </c>
      <c r="K78" s="3"/>
      <c r="L78" s="3"/>
      <c r="M78" s="3">
        <v>0</v>
      </c>
      <c r="N78" s="3">
        <v>0</v>
      </c>
      <c r="O78" s="3"/>
      <c r="P78" s="3">
        <v>0</v>
      </c>
      <c r="Q78" s="3">
        <v>0</v>
      </c>
      <c r="R78" s="3">
        <v>0</v>
      </c>
      <c r="S78" s="3">
        <v>0</v>
      </c>
      <c r="T78" s="3">
        <v>0</v>
      </c>
      <c r="U78" s="3"/>
      <c r="V78" s="3"/>
      <c r="W78" s="3"/>
      <c r="X78" s="3"/>
      <c r="Y78" s="3"/>
      <c r="Z78" s="3"/>
      <c r="AA78" s="3"/>
      <c r="AB78" s="3">
        <v>0</v>
      </c>
      <c r="AC78" s="3">
        <v>28184</v>
      </c>
      <c r="AD78" s="3">
        <v>0</v>
      </c>
    </row>
    <row r="79" spans="2:45" x14ac:dyDescent="0.35">
      <c r="B79" t="s">
        <v>71</v>
      </c>
      <c r="K79" s="3"/>
      <c r="L79" s="3"/>
      <c r="M79" s="3">
        <v>0</v>
      </c>
      <c r="N79" s="3">
        <v>0</v>
      </c>
      <c r="O79" s="3"/>
      <c r="P79" s="3">
        <v>4</v>
      </c>
      <c r="Q79" s="3">
        <v>5</v>
      </c>
      <c r="R79" s="3">
        <v>7</v>
      </c>
      <c r="S79" s="3">
        <v>7</v>
      </c>
      <c r="T79" s="3">
        <v>7</v>
      </c>
      <c r="U79" s="3"/>
      <c r="V79" s="3"/>
      <c r="W79" s="3"/>
      <c r="X79" s="3"/>
      <c r="Y79" s="3"/>
      <c r="Z79" s="3"/>
      <c r="AA79" s="3"/>
      <c r="AB79" s="3">
        <v>0.108</v>
      </c>
      <c r="AC79" s="3">
        <v>0</v>
      </c>
      <c r="AD79" s="3">
        <v>7</v>
      </c>
    </row>
    <row r="80" spans="2:45" x14ac:dyDescent="0.35">
      <c r="B80" t="s">
        <v>72</v>
      </c>
      <c r="K80" s="3"/>
      <c r="L80" s="3"/>
      <c r="M80" s="3">
        <v>0.57499999999999996</v>
      </c>
      <c r="N80" s="3">
        <v>0</v>
      </c>
      <c r="O80" s="3"/>
      <c r="P80" s="3">
        <v>18</v>
      </c>
      <c r="Q80" s="3">
        <v>18</v>
      </c>
      <c r="R80" s="3">
        <v>16</v>
      </c>
      <c r="S80" s="3">
        <v>16</v>
      </c>
      <c r="T80" s="3">
        <v>16</v>
      </c>
      <c r="U80" s="3"/>
      <c r="V80" s="3"/>
      <c r="W80" s="3"/>
      <c r="X80" s="3"/>
      <c r="Y80" s="3"/>
      <c r="Z80" s="3"/>
      <c r="AA80" s="3"/>
      <c r="AB80" s="3">
        <v>0.57499999999999996</v>
      </c>
      <c r="AC80" s="3">
        <v>0</v>
      </c>
      <c r="AD80" s="3">
        <v>16</v>
      </c>
    </row>
    <row r="81" spans="2:45" x14ac:dyDescent="0.35">
      <c r="B81" t="s">
        <v>73</v>
      </c>
      <c r="K81" s="3"/>
      <c r="L81" s="3"/>
      <c r="M81" s="3">
        <v>0</v>
      </c>
      <c r="N81" s="3">
        <v>0</v>
      </c>
      <c r="O81" s="3"/>
      <c r="P81" s="3">
        <v>221379</v>
      </c>
      <c r="Q81" s="3">
        <v>272217</v>
      </c>
      <c r="R81" s="3">
        <v>296748</v>
      </c>
      <c r="S81" s="3">
        <v>302487</v>
      </c>
      <c r="T81" s="3">
        <v>312618</v>
      </c>
      <c r="U81" s="3"/>
      <c r="V81" s="3"/>
      <c r="W81" s="3"/>
      <c r="X81" s="3"/>
      <c r="Y81" s="3"/>
      <c r="Z81" s="3"/>
      <c r="AA81" s="3"/>
      <c r="AB81" s="3">
        <v>5111.4939999999997</v>
      </c>
      <c r="AC81" s="3">
        <v>0</v>
      </c>
      <c r="AD81" s="3">
        <v>296748</v>
      </c>
    </row>
    <row r="82" spans="2:45" s="14" customFormat="1" x14ac:dyDescent="0.35">
      <c r="B82" s="14" t="s">
        <v>74</v>
      </c>
      <c r="K82" s="17"/>
      <c r="L82" s="17"/>
      <c r="M82" s="17">
        <v>0</v>
      </c>
      <c r="N82" s="17">
        <v>-781620</v>
      </c>
      <c r="O82" s="17"/>
      <c r="P82" s="17">
        <v>-158771</v>
      </c>
      <c r="Q82" s="17">
        <v>-169478</v>
      </c>
      <c r="R82" s="17">
        <v>-182092</v>
      </c>
      <c r="S82" s="17">
        <v>-193054</v>
      </c>
      <c r="T82" s="17">
        <v>-202577</v>
      </c>
      <c r="U82" s="17"/>
      <c r="V82" s="17"/>
      <c r="W82" s="17"/>
      <c r="X82" s="17"/>
      <c r="Y82" s="17"/>
      <c r="Z82" s="17"/>
      <c r="AA82" s="17"/>
      <c r="AB82" s="17">
        <v>-112.17100000000001</v>
      </c>
      <c r="AC82" s="17">
        <v>-781620</v>
      </c>
      <c r="AD82" s="17">
        <v>-182092</v>
      </c>
    </row>
    <row r="83" spans="2:45" x14ac:dyDescent="0.35">
      <c r="B83" t="s">
        <v>75</v>
      </c>
      <c r="K83" s="3">
        <f t="shared" ref="K83:W83" si="72">SUM(K76:K82)</f>
        <v>0</v>
      </c>
      <c r="L83" s="3">
        <f t="shared" si="72"/>
        <v>0</v>
      </c>
      <c r="M83" s="3">
        <f t="shared" si="72"/>
        <v>232300.57500000001</v>
      </c>
      <c r="N83" s="3">
        <f t="shared" si="72"/>
        <v>66258</v>
      </c>
      <c r="O83" s="3">
        <f t="shared" si="72"/>
        <v>0</v>
      </c>
      <c r="P83" s="3">
        <f t="shared" si="72"/>
        <v>62630</v>
      </c>
      <c r="Q83" s="3">
        <f t="shared" si="72"/>
        <v>102762</v>
      </c>
      <c r="R83" s="3">
        <f t="shared" si="72"/>
        <v>114679</v>
      </c>
      <c r="S83" s="3">
        <f t="shared" si="72"/>
        <v>109456</v>
      </c>
      <c r="T83" s="3">
        <f t="shared" si="72"/>
        <v>110064</v>
      </c>
      <c r="U83" s="3">
        <f t="shared" si="72"/>
        <v>0</v>
      </c>
      <c r="V83" s="3">
        <f t="shared" si="72"/>
        <v>0</v>
      </c>
      <c r="W83" s="3">
        <f t="shared" si="72"/>
        <v>0</v>
      </c>
      <c r="X83" s="3"/>
      <c r="Y83" s="3"/>
      <c r="Z83" s="3"/>
      <c r="AA83" s="3"/>
      <c r="AB83" s="3">
        <f>SUM(AB76:AB82)</f>
        <v>226345.47500000003</v>
      </c>
      <c r="AC83" s="3">
        <f t="shared" ref="AC83:AS83" si="73">SUM(AC76:AC82)</f>
        <v>66258</v>
      </c>
      <c r="AD83" s="3">
        <f t="shared" si="73"/>
        <v>114679</v>
      </c>
      <c r="AE83" s="3">
        <f t="shared" si="73"/>
        <v>0</v>
      </c>
      <c r="AF83" s="3">
        <f t="shared" si="73"/>
        <v>0</v>
      </c>
      <c r="AG83" s="3">
        <f t="shared" si="73"/>
        <v>0</v>
      </c>
      <c r="AH83" s="3">
        <f t="shared" si="73"/>
        <v>0</v>
      </c>
      <c r="AI83" s="3">
        <f t="shared" si="73"/>
        <v>0</v>
      </c>
      <c r="AJ83" s="3">
        <f t="shared" si="73"/>
        <v>0</v>
      </c>
      <c r="AK83" s="3">
        <f t="shared" si="73"/>
        <v>0</v>
      </c>
      <c r="AL83" s="3">
        <f t="shared" si="73"/>
        <v>0</v>
      </c>
      <c r="AM83" s="3">
        <f t="shared" si="73"/>
        <v>0</v>
      </c>
      <c r="AN83" s="3">
        <f t="shared" si="73"/>
        <v>0</v>
      </c>
      <c r="AO83" s="3">
        <f t="shared" si="73"/>
        <v>0</v>
      </c>
      <c r="AP83" s="3">
        <f t="shared" si="73"/>
        <v>0</v>
      </c>
      <c r="AQ83" s="3">
        <f t="shared" si="73"/>
        <v>0</v>
      </c>
      <c r="AR83" s="3">
        <f t="shared" si="73"/>
        <v>0</v>
      </c>
      <c r="AS83" s="3">
        <f t="shared" si="73"/>
        <v>0</v>
      </c>
    </row>
    <row r="84" spans="2:45" s="14" customFormat="1" x14ac:dyDescent="0.35">
      <c r="B84" s="14" t="s">
        <v>76</v>
      </c>
      <c r="K84" s="17"/>
      <c r="L84" s="17"/>
      <c r="M84" s="17">
        <v>0</v>
      </c>
      <c r="N84" s="17">
        <v>0</v>
      </c>
      <c r="O84" s="17"/>
      <c r="P84" s="17">
        <v>269108</v>
      </c>
      <c r="Q84" s="17">
        <v>216723</v>
      </c>
      <c r="R84" s="17">
        <v>162408</v>
      </c>
      <c r="S84" s="17">
        <v>137275</v>
      </c>
      <c r="T84" s="17">
        <v>114140</v>
      </c>
      <c r="U84" s="17"/>
      <c r="V84" s="17"/>
      <c r="W84" s="17"/>
      <c r="X84" s="17"/>
      <c r="Y84" s="17"/>
      <c r="Z84" s="17"/>
      <c r="AA84" s="17"/>
      <c r="AB84" s="17">
        <v>0</v>
      </c>
      <c r="AC84" s="17">
        <v>0</v>
      </c>
      <c r="AD84" s="17">
        <v>162408</v>
      </c>
    </row>
    <row r="85" spans="2:45" s="28" customFormat="1" x14ac:dyDescent="0.35">
      <c r="B85" s="28" t="s">
        <v>77</v>
      </c>
      <c r="K85" s="29">
        <f t="shared" ref="K85:W85" si="74">SUM(K83:K84)</f>
        <v>0</v>
      </c>
      <c r="L85" s="29">
        <f t="shared" si="74"/>
        <v>0</v>
      </c>
      <c r="M85" s="29">
        <f t="shared" si="74"/>
        <v>232300.57500000001</v>
      </c>
      <c r="N85" s="29">
        <f t="shared" si="74"/>
        <v>66258</v>
      </c>
      <c r="O85" s="29">
        <f t="shared" si="74"/>
        <v>0</v>
      </c>
      <c r="P85" s="29">
        <f t="shared" si="74"/>
        <v>331738</v>
      </c>
      <c r="Q85" s="29">
        <f t="shared" si="74"/>
        <v>319485</v>
      </c>
      <c r="R85" s="29">
        <f t="shared" si="74"/>
        <v>277087</v>
      </c>
      <c r="S85" s="29">
        <f t="shared" si="74"/>
        <v>246731</v>
      </c>
      <c r="T85" s="29">
        <f t="shared" si="74"/>
        <v>224204</v>
      </c>
      <c r="U85" s="29">
        <f t="shared" si="74"/>
        <v>0</v>
      </c>
      <c r="V85" s="29">
        <f t="shared" si="74"/>
        <v>0</v>
      </c>
      <c r="W85" s="29">
        <f t="shared" si="74"/>
        <v>0</v>
      </c>
      <c r="X85" s="29"/>
      <c r="Y85" s="29"/>
      <c r="Z85" s="29"/>
      <c r="AA85" s="29"/>
      <c r="AB85" s="29">
        <f>SUM(AB83:AB84)</f>
        <v>226345.47500000003</v>
      </c>
      <c r="AC85" s="29">
        <f t="shared" ref="AC85:AS85" si="75">SUM(AC83:AC84)</f>
        <v>66258</v>
      </c>
      <c r="AD85" s="29">
        <f t="shared" si="75"/>
        <v>277087</v>
      </c>
      <c r="AE85" s="29">
        <f t="shared" si="75"/>
        <v>0</v>
      </c>
      <c r="AF85" s="29">
        <f t="shared" si="75"/>
        <v>0</v>
      </c>
      <c r="AG85" s="29">
        <f t="shared" si="75"/>
        <v>0</v>
      </c>
      <c r="AH85" s="29">
        <f t="shared" si="75"/>
        <v>0</v>
      </c>
      <c r="AI85" s="29">
        <f t="shared" si="75"/>
        <v>0</v>
      </c>
      <c r="AJ85" s="29">
        <f t="shared" si="75"/>
        <v>0</v>
      </c>
      <c r="AK85" s="29">
        <f t="shared" si="75"/>
        <v>0</v>
      </c>
      <c r="AL85" s="29">
        <f t="shared" si="75"/>
        <v>0</v>
      </c>
      <c r="AM85" s="29">
        <f t="shared" si="75"/>
        <v>0</v>
      </c>
      <c r="AN85" s="29">
        <f t="shared" si="75"/>
        <v>0</v>
      </c>
      <c r="AO85" s="29">
        <f t="shared" si="75"/>
        <v>0</v>
      </c>
      <c r="AP85" s="29">
        <f t="shared" si="75"/>
        <v>0</v>
      </c>
      <c r="AQ85" s="29">
        <f t="shared" si="75"/>
        <v>0</v>
      </c>
      <c r="AR85" s="29">
        <f t="shared" si="75"/>
        <v>0</v>
      </c>
      <c r="AS85" s="29">
        <f t="shared" si="75"/>
        <v>0</v>
      </c>
    </row>
    <row r="86" spans="2:45" s="23" customFormat="1" x14ac:dyDescent="0.35">
      <c r="B86" s="23" t="s">
        <v>78</v>
      </c>
      <c r="K86" s="24">
        <f>+K85+K73+K74</f>
        <v>0</v>
      </c>
      <c r="L86" s="24">
        <f t="shared" ref="L86:W86" si="76">+L85+L73+L74</f>
        <v>0</v>
      </c>
      <c r="M86" s="24">
        <f t="shared" si="76"/>
        <v>270880.18700000003</v>
      </c>
      <c r="N86" s="24">
        <f t="shared" si="76"/>
        <v>121197</v>
      </c>
      <c r="O86" s="24">
        <f t="shared" si="76"/>
        <v>0</v>
      </c>
      <c r="P86" s="24">
        <f t="shared" si="76"/>
        <v>407231</v>
      </c>
      <c r="Q86" s="24">
        <f t="shared" si="76"/>
        <v>404243</v>
      </c>
      <c r="R86" s="24">
        <f t="shared" si="76"/>
        <v>348635</v>
      </c>
      <c r="S86" s="24">
        <f t="shared" si="76"/>
        <v>332390</v>
      </c>
      <c r="T86" s="24">
        <f t="shared" si="76"/>
        <v>309464</v>
      </c>
      <c r="U86" s="24">
        <f t="shared" si="76"/>
        <v>0</v>
      </c>
      <c r="V86" s="24">
        <f t="shared" si="76"/>
        <v>0</v>
      </c>
      <c r="W86" s="24">
        <f t="shared" si="76"/>
        <v>0</v>
      </c>
      <c r="X86" s="24"/>
      <c r="Y86" s="24"/>
      <c r="Z86" s="24"/>
      <c r="AA86" s="24"/>
      <c r="AB86" s="24">
        <f>AB85+AB73</f>
        <v>234445.40900000004</v>
      </c>
      <c r="AC86" s="24">
        <f t="shared" ref="AC86:AS86" si="77">AC85+AC73</f>
        <v>119057</v>
      </c>
      <c r="AD86" s="24">
        <f t="shared" si="77"/>
        <v>348635</v>
      </c>
      <c r="AE86" s="24">
        <f t="shared" si="77"/>
        <v>0</v>
      </c>
      <c r="AF86" s="24">
        <f t="shared" si="77"/>
        <v>0</v>
      </c>
      <c r="AG86" s="24">
        <f t="shared" si="77"/>
        <v>0</v>
      </c>
      <c r="AH86" s="24">
        <f t="shared" si="77"/>
        <v>0</v>
      </c>
      <c r="AI86" s="24">
        <f t="shared" si="77"/>
        <v>0</v>
      </c>
      <c r="AJ86" s="24">
        <f t="shared" si="77"/>
        <v>0</v>
      </c>
      <c r="AK86" s="24">
        <f t="shared" si="77"/>
        <v>0</v>
      </c>
      <c r="AL86" s="24">
        <f t="shared" si="77"/>
        <v>0</v>
      </c>
      <c r="AM86" s="24">
        <f t="shared" si="77"/>
        <v>0</v>
      </c>
      <c r="AN86" s="24">
        <f t="shared" si="77"/>
        <v>0</v>
      </c>
      <c r="AO86" s="24">
        <f t="shared" si="77"/>
        <v>0</v>
      </c>
      <c r="AP86" s="24">
        <f t="shared" si="77"/>
        <v>0</v>
      </c>
      <c r="AQ86" s="24">
        <f t="shared" si="77"/>
        <v>0</v>
      </c>
      <c r="AR86" s="24">
        <f t="shared" si="77"/>
        <v>0</v>
      </c>
      <c r="AS86" s="24">
        <f t="shared" si="77"/>
        <v>0</v>
      </c>
    </row>
    <row r="87" spans="2:45" x14ac:dyDescent="0.35">
      <c r="K87" s="3"/>
      <c r="L87" s="3"/>
      <c r="M87" s="3"/>
      <c r="N87" s="3"/>
      <c r="O87" s="3"/>
      <c r="P87" s="3"/>
      <c r="Q87" s="3"/>
      <c r="R87" s="3"/>
      <c r="S87" s="3"/>
      <c r="T87" s="3"/>
      <c r="U87" s="3"/>
      <c r="V87" s="3"/>
      <c r="W87" s="3"/>
      <c r="X87" s="3"/>
      <c r="Y87" s="3"/>
      <c r="Z87" s="3"/>
      <c r="AA87" s="3"/>
      <c r="AB87" s="3"/>
      <c r="AC87" s="3"/>
      <c r="AD87" s="3"/>
    </row>
    <row r="88" spans="2:45" s="9" customFormat="1" x14ac:dyDescent="0.35">
      <c r="B88" s="10" t="s">
        <v>306</v>
      </c>
      <c r="K88" s="21"/>
      <c r="L88" s="21"/>
      <c r="M88" s="21"/>
      <c r="N88" s="21"/>
      <c r="O88" s="21"/>
      <c r="P88" s="21"/>
      <c r="Q88" s="21"/>
      <c r="R88" s="21"/>
      <c r="S88" s="21"/>
      <c r="T88" s="21"/>
      <c r="U88" s="21"/>
      <c r="V88" s="21"/>
      <c r="W88" s="21"/>
      <c r="X88" s="21"/>
      <c r="Y88" s="21"/>
      <c r="Z88" s="21"/>
      <c r="AA88" s="21"/>
      <c r="AB88" s="21"/>
      <c r="AC88" s="21"/>
      <c r="AD88" s="21"/>
    </row>
    <row r="89" spans="2:45" s="3" customFormat="1" x14ac:dyDescent="0.35">
      <c r="B89" s="3" t="s">
        <v>79</v>
      </c>
      <c r="M89" s="3">
        <v>-73389</v>
      </c>
      <c r="O89" s="3">
        <v>-33151</v>
      </c>
      <c r="P89" s="3">
        <f>-64052-O89</f>
        <v>-30901</v>
      </c>
      <c r="Q89" s="3">
        <f>-104728-P89-O89</f>
        <v>-40676</v>
      </c>
      <c r="S89" s="3">
        <v>-43137</v>
      </c>
      <c r="T89" s="3">
        <v>-82367</v>
      </c>
      <c r="AB89" s="3">
        <v>-47235</v>
      </c>
      <c r="AC89" s="3">
        <v>-99162</v>
      </c>
      <c r="AD89" s="3">
        <v>-148609</v>
      </c>
    </row>
    <row r="90" spans="2:45" s="17" customFormat="1" x14ac:dyDescent="0.35">
      <c r="B90" s="17" t="s">
        <v>80</v>
      </c>
      <c r="M90" s="17">
        <v>-1573</v>
      </c>
      <c r="O90" s="17">
        <v>-1187</v>
      </c>
      <c r="P90" s="17">
        <f>-1581-O90</f>
        <v>-394</v>
      </c>
      <c r="Q90" s="17">
        <f>-1744-P90-O90</f>
        <v>-163</v>
      </c>
      <c r="S90" s="17">
        <v>-351</v>
      </c>
      <c r="T90" s="17">
        <v>-1620</v>
      </c>
      <c r="AB90" s="17">
        <v>-3526</v>
      </c>
      <c r="AC90" s="17">
        <v>-1952</v>
      </c>
      <c r="AD90" s="17">
        <v>-2332</v>
      </c>
    </row>
    <row r="91" spans="2:45" s="3" customFormat="1" x14ac:dyDescent="0.35">
      <c r="B91" s="3" t="s">
        <v>81</v>
      </c>
      <c r="K91" s="3">
        <f>SUM(K89:K90)</f>
        <v>0</v>
      </c>
      <c r="L91" s="3">
        <f>SUM(L89:L90)</f>
        <v>0</v>
      </c>
      <c r="M91" s="3">
        <f t="shared" ref="M91:O91" si="78">SUM(M89:M90)</f>
        <v>-74962</v>
      </c>
      <c r="N91" s="3">
        <f t="shared" si="78"/>
        <v>0</v>
      </c>
      <c r="O91" s="3">
        <f t="shared" si="78"/>
        <v>-34338</v>
      </c>
      <c r="P91" s="3">
        <f>SUM(P89:P90)</f>
        <v>-31295</v>
      </c>
      <c r="Q91" s="3">
        <f t="shared" ref="Q91:W91" si="79">SUM(Q89:Q90)</f>
        <v>-40839</v>
      </c>
      <c r="R91" s="3">
        <f t="shared" si="79"/>
        <v>0</v>
      </c>
      <c r="S91" s="3">
        <f t="shared" si="79"/>
        <v>-43488</v>
      </c>
      <c r="T91" s="3">
        <f t="shared" si="79"/>
        <v>-83987</v>
      </c>
      <c r="U91" s="3">
        <f t="shared" si="79"/>
        <v>0</v>
      </c>
      <c r="V91" s="3">
        <f t="shared" si="79"/>
        <v>0</v>
      </c>
      <c r="W91" s="3">
        <f t="shared" si="79"/>
        <v>0</v>
      </c>
      <c r="AB91" s="3">
        <f>SUM(AB89:AB90)</f>
        <v>-50761</v>
      </c>
      <c r="AC91" s="3">
        <f t="shared" ref="AC91:AS91" si="80">SUM(AC89:AC90)</f>
        <v>-101114</v>
      </c>
      <c r="AD91" s="3">
        <f t="shared" si="80"/>
        <v>-150941</v>
      </c>
      <c r="AE91" s="3">
        <f t="shared" si="80"/>
        <v>0</v>
      </c>
      <c r="AF91" s="3">
        <f t="shared" si="80"/>
        <v>0</v>
      </c>
      <c r="AG91" s="3">
        <f t="shared" si="80"/>
        <v>0</v>
      </c>
      <c r="AH91" s="3">
        <f t="shared" si="80"/>
        <v>0</v>
      </c>
      <c r="AI91" s="3">
        <f t="shared" si="80"/>
        <v>0</v>
      </c>
      <c r="AJ91" s="3">
        <f t="shared" si="80"/>
        <v>0</v>
      </c>
      <c r="AK91" s="3">
        <f t="shared" si="80"/>
        <v>0</v>
      </c>
      <c r="AL91" s="3">
        <f t="shared" si="80"/>
        <v>0</v>
      </c>
      <c r="AM91" s="3">
        <f t="shared" si="80"/>
        <v>0</v>
      </c>
      <c r="AN91" s="3">
        <f t="shared" si="80"/>
        <v>0</v>
      </c>
      <c r="AO91" s="3">
        <f t="shared" si="80"/>
        <v>0</v>
      </c>
      <c r="AP91" s="3">
        <f t="shared" si="80"/>
        <v>0</v>
      </c>
      <c r="AQ91" s="3">
        <f t="shared" si="80"/>
        <v>0</v>
      </c>
      <c r="AR91" s="3">
        <f t="shared" si="80"/>
        <v>0</v>
      </c>
      <c r="AS91" s="3">
        <f t="shared" si="80"/>
        <v>0</v>
      </c>
    </row>
    <row r="92" spans="2:45" s="3" customFormat="1" x14ac:dyDescent="0.35"/>
    <row r="93" spans="2:45" s="3" customFormat="1" x14ac:dyDescent="0.35">
      <c r="B93" s="3" t="s">
        <v>294</v>
      </c>
      <c r="M93" s="3">
        <v>0</v>
      </c>
      <c r="O93" s="3">
        <v>0</v>
      </c>
      <c r="P93" s="3">
        <v>0</v>
      </c>
      <c r="Q93" s="3">
        <v>0</v>
      </c>
      <c r="S93" s="3">
        <v>0</v>
      </c>
      <c r="T93" s="3">
        <v>0</v>
      </c>
      <c r="AB93" s="3">
        <v>1960</v>
      </c>
      <c r="AC93" s="3">
        <v>1960</v>
      </c>
      <c r="AD93" s="3">
        <v>0</v>
      </c>
    </row>
    <row r="94" spans="2:45" s="3" customFormat="1" x14ac:dyDescent="0.35">
      <c r="B94" s="3" t="s">
        <v>295</v>
      </c>
      <c r="M94" s="3">
        <v>5285</v>
      </c>
      <c r="O94" s="3">
        <v>1021</v>
      </c>
      <c r="P94" s="3">
        <v>2132</v>
      </c>
      <c r="Q94" s="3">
        <v>5717</v>
      </c>
      <c r="S94" s="3">
        <v>3637</v>
      </c>
      <c r="T94" s="3">
        <v>8090</v>
      </c>
      <c r="AB94" s="3">
        <v>3718</v>
      </c>
      <c r="AC94" s="3">
        <v>6441</v>
      </c>
      <c r="AD94" s="3">
        <v>9331</v>
      </c>
    </row>
    <row r="95" spans="2:45" s="3" customFormat="1" x14ac:dyDescent="0.35">
      <c r="B95" s="3" t="s">
        <v>296</v>
      </c>
      <c r="M95" s="3">
        <v>0</v>
      </c>
      <c r="O95" s="3">
        <v>0</v>
      </c>
      <c r="P95" s="3">
        <v>0</v>
      </c>
      <c r="Q95" s="3">
        <v>0</v>
      </c>
      <c r="S95" s="3">
        <v>0</v>
      </c>
      <c r="T95" s="3">
        <v>0</v>
      </c>
      <c r="AB95" s="3">
        <v>0</v>
      </c>
      <c r="AC95" s="3">
        <v>0</v>
      </c>
      <c r="AD95" s="3">
        <v>0</v>
      </c>
    </row>
    <row r="96" spans="2:45" s="3" customFormat="1" x14ac:dyDescent="0.35">
      <c r="B96" s="3" t="s">
        <v>297</v>
      </c>
      <c r="M96" s="3">
        <v>0</v>
      </c>
      <c r="O96" s="3">
        <v>0</v>
      </c>
      <c r="P96" s="3">
        <v>0</v>
      </c>
      <c r="Q96" s="3">
        <v>0</v>
      </c>
      <c r="S96" s="3">
        <v>0</v>
      </c>
      <c r="T96" s="3">
        <v>0</v>
      </c>
      <c r="AB96" s="3">
        <v>0</v>
      </c>
      <c r="AC96" s="3">
        <v>0</v>
      </c>
      <c r="AD96" s="3">
        <v>0</v>
      </c>
    </row>
    <row r="97" spans="2:45" s="3" customFormat="1" x14ac:dyDescent="0.35"/>
    <row r="98" spans="2:45" s="3" customFormat="1" x14ac:dyDescent="0.35"/>
    <row r="99" spans="2:45" s="10" customFormat="1" x14ac:dyDescent="0.35">
      <c r="B99" s="10" t="s">
        <v>311</v>
      </c>
    </row>
    <row r="100" spans="2:45" s="34" customFormat="1" x14ac:dyDescent="0.35">
      <c r="B100" s="34" t="s">
        <v>316</v>
      </c>
      <c r="O100" s="34">
        <f>O9*O101</f>
        <v>0</v>
      </c>
      <c r="P100" s="34">
        <f t="shared" ref="P100:W100" si="81">P9*P101</f>
        <v>425326.81091999996</v>
      </c>
      <c r="Q100" s="34">
        <f t="shared" si="81"/>
        <v>610855.12907999998</v>
      </c>
      <c r="R100" s="34">
        <f t="shared" si="81"/>
        <v>561946.41</v>
      </c>
      <c r="S100" s="34">
        <f t="shared" si="81"/>
        <v>700326.89340000006</v>
      </c>
      <c r="T100" s="34">
        <f t="shared" si="81"/>
        <v>586379.29875000007</v>
      </c>
      <c r="U100" s="34">
        <f t="shared" si="81"/>
        <v>0</v>
      </c>
      <c r="V100" s="34">
        <f t="shared" si="81"/>
        <v>0</v>
      </c>
      <c r="W100" s="34">
        <f t="shared" si="81"/>
        <v>0</v>
      </c>
      <c r="AB100" s="34">
        <f t="shared" ref="AB100" si="82">AB9*AB101</f>
        <v>0</v>
      </c>
      <c r="AC100" s="34">
        <f t="shared" ref="AC100" si="83">AC9*AC101</f>
        <v>0</v>
      </c>
      <c r="AD100" s="34">
        <f t="shared" ref="AD100" si="84">AD9*AD101</f>
        <v>581236.35</v>
      </c>
      <c r="AE100" s="34">
        <f t="shared" ref="AE100" si="85">AE9*AE101</f>
        <v>0</v>
      </c>
      <c r="AF100" s="34">
        <f t="shared" ref="AF100" si="86">AF9*AF101</f>
        <v>0</v>
      </c>
      <c r="AG100" s="34">
        <f t="shared" ref="AG100" si="87">AG9*AG101</f>
        <v>0</v>
      </c>
      <c r="AH100" s="34">
        <f t="shared" ref="AH100" si="88">AH9*AH101</f>
        <v>0</v>
      </c>
      <c r="AI100" s="34">
        <f t="shared" ref="AI100" si="89">AI9*AI101</f>
        <v>0</v>
      </c>
      <c r="AJ100" s="34">
        <f t="shared" ref="AJ100" si="90">AJ9*AJ101</f>
        <v>0</v>
      </c>
      <c r="AK100" s="34">
        <f t="shared" ref="AK100" si="91">AK9*AK101</f>
        <v>0</v>
      </c>
      <c r="AL100" s="34">
        <f t="shared" ref="AL100" si="92">AL9*AL101</f>
        <v>0</v>
      </c>
      <c r="AM100" s="34">
        <f t="shared" ref="AM100" si="93">AM9*AM101</f>
        <v>0</v>
      </c>
      <c r="AN100" s="34">
        <f t="shared" ref="AN100" si="94">AN9*AN101</f>
        <v>0</v>
      </c>
      <c r="AO100" s="34">
        <f t="shared" ref="AO100" si="95">AO9*AO101</f>
        <v>0</v>
      </c>
      <c r="AP100" s="34">
        <f t="shared" ref="AP100" si="96">AP9*AP101</f>
        <v>0</v>
      </c>
      <c r="AQ100" s="34">
        <f t="shared" ref="AQ100" si="97">AQ9*AQ101</f>
        <v>0</v>
      </c>
      <c r="AR100" s="34">
        <f t="shared" ref="AR100" si="98">AR9*AR101</f>
        <v>0</v>
      </c>
      <c r="AS100" s="34">
        <f t="shared" ref="AS100" si="99">AS9*AS101</f>
        <v>0</v>
      </c>
    </row>
    <row r="101" spans="2:45" x14ac:dyDescent="0.35">
      <c r="B101" s="3" t="s">
        <v>1</v>
      </c>
      <c r="O101" s="3">
        <f>O36</f>
        <v>0</v>
      </c>
      <c r="P101" s="3">
        <f t="shared" ref="P101:W101" si="100">P36</f>
        <v>42028.341</v>
      </c>
      <c r="Q101" s="3">
        <f t="shared" si="100"/>
        <v>46417.563000000002</v>
      </c>
      <c r="R101" s="3">
        <f t="shared" si="100"/>
        <v>50763</v>
      </c>
      <c r="S101" s="3">
        <f t="shared" si="100"/>
        <v>69684.267999999996</v>
      </c>
      <c r="T101" s="3">
        <f t="shared" si="100"/>
        <v>72125.375</v>
      </c>
      <c r="U101" s="3">
        <f t="shared" si="100"/>
        <v>0</v>
      </c>
      <c r="V101" s="3">
        <f t="shared" si="100"/>
        <v>0</v>
      </c>
      <c r="W101" s="3">
        <f t="shared" si="100"/>
        <v>0</v>
      </c>
      <c r="AB101" s="3">
        <f t="shared" ref="AB101:AS101" si="101">AB36</f>
        <v>28750</v>
      </c>
      <c r="AC101" s="3">
        <f t="shared" ref="AC101:AS101" si="102">AC36</f>
        <v>28750</v>
      </c>
      <c r="AD101" s="3">
        <f t="shared" si="102"/>
        <v>50763</v>
      </c>
      <c r="AE101" s="3">
        <f t="shared" si="102"/>
        <v>0</v>
      </c>
      <c r="AF101" s="3">
        <f t="shared" si="102"/>
        <v>0</v>
      </c>
      <c r="AG101" s="3">
        <f t="shared" si="102"/>
        <v>0</v>
      </c>
      <c r="AH101" s="3">
        <f t="shared" si="102"/>
        <v>0</v>
      </c>
      <c r="AI101" s="3">
        <f t="shared" si="102"/>
        <v>0</v>
      </c>
      <c r="AJ101" s="3">
        <f t="shared" si="102"/>
        <v>0</v>
      </c>
      <c r="AK101" s="3">
        <f t="shared" si="102"/>
        <v>0</v>
      </c>
      <c r="AL101" s="3">
        <f t="shared" si="102"/>
        <v>0</v>
      </c>
      <c r="AM101" s="3">
        <f t="shared" si="102"/>
        <v>0</v>
      </c>
      <c r="AN101" s="3">
        <f t="shared" si="102"/>
        <v>0</v>
      </c>
      <c r="AO101" s="3">
        <f t="shared" si="102"/>
        <v>0</v>
      </c>
      <c r="AP101" s="3">
        <f t="shared" si="102"/>
        <v>0</v>
      </c>
      <c r="AQ101" s="3">
        <f t="shared" si="102"/>
        <v>0</v>
      </c>
      <c r="AR101" s="3">
        <f t="shared" si="102"/>
        <v>0</v>
      </c>
      <c r="AS101" s="3">
        <f t="shared" si="102"/>
        <v>0</v>
      </c>
    </row>
    <row r="102" spans="2:45" s="33" customFormat="1" x14ac:dyDescent="0.35">
      <c r="B102" s="33" t="s">
        <v>312</v>
      </c>
      <c r="O102" s="33">
        <f>O100/SUM(L17:O17)</f>
        <v>0</v>
      </c>
      <c r="P102" s="33">
        <f t="shared" ref="P102:W102" si="103">P100/SUM(M17:P17)</f>
        <v>77.458898364596607</v>
      </c>
      <c r="Q102" s="33">
        <f t="shared" si="103"/>
        <v>73.016391235955055</v>
      </c>
      <c r="R102" s="33">
        <f t="shared" si="103"/>
        <v>47.606439342595735</v>
      </c>
      <c r="S102" s="33">
        <f t="shared" si="103"/>
        <v>47.115641375134558</v>
      </c>
      <c r="T102" s="33">
        <f t="shared" si="103"/>
        <v>32.740329355108884</v>
      </c>
      <c r="U102" s="33">
        <f t="shared" si="103"/>
        <v>0</v>
      </c>
      <c r="V102" s="33">
        <f t="shared" si="103"/>
        <v>0</v>
      </c>
      <c r="W102" s="33">
        <f t="shared" si="103"/>
        <v>0</v>
      </c>
      <c r="AB102" s="33">
        <f>AB100/AB17</f>
        <v>0</v>
      </c>
      <c r="AC102" s="33">
        <f t="shared" ref="AC102:AS102" si="104">AC100/AC17</f>
        <v>0</v>
      </c>
      <c r="AD102" s="33">
        <f t="shared" si="104"/>
        <v>49.240626058963059</v>
      </c>
      <c r="AE102" s="33" t="e">
        <f t="shared" si="104"/>
        <v>#DIV/0!</v>
      </c>
      <c r="AF102" s="33" t="e">
        <f t="shared" si="104"/>
        <v>#DIV/0!</v>
      </c>
      <c r="AG102" s="33" t="e">
        <f t="shared" si="104"/>
        <v>#DIV/0!</v>
      </c>
      <c r="AH102" s="33" t="e">
        <f t="shared" si="104"/>
        <v>#DIV/0!</v>
      </c>
      <c r="AI102" s="33" t="e">
        <f t="shared" si="104"/>
        <v>#DIV/0!</v>
      </c>
      <c r="AJ102" s="33" t="e">
        <f t="shared" si="104"/>
        <v>#DIV/0!</v>
      </c>
      <c r="AK102" s="33" t="e">
        <f t="shared" si="104"/>
        <v>#DIV/0!</v>
      </c>
      <c r="AL102" s="33" t="e">
        <f t="shared" si="104"/>
        <v>#DIV/0!</v>
      </c>
      <c r="AM102" s="33" t="e">
        <f t="shared" si="104"/>
        <v>#DIV/0!</v>
      </c>
      <c r="AN102" s="33" t="e">
        <f t="shared" si="104"/>
        <v>#DIV/0!</v>
      </c>
      <c r="AO102" s="33" t="e">
        <f t="shared" si="104"/>
        <v>#DIV/0!</v>
      </c>
      <c r="AP102" s="33" t="e">
        <f t="shared" si="104"/>
        <v>#DIV/0!</v>
      </c>
      <c r="AQ102" s="33" t="e">
        <f t="shared" si="104"/>
        <v>#DIV/0!</v>
      </c>
      <c r="AR102" s="33" t="e">
        <f t="shared" si="104"/>
        <v>#DIV/0!</v>
      </c>
      <c r="AS102" s="33" t="e">
        <f t="shared" si="104"/>
        <v>#DIV/0!</v>
      </c>
    </row>
    <row r="103" spans="2:45" s="33" customFormat="1" x14ac:dyDescent="0.35">
      <c r="B103" s="33" t="s">
        <v>313</v>
      </c>
      <c r="O103" s="33">
        <f>O100/SUM(L34:O34)</f>
        <v>0</v>
      </c>
      <c r="P103" s="33">
        <f t="shared" ref="P103:W103" si="105">P100/SUM(M34:P34)</f>
        <v>-14.323661713477469</v>
      </c>
      <c r="Q103" s="33">
        <f t="shared" si="105"/>
        <v>-45.928957073684209</v>
      </c>
      <c r="R103" s="33">
        <f t="shared" si="105"/>
        <v>-21.685050937717065</v>
      </c>
      <c r="S103" s="33">
        <f t="shared" si="105"/>
        <v>-18.991400732183536</v>
      </c>
      <c r="T103" s="33">
        <f t="shared" si="105"/>
        <v>-13.385821548418027</v>
      </c>
      <c r="U103" s="33">
        <f t="shared" si="105"/>
        <v>0</v>
      </c>
      <c r="V103" s="33">
        <f t="shared" si="105"/>
        <v>0</v>
      </c>
      <c r="W103" s="33">
        <f t="shared" si="105"/>
        <v>0</v>
      </c>
      <c r="AB103" s="33">
        <f>AB100/AB34</f>
        <v>0</v>
      </c>
      <c r="AC103" s="33">
        <f t="shared" ref="AC103:AS103" si="106">AC100/AC34</f>
        <v>0</v>
      </c>
      <c r="AD103" s="33">
        <f t="shared" si="106"/>
        <v>-22.429433896735354</v>
      </c>
      <c r="AE103" s="33" t="e">
        <f t="shared" si="106"/>
        <v>#DIV/0!</v>
      </c>
      <c r="AF103" s="33" t="e">
        <f t="shared" si="106"/>
        <v>#DIV/0!</v>
      </c>
      <c r="AG103" s="33" t="e">
        <f t="shared" si="106"/>
        <v>#DIV/0!</v>
      </c>
      <c r="AH103" s="33" t="e">
        <f t="shared" si="106"/>
        <v>#DIV/0!</v>
      </c>
      <c r="AI103" s="33" t="e">
        <f t="shared" si="106"/>
        <v>#DIV/0!</v>
      </c>
      <c r="AJ103" s="33" t="e">
        <f t="shared" si="106"/>
        <v>#DIV/0!</v>
      </c>
      <c r="AK103" s="33" t="e">
        <f t="shared" si="106"/>
        <v>#DIV/0!</v>
      </c>
      <c r="AL103" s="33" t="e">
        <f t="shared" si="106"/>
        <v>#DIV/0!</v>
      </c>
      <c r="AM103" s="33" t="e">
        <f t="shared" si="106"/>
        <v>#DIV/0!</v>
      </c>
      <c r="AN103" s="33" t="e">
        <f t="shared" si="106"/>
        <v>#DIV/0!</v>
      </c>
      <c r="AO103" s="33" t="e">
        <f t="shared" si="106"/>
        <v>#DIV/0!</v>
      </c>
      <c r="AP103" s="33" t="e">
        <f t="shared" si="106"/>
        <v>#DIV/0!</v>
      </c>
      <c r="AQ103" s="33" t="e">
        <f t="shared" si="106"/>
        <v>#DIV/0!</v>
      </c>
      <c r="AR103" s="33" t="e">
        <f t="shared" si="106"/>
        <v>#DIV/0!</v>
      </c>
      <c r="AS103" s="33" t="e">
        <f t="shared" si="106"/>
        <v>#DIV/0!</v>
      </c>
    </row>
    <row r="104" spans="2:45" s="33" customFormat="1" x14ac:dyDescent="0.35">
      <c r="B104" s="33" t="s">
        <v>315</v>
      </c>
      <c r="O104" s="33" t="e">
        <f>O100/O85</f>
        <v>#DIV/0!</v>
      </c>
      <c r="P104" s="33">
        <f t="shared" ref="P104:W104" si="107">P100/P85</f>
        <v>1.2821166430134623</v>
      </c>
      <c r="Q104" s="33">
        <f t="shared" si="107"/>
        <v>1.9119994024132587</v>
      </c>
      <c r="R104" s="33">
        <f t="shared" si="107"/>
        <v>2.0280504318138348</v>
      </c>
      <c r="S104" s="33">
        <f t="shared" si="107"/>
        <v>2.8384227900020673</v>
      </c>
      <c r="T104" s="33">
        <f t="shared" si="107"/>
        <v>2.6153828600292592</v>
      </c>
      <c r="U104" s="33" t="e">
        <f t="shared" si="107"/>
        <v>#DIV/0!</v>
      </c>
      <c r="V104" s="33" t="e">
        <f t="shared" si="107"/>
        <v>#DIV/0!</v>
      </c>
      <c r="W104" s="33" t="e">
        <f t="shared" si="107"/>
        <v>#DIV/0!</v>
      </c>
      <c r="AB104" s="33">
        <f>AB100/AB85</f>
        <v>0</v>
      </c>
      <c r="AC104" s="33">
        <f t="shared" ref="AC104:AS104" si="108">AC100/AC85</f>
        <v>0</v>
      </c>
      <c r="AD104" s="33">
        <f t="shared" si="108"/>
        <v>2.0976673391389706</v>
      </c>
      <c r="AE104" s="33" t="e">
        <f t="shared" si="108"/>
        <v>#DIV/0!</v>
      </c>
      <c r="AF104" s="33" t="e">
        <f t="shared" si="108"/>
        <v>#DIV/0!</v>
      </c>
      <c r="AG104" s="33" t="e">
        <f t="shared" si="108"/>
        <v>#DIV/0!</v>
      </c>
      <c r="AH104" s="33" t="e">
        <f t="shared" si="108"/>
        <v>#DIV/0!</v>
      </c>
      <c r="AI104" s="33" t="e">
        <f t="shared" si="108"/>
        <v>#DIV/0!</v>
      </c>
      <c r="AJ104" s="33" t="e">
        <f t="shared" si="108"/>
        <v>#DIV/0!</v>
      </c>
      <c r="AK104" s="33" t="e">
        <f t="shared" si="108"/>
        <v>#DIV/0!</v>
      </c>
      <c r="AL104" s="33" t="e">
        <f t="shared" si="108"/>
        <v>#DIV/0!</v>
      </c>
      <c r="AM104" s="33" t="e">
        <f t="shared" si="108"/>
        <v>#DIV/0!</v>
      </c>
      <c r="AN104" s="33" t="e">
        <f t="shared" si="108"/>
        <v>#DIV/0!</v>
      </c>
      <c r="AO104" s="33" t="e">
        <f t="shared" si="108"/>
        <v>#DIV/0!</v>
      </c>
      <c r="AP104" s="33" t="e">
        <f t="shared" si="108"/>
        <v>#DIV/0!</v>
      </c>
      <c r="AQ104" s="33" t="e">
        <f t="shared" si="108"/>
        <v>#DIV/0!</v>
      </c>
      <c r="AR104" s="33" t="e">
        <f t="shared" si="108"/>
        <v>#DIV/0!</v>
      </c>
      <c r="AS104" s="33" t="e">
        <f t="shared" si="108"/>
        <v>#DIV/0!</v>
      </c>
    </row>
    <row r="105" spans="2:45" s="33" customFormat="1" x14ac:dyDescent="0.35">
      <c r="B105" s="33" t="s">
        <v>314</v>
      </c>
      <c r="O105" s="33">
        <f>O100/SUM(L91:O91)</f>
        <v>0</v>
      </c>
      <c r="P105" s="33">
        <f t="shared" ref="P105:W105" si="109">P100/SUM(M91:P91)</f>
        <v>-3.0251915851915072</v>
      </c>
      <c r="Q105" s="33">
        <f t="shared" si="109"/>
        <v>-5.7372372931850624</v>
      </c>
      <c r="R105" s="33">
        <f t="shared" si="109"/>
        <v>-5.277879724246751</v>
      </c>
      <c r="S105" s="33">
        <f t="shared" si="109"/>
        <v>-6.0570383958070266</v>
      </c>
      <c r="T105" s="33">
        <f t="shared" si="109"/>
        <v>-3.4838415030835228</v>
      </c>
      <c r="U105" s="33">
        <f t="shared" si="109"/>
        <v>0</v>
      </c>
      <c r="V105" s="33">
        <f t="shared" si="109"/>
        <v>0</v>
      </c>
      <c r="W105" s="33">
        <f t="shared" si="109"/>
        <v>0</v>
      </c>
      <c r="AB105" s="33">
        <f>AB100/AB91</f>
        <v>0</v>
      </c>
      <c r="AC105" s="33">
        <f t="shared" ref="AC105:AS105" si="110">AC100/AC91</f>
        <v>0</v>
      </c>
      <c r="AD105" s="33">
        <f t="shared" si="110"/>
        <v>-3.8507519494371971</v>
      </c>
      <c r="AE105" s="33" t="e">
        <f t="shared" si="110"/>
        <v>#DIV/0!</v>
      </c>
      <c r="AF105" s="33" t="e">
        <f t="shared" si="110"/>
        <v>#DIV/0!</v>
      </c>
      <c r="AG105" s="33" t="e">
        <f t="shared" si="110"/>
        <v>#DIV/0!</v>
      </c>
      <c r="AH105" s="33" t="e">
        <f t="shared" si="110"/>
        <v>#DIV/0!</v>
      </c>
      <c r="AI105" s="33" t="e">
        <f t="shared" si="110"/>
        <v>#DIV/0!</v>
      </c>
      <c r="AJ105" s="33" t="e">
        <f t="shared" si="110"/>
        <v>#DIV/0!</v>
      </c>
      <c r="AK105" s="33" t="e">
        <f t="shared" si="110"/>
        <v>#DIV/0!</v>
      </c>
      <c r="AL105" s="33" t="e">
        <f t="shared" si="110"/>
        <v>#DIV/0!</v>
      </c>
      <c r="AM105" s="33" t="e">
        <f t="shared" si="110"/>
        <v>#DIV/0!</v>
      </c>
      <c r="AN105" s="33" t="e">
        <f t="shared" si="110"/>
        <v>#DIV/0!</v>
      </c>
      <c r="AO105" s="33" t="e">
        <f t="shared" si="110"/>
        <v>#DIV/0!</v>
      </c>
      <c r="AP105" s="33" t="e">
        <f t="shared" si="110"/>
        <v>#DIV/0!</v>
      </c>
      <c r="AQ105" s="33" t="e">
        <f t="shared" si="110"/>
        <v>#DIV/0!</v>
      </c>
      <c r="AR105" s="33" t="e">
        <f t="shared" si="110"/>
        <v>#DIV/0!</v>
      </c>
      <c r="AS105" s="33" t="e">
        <f t="shared" si="110"/>
        <v>#DIV/0!</v>
      </c>
    </row>
  </sheetData>
  <pageMargins left="0.7" right="0.7" top="0.75" bottom="0.75" header="0.3" footer="0.3"/>
  <ignoredErrors>
    <ignoredError sqref="R31 R29" formula="1"/>
    <ignoredError sqref="O102:W103 O105:W105 P104:W104" formulaRange="1"/>
    <ignoredError sqref="O104" evalError="1" formulaRange="1"/>
    <ignoredError sqref="AE102:AS105" evalErro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5"/>
  <sheetViews>
    <sheetView workbookViewId="0">
      <selection activeCell="R21" sqref="R21"/>
    </sheetView>
  </sheetViews>
  <sheetFormatPr defaultRowHeight="14.5" x14ac:dyDescent="0.35"/>
  <cols>
    <col min="1" max="1" width="17.54296875" customWidth="1"/>
  </cols>
  <sheetData>
    <row r="1" spans="1:18" x14ac:dyDescent="0.35">
      <c r="B1" s="1">
        <v>2005</v>
      </c>
      <c r="C1" s="1">
        <v>2006</v>
      </c>
      <c r="D1" s="1">
        <v>2007</v>
      </c>
      <c r="E1" s="1">
        <v>2008</v>
      </c>
      <c r="F1" s="1">
        <v>2009</v>
      </c>
      <c r="G1" s="1">
        <v>2010</v>
      </c>
      <c r="H1" s="1">
        <v>2011</v>
      </c>
      <c r="I1" s="1">
        <v>2012</v>
      </c>
      <c r="J1" s="1">
        <v>2013</v>
      </c>
      <c r="K1" s="1">
        <v>2014</v>
      </c>
      <c r="L1" s="1">
        <v>2015</v>
      </c>
      <c r="M1" s="1">
        <v>2016</v>
      </c>
      <c r="N1" s="1">
        <v>2017</v>
      </c>
      <c r="O1" s="1">
        <v>2018</v>
      </c>
      <c r="P1" s="1">
        <v>2019</v>
      </c>
      <c r="Q1" s="1">
        <v>2020</v>
      </c>
      <c r="R1" s="1">
        <v>2021</v>
      </c>
    </row>
    <row r="2" spans="1:18" x14ac:dyDescent="0.35">
      <c r="A2" s="1" t="s">
        <v>82</v>
      </c>
      <c r="B2" t="s">
        <v>83</v>
      </c>
      <c r="C2" t="s">
        <v>83</v>
      </c>
      <c r="D2" t="s">
        <v>83</v>
      </c>
      <c r="E2" t="s">
        <v>83</v>
      </c>
      <c r="F2" t="s">
        <v>83</v>
      </c>
      <c r="G2" t="s">
        <v>83</v>
      </c>
      <c r="H2" t="s">
        <v>83</v>
      </c>
      <c r="I2" t="s">
        <v>83</v>
      </c>
      <c r="J2" t="s">
        <v>83</v>
      </c>
      <c r="K2" t="s">
        <v>83</v>
      </c>
      <c r="L2" t="s">
        <v>83</v>
      </c>
      <c r="M2" t="s">
        <v>83</v>
      </c>
      <c r="N2" t="s">
        <v>83</v>
      </c>
      <c r="O2" t="s">
        <v>83</v>
      </c>
      <c r="P2" t="s">
        <v>84</v>
      </c>
      <c r="Q2" t="s">
        <v>84</v>
      </c>
      <c r="R2" t="s">
        <v>83</v>
      </c>
    </row>
    <row r="3" spans="1:18" x14ac:dyDescent="0.35">
      <c r="A3" s="1" t="s">
        <v>85</v>
      </c>
      <c r="B3" t="s">
        <v>83</v>
      </c>
      <c r="C3" t="s">
        <v>83</v>
      </c>
      <c r="D3" t="s">
        <v>83</v>
      </c>
      <c r="E3" t="s">
        <v>83</v>
      </c>
      <c r="F3" t="s">
        <v>83</v>
      </c>
      <c r="G3" t="s">
        <v>83</v>
      </c>
      <c r="H3" t="s">
        <v>83</v>
      </c>
      <c r="I3" t="s">
        <v>83</v>
      </c>
      <c r="J3" t="s">
        <v>83</v>
      </c>
      <c r="K3" t="s">
        <v>83</v>
      </c>
      <c r="L3" t="s">
        <v>83</v>
      </c>
      <c r="M3" t="s">
        <v>83</v>
      </c>
      <c r="N3" t="s">
        <v>83</v>
      </c>
      <c r="O3" t="s">
        <v>83</v>
      </c>
      <c r="P3" t="s">
        <v>86</v>
      </c>
      <c r="Q3" t="s">
        <v>87</v>
      </c>
      <c r="R3" t="s">
        <v>83</v>
      </c>
    </row>
    <row r="4" spans="1:18" x14ac:dyDescent="0.35">
      <c r="A4" s="1" t="s">
        <v>88</v>
      </c>
      <c r="B4" t="s">
        <v>83</v>
      </c>
      <c r="C4" t="s">
        <v>83</v>
      </c>
      <c r="D4" t="s">
        <v>83</v>
      </c>
      <c r="E4" t="s">
        <v>83</v>
      </c>
      <c r="F4" t="s">
        <v>83</v>
      </c>
      <c r="G4" t="s">
        <v>83</v>
      </c>
      <c r="H4" t="s">
        <v>83</v>
      </c>
      <c r="I4" t="s">
        <v>83</v>
      </c>
      <c r="J4" t="s">
        <v>83</v>
      </c>
      <c r="K4" t="s">
        <v>83</v>
      </c>
      <c r="L4" t="s">
        <v>83</v>
      </c>
      <c r="M4" t="s">
        <v>83</v>
      </c>
      <c r="N4" t="s">
        <v>83</v>
      </c>
      <c r="O4" t="s">
        <v>83</v>
      </c>
      <c r="P4" t="s">
        <v>89</v>
      </c>
      <c r="Q4" t="s">
        <v>90</v>
      </c>
      <c r="R4" t="s">
        <v>83</v>
      </c>
    </row>
    <row r="5" spans="1:18" x14ac:dyDescent="0.35">
      <c r="A5" s="1" t="s">
        <v>91</v>
      </c>
      <c r="B5" t="s">
        <v>83</v>
      </c>
      <c r="C5" t="s">
        <v>83</v>
      </c>
      <c r="D5" t="s">
        <v>83</v>
      </c>
      <c r="E5" t="s">
        <v>83</v>
      </c>
      <c r="F5" t="s">
        <v>83</v>
      </c>
      <c r="G5" t="s">
        <v>83</v>
      </c>
      <c r="H5" t="s">
        <v>83</v>
      </c>
      <c r="I5" t="s">
        <v>83</v>
      </c>
      <c r="J5" t="s">
        <v>83</v>
      </c>
      <c r="K5" t="s">
        <v>83</v>
      </c>
      <c r="L5" t="s">
        <v>83</v>
      </c>
      <c r="M5" t="s">
        <v>83</v>
      </c>
      <c r="N5" t="s">
        <v>83</v>
      </c>
      <c r="O5" t="s">
        <v>83</v>
      </c>
      <c r="P5" t="s">
        <v>83</v>
      </c>
      <c r="Q5" t="s">
        <v>83</v>
      </c>
      <c r="R5" t="s">
        <v>83</v>
      </c>
    </row>
    <row r="6" spans="1:18" x14ac:dyDescent="0.35">
      <c r="A6" s="1" t="s">
        <v>92</v>
      </c>
      <c r="B6" t="s">
        <v>83</v>
      </c>
      <c r="C6" t="s">
        <v>83</v>
      </c>
      <c r="D6" t="s">
        <v>83</v>
      </c>
      <c r="E6" t="s">
        <v>83</v>
      </c>
      <c r="F6" t="s">
        <v>83</v>
      </c>
      <c r="G6" t="s">
        <v>83</v>
      </c>
      <c r="H6" t="s">
        <v>83</v>
      </c>
      <c r="I6" t="s">
        <v>83</v>
      </c>
      <c r="J6" t="s">
        <v>83</v>
      </c>
      <c r="K6" t="s">
        <v>83</v>
      </c>
      <c r="L6" t="s">
        <v>83</v>
      </c>
      <c r="M6" t="s">
        <v>83</v>
      </c>
      <c r="N6" t="s">
        <v>83</v>
      </c>
      <c r="O6" t="s">
        <v>83</v>
      </c>
      <c r="P6" t="s">
        <v>93</v>
      </c>
      <c r="Q6" t="s">
        <v>94</v>
      </c>
      <c r="R6" t="s">
        <v>83</v>
      </c>
    </row>
    <row r="7" spans="1:18" x14ac:dyDescent="0.35">
      <c r="A7" s="1" t="s">
        <v>95</v>
      </c>
      <c r="B7" t="s">
        <v>83</v>
      </c>
      <c r="C7" t="s">
        <v>83</v>
      </c>
      <c r="D7" t="s">
        <v>83</v>
      </c>
      <c r="E7" t="s">
        <v>83</v>
      </c>
      <c r="F7" t="s">
        <v>83</v>
      </c>
      <c r="G7" t="s">
        <v>83</v>
      </c>
      <c r="H7" t="s">
        <v>83</v>
      </c>
      <c r="I7" t="s">
        <v>83</v>
      </c>
      <c r="J7" t="s">
        <v>83</v>
      </c>
      <c r="K7" t="s">
        <v>83</v>
      </c>
      <c r="L7" t="s">
        <v>83</v>
      </c>
      <c r="M7" t="s">
        <v>83</v>
      </c>
      <c r="N7" t="s">
        <v>83</v>
      </c>
      <c r="O7" t="s">
        <v>83</v>
      </c>
      <c r="P7" t="s">
        <v>83</v>
      </c>
      <c r="Q7" t="s">
        <v>83</v>
      </c>
      <c r="R7" t="s">
        <v>83</v>
      </c>
    </row>
    <row r="8" spans="1:18" x14ac:dyDescent="0.35">
      <c r="A8" s="1" t="s">
        <v>96</v>
      </c>
      <c r="B8" t="s">
        <v>83</v>
      </c>
      <c r="C8" t="s">
        <v>83</v>
      </c>
      <c r="D8" t="s">
        <v>83</v>
      </c>
      <c r="E8" t="s">
        <v>83</v>
      </c>
      <c r="F8" t="s">
        <v>83</v>
      </c>
      <c r="G8" t="s">
        <v>83</v>
      </c>
      <c r="H8" t="s">
        <v>83</v>
      </c>
      <c r="I8" t="s">
        <v>83</v>
      </c>
      <c r="J8" t="s">
        <v>83</v>
      </c>
      <c r="K8" t="s">
        <v>83</v>
      </c>
      <c r="L8" t="s">
        <v>83</v>
      </c>
      <c r="M8" t="s">
        <v>83</v>
      </c>
      <c r="N8" t="s">
        <v>83</v>
      </c>
      <c r="O8" t="s">
        <v>83</v>
      </c>
      <c r="P8" t="s">
        <v>97</v>
      </c>
      <c r="Q8" t="s">
        <v>97</v>
      </c>
      <c r="R8" t="s">
        <v>83</v>
      </c>
    </row>
    <row r="9" spans="1:18" x14ac:dyDescent="0.35">
      <c r="A9" s="1" t="s">
        <v>98</v>
      </c>
      <c r="B9" t="s">
        <v>83</v>
      </c>
      <c r="C9" t="s">
        <v>83</v>
      </c>
      <c r="D9" t="s">
        <v>83</v>
      </c>
      <c r="E9" t="s">
        <v>83</v>
      </c>
      <c r="F9" t="s">
        <v>83</v>
      </c>
      <c r="G9" t="s">
        <v>83</v>
      </c>
      <c r="H9" t="s">
        <v>83</v>
      </c>
      <c r="I9" t="s">
        <v>83</v>
      </c>
      <c r="J9" t="s">
        <v>83</v>
      </c>
      <c r="K9" t="s">
        <v>83</v>
      </c>
      <c r="L9" t="s">
        <v>83</v>
      </c>
      <c r="M9" t="s">
        <v>83</v>
      </c>
      <c r="N9" t="s">
        <v>83</v>
      </c>
      <c r="O9" t="s">
        <v>83</v>
      </c>
      <c r="P9" t="s">
        <v>83</v>
      </c>
      <c r="Q9" t="s">
        <v>83</v>
      </c>
      <c r="R9" t="s">
        <v>99</v>
      </c>
    </row>
    <row r="10" spans="1:18" x14ac:dyDescent="0.35">
      <c r="A10" s="1" t="s">
        <v>100</v>
      </c>
      <c r="B10" t="s">
        <v>83</v>
      </c>
      <c r="C10" t="s">
        <v>83</v>
      </c>
      <c r="D10" t="s">
        <v>83</v>
      </c>
      <c r="E10" t="s">
        <v>83</v>
      </c>
      <c r="F10" t="s">
        <v>83</v>
      </c>
      <c r="G10" t="s">
        <v>83</v>
      </c>
      <c r="H10" t="s">
        <v>83</v>
      </c>
      <c r="I10" t="s">
        <v>83</v>
      </c>
      <c r="J10" t="s">
        <v>83</v>
      </c>
      <c r="K10" t="s">
        <v>83</v>
      </c>
      <c r="L10" t="s">
        <v>83</v>
      </c>
      <c r="M10" t="s">
        <v>83</v>
      </c>
      <c r="N10" t="s">
        <v>83</v>
      </c>
      <c r="O10" t="s">
        <v>83</v>
      </c>
      <c r="P10" t="s">
        <v>83</v>
      </c>
      <c r="Q10" t="s">
        <v>83</v>
      </c>
      <c r="R10" t="s">
        <v>101</v>
      </c>
    </row>
    <row r="11" spans="1:18" x14ac:dyDescent="0.35">
      <c r="A11" s="1" t="s">
        <v>102</v>
      </c>
      <c r="B11" t="s">
        <v>83</v>
      </c>
      <c r="C11" t="s">
        <v>83</v>
      </c>
      <c r="D11" t="s">
        <v>83</v>
      </c>
      <c r="E11" t="s">
        <v>83</v>
      </c>
      <c r="F11" t="s">
        <v>83</v>
      </c>
      <c r="G11" t="s">
        <v>83</v>
      </c>
      <c r="H11" t="s">
        <v>83</v>
      </c>
      <c r="I11" t="s">
        <v>83</v>
      </c>
      <c r="J11" t="s">
        <v>83</v>
      </c>
      <c r="K11" t="s">
        <v>83</v>
      </c>
      <c r="L11" t="s">
        <v>83</v>
      </c>
      <c r="M11" t="s">
        <v>83</v>
      </c>
      <c r="N11" t="s">
        <v>83</v>
      </c>
      <c r="O11" t="s">
        <v>83</v>
      </c>
      <c r="P11" t="s">
        <v>83</v>
      </c>
      <c r="Q11" t="s">
        <v>83</v>
      </c>
      <c r="R11" t="s">
        <v>83</v>
      </c>
    </row>
    <row r="12" spans="1:18" x14ac:dyDescent="0.35">
      <c r="A12" s="1" t="s">
        <v>103</v>
      </c>
      <c r="B12" t="s">
        <v>83</v>
      </c>
      <c r="C12" t="s">
        <v>83</v>
      </c>
      <c r="D12" t="s">
        <v>83</v>
      </c>
      <c r="E12" t="s">
        <v>83</v>
      </c>
      <c r="F12" t="s">
        <v>83</v>
      </c>
      <c r="G12" t="s">
        <v>83</v>
      </c>
      <c r="H12" t="s">
        <v>83</v>
      </c>
      <c r="I12" t="s">
        <v>83</v>
      </c>
      <c r="J12" t="s">
        <v>83</v>
      </c>
      <c r="K12" t="s">
        <v>83</v>
      </c>
      <c r="L12" t="s">
        <v>83</v>
      </c>
      <c r="M12" t="s">
        <v>83</v>
      </c>
      <c r="N12" t="s">
        <v>83</v>
      </c>
      <c r="O12" t="s">
        <v>83</v>
      </c>
      <c r="P12" t="s">
        <v>104</v>
      </c>
      <c r="Q12" t="s">
        <v>105</v>
      </c>
      <c r="R12" t="s">
        <v>83</v>
      </c>
    </row>
    <row r="13" spans="1:18" x14ac:dyDescent="0.35">
      <c r="A13" s="1" t="s">
        <v>106</v>
      </c>
      <c r="B13" t="s">
        <v>83</v>
      </c>
      <c r="C13" t="s">
        <v>83</v>
      </c>
      <c r="D13" t="s">
        <v>83</v>
      </c>
      <c r="E13" t="s">
        <v>83</v>
      </c>
      <c r="F13" t="s">
        <v>83</v>
      </c>
      <c r="G13" t="s">
        <v>83</v>
      </c>
      <c r="H13" t="s">
        <v>83</v>
      </c>
      <c r="I13" t="s">
        <v>83</v>
      </c>
      <c r="J13" t="s">
        <v>83</v>
      </c>
      <c r="K13" t="s">
        <v>83</v>
      </c>
      <c r="L13" t="s">
        <v>83</v>
      </c>
      <c r="M13" t="s">
        <v>83</v>
      </c>
      <c r="N13" t="s">
        <v>83</v>
      </c>
      <c r="O13" t="s">
        <v>83</v>
      </c>
      <c r="P13" t="s">
        <v>107</v>
      </c>
      <c r="Q13" t="s">
        <v>108</v>
      </c>
      <c r="R13" t="s">
        <v>83</v>
      </c>
    </row>
    <row r="14" spans="1:18" x14ac:dyDescent="0.35">
      <c r="A14" s="1" t="s">
        <v>109</v>
      </c>
      <c r="B14" t="s">
        <v>83</v>
      </c>
      <c r="C14" t="s">
        <v>83</v>
      </c>
      <c r="D14" t="s">
        <v>83</v>
      </c>
      <c r="E14" t="s">
        <v>83</v>
      </c>
      <c r="F14" t="s">
        <v>83</v>
      </c>
      <c r="G14" t="s">
        <v>83</v>
      </c>
      <c r="H14" t="s">
        <v>83</v>
      </c>
      <c r="I14" t="s">
        <v>83</v>
      </c>
      <c r="J14" t="s">
        <v>83</v>
      </c>
      <c r="K14" t="s">
        <v>83</v>
      </c>
      <c r="L14" t="s">
        <v>83</v>
      </c>
      <c r="M14" t="s">
        <v>83</v>
      </c>
      <c r="N14" t="s">
        <v>83</v>
      </c>
      <c r="O14" t="s">
        <v>83</v>
      </c>
      <c r="P14" t="s">
        <v>110</v>
      </c>
      <c r="Q14" t="s">
        <v>111</v>
      </c>
      <c r="R14" t="s">
        <v>83</v>
      </c>
    </row>
    <row r="15" spans="1:18" x14ac:dyDescent="0.35">
      <c r="A15" s="1" t="s">
        <v>112</v>
      </c>
      <c r="B15" t="s">
        <v>83</v>
      </c>
      <c r="C15" t="s">
        <v>83</v>
      </c>
      <c r="D15" t="s">
        <v>83</v>
      </c>
      <c r="E15" t="s">
        <v>83</v>
      </c>
      <c r="F15" t="s">
        <v>83</v>
      </c>
      <c r="G15" t="s">
        <v>83</v>
      </c>
      <c r="H15" t="s">
        <v>83</v>
      </c>
      <c r="I15" t="s">
        <v>83</v>
      </c>
      <c r="J15" t="s">
        <v>83</v>
      </c>
      <c r="K15" t="s">
        <v>83</v>
      </c>
      <c r="L15" t="s">
        <v>83</v>
      </c>
      <c r="M15" t="s">
        <v>83</v>
      </c>
      <c r="N15" t="s">
        <v>83</v>
      </c>
      <c r="O15" t="s">
        <v>83</v>
      </c>
      <c r="P15" t="s">
        <v>113</v>
      </c>
      <c r="Q15" t="s">
        <v>114</v>
      </c>
      <c r="R15" t="s">
        <v>83</v>
      </c>
    </row>
    <row r="16" spans="1:18" x14ac:dyDescent="0.35">
      <c r="A16" s="1" t="s">
        <v>115</v>
      </c>
      <c r="B16" t="s">
        <v>83</v>
      </c>
      <c r="C16" t="s">
        <v>83</v>
      </c>
      <c r="D16" t="s">
        <v>83</v>
      </c>
      <c r="E16" t="s">
        <v>83</v>
      </c>
      <c r="F16" t="s">
        <v>83</v>
      </c>
      <c r="G16" t="s">
        <v>83</v>
      </c>
      <c r="H16" t="s">
        <v>83</v>
      </c>
      <c r="I16" t="s">
        <v>83</v>
      </c>
      <c r="J16" t="s">
        <v>83</v>
      </c>
      <c r="K16" t="s">
        <v>83</v>
      </c>
      <c r="L16" t="s">
        <v>83</v>
      </c>
      <c r="M16" t="s">
        <v>83</v>
      </c>
      <c r="N16" t="s">
        <v>83</v>
      </c>
      <c r="O16" t="s">
        <v>83</v>
      </c>
      <c r="P16" t="s">
        <v>83</v>
      </c>
      <c r="Q16" t="s">
        <v>83</v>
      </c>
      <c r="R16" t="s">
        <v>83</v>
      </c>
    </row>
    <row r="17" spans="1:18" x14ac:dyDescent="0.35">
      <c r="A17" s="1" t="s">
        <v>116</v>
      </c>
      <c r="B17" t="s">
        <v>83</v>
      </c>
      <c r="C17" t="s">
        <v>83</v>
      </c>
      <c r="D17" t="s">
        <v>83</v>
      </c>
      <c r="E17" t="s">
        <v>83</v>
      </c>
      <c r="F17" t="s">
        <v>83</v>
      </c>
      <c r="G17" t="s">
        <v>83</v>
      </c>
      <c r="H17" t="s">
        <v>83</v>
      </c>
      <c r="I17" t="s">
        <v>83</v>
      </c>
      <c r="J17" t="s">
        <v>83</v>
      </c>
      <c r="K17" t="s">
        <v>83</v>
      </c>
      <c r="L17" t="s">
        <v>83</v>
      </c>
      <c r="M17" t="s">
        <v>83</v>
      </c>
      <c r="N17" t="s">
        <v>83</v>
      </c>
      <c r="O17" t="s">
        <v>83</v>
      </c>
      <c r="P17" t="s">
        <v>117</v>
      </c>
      <c r="Q17" t="s">
        <v>118</v>
      </c>
      <c r="R17" t="s">
        <v>83</v>
      </c>
    </row>
    <row r="18" spans="1:18" x14ac:dyDescent="0.35">
      <c r="A18" s="1" t="s">
        <v>119</v>
      </c>
      <c r="B18" t="s">
        <v>83</v>
      </c>
      <c r="C18" t="s">
        <v>83</v>
      </c>
      <c r="D18" t="s">
        <v>83</v>
      </c>
      <c r="E18" t="s">
        <v>83</v>
      </c>
      <c r="F18" t="s">
        <v>83</v>
      </c>
      <c r="G18" t="s">
        <v>83</v>
      </c>
      <c r="H18" t="s">
        <v>83</v>
      </c>
      <c r="I18" t="s">
        <v>83</v>
      </c>
      <c r="J18" t="s">
        <v>83</v>
      </c>
      <c r="K18" t="s">
        <v>83</v>
      </c>
      <c r="L18" t="s">
        <v>83</v>
      </c>
      <c r="M18" t="s">
        <v>83</v>
      </c>
      <c r="N18" t="s">
        <v>83</v>
      </c>
      <c r="O18" t="s">
        <v>83</v>
      </c>
      <c r="P18" t="s">
        <v>120</v>
      </c>
      <c r="Q18" t="s">
        <v>121</v>
      </c>
      <c r="R18" t="s">
        <v>122</v>
      </c>
    </row>
    <row r="19" spans="1:18" x14ac:dyDescent="0.35">
      <c r="A19" s="1" t="s">
        <v>123</v>
      </c>
      <c r="B19" t="s">
        <v>83</v>
      </c>
      <c r="C19" t="s">
        <v>83</v>
      </c>
      <c r="D19" t="s">
        <v>83</v>
      </c>
      <c r="E19" t="s">
        <v>83</v>
      </c>
      <c r="F19" t="s">
        <v>83</v>
      </c>
      <c r="G19" t="s">
        <v>83</v>
      </c>
      <c r="H19" t="s">
        <v>83</v>
      </c>
      <c r="I19" t="s">
        <v>83</v>
      </c>
      <c r="J19" t="s">
        <v>83</v>
      </c>
      <c r="K19" t="s">
        <v>83</v>
      </c>
      <c r="L19" t="s">
        <v>83</v>
      </c>
      <c r="M19" t="s">
        <v>83</v>
      </c>
      <c r="N19" t="s">
        <v>83</v>
      </c>
      <c r="O19" t="s">
        <v>83</v>
      </c>
      <c r="P19" t="s">
        <v>83</v>
      </c>
      <c r="Q19" t="s">
        <v>83</v>
      </c>
      <c r="R19" t="s">
        <v>83</v>
      </c>
    </row>
    <row r="20" spans="1:18" x14ac:dyDescent="0.35">
      <c r="A20" s="1" t="s">
        <v>124</v>
      </c>
      <c r="B20" t="s">
        <v>83</v>
      </c>
      <c r="C20" t="s">
        <v>83</v>
      </c>
      <c r="D20" t="s">
        <v>83</v>
      </c>
      <c r="E20" t="s">
        <v>83</v>
      </c>
      <c r="F20" t="s">
        <v>83</v>
      </c>
      <c r="G20" t="s">
        <v>83</v>
      </c>
      <c r="H20" t="s">
        <v>83</v>
      </c>
      <c r="I20" t="s">
        <v>83</v>
      </c>
      <c r="J20" t="s">
        <v>83</v>
      </c>
      <c r="K20" t="s">
        <v>83</v>
      </c>
      <c r="L20" t="s">
        <v>83</v>
      </c>
      <c r="M20" t="s">
        <v>83</v>
      </c>
      <c r="N20" t="s">
        <v>83</v>
      </c>
      <c r="O20" t="s">
        <v>83</v>
      </c>
      <c r="P20" t="s">
        <v>83</v>
      </c>
      <c r="Q20" t="s">
        <v>83</v>
      </c>
      <c r="R20" t="s">
        <v>125</v>
      </c>
    </row>
    <row r="21" spans="1:18" x14ac:dyDescent="0.35">
      <c r="A21" s="1" t="s">
        <v>126</v>
      </c>
      <c r="B21" t="s">
        <v>83</v>
      </c>
      <c r="C21" t="s">
        <v>83</v>
      </c>
      <c r="D21" t="s">
        <v>83</v>
      </c>
      <c r="E21" t="s">
        <v>83</v>
      </c>
      <c r="F21" t="s">
        <v>83</v>
      </c>
      <c r="G21" t="s">
        <v>83</v>
      </c>
      <c r="H21" t="s">
        <v>83</v>
      </c>
      <c r="I21" t="s">
        <v>83</v>
      </c>
      <c r="J21" t="s">
        <v>83</v>
      </c>
      <c r="K21" t="s">
        <v>83</v>
      </c>
      <c r="L21" t="s">
        <v>83</v>
      </c>
      <c r="M21" t="s">
        <v>83</v>
      </c>
      <c r="N21" t="s">
        <v>83</v>
      </c>
      <c r="O21" t="s">
        <v>83</v>
      </c>
      <c r="P21" t="s">
        <v>127</v>
      </c>
      <c r="Q21" t="s">
        <v>128</v>
      </c>
      <c r="R21" t="s">
        <v>83</v>
      </c>
    </row>
    <row r="22" spans="1:18" x14ac:dyDescent="0.35">
      <c r="A22" s="1" t="s">
        <v>129</v>
      </c>
      <c r="B22" t="s">
        <v>83</v>
      </c>
      <c r="C22" t="s">
        <v>83</v>
      </c>
      <c r="D22" t="s">
        <v>83</v>
      </c>
      <c r="E22" t="s">
        <v>83</v>
      </c>
      <c r="F22" t="s">
        <v>83</v>
      </c>
      <c r="G22" t="s">
        <v>83</v>
      </c>
      <c r="H22" t="s">
        <v>83</v>
      </c>
      <c r="I22" t="s">
        <v>83</v>
      </c>
      <c r="J22" t="s">
        <v>83</v>
      </c>
      <c r="K22" t="s">
        <v>83</v>
      </c>
      <c r="L22" t="s">
        <v>83</v>
      </c>
      <c r="M22" t="s">
        <v>83</v>
      </c>
      <c r="N22" t="s">
        <v>83</v>
      </c>
      <c r="O22" t="s">
        <v>83</v>
      </c>
      <c r="P22" t="s">
        <v>130</v>
      </c>
      <c r="Q22" t="s">
        <v>131</v>
      </c>
      <c r="R22" t="s">
        <v>83</v>
      </c>
    </row>
    <row r="23" spans="1:18" x14ac:dyDescent="0.35">
      <c r="A23" s="1" t="s">
        <v>132</v>
      </c>
      <c r="B23" t="s">
        <v>83</v>
      </c>
      <c r="C23" t="s">
        <v>83</v>
      </c>
      <c r="D23" t="s">
        <v>83</v>
      </c>
      <c r="E23" t="s">
        <v>83</v>
      </c>
      <c r="F23" t="s">
        <v>83</v>
      </c>
      <c r="G23" t="s">
        <v>83</v>
      </c>
      <c r="H23" t="s">
        <v>83</v>
      </c>
      <c r="I23" t="s">
        <v>83</v>
      </c>
      <c r="J23" t="s">
        <v>83</v>
      </c>
      <c r="K23" t="s">
        <v>83</v>
      </c>
      <c r="L23" t="s">
        <v>83</v>
      </c>
      <c r="M23" t="s">
        <v>83</v>
      </c>
      <c r="N23" t="s">
        <v>83</v>
      </c>
      <c r="O23" t="s">
        <v>83</v>
      </c>
      <c r="P23" t="s">
        <v>133</v>
      </c>
      <c r="Q23" t="s">
        <v>133</v>
      </c>
      <c r="R23" t="s">
        <v>83</v>
      </c>
    </row>
    <row r="24" spans="1:18" x14ac:dyDescent="0.35">
      <c r="A24" s="1" t="s">
        <v>134</v>
      </c>
      <c r="B24" t="s">
        <v>83</v>
      </c>
      <c r="C24" t="s">
        <v>83</v>
      </c>
      <c r="D24" t="s">
        <v>83</v>
      </c>
      <c r="E24" t="s">
        <v>83</v>
      </c>
      <c r="F24" t="s">
        <v>83</v>
      </c>
      <c r="G24" t="s">
        <v>83</v>
      </c>
      <c r="H24" t="s">
        <v>83</v>
      </c>
      <c r="I24" t="s">
        <v>83</v>
      </c>
      <c r="J24" t="s">
        <v>83</v>
      </c>
      <c r="K24" t="s">
        <v>83</v>
      </c>
      <c r="L24" t="s">
        <v>83</v>
      </c>
      <c r="M24" t="s">
        <v>83</v>
      </c>
      <c r="N24" t="s">
        <v>83</v>
      </c>
      <c r="O24" t="s">
        <v>83</v>
      </c>
      <c r="P24" t="s">
        <v>135</v>
      </c>
      <c r="Q24" t="s">
        <v>135</v>
      </c>
      <c r="R24" t="s">
        <v>83</v>
      </c>
    </row>
    <row r="25" spans="1:18" x14ac:dyDescent="0.35">
      <c r="A25" s="1" t="s">
        <v>136</v>
      </c>
      <c r="B25" t="s">
        <v>83</v>
      </c>
      <c r="C25" t="s">
        <v>83</v>
      </c>
      <c r="D25" t="s">
        <v>83</v>
      </c>
      <c r="E25" t="s">
        <v>83</v>
      </c>
      <c r="F25" t="s">
        <v>83</v>
      </c>
      <c r="G25" t="s">
        <v>83</v>
      </c>
      <c r="H25" t="s">
        <v>83</v>
      </c>
      <c r="I25" t="s">
        <v>83</v>
      </c>
      <c r="J25" t="s">
        <v>83</v>
      </c>
      <c r="K25" t="s">
        <v>83</v>
      </c>
      <c r="L25" t="s">
        <v>83</v>
      </c>
      <c r="M25" t="s">
        <v>83</v>
      </c>
      <c r="N25" t="s">
        <v>83</v>
      </c>
      <c r="O25" t="s">
        <v>83</v>
      </c>
      <c r="P25" t="s">
        <v>83</v>
      </c>
      <c r="Q25" t="s">
        <v>83</v>
      </c>
      <c r="R25"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9"/>
  <sheetViews>
    <sheetView workbookViewId="0">
      <selection activeCell="D2" sqref="D2"/>
    </sheetView>
  </sheetViews>
  <sheetFormatPr defaultRowHeight="14.5" x14ac:dyDescent="0.35"/>
  <cols>
    <col min="1" max="1" width="20.81640625" customWidth="1"/>
  </cols>
  <sheetData>
    <row r="1" spans="1:3" x14ac:dyDescent="0.35">
      <c r="B1" s="1" t="s">
        <v>137</v>
      </c>
      <c r="C1" s="1" t="s">
        <v>138</v>
      </c>
    </row>
    <row r="2" spans="1:3" x14ac:dyDescent="0.35">
      <c r="A2" s="1" t="s">
        <v>22</v>
      </c>
      <c r="B2" t="s">
        <v>104</v>
      </c>
      <c r="C2" t="s">
        <v>105</v>
      </c>
    </row>
    <row r="3" spans="1:3" x14ac:dyDescent="0.35">
      <c r="A3" s="1" t="s">
        <v>139</v>
      </c>
      <c r="B3" t="s">
        <v>104</v>
      </c>
      <c r="C3" t="s">
        <v>104</v>
      </c>
    </row>
    <row r="4" spans="1:3" x14ac:dyDescent="0.35">
      <c r="A4" s="1" t="s">
        <v>24</v>
      </c>
      <c r="B4" t="s">
        <v>104</v>
      </c>
      <c r="C4">
        <v>0</v>
      </c>
    </row>
    <row r="5" spans="1:3" x14ac:dyDescent="0.35">
      <c r="A5" s="1" t="s">
        <v>140</v>
      </c>
      <c r="B5" t="s">
        <v>141</v>
      </c>
      <c r="C5" t="s">
        <v>142</v>
      </c>
    </row>
    <row r="6" spans="1:3" x14ac:dyDescent="0.35">
      <c r="A6" s="1" t="s">
        <v>143</v>
      </c>
      <c r="B6" t="s">
        <v>144</v>
      </c>
      <c r="C6" t="s">
        <v>145</v>
      </c>
    </row>
    <row r="7" spans="1:3" x14ac:dyDescent="0.35">
      <c r="A7" s="1" t="s">
        <v>146</v>
      </c>
      <c r="B7" t="s">
        <v>125</v>
      </c>
      <c r="C7" t="s">
        <v>147</v>
      </c>
    </row>
    <row r="8" spans="1:3" x14ac:dyDescent="0.35">
      <c r="A8" s="1" t="s">
        <v>148</v>
      </c>
      <c r="B8" t="s">
        <v>149</v>
      </c>
      <c r="C8" t="s">
        <v>150</v>
      </c>
    </row>
    <row r="9" spans="1:3" x14ac:dyDescent="0.35">
      <c r="A9" s="1" t="s">
        <v>151</v>
      </c>
      <c r="B9" t="s">
        <v>149</v>
      </c>
      <c r="C9" t="s">
        <v>150</v>
      </c>
    </row>
    <row r="10" spans="1:3" x14ac:dyDescent="0.35">
      <c r="A10" s="1" t="s">
        <v>152</v>
      </c>
      <c r="B10" t="s">
        <v>83</v>
      </c>
      <c r="C10" t="s">
        <v>83</v>
      </c>
    </row>
    <row r="11" spans="1:3" x14ac:dyDescent="0.35">
      <c r="A11" s="1" t="s">
        <v>153</v>
      </c>
      <c r="B11" t="s">
        <v>154</v>
      </c>
      <c r="C11" t="s">
        <v>155</v>
      </c>
    </row>
    <row r="12" spans="1:3" x14ac:dyDescent="0.35">
      <c r="A12" s="1" t="s">
        <v>156</v>
      </c>
      <c r="B12" t="s">
        <v>144</v>
      </c>
      <c r="C12" t="s">
        <v>145</v>
      </c>
    </row>
    <row r="13" spans="1:3" x14ac:dyDescent="0.35">
      <c r="A13" s="1" t="s">
        <v>157</v>
      </c>
      <c r="B13" t="s">
        <v>83</v>
      </c>
      <c r="C13" t="s">
        <v>83</v>
      </c>
    </row>
    <row r="14" spans="1:3" x14ac:dyDescent="0.35">
      <c r="A14" s="1" t="s">
        <v>158</v>
      </c>
      <c r="B14" t="s">
        <v>104</v>
      </c>
      <c r="C14" t="s">
        <v>105</v>
      </c>
    </row>
    <row r="15" spans="1:3" x14ac:dyDescent="0.35">
      <c r="A15" s="1" t="s">
        <v>159</v>
      </c>
      <c r="B15" t="s">
        <v>110</v>
      </c>
      <c r="C15" t="s">
        <v>111</v>
      </c>
    </row>
    <row r="16" spans="1:3" x14ac:dyDescent="0.35">
      <c r="A16" s="1" t="s">
        <v>160</v>
      </c>
      <c r="B16" t="s">
        <v>161</v>
      </c>
      <c r="C16" t="s">
        <v>162</v>
      </c>
    </row>
    <row r="17" spans="1:3" x14ac:dyDescent="0.35">
      <c r="A17" s="1" t="s">
        <v>163</v>
      </c>
      <c r="B17" t="s">
        <v>164</v>
      </c>
      <c r="C17" t="s">
        <v>165</v>
      </c>
    </row>
    <row r="18" spans="1:3" x14ac:dyDescent="0.35">
      <c r="A18" s="1" t="s">
        <v>166</v>
      </c>
      <c r="B18" t="s">
        <v>167</v>
      </c>
      <c r="C18" t="s">
        <v>168</v>
      </c>
    </row>
    <row r="19" spans="1:3" x14ac:dyDescent="0.35">
      <c r="A19" s="1" t="s">
        <v>169</v>
      </c>
      <c r="B19" t="s">
        <v>170</v>
      </c>
      <c r="C19" t="s">
        <v>171</v>
      </c>
    </row>
    <row r="20" spans="1:3" x14ac:dyDescent="0.35">
      <c r="A20" s="1" t="s">
        <v>172</v>
      </c>
      <c r="B20" t="s">
        <v>173</v>
      </c>
      <c r="C20" t="s">
        <v>174</v>
      </c>
    </row>
    <row r="21" spans="1:3" x14ac:dyDescent="0.35">
      <c r="A21" s="1" t="s">
        <v>175</v>
      </c>
      <c r="B21" t="s">
        <v>113</v>
      </c>
      <c r="C21" t="s">
        <v>114</v>
      </c>
    </row>
    <row r="22" spans="1:3" x14ac:dyDescent="0.35">
      <c r="A22" s="1" t="s">
        <v>176</v>
      </c>
      <c r="B22" t="s">
        <v>177</v>
      </c>
      <c r="C22" t="s">
        <v>178</v>
      </c>
    </row>
    <row r="23" spans="1:3" x14ac:dyDescent="0.35">
      <c r="A23" s="1" t="s">
        <v>179</v>
      </c>
      <c r="B23" t="s">
        <v>83</v>
      </c>
      <c r="C23" t="s">
        <v>83</v>
      </c>
    </row>
    <row r="24" spans="1:3" x14ac:dyDescent="0.35">
      <c r="A24" s="1" t="s">
        <v>34</v>
      </c>
      <c r="B24" t="s">
        <v>113</v>
      </c>
      <c r="C24" t="s">
        <v>114</v>
      </c>
    </row>
    <row r="25" spans="1:3" x14ac:dyDescent="0.35">
      <c r="A25" s="1" t="s">
        <v>180</v>
      </c>
      <c r="B25" t="s">
        <v>177</v>
      </c>
      <c r="C25" t="s">
        <v>178</v>
      </c>
    </row>
    <row r="26" spans="1:3" x14ac:dyDescent="0.35">
      <c r="A26" s="1" t="s">
        <v>181</v>
      </c>
      <c r="B26" t="s">
        <v>86</v>
      </c>
      <c r="C26" t="s">
        <v>87</v>
      </c>
    </row>
    <row r="27" spans="1:3" x14ac:dyDescent="0.35">
      <c r="A27" s="1" t="s">
        <v>182</v>
      </c>
      <c r="B27" t="s">
        <v>86</v>
      </c>
      <c r="C27" t="s">
        <v>87</v>
      </c>
    </row>
    <row r="28" spans="1:3" x14ac:dyDescent="0.35">
      <c r="A28" s="1" t="s">
        <v>183</v>
      </c>
      <c r="B28" t="s">
        <v>97</v>
      </c>
      <c r="C28" t="s">
        <v>97</v>
      </c>
    </row>
    <row r="29" spans="1:3" x14ac:dyDescent="0.35">
      <c r="A29" s="1" t="s">
        <v>184</v>
      </c>
      <c r="B29" t="s">
        <v>97</v>
      </c>
      <c r="C29" t="s">
        <v>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0"/>
  <sheetViews>
    <sheetView workbookViewId="0"/>
  </sheetViews>
  <sheetFormatPr defaultRowHeight="14.5" x14ac:dyDescent="0.35"/>
  <sheetData>
    <row r="1" spans="1:3" x14ac:dyDescent="0.35">
      <c r="B1" s="1" t="s">
        <v>137</v>
      </c>
      <c r="C1" s="1" t="s">
        <v>138</v>
      </c>
    </row>
    <row r="2" spans="1:3" x14ac:dyDescent="0.35">
      <c r="A2" s="1" t="s">
        <v>185</v>
      </c>
      <c r="B2" t="s">
        <v>186</v>
      </c>
      <c r="C2" t="s">
        <v>187</v>
      </c>
    </row>
    <row r="3" spans="1:3" x14ac:dyDescent="0.35">
      <c r="A3" s="1" t="s">
        <v>188</v>
      </c>
      <c r="B3" t="s">
        <v>83</v>
      </c>
      <c r="C3" t="s">
        <v>83</v>
      </c>
    </row>
    <row r="4" spans="1:3" x14ac:dyDescent="0.35">
      <c r="A4" s="1" t="s">
        <v>189</v>
      </c>
      <c r="B4" t="s">
        <v>186</v>
      </c>
      <c r="C4" t="s">
        <v>187</v>
      </c>
    </row>
    <row r="5" spans="1:3" x14ac:dyDescent="0.35">
      <c r="A5" s="1" t="s">
        <v>190</v>
      </c>
      <c r="B5" t="s">
        <v>191</v>
      </c>
      <c r="C5" t="s">
        <v>110</v>
      </c>
    </row>
    <row r="6" spans="1:3" x14ac:dyDescent="0.35">
      <c r="A6" s="1" t="s">
        <v>192</v>
      </c>
      <c r="B6" t="s">
        <v>83</v>
      </c>
      <c r="C6" t="s">
        <v>83</v>
      </c>
    </row>
    <row r="7" spans="1:3" x14ac:dyDescent="0.35">
      <c r="A7" s="1" t="s">
        <v>193</v>
      </c>
      <c r="B7" t="s">
        <v>110</v>
      </c>
      <c r="C7" t="s">
        <v>194</v>
      </c>
    </row>
    <row r="8" spans="1:3" x14ac:dyDescent="0.35">
      <c r="A8" s="1" t="s">
        <v>45</v>
      </c>
      <c r="B8" t="s">
        <v>195</v>
      </c>
      <c r="C8" t="s">
        <v>196</v>
      </c>
    </row>
    <row r="9" spans="1:3" x14ac:dyDescent="0.35">
      <c r="A9" s="1" t="s">
        <v>48</v>
      </c>
      <c r="B9" t="s">
        <v>110</v>
      </c>
      <c r="C9" t="s">
        <v>187</v>
      </c>
    </row>
    <row r="10" spans="1:3" x14ac:dyDescent="0.35">
      <c r="A10" s="1" t="s">
        <v>51</v>
      </c>
      <c r="B10" t="s">
        <v>197</v>
      </c>
      <c r="C10" t="s">
        <v>197</v>
      </c>
    </row>
    <row r="11" spans="1:3" x14ac:dyDescent="0.35">
      <c r="A11" s="1" t="s">
        <v>198</v>
      </c>
      <c r="B11" t="s">
        <v>199</v>
      </c>
      <c r="C11" t="s">
        <v>199</v>
      </c>
    </row>
    <row r="12" spans="1:3" x14ac:dyDescent="0.35">
      <c r="A12" s="1" t="s">
        <v>200</v>
      </c>
      <c r="B12" t="s">
        <v>155</v>
      </c>
      <c r="C12" t="s">
        <v>155</v>
      </c>
    </row>
    <row r="13" spans="1:3" x14ac:dyDescent="0.35">
      <c r="A13" s="1" t="s">
        <v>201</v>
      </c>
      <c r="B13" t="s">
        <v>83</v>
      </c>
      <c r="C13" t="s">
        <v>83</v>
      </c>
    </row>
    <row r="14" spans="1:3" x14ac:dyDescent="0.35">
      <c r="A14" s="1" t="s">
        <v>202</v>
      </c>
      <c r="B14" t="s">
        <v>83</v>
      </c>
      <c r="C14" t="s">
        <v>83</v>
      </c>
    </row>
    <row r="15" spans="1:3" x14ac:dyDescent="0.35">
      <c r="A15" s="1" t="s">
        <v>203</v>
      </c>
      <c r="B15" t="s">
        <v>187</v>
      </c>
      <c r="C15" t="s">
        <v>194</v>
      </c>
    </row>
    <row r="16" spans="1:3" x14ac:dyDescent="0.35">
      <c r="A16" s="1" t="s">
        <v>204</v>
      </c>
      <c r="B16" t="s">
        <v>205</v>
      </c>
      <c r="C16" t="s">
        <v>206</v>
      </c>
    </row>
    <row r="17" spans="1:3" x14ac:dyDescent="0.35">
      <c r="A17" s="1" t="s">
        <v>207</v>
      </c>
      <c r="B17" t="s">
        <v>83</v>
      </c>
      <c r="C17" t="s">
        <v>83</v>
      </c>
    </row>
    <row r="18" spans="1:3" x14ac:dyDescent="0.35">
      <c r="A18" s="1" t="s">
        <v>54</v>
      </c>
      <c r="B18" t="s">
        <v>208</v>
      </c>
      <c r="C18" t="s">
        <v>209</v>
      </c>
    </row>
    <row r="19" spans="1:3" x14ac:dyDescent="0.35">
      <c r="A19" s="1" t="s">
        <v>210</v>
      </c>
      <c r="B19" t="s">
        <v>211</v>
      </c>
      <c r="C19" t="s">
        <v>186</v>
      </c>
    </row>
    <row r="20" spans="1:3" x14ac:dyDescent="0.35">
      <c r="A20" s="1" t="s">
        <v>212</v>
      </c>
      <c r="B20" t="s">
        <v>213</v>
      </c>
      <c r="C20" t="s">
        <v>206</v>
      </c>
    </row>
    <row r="21" spans="1:3" x14ac:dyDescent="0.35">
      <c r="A21" s="1" t="s">
        <v>214</v>
      </c>
      <c r="B21" t="s">
        <v>83</v>
      </c>
      <c r="C21" t="s">
        <v>83</v>
      </c>
    </row>
    <row r="22" spans="1:3" x14ac:dyDescent="0.35">
      <c r="A22" s="1" t="s">
        <v>215</v>
      </c>
      <c r="B22" t="s">
        <v>104</v>
      </c>
      <c r="C22" t="s">
        <v>104</v>
      </c>
    </row>
    <row r="23" spans="1:3" x14ac:dyDescent="0.35">
      <c r="A23" s="1" t="s">
        <v>216</v>
      </c>
      <c r="B23" t="s">
        <v>217</v>
      </c>
      <c r="C23" t="s">
        <v>199</v>
      </c>
    </row>
    <row r="24" spans="1:3" x14ac:dyDescent="0.35">
      <c r="A24" s="1" t="s">
        <v>60</v>
      </c>
      <c r="B24" t="s">
        <v>206</v>
      </c>
      <c r="C24" t="s">
        <v>218</v>
      </c>
    </row>
    <row r="25" spans="1:3" x14ac:dyDescent="0.35">
      <c r="A25" s="1" t="s">
        <v>219</v>
      </c>
      <c r="B25" t="s">
        <v>83</v>
      </c>
      <c r="C25" t="s">
        <v>83</v>
      </c>
    </row>
    <row r="26" spans="1:3" x14ac:dyDescent="0.35">
      <c r="A26" s="1" t="s">
        <v>220</v>
      </c>
      <c r="B26" t="s">
        <v>83</v>
      </c>
      <c r="C26" t="s">
        <v>83</v>
      </c>
    </row>
    <row r="27" spans="1:3" x14ac:dyDescent="0.35">
      <c r="A27" s="1" t="s">
        <v>221</v>
      </c>
      <c r="B27" t="s">
        <v>111</v>
      </c>
      <c r="C27" t="s">
        <v>110</v>
      </c>
    </row>
    <row r="28" spans="1:3" x14ac:dyDescent="0.35">
      <c r="A28" s="1" t="s">
        <v>222</v>
      </c>
      <c r="B28" t="s">
        <v>111</v>
      </c>
      <c r="C28" t="s">
        <v>194</v>
      </c>
    </row>
    <row r="29" spans="1:3" x14ac:dyDescent="0.35">
      <c r="A29" s="1" t="s">
        <v>223</v>
      </c>
      <c r="B29" t="s">
        <v>83</v>
      </c>
      <c r="C29" t="s">
        <v>83</v>
      </c>
    </row>
    <row r="30" spans="1:3" x14ac:dyDescent="0.35">
      <c r="A30" s="1" t="s">
        <v>224</v>
      </c>
      <c r="B30" t="s">
        <v>105</v>
      </c>
      <c r="C30" t="s">
        <v>111</v>
      </c>
    </row>
    <row r="31" spans="1:3" x14ac:dyDescent="0.35">
      <c r="A31" s="1" t="s">
        <v>65</v>
      </c>
      <c r="B31" t="s">
        <v>150</v>
      </c>
      <c r="C31" t="s">
        <v>225</v>
      </c>
    </row>
    <row r="32" spans="1:3" x14ac:dyDescent="0.35">
      <c r="A32" s="1" t="s">
        <v>226</v>
      </c>
      <c r="B32" t="s">
        <v>83</v>
      </c>
      <c r="C32" t="s">
        <v>83</v>
      </c>
    </row>
    <row r="33" spans="1:3" x14ac:dyDescent="0.35">
      <c r="A33" s="1" t="s">
        <v>227</v>
      </c>
      <c r="B33" t="s">
        <v>83</v>
      </c>
      <c r="C33" t="s">
        <v>83</v>
      </c>
    </row>
    <row r="34" spans="1:3" x14ac:dyDescent="0.35">
      <c r="A34" s="1" t="s">
        <v>228</v>
      </c>
      <c r="B34" t="s">
        <v>229</v>
      </c>
      <c r="C34" t="s">
        <v>230</v>
      </c>
    </row>
    <row r="35" spans="1:3" x14ac:dyDescent="0.35">
      <c r="A35" s="1" t="s">
        <v>231</v>
      </c>
      <c r="B35" t="s">
        <v>83</v>
      </c>
      <c r="C35" t="s">
        <v>83</v>
      </c>
    </row>
    <row r="36" spans="1:3" x14ac:dyDescent="0.35">
      <c r="A36" s="1" t="s">
        <v>232</v>
      </c>
      <c r="B36" t="s">
        <v>83</v>
      </c>
      <c r="C36" t="s">
        <v>83</v>
      </c>
    </row>
    <row r="37" spans="1:3" x14ac:dyDescent="0.35">
      <c r="A37" s="1" t="s">
        <v>233</v>
      </c>
      <c r="B37" t="s">
        <v>83</v>
      </c>
      <c r="C37" t="s">
        <v>83</v>
      </c>
    </row>
    <row r="38" spans="1:3" x14ac:dyDescent="0.35">
      <c r="A38" s="1" t="s">
        <v>234</v>
      </c>
      <c r="B38" t="s">
        <v>150</v>
      </c>
      <c r="C38" t="s">
        <v>225</v>
      </c>
    </row>
    <row r="39" spans="1:3" x14ac:dyDescent="0.35">
      <c r="A39" s="1" t="s">
        <v>235</v>
      </c>
      <c r="B39" t="s">
        <v>149</v>
      </c>
      <c r="C39" t="s">
        <v>236</v>
      </c>
    </row>
    <row r="40" spans="1:3" x14ac:dyDescent="0.35">
      <c r="A40" s="1" t="s">
        <v>78</v>
      </c>
      <c r="B40" t="s">
        <v>208</v>
      </c>
      <c r="C40" t="s">
        <v>209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9"/>
  <sheetViews>
    <sheetView workbookViewId="0"/>
  </sheetViews>
  <sheetFormatPr defaultRowHeight="14.5" x14ac:dyDescent="0.35"/>
  <sheetData>
    <row r="1" spans="1:3" x14ac:dyDescent="0.35">
      <c r="B1" s="1" t="s">
        <v>137</v>
      </c>
      <c r="C1" s="1" t="s">
        <v>138</v>
      </c>
    </row>
    <row r="2" spans="1:3" x14ac:dyDescent="0.35">
      <c r="A2" s="1" t="s">
        <v>34</v>
      </c>
      <c r="B2" t="s">
        <v>113</v>
      </c>
      <c r="C2" t="s">
        <v>114</v>
      </c>
    </row>
    <row r="3" spans="1:3" x14ac:dyDescent="0.35">
      <c r="A3" s="1" t="s">
        <v>159</v>
      </c>
      <c r="B3" t="s">
        <v>110</v>
      </c>
      <c r="C3" t="s">
        <v>111</v>
      </c>
    </row>
    <row r="4" spans="1:3" x14ac:dyDescent="0.35">
      <c r="A4" s="1" t="s">
        <v>237</v>
      </c>
      <c r="B4" t="s">
        <v>83</v>
      </c>
      <c r="C4" t="s">
        <v>83</v>
      </c>
    </row>
    <row r="5" spans="1:3" x14ac:dyDescent="0.35">
      <c r="A5" s="1" t="s">
        <v>238</v>
      </c>
      <c r="B5" t="s">
        <v>194</v>
      </c>
      <c r="C5" t="s">
        <v>194</v>
      </c>
    </row>
    <row r="6" spans="1:3" x14ac:dyDescent="0.35">
      <c r="A6" s="1" t="s">
        <v>239</v>
      </c>
      <c r="B6" t="s">
        <v>240</v>
      </c>
      <c r="C6" t="s">
        <v>241</v>
      </c>
    </row>
    <row r="7" spans="1:3" x14ac:dyDescent="0.35">
      <c r="A7" s="1" t="s">
        <v>242</v>
      </c>
      <c r="B7" t="s">
        <v>243</v>
      </c>
      <c r="C7" t="s">
        <v>199</v>
      </c>
    </row>
    <row r="8" spans="1:3" x14ac:dyDescent="0.35">
      <c r="A8" s="1" t="s">
        <v>192</v>
      </c>
      <c r="B8" t="s">
        <v>83</v>
      </c>
      <c r="C8" t="s">
        <v>83</v>
      </c>
    </row>
    <row r="9" spans="1:3" x14ac:dyDescent="0.35">
      <c r="A9" s="1" t="s">
        <v>210</v>
      </c>
      <c r="B9" t="s">
        <v>83</v>
      </c>
      <c r="C9" t="s">
        <v>83</v>
      </c>
    </row>
    <row r="10" spans="1:3" x14ac:dyDescent="0.35">
      <c r="A10" s="1" t="s">
        <v>244</v>
      </c>
      <c r="B10" t="s">
        <v>105</v>
      </c>
      <c r="C10" t="s">
        <v>211</v>
      </c>
    </row>
    <row r="11" spans="1:3" x14ac:dyDescent="0.35">
      <c r="A11" s="1" t="s">
        <v>245</v>
      </c>
      <c r="B11" t="s">
        <v>111</v>
      </c>
      <c r="C11" t="s">
        <v>111</v>
      </c>
    </row>
    <row r="12" spans="1:3" x14ac:dyDescent="0.35">
      <c r="A12" s="1" t="s">
        <v>246</v>
      </c>
      <c r="B12" t="s">
        <v>247</v>
      </c>
      <c r="C12" t="s">
        <v>248</v>
      </c>
    </row>
    <row r="13" spans="1:3" x14ac:dyDescent="0.35">
      <c r="A13" s="1" t="s">
        <v>249</v>
      </c>
      <c r="B13" t="s">
        <v>250</v>
      </c>
      <c r="C13" t="s">
        <v>240</v>
      </c>
    </row>
    <row r="14" spans="1:3" x14ac:dyDescent="0.35">
      <c r="A14" s="1" t="s">
        <v>251</v>
      </c>
      <c r="B14" t="s">
        <v>83</v>
      </c>
      <c r="C14" t="s">
        <v>83</v>
      </c>
    </row>
    <row r="15" spans="1:3" x14ac:dyDescent="0.35">
      <c r="A15" s="1" t="s">
        <v>252</v>
      </c>
      <c r="B15" t="s">
        <v>83</v>
      </c>
      <c r="C15" t="s">
        <v>83</v>
      </c>
    </row>
    <row r="16" spans="1:3" x14ac:dyDescent="0.35">
      <c r="A16" s="1" t="s">
        <v>253</v>
      </c>
      <c r="B16" t="s">
        <v>83</v>
      </c>
      <c r="C16" t="s">
        <v>83</v>
      </c>
    </row>
    <row r="17" spans="1:3" x14ac:dyDescent="0.35">
      <c r="A17" s="1" t="s">
        <v>254</v>
      </c>
      <c r="B17" t="s">
        <v>83</v>
      </c>
      <c r="C17" t="s">
        <v>83</v>
      </c>
    </row>
    <row r="18" spans="1:3" x14ac:dyDescent="0.35">
      <c r="A18" s="1" t="s">
        <v>255</v>
      </c>
      <c r="B18" t="s">
        <v>250</v>
      </c>
      <c r="C18" t="s">
        <v>240</v>
      </c>
    </row>
    <row r="19" spans="1:3" x14ac:dyDescent="0.35">
      <c r="A19" s="1" t="s">
        <v>256</v>
      </c>
      <c r="B19" t="s">
        <v>83</v>
      </c>
      <c r="C19" t="s">
        <v>243</v>
      </c>
    </row>
    <row r="20" spans="1:3" x14ac:dyDescent="0.35">
      <c r="A20" s="1" t="s">
        <v>257</v>
      </c>
      <c r="B20" t="s">
        <v>83</v>
      </c>
      <c r="C20" t="s">
        <v>83</v>
      </c>
    </row>
    <row r="21" spans="1:3" x14ac:dyDescent="0.35">
      <c r="A21" s="1" t="s">
        <v>258</v>
      </c>
      <c r="B21" t="s">
        <v>83</v>
      </c>
      <c r="C21" t="s">
        <v>259</v>
      </c>
    </row>
    <row r="22" spans="1:3" x14ac:dyDescent="0.35">
      <c r="A22" s="1" t="s">
        <v>260</v>
      </c>
      <c r="B22" t="s">
        <v>83</v>
      </c>
      <c r="C22" t="s">
        <v>83</v>
      </c>
    </row>
    <row r="23" spans="1:3" x14ac:dyDescent="0.35">
      <c r="A23" s="1" t="s">
        <v>261</v>
      </c>
      <c r="B23" t="s">
        <v>262</v>
      </c>
      <c r="C23" t="s">
        <v>263</v>
      </c>
    </row>
    <row r="24" spans="1:3" x14ac:dyDescent="0.35">
      <c r="A24" s="1" t="s">
        <v>264</v>
      </c>
      <c r="B24" t="s">
        <v>262</v>
      </c>
      <c r="C24" t="s">
        <v>265</v>
      </c>
    </row>
    <row r="25" spans="1:3" x14ac:dyDescent="0.35">
      <c r="A25" s="1" t="s">
        <v>266</v>
      </c>
      <c r="B25" t="s">
        <v>83</v>
      </c>
      <c r="C25" t="s">
        <v>83</v>
      </c>
    </row>
    <row r="26" spans="1:3" x14ac:dyDescent="0.35">
      <c r="A26" s="1" t="s">
        <v>267</v>
      </c>
      <c r="B26" t="s">
        <v>268</v>
      </c>
      <c r="C26" t="s">
        <v>269</v>
      </c>
    </row>
    <row r="27" spans="1:3" x14ac:dyDescent="0.35">
      <c r="A27" s="1" t="s">
        <v>270</v>
      </c>
      <c r="B27" t="s">
        <v>186</v>
      </c>
      <c r="C27" t="s">
        <v>187</v>
      </c>
    </row>
    <row r="28" spans="1:3" x14ac:dyDescent="0.35">
      <c r="A28" s="1" t="s">
        <v>271</v>
      </c>
      <c r="B28" t="s">
        <v>197</v>
      </c>
      <c r="C28" t="s">
        <v>186</v>
      </c>
    </row>
    <row r="29" spans="1:3" x14ac:dyDescent="0.35">
      <c r="A29" s="1" t="s">
        <v>272</v>
      </c>
      <c r="B29" t="s">
        <v>273</v>
      </c>
      <c r="C29"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2022-08-20T00:00:43Z</dcterms:created>
  <dcterms:modified xsi:type="dcterms:W3CDTF">2023-09-25T19:37:01Z</dcterms:modified>
</cp:coreProperties>
</file>