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34a1defcf7f9d1a/Company Models CloudSave/KULR/"/>
    </mc:Choice>
  </mc:AlternateContent>
  <xr:revisionPtr revIDLastSave="821" documentId="8_{ECCD2073-DAF7-46CA-9BCD-6678C4BDA3CE}" xr6:coauthVersionLast="47" xr6:coauthVersionMax="47" xr10:uidLastSave="{3B1D7CE2-0B72-4449-BB11-8CE48E17B088}"/>
  <bookViews>
    <workbookView xWindow="0" yWindow="0" windowWidth="19200" windowHeight="21600" activeTab="3" xr2:uid="{2F013550-C605-4C9C-A7F0-510C5CE2886C}"/>
  </bookViews>
  <sheets>
    <sheet name="Main" sheetId="1" r:id="rId1"/>
    <sheet name="Info" sheetId="2" r:id="rId2"/>
    <sheet name="Model" sheetId="3" r:id="rId3"/>
    <sheet name="New Mode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7" i="4" l="1"/>
  <c r="X27" i="4"/>
  <c r="V27" i="4"/>
  <c r="V19" i="4"/>
  <c r="W19" i="4" s="1"/>
  <c r="W16" i="4"/>
  <c r="X16" i="4" s="1"/>
  <c r="W18" i="4"/>
  <c r="W20" i="4"/>
  <c r="X20" i="4" s="1"/>
  <c r="Y20" i="4" s="1"/>
  <c r="Z20" i="4" s="1"/>
  <c r="AA20" i="4" s="1"/>
  <c r="AB20" i="4" s="1"/>
  <c r="AC20" i="4" s="1"/>
  <c r="AD20" i="4" s="1"/>
  <c r="AE20" i="4" s="1"/>
  <c r="V20" i="4"/>
  <c r="V18" i="4"/>
  <c r="V16" i="4"/>
  <c r="K46" i="4"/>
  <c r="L46" i="4"/>
  <c r="M46" i="4"/>
  <c r="N46" i="4"/>
  <c r="O46" i="4"/>
  <c r="P46" i="4"/>
  <c r="Q46" i="4"/>
  <c r="R46" i="4"/>
  <c r="S46" i="4"/>
  <c r="T46" i="4"/>
  <c r="K47" i="4"/>
  <c r="L47" i="4"/>
  <c r="M47" i="4"/>
  <c r="N47" i="4"/>
  <c r="O47" i="4"/>
  <c r="P47" i="4"/>
  <c r="Q47" i="4"/>
  <c r="R47" i="4"/>
  <c r="S47" i="4"/>
  <c r="T47" i="4"/>
  <c r="K48" i="4"/>
  <c r="L48" i="4"/>
  <c r="M48" i="4"/>
  <c r="N48" i="4"/>
  <c r="O48" i="4"/>
  <c r="P48" i="4"/>
  <c r="Q48" i="4"/>
  <c r="R48" i="4"/>
  <c r="S48" i="4"/>
  <c r="T48" i="4"/>
  <c r="J48" i="4"/>
  <c r="J47" i="4"/>
  <c r="J46" i="4"/>
  <c r="U48" i="4"/>
  <c r="U47" i="4"/>
  <c r="U46" i="4"/>
  <c r="K39" i="4"/>
  <c r="L39" i="4"/>
  <c r="M39" i="4"/>
  <c r="N39" i="4"/>
  <c r="O39" i="4"/>
  <c r="P39" i="4"/>
  <c r="Q39" i="4"/>
  <c r="R39" i="4"/>
  <c r="S39" i="4"/>
  <c r="T39" i="4"/>
  <c r="K40" i="4"/>
  <c r="L40" i="4"/>
  <c r="M40" i="4"/>
  <c r="N40" i="4"/>
  <c r="O40" i="4"/>
  <c r="P40" i="4"/>
  <c r="Q40" i="4"/>
  <c r="R40" i="4"/>
  <c r="S40" i="4"/>
  <c r="T40" i="4"/>
  <c r="K41" i="4"/>
  <c r="L41" i="4"/>
  <c r="M41" i="4"/>
  <c r="N41" i="4"/>
  <c r="O41" i="4"/>
  <c r="P41" i="4"/>
  <c r="Q41" i="4"/>
  <c r="R41" i="4"/>
  <c r="S41" i="4"/>
  <c r="T41" i="4"/>
  <c r="K42" i="4"/>
  <c r="L42" i="4"/>
  <c r="M42" i="4"/>
  <c r="N42" i="4"/>
  <c r="O42" i="4"/>
  <c r="P42" i="4"/>
  <c r="Q42" i="4"/>
  <c r="R42" i="4"/>
  <c r="S42" i="4"/>
  <c r="T42" i="4"/>
  <c r="J42" i="4"/>
  <c r="J41" i="4"/>
  <c r="J40" i="4"/>
  <c r="J39" i="4"/>
  <c r="U42" i="4"/>
  <c r="U41" i="4"/>
  <c r="U40" i="4"/>
  <c r="U39" i="4"/>
  <c r="N23" i="4"/>
  <c r="N19" i="4"/>
  <c r="O23" i="4"/>
  <c r="O19" i="4"/>
  <c r="K12" i="4"/>
  <c r="L12" i="4"/>
  <c r="M12" i="4"/>
  <c r="N12" i="4"/>
  <c r="O12" i="4"/>
  <c r="P12" i="4"/>
  <c r="Q12" i="4"/>
  <c r="J12" i="4"/>
  <c r="K34" i="4"/>
  <c r="L34" i="4"/>
  <c r="M34" i="4"/>
  <c r="S34" i="4"/>
  <c r="T34" i="4"/>
  <c r="U34" i="4"/>
  <c r="J34" i="4"/>
  <c r="K31" i="4"/>
  <c r="L31" i="4"/>
  <c r="M31" i="4"/>
  <c r="S31" i="4"/>
  <c r="T31" i="4"/>
  <c r="U31" i="4"/>
  <c r="J31" i="4"/>
  <c r="S24" i="4"/>
  <c r="V1" i="4"/>
  <c r="W1" i="4" s="1"/>
  <c r="X1" i="4" s="1"/>
  <c r="Y1" i="4" s="1"/>
  <c r="Z1" i="4" s="1"/>
  <c r="AA1" i="4" s="1"/>
  <c r="AB1" i="4" s="1"/>
  <c r="AC1" i="4" s="1"/>
  <c r="AD1" i="4" s="1"/>
  <c r="AE1" i="4" s="1"/>
  <c r="AF1" i="4" s="1"/>
  <c r="AG1" i="4" s="1"/>
  <c r="AH1" i="4" s="1"/>
  <c r="AI1" i="4" s="1"/>
  <c r="AJ1" i="4" s="1"/>
  <c r="AK1" i="4" s="1"/>
  <c r="AL1" i="4" s="1"/>
  <c r="AM1" i="4" s="1"/>
  <c r="AN1" i="4" s="1"/>
  <c r="AO1" i="4" s="1"/>
  <c r="AP1" i="4" s="1"/>
  <c r="AQ1" i="4" s="1"/>
  <c r="AR1" i="4" s="1"/>
  <c r="AS1" i="4" s="1"/>
  <c r="AT1" i="4" s="1"/>
  <c r="AU1" i="4" s="1"/>
  <c r="AV1" i="4" s="1"/>
  <c r="AW1" i="4" s="1"/>
  <c r="AX1" i="4" s="1"/>
  <c r="AY1" i="4" s="1"/>
  <c r="AZ1" i="4" s="1"/>
  <c r="BA1" i="4" s="1"/>
  <c r="BB1" i="4" s="1"/>
  <c r="BC1" i="4" s="1"/>
  <c r="BD1" i="4" s="1"/>
  <c r="BE1" i="4" s="1"/>
  <c r="BF1" i="4" s="1"/>
  <c r="BG1" i="4" s="1"/>
  <c r="BH1" i="4" s="1"/>
  <c r="BI1" i="4" s="1"/>
  <c r="BJ1" i="4" s="1"/>
  <c r="BK1" i="4" s="1"/>
  <c r="T1" i="4"/>
  <c r="S1" i="4" s="1"/>
  <c r="R1" i="4" s="1"/>
  <c r="Q1" i="4" s="1"/>
  <c r="P1" i="4" s="1"/>
  <c r="O1" i="4" s="1"/>
  <c r="N1" i="4" s="1"/>
  <c r="M1" i="4" s="1"/>
  <c r="V12" i="4"/>
  <c r="W12" i="4"/>
  <c r="X12" i="4"/>
  <c r="Y12" i="4"/>
  <c r="Z12" i="4"/>
  <c r="AA12" i="4"/>
  <c r="AB12" i="4"/>
  <c r="AC12" i="4"/>
  <c r="AD12" i="4"/>
  <c r="AE12" i="4"/>
  <c r="U11" i="4"/>
  <c r="U12" i="4" s="1"/>
  <c r="T24" i="4"/>
  <c r="K18" i="4"/>
  <c r="L18" i="4"/>
  <c r="M18" i="4"/>
  <c r="N18" i="4"/>
  <c r="N22" i="4" s="1"/>
  <c r="N26" i="4" s="1"/>
  <c r="N28" i="4" s="1"/>
  <c r="N31" i="4" s="1"/>
  <c r="N34" i="4" s="1"/>
  <c r="O18" i="4"/>
  <c r="P18" i="4"/>
  <c r="Q18" i="4"/>
  <c r="R18" i="4"/>
  <c r="S18" i="4"/>
  <c r="T18" i="4"/>
  <c r="U18" i="4"/>
  <c r="J18" i="4"/>
  <c r="K21" i="4"/>
  <c r="L21" i="4"/>
  <c r="M21" i="4"/>
  <c r="N21" i="4"/>
  <c r="O21" i="4"/>
  <c r="P21" i="4"/>
  <c r="Q21" i="4"/>
  <c r="R21" i="4"/>
  <c r="S21" i="4"/>
  <c r="T21" i="4"/>
  <c r="U21" i="4"/>
  <c r="J21" i="4"/>
  <c r="T12" i="4"/>
  <c r="S12" i="4"/>
  <c r="R12" i="4"/>
  <c r="T3" i="4"/>
  <c r="S3" i="4" s="1"/>
  <c r="R3" i="4" s="1"/>
  <c r="Q3" i="4" s="1"/>
  <c r="P3" i="4" s="1"/>
  <c r="O3" i="4" s="1"/>
  <c r="N3" i="4" s="1"/>
  <c r="M3" i="4" s="1"/>
  <c r="Q75" i="3"/>
  <c r="Q71" i="3"/>
  <c r="H110" i="3"/>
  <c r="I110" i="3"/>
  <c r="J110" i="3"/>
  <c r="K110" i="3"/>
  <c r="L110" i="3"/>
  <c r="M110" i="3"/>
  <c r="N110" i="3"/>
  <c r="O110" i="3"/>
  <c r="P110" i="3"/>
  <c r="Q110" i="3"/>
  <c r="R110" i="3"/>
  <c r="S110" i="3"/>
  <c r="T110" i="3"/>
  <c r="U110" i="3"/>
  <c r="V110" i="3"/>
  <c r="W110" i="3"/>
  <c r="X110" i="3"/>
  <c r="Y110" i="3"/>
  <c r="G110" i="3"/>
  <c r="S100" i="3"/>
  <c r="S101" i="3"/>
  <c r="H101" i="3"/>
  <c r="I101" i="3"/>
  <c r="J101" i="3"/>
  <c r="K101" i="3"/>
  <c r="L101" i="3"/>
  <c r="M101" i="3"/>
  <c r="N101" i="3"/>
  <c r="O101" i="3"/>
  <c r="P101" i="3"/>
  <c r="Q101" i="3"/>
  <c r="R101" i="3"/>
  <c r="T101" i="3"/>
  <c r="U101" i="3"/>
  <c r="V101" i="3"/>
  <c r="W101" i="3"/>
  <c r="X101" i="3"/>
  <c r="Y101" i="3"/>
  <c r="G101" i="3"/>
  <c r="H49" i="3"/>
  <c r="I49" i="3"/>
  <c r="J49" i="3"/>
  <c r="K49" i="3"/>
  <c r="L49" i="3"/>
  <c r="M49" i="3"/>
  <c r="N49" i="3"/>
  <c r="O49" i="3"/>
  <c r="S49" i="3"/>
  <c r="U49" i="3"/>
  <c r="V49" i="3"/>
  <c r="W49" i="3"/>
  <c r="X49" i="3"/>
  <c r="Y49" i="3"/>
  <c r="G49" i="3"/>
  <c r="H47" i="3"/>
  <c r="I47" i="3"/>
  <c r="J47" i="3"/>
  <c r="K47" i="3"/>
  <c r="L47" i="3"/>
  <c r="M47" i="3"/>
  <c r="N47" i="3"/>
  <c r="O47" i="3"/>
  <c r="S47" i="3"/>
  <c r="U47" i="3"/>
  <c r="V47" i="3"/>
  <c r="W47" i="3"/>
  <c r="X47" i="3"/>
  <c r="Y47" i="3"/>
  <c r="G47" i="3"/>
  <c r="H44" i="3"/>
  <c r="H45" i="3" s="1"/>
  <c r="I44" i="3"/>
  <c r="J44" i="3"/>
  <c r="K44" i="3"/>
  <c r="L44" i="3"/>
  <c r="M44" i="3"/>
  <c r="N44" i="3"/>
  <c r="N45" i="3" s="1"/>
  <c r="O44" i="3"/>
  <c r="P44" i="3"/>
  <c r="Q44" i="3"/>
  <c r="R44" i="3"/>
  <c r="R45" i="3" s="1"/>
  <c r="R47" i="3" s="1"/>
  <c r="R49" i="3" s="1"/>
  <c r="S44" i="3"/>
  <c r="T44" i="3"/>
  <c r="U44" i="3"/>
  <c r="V44" i="3"/>
  <c r="V45" i="3" s="1"/>
  <c r="W44" i="3"/>
  <c r="W45" i="3" s="1"/>
  <c r="X44" i="3"/>
  <c r="X45" i="3" s="1"/>
  <c r="Y44" i="3"/>
  <c r="I45" i="3"/>
  <c r="J45" i="3"/>
  <c r="K45" i="3"/>
  <c r="L45" i="3"/>
  <c r="M45" i="3"/>
  <c r="O45" i="3"/>
  <c r="S45" i="3"/>
  <c r="U45" i="3"/>
  <c r="Y45" i="3"/>
  <c r="G45" i="3"/>
  <c r="G44" i="3"/>
  <c r="H35" i="3"/>
  <c r="I35" i="3"/>
  <c r="J35" i="3"/>
  <c r="K35" i="3"/>
  <c r="L35" i="3"/>
  <c r="M35" i="3"/>
  <c r="N35" i="3"/>
  <c r="O35" i="3"/>
  <c r="R35" i="3"/>
  <c r="S35" i="3"/>
  <c r="U35" i="3"/>
  <c r="V35" i="3"/>
  <c r="W35" i="3"/>
  <c r="X35" i="3"/>
  <c r="Y35" i="3"/>
  <c r="G35" i="3"/>
  <c r="H33" i="3"/>
  <c r="I33" i="3"/>
  <c r="J33" i="3"/>
  <c r="K33" i="3"/>
  <c r="L33" i="3"/>
  <c r="M33" i="3"/>
  <c r="N33" i="3"/>
  <c r="N34" i="3" s="1"/>
  <c r="O33" i="3"/>
  <c r="P33" i="3"/>
  <c r="Q33" i="3"/>
  <c r="R33" i="3"/>
  <c r="S33" i="3"/>
  <c r="T33" i="3"/>
  <c r="U33" i="3"/>
  <c r="V33" i="3"/>
  <c r="V34" i="3" s="1"/>
  <c r="W33" i="3"/>
  <c r="W34" i="3" s="1"/>
  <c r="X33" i="3"/>
  <c r="Y33" i="3"/>
  <c r="H34" i="3"/>
  <c r="I34" i="3"/>
  <c r="J34" i="3"/>
  <c r="K34" i="3"/>
  <c r="L34" i="3"/>
  <c r="M34" i="3"/>
  <c r="O34" i="3"/>
  <c r="R34" i="3"/>
  <c r="S34" i="3"/>
  <c r="U34" i="3"/>
  <c r="X34" i="3"/>
  <c r="Y34" i="3"/>
  <c r="G33" i="3"/>
  <c r="G34" i="3" s="1"/>
  <c r="H28" i="3"/>
  <c r="I28" i="3"/>
  <c r="J28" i="3"/>
  <c r="K28" i="3"/>
  <c r="L28" i="3"/>
  <c r="M28" i="3"/>
  <c r="N28" i="3"/>
  <c r="N29" i="3" s="1"/>
  <c r="O28" i="3"/>
  <c r="P28" i="3"/>
  <c r="P34" i="3" s="1"/>
  <c r="Q28" i="3"/>
  <c r="R28" i="3"/>
  <c r="R29" i="3" s="1"/>
  <c r="S28" i="3"/>
  <c r="T28" i="3"/>
  <c r="T29" i="3" s="1"/>
  <c r="U28" i="3"/>
  <c r="V28" i="3"/>
  <c r="V29" i="3" s="1"/>
  <c r="W28" i="3"/>
  <c r="W29" i="3" s="1"/>
  <c r="X28" i="3"/>
  <c r="Y28" i="3"/>
  <c r="H29" i="3"/>
  <c r="I29" i="3"/>
  <c r="J29" i="3"/>
  <c r="K29" i="3"/>
  <c r="L29" i="3"/>
  <c r="M29" i="3"/>
  <c r="O29" i="3"/>
  <c r="S29" i="3"/>
  <c r="U29" i="3"/>
  <c r="X29" i="3"/>
  <c r="Y29" i="3"/>
  <c r="G29" i="3"/>
  <c r="G28" i="3"/>
  <c r="H94" i="3"/>
  <c r="I94" i="3"/>
  <c r="J94" i="3"/>
  <c r="K94" i="3"/>
  <c r="L94" i="3"/>
  <c r="M94" i="3"/>
  <c r="N94" i="3"/>
  <c r="O94" i="3"/>
  <c r="P94" i="3"/>
  <c r="Q94" i="3"/>
  <c r="R94" i="3"/>
  <c r="S94" i="3"/>
  <c r="T94" i="3"/>
  <c r="U94" i="3"/>
  <c r="V94" i="3"/>
  <c r="W94" i="3"/>
  <c r="X94" i="3"/>
  <c r="Y94" i="3"/>
  <c r="G94" i="3"/>
  <c r="H83" i="3"/>
  <c r="I83" i="3"/>
  <c r="J83" i="3"/>
  <c r="K83" i="3"/>
  <c r="L83" i="3"/>
  <c r="M83" i="3"/>
  <c r="N83" i="3"/>
  <c r="O83" i="3"/>
  <c r="P83" i="3"/>
  <c r="Q83" i="3"/>
  <c r="R83" i="3"/>
  <c r="S83" i="3"/>
  <c r="S84" i="3" s="1"/>
  <c r="T83" i="3"/>
  <c r="T84" i="3" s="1"/>
  <c r="T95" i="3" s="1"/>
  <c r="U83" i="3"/>
  <c r="V83" i="3"/>
  <c r="W83" i="3"/>
  <c r="X83" i="3"/>
  <c r="Y83" i="3"/>
  <c r="G83" i="3"/>
  <c r="H78" i="3"/>
  <c r="I78" i="3"/>
  <c r="J78" i="3"/>
  <c r="K78" i="3"/>
  <c r="L78" i="3"/>
  <c r="M78" i="3"/>
  <c r="N78" i="3"/>
  <c r="O78" i="3"/>
  <c r="P78" i="3"/>
  <c r="R78" i="3"/>
  <c r="S78" i="3"/>
  <c r="T78" i="3"/>
  <c r="U78" i="3"/>
  <c r="V78" i="3"/>
  <c r="W78" i="3"/>
  <c r="X78" i="3"/>
  <c r="Y78" i="3"/>
  <c r="G78" i="3"/>
  <c r="H68" i="3"/>
  <c r="I68" i="3"/>
  <c r="J68" i="3"/>
  <c r="K68" i="3"/>
  <c r="L68" i="3"/>
  <c r="M68" i="3"/>
  <c r="N68" i="3"/>
  <c r="O68" i="3"/>
  <c r="P68" i="3"/>
  <c r="Q68" i="3"/>
  <c r="R68" i="3"/>
  <c r="S68" i="3"/>
  <c r="T68" i="3"/>
  <c r="U68" i="3"/>
  <c r="V68" i="3"/>
  <c r="W68" i="3"/>
  <c r="X68" i="3"/>
  <c r="Y68" i="3"/>
  <c r="G68" i="3"/>
  <c r="H60" i="3"/>
  <c r="I60" i="3"/>
  <c r="J60" i="3"/>
  <c r="K60" i="3"/>
  <c r="K69" i="3" s="1"/>
  <c r="L60" i="3"/>
  <c r="M60" i="3"/>
  <c r="N60" i="3"/>
  <c r="O60" i="3"/>
  <c r="P60" i="3"/>
  <c r="Q60" i="3"/>
  <c r="R60" i="3"/>
  <c r="S60" i="3"/>
  <c r="T60" i="3"/>
  <c r="U60" i="3"/>
  <c r="V60" i="3"/>
  <c r="W60" i="3"/>
  <c r="X60" i="3"/>
  <c r="Y60" i="3"/>
  <c r="G60" i="3"/>
  <c r="H13" i="3"/>
  <c r="I13" i="3"/>
  <c r="J13" i="3"/>
  <c r="K13" i="3"/>
  <c r="L13" i="3"/>
  <c r="M13" i="3"/>
  <c r="N13" i="3"/>
  <c r="O13" i="3"/>
  <c r="P13" i="3"/>
  <c r="Q13" i="3"/>
  <c r="R13" i="3"/>
  <c r="S13" i="3"/>
  <c r="T13" i="3"/>
  <c r="U13" i="3"/>
  <c r="V13" i="3"/>
  <c r="W13" i="3"/>
  <c r="X13" i="3"/>
  <c r="Y13" i="3"/>
  <c r="G13" i="3"/>
  <c r="X19" i="4" l="1"/>
  <c r="Y19" i="4" s="1"/>
  <c r="W21" i="4"/>
  <c r="W22" i="4" s="1"/>
  <c r="W26" i="4" s="1"/>
  <c r="W28" i="4" s="1"/>
  <c r="W31" i="4" s="1"/>
  <c r="W34" i="4" s="1"/>
  <c r="Y16" i="4"/>
  <c r="X18" i="4"/>
  <c r="V21" i="4"/>
  <c r="V22" i="4" s="1"/>
  <c r="V26" i="4" s="1"/>
  <c r="V28" i="4" s="1"/>
  <c r="V31" i="4" s="1"/>
  <c r="V34" i="4" s="1"/>
  <c r="P22" i="4"/>
  <c r="P26" i="4" s="1"/>
  <c r="P28" i="4" s="1"/>
  <c r="P31" i="4" s="1"/>
  <c r="P34" i="4" s="1"/>
  <c r="M22" i="4"/>
  <c r="M26" i="4" s="1"/>
  <c r="M28" i="4" s="1"/>
  <c r="Q22" i="4"/>
  <c r="Q26" i="4" s="1"/>
  <c r="Q28" i="4" s="1"/>
  <c r="Q31" i="4" s="1"/>
  <c r="Q34" i="4" s="1"/>
  <c r="R22" i="4"/>
  <c r="R26" i="4" s="1"/>
  <c r="R28" i="4" s="1"/>
  <c r="R31" i="4" s="1"/>
  <c r="R34" i="4" s="1"/>
  <c r="O22" i="4"/>
  <c r="O26" i="4" s="1"/>
  <c r="O28" i="4" s="1"/>
  <c r="O31" i="4" s="1"/>
  <c r="O34" i="4" s="1"/>
  <c r="L22" i="4"/>
  <c r="L26" i="4" s="1"/>
  <c r="L28" i="4" s="1"/>
  <c r="U22" i="4"/>
  <c r="U26" i="4" s="1"/>
  <c r="U28" i="4" s="1"/>
  <c r="K22" i="4"/>
  <c r="K26" i="4" s="1"/>
  <c r="K28" i="4" s="1"/>
  <c r="S22" i="4"/>
  <c r="S26" i="4" s="1"/>
  <c r="S28" i="4" s="1"/>
  <c r="T22" i="4"/>
  <c r="T26" i="4" s="1"/>
  <c r="T28" i="4" s="1"/>
  <c r="J22" i="4"/>
  <c r="J26" i="4" s="1"/>
  <c r="J28" i="4" s="1"/>
  <c r="T34" i="3"/>
  <c r="Q34" i="3"/>
  <c r="Q35" i="3" s="1"/>
  <c r="P35" i="3"/>
  <c r="P45" i="3"/>
  <c r="P47" i="3" s="1"/>
  <c r="P49" i="3" s="1"/>
  <c r="P29" i="3"/>
  <c r="Q29" i="3"/>
  <c r="Q45" i="3"/>
  <c r="Q47" i="3" s="1"/>
  <c r="Q49" i="3" s="1"/>
  <c r="Q78" i="3"/>
  <c r="Q84" i="3" s="1"/>
  <c r="Q95" i="3" s="1"/>
  <c r="O84" i="3"/>
  <c r="O95" i="3" s="1"/>
  <c r="U69" i="3"/>
  <c r="K84" i="3"/>
  <c r="K95" i="3" s="1"/>
  <c r="S69" i="3"/>
  <c r="L69" i="3"/>
  <c r="N84" i="3"/>
  <c r="N95" i="3" s="1"/>
  <c r="H69" i="3"/>
  <c r="S95" i="3"/>
  <c r="R84" i="3"/>
  <c r="R95" i="3" s="1"/>
  <c r="J69" i="3"/>
  <c r="L84" i="3"/>
  <c r="L95" i="3" s="1"/>
  <c r="O69" i="3"/>
  <c r="M84" i="3"/>
  <c r="M95" i="3" s="1"/>
  <c r="T69" i="3"/>
  <c r="X69" i="3"/>
  <c r="G84" i="3"/>
  <c r="G95" i="3" s="1"/>
  <c r="R69" i="3"/>
  <c r="P69" i="3"/>
  <c r="Y84" i="3"/>
  <c r="Y95" i="3" s="1"/>
  <c r="I84" i="3"/>
  <c r="I95" i="3" s="1"/>
  <c r="Q69" i="3"/>
  <c r="J84" i="3"/>
  <c r="J95" i="3" s="1"/>
  <c r="X84" i="3"/>
  <c r="X95" i="3" s="1"/>
  <c r="H84" i="3"/>
  <c r="H95" i="3" s="1"/>
  <c r="Y69" i="3"/>
  <c r="I69" i="3"/>
  <c r="N69" i="3"/>
  <c r="M69" i="3"/>
  <c r="P84" i="3"/>
  <c r="P95" i="3" s="1"/>
  <c r="U84" i="3"/>
  <c r="U95" i="3" s="1"/>
  <c r="G69" i="3"/>
  <c r="W69" i="3"/>
  <c r="V69" i="3"/>
  <c r="W84" i="3"/>
  <c r="W95" i="3" s="1"/>
  <c r="V84" i="3"/>
  <c r="V95" i="3" s="1"/>
  <c r="X21" i="4" l="1"/>
  <c r="X22" i="4" s="1"/>
  <c r="X26" i="4" s="1"/>
  <c r="X28" i="4" s="1"/>
  <c r="X31" i="4" s="1"/>
  <c r="X34" i="4" s="1"/>
  <c r="Z16" i="4"/>
  <c r="Y18" i="4"/>
  <c r="Z19" i="4"/>
  <c r="Y21" i="4"/>
  <c r="T45" i="3"/>
  <c r="T47" i="3" s="1"/>
  <c r="T49" i="3" s="1"/>
  <c r="T35" i="3"/>
  <c r="Y22" i="4" l="1"/>
  <c r="Y26" i="4" s="1"/>
  <c r="Z21" i="4"/>
  <c r="AA19" i="4"/>
  <c r="AA16" i="4"/>
  <c r="Z18" i="4"/>
  <c r="Y27" i="4" l="1"/>
  <c r="Y28" i="4" s="1"/>
  <c r="Y31" i="4" s="1"/>
  <c r="Y34" i="4" s="1"/>
  <c r="Z22" i="4"/>
  <c r="Z26" i="4" s="1"/>
  <c r="AB16" i="4"/>
  <c r="AA18" i="4"/>
  <c r="AA21" i="4"/>
  <c r="AB19" i="4"/>
  <c r="Z27" i="4" l="1"/>
  <c r="Z28" i="4" s="1"/>
  <c r="Z31" i="4" s="1"/>
  <c r="Z34" i="4" s="1"/>
  <c r="AA22" i="4"/>
  <c r="AA26" i="4" s="1"/>
  <c r="AB21" i="4"/>
  <c r="AC19" i="4"/>
  <c r="AC16" i="4"/>
  <c r="AB18" i="4"/>
  <c r="AA27" i="4" l="1"/>
  <c r="AA28" i="4" s="1"/>
  <c r="AA31" i="4" s="1"/>
  <c r="AA34" i="4" s="1"/>
  <c r="AB22" i="4"/>
  <c r="AB26" i="4" s="1"/>
  <c r="AD16" i="4"/>
  <c r="AC18" i="4"/>
  <c r="AC21" i="4"/>
  <c r="AD19" i="4"/>
  <c r="AB27" i="4" l="1"/>
  <c r="AB28" i="4" s="1"/>
  <c r="AB31" i="4" s="1"/>
  <c r="AB34" i="4" s="1"/>
  <c r="AC22" i="4"/>
  <c r="AC26" i="4" s="1"/>
  <c r="AD21" i="4"/>
  <c r="AE19" i="4"/>
  <c r="AE21" i="4" s="1"/>
  <c r="AD18" i="4"/>
  <c r="AE16" i="4"/>
  <c r="AE18" i="4" s="1"/>
  <c r="AC27" i="4" l="1"/>
  <c r="AC28" i="4" s="1"/>
  <c r="AC31" i="4" s="1"/>
  <c r="AC34" i="4" s="1"/>
  <c r="AD22" i="4"/>
  <c r="AD26" i="4" s="1"/>
  <c r="AE22" i="4"/>
  <c r="AE26" i="4" s="1"/>
  <c r="AE27" i="4" l="1"/>
  <c r="AE28" i="4" s="1"/>
  <c r="AE31" i="4" s="1"/>
  <c r="AD27" i="4"/>
  <c r="AD28" i="4" s="1"/>
  <c r="AD31" i="4" s="1"/>
  <c r="AD34" i="4" s="1"/>
  <c r="AE34" i="4" l="1"/>
  <c r="AF31" i="4"/>
  <c r="AG31" i="4" l="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BE31" i="4" s="1"/>
  <c r="BF31" i="4" s="1"/>
  <c r="BG31" i="4" s="1"/>
  <c r="BH31" i="4" s="1"/>
  <c r="BI31" i="4" s="1"/>
  <c r="BJ31" i="4" s="1"/>
  <c r="BK31" i="4" s="1"/>
  <c r="BL31" i="4" s="1"/>
  <c r="BM31" i="4" s="1"/>
  <c r="BN31" i="4" s="1"/>
  <c r="BO31" i="4" s="1"/>
  <c r="BP31" i="4" s="1"/>
  <c r="BQ31" i="4" s="1"/>
  <c r="BR31" i="4" s="1"/>
  <c r="BS31" i="4" s="1"/>
  <c r="BT31" i="4" s="1"/>
  <c r="BU31" i="4" s="1"/>
  <c r="BV31" i="4" s="1"/>
  <c r="BW31" i="4" s="1"/>
  <c r="BX31" i="4" s="1"/>
  <c r="BY31" i="4" s="1"/>
  <c r="BZ31" i="4" s="1"/>
  <c r="CA31" i="4" s="1"/>
  <c r="CB31" i="4" s="1"/>
  <c r="CC31" i="4" s="1"/>
  <c r="CD31" i="4" s="1"/>
  <c r="CE31" i="4" s="1"/>
  <c r="CF31" i="4" s="1"/>
  <c r="CG31" i="4" s="1"/>
  <c r="AJ39" i="4" l="1"/>
  <c r="AJ40" i="4"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<sst xmlns="http://schemas.openxmlformats.org/spreadsheetml/2006/main" count="181" uniqueCount="149">
  <si>
    <t>Ticker</t>
  </si>
  <si>
    <t>Price</t>
  </si>
  <si>
    <t>Shares</t>
  </si>
  <si>
    <t>MC</t>
  </si>
  <si>
    <t>Cash</t>
  </si>
  <si>
    <t>Debt</t>
  </si>
  <si>
    <t>EV</t>
  </si>
  <si>
    <t>Company Name</t>
  </si>
  <si>
    <t>Country</t>
  </si>
  <si>
    <t>Sector</t>
  </si>
  <si>
    <t>Industry</t>
  </si>
  <si>
    <t>KULR Technology Group, Inc.</t>
  </si>
  <si>
    <t xml:space="preserve">KULR   </t>
  </si>
  <si>
    <t>USA</t>
  </si>
  <si>
    <t>Employees</t>
  </si>
  <si>
    <t>HQ</t>
  </si>
  <si>
    <t>Founded</t>
  </si>
  <si>
    <t xml:space="preserve">Infromation Technology </t>
  </si>
  <si>
    <t>Electronic Components</t>
  </si>
  <si>
    <t>San Diego, CA</t>
  </si>
  <si>
    <t>Fiscal Period</t>
  </si>
  <si>
    <t>Filing Date</t>
  </si>
  <si>
    <t>Period of Report</t>
  </si>
  <si>
    <t>Stock Price</t>
  </si>
  <si>
    <t>High</t>
  </si>
  <si>
    <t>Low</t>
  </si>
  <si>
    <t>Average</t>
  </si>
  <si>
    <t>FY22</t>
  </si>
  <si>
    <t>Dissaggregated Revenues *in thousands, USD</t>
  </si>
  <si>
    <t>Product</t>
  </si>
  <si>
    <t>Contracts</t>
  </si>
  <si>
    <t>Total Revenue</t>
  </si>
  <si>
    <t>Balance Sheet *in thousands, USD</t>
  </si>
  <si>
    <t>x</t>
  </si>
  <si>
    <t>Current Assets</t>
  </si>
  <si>
    <t>Non-current Assets</t>
  </si>
  <si>
    <t>Current Liabilities</t>
  </si>
  <si>
    <t>Non-current Liabilities</t>
  </si>
  <si>
    <t>Equity</t>
  </si>
  <si>
    <t>AR</t>
  </si>
  <si>
    <t>Inventory</t>
  </si>
  <si>
    <t>Inventory deposits</t>
  </si>
  <si>
    <t>Prepaid expenses, and other current assets</t>
  </si>
  <si>
    <t>Total Current Assets</t>
  </si>
  <si>
    <t>PP&amp;E</t>
  </si>
  <si>
    <t>Equipment deposits</t>
  </si>
  <si>
    <t>Security deposits</t>
  </si>
  <si>
    <t>Intangible assets</t>
  </si>
  <si>
    <t>Right of use assets</t>
  </si>
  <si>
    <t>Deferred financing costs</t>
  </si>
  <si>
    <t>Total Non-current Assets</t>
  </si>
  <si>
    <t>Total Assets</t>
  </si>
  <si>
    <t>AP</t>
  </si>
  <si>
    <t>Accured epxenses and other current liabilities</t>
  </si>
  <si>
    <t xml:space="preserve">Accrued issuable equity </t>
  </si>
  <si>
    <t>Lease liability, current portion</t>
  </si>
  <si>
    <t>Loan payable</t>
  </si>
  <si>
    <t>Prepaid advance liability, net of discount, current portion</t>
  </si>
  <si>
    <t>Deferred revenue</t>
  </si>
  <si>
    <t>Total Current Liabilities</t>
  </si>
  <si>
    <t>Lease liability, non-current portion</t>
  </si>
  <si>
    <t>Prepaid advance liability, net of discount, non-current portion</t>
  </si>
  <si>
    <t>Accrued interest, non-current</t>
  </si>
  <si>
    <t>Total Non-current Liabilities</t>
  </si>
  <si>
    <t>Total Liabilities</t>
  </si>
  <si>
    <t>Series A Preferred Stock</t>
  </si>
  <si>
    <t>Series D Preferred Stock</t>
  </si>
  <si>
    <t>Series C Preferred Stock</t>
  </si>
  <si>
    <t>Series B Preferred Stock</t>
  </si>
  <si>
    <t>Common stock</t>
  </si>
  <si>
    <t>Treasury stock</t>
  </si>
  <si>
    <t xml:space="preserve">Additional paid-in capital </t>
  </si>
  <si>
    <t>Accumulated deficit</t>
  </si>
  <si>
    <t>Total Stockholders' Equity</t>
  </si>
  <si>
    <t>Total Equity &amp; Liabilities</t>
  </si>
  <si>
    <t>Current Ratio</t>
  </si>
  <si>
    <t>Income Statement *in thousands, USD</t>
  </si>
  <si>
    <t>Revenue</t>
  </si>
  <si>
    <t>COGs</t>
  </si>
  <si>
    <t>Gross Profit</t>
  </si>
  <si>
    <t>Gross Margin</t>
  </si>
  <si>
    <t>Operating Expenses</t>
  </si>
  <si>
    <t>R&amp;D</t>
  </si>
  <si>
    <t>SG&amp;A</t>
  </si>
  <si>
    <t>Total Operating Expenses</t>
  </si>
  <si>
    <t>Operating Income</t>
  </si>
  <si>
    <t>Operating Margin</t>
  </si>
  <si>
    <t>Other (Expense) Income</t>
  </si>
  <si>
    <t>Interest expense</t>
  </si>
  <si>
    <t>Gain on forgiveness of PPP loan and interest</t>
  </si>
  <si>
    <t>Debt redemption costs</t>
  </si>
  <si>
    <t>Amortization of debt discount</t>
  </si>
  <si>
    <t>Loss on debt extinguishment</t>
  </si>
  <si>
    <t xml:space="preserve">Change in fair value of accrued issuable equity </t>
  </si>
  <si>
    <t>Loss on foreign currency transactions</t>
  </si>
  <si>
    <t>Total Other Income (Expense)</t>
  </si>
  <si>
    <t>Net Income, before preferred payouts</t>
  </si>
  <si>
    <t>Deemed dividend to preferred stockholders</t>
  </si>
  <si>
    <t xml:space="preserve">Net Income </t>
  </si>
  <si>
    <t xml:space="preserve">EPS </t>
  </si>
  <si>
    <t>Cash Flow *in thousands, USD</t>
  </si>
  <si>
    <t>CFFO</t>
  </si>
  <si>
    <t>CapEx</t>
  </si>
  <si>
    <t>FCF</t>
  </si>
  <si>
    <t>SBI</t>
  </si>
  <si>
    <t>SBC</t>
  </si>
  <si>
    <t>SBB</t>
  </si>
  <si>
    <t>Dividends</t>
  </si>
  <si>
    <t>Cash Start</t>
  </si>
  <si>
    <t>Cash End</t>
  </si>
  <si>
    <t>Cash Change</t>
  </si>
  <si>
    <t>FY23</t>
  </si>
  <si>
    <t>FY21</t>
  </si>
  <si>
    <t>FY20</t>
  </si>
  <si>
    <t>Period Of Report</t>
  </si>
  <si>
    <t>Interest expnese</t>
  </si>
  <si>
    <t xml:space="preserve">Debt servicing </t>
  </si>
  <si>
    <t>Change in fair value of accrued issuable equity</t>
  </si>
  <si>
    <t>Income Before Taxes</t>
  </si>
  <si>
    <t>Taxes</t>
  </si>
  <si>
    <t>EPS</t>
  </si>
  <si>
    <t>Maturity</t>
  </si>
  <si>
    <t>Discount</t>
  </si>
  <si>
    <t>NPV</t>
  </si>
  <si>
    <t>Net Income, Including Dividends</t>
  </si>
  <si>
    <t>Seried C Deemed Dividend</t>
  </si>
  <si>
    <t>Series D  Deemed Dividend</t>
  </si>
  <si>
    <t>Growth</t>
  </si>
  <si>
    <t>Margin</t>
  </si>
  <si>
    <t>Profit Margin</t>
  </si>
  <si>
    <t>Tax</t>
  </si>
  <si>
    <t>Earnings</t>
  </si>
  <si>
    <t>FORECAST</t>
  </si>
  <si>
    <t>Notes</t>
  </si>
  <si>
    <t>CEO Interview</t>
  </si>
  <si>
    <t>https://www.youtube.com/watch?v=nucVbYM4JKM</t>
  </si>
  <si>
    <t>NanoRacks</t>
  </si>
  <si>
    <t xml:space="preserve">Blue Origin </t>
  </si>
  <si>
    <t>SpaceX</t>
  </si>
  <si>
    <t>UPS</t>
  </si>
  <si>
    <t>Battery, Design, Testing, Servicing</t>
  </si>
  <si>
    <t>SafeCase</t>
  </si>
  <si>
    <t>USPS</t>
  </si>
  <si>
    <t>Supply/Logistics</t>
  </si>
  <si>
    <t>Aviation/EVTOL</t>
  </si>
  <si>
    <t>Archer</t>
  </si>
  <si>
    <t>Beta</t>
  </si>
  <si>
    <t>Whisk?</t>
  </si>
  <si>
    <t>Price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</si>
</sst>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i/>
      <u/>
      <sz val="11"/>
      <color theme="1"/>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xf numFmtId="14" fontId="0" fillId="0" borderId="0" xfId="0" applyNumberFormat="1"/>
    <xf numFmtId="3" fontId="0" fillId="0" borderId="0" xfId="0" applyNumberFormat="1"/>
    <xf numFmtId="3" fontId="0" fillId="0" borderId="1" xfId="0" applyNumberFormat="1" applyBorder="1"/>
    <xf numFmtId="0" fontId="0" fillId="3" borderId="0" xfId="0" applyFill="1"/>
    <xf numFmtId="0" fontId="3" fillId="3" borderId="0" xfId="0" applyFont="1" applyFill="1"/>
    <xf numFmtId="0" fontId="0" fillId="0" borderId="2" xfId="0" applyBorder="1"/>
    <xf numFmtId="3" fontId="2" fillId="0" borderId="0" xfId="0" applyNumberFormat="1" applyFont="1"/>
    <xf numFmtId="3" fontId="3" fillId="3" borderId="0" xfId="0" applyNumberFormat="1" applyFont="1" applyFill="1"/>
    <xf numFmtId="3" fontId="2" fillId="0" borderId="2" xfId="0" applyNumberFormat="1" applyFont="1" applyBorder="1"/>
    <xf numFmtId="3" fontId="0" fillId="0" borderId="2" xfId="0" applyNumberFormat="1" applyBorder="1"/>
    <xf numFmtId="9" fontId="0" fillId="0" borderId="0" xfId="0" applyNumberFormat="1"/>
    <xf numFmtId="2" fontId="0" fillId="0" borderId="0" xfId="0" applyNumberFormat="1"/>
    <xf numFmtId="0" fontId="4" fillId="2" borderId="0" xfId="0" applyFont="1" applyFill="1"/>
    <xf numFmtId="0" fontId="2" fillId="0" borderId="0" xfId="0" applyFont="1"/>
    <xf numFmtId="4" fontId="0" fillId="0" borderId="0" xfId="0" applyNumberFormat="1"/>
    <xf numFmtId="9" fontId="0" fillId="0" borderId="0" xfId="0" applyNumberFormat="1" applyFont="1"/>
    <xf numFmtId="9" fontId="0" fillId="3" borderId="0" xfId="0" applyNumberFormat="1" applyFill="1"/>
    <xf numFmtId="0" fontId="0" fillId="4" borderId="0" xfId="0" applyFill="1"/>
    <xf numFmtId="20" fontId="0" fillId="0" borderId="0" xfId="0" applyNumberFormat="1"/>
    <xf numFmtId="8" fontId="0" fillId="0" borderId="0" xfId="0" applyNumberFormat="1"/>
    <xf numFmtId="4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21</xdr:col>
      <xdr:colOff>0</xdr:colOff>
      <xdr:row>0</xdr:row>
      <xdr:rowOff>54429</xdr:rowOff>
    </xdr:from>
    <xdr:to>
      <xdr:col>21</xdr:col>
      <xdr:colOff>27214</xdr:colOff>
      <xdr:row>87</xdr:row>
      <xdr:rowOff>45358</xdr:rowOff>
    </xdr:to>
    <xdr:cxnSp macro="">
      <xdr:nvCxnSpPr>
        <xdr:cNvPr id="3" name="Straight Connector 2">
          <a:extLst>
            <a:ext uri="{FF2B5EF4-FFF2-40B4-BE49-F238E27FC236}">
              <a16:creationId xmlns:a16="http://schemas.microsoft.com/office/drawing/2014/main" id="{366767AD-CD8C-C723-1211-1E66A5BBDBCF}"/>
            </a:ext>
          </a:extLst>
        </xdr:cNvPr>
        <xdr:cNvCxnSpPr/>
      </xdr:nvCxnSpPr>
      <xdr:spPr>
        <a:xfrm>
          <a:off x="15992929" y="54429"/>
          <a:ext cx="27214" cy="150495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https://www.bing.com/financeapi/forcetrigger?t=b13zhw&amp;q=XNYS%3aKULR&amp;form=skydnc</v>
    <v>Learn more on Bing</v>
  </rv>
  <rv s="1">
    <v>en-US</v>
    <v>b13zhw</v>
    <v>268435456</v>
    <v>1</v>
    <v>Powered by Refinitiv</v>
    <v>0</v>
    <v>KULR TECHNOLOGY GROUP, INC. (XNYS:KULR)</v>
    <v>2</v>
    <v>3</v>
    <v>Finance</v>
    <v>4</v>
    <v>1.1000000000000001</v>
    <v>0.1</v>
    <v>0.87619999999999998</v>
    <v>1.0800000000000001E-2</v>
    <v>-4.0569999999999998E-3</v>
    <v>3.7894999999999998E-2</v>
    <v>-1.1999999999999999E-3</v>
    <v>USD</v>
    <v>KULR Technology Group, Inc. is an energy management platform company. The Company is engaged in developing, manufacturing, and licensing carbon fiber thermal management technologies for batteries and electronic systems. For aerospace and Department of Defense (DOD) applications, its solutions target high-performance applications in direct energy, hypersonic vehicles, and satellite communications. For commercial applications, its focus is a total solution to battery safety and sustainability. This total battery safety solution can be used for electric vehicles, energy storage, battery recycling transportation, cloud computing and fifth generation (5G) communication devices. Its product and service offerings include KULR ONE, KULR VIBE, Lithium-Ion Battery Thermal Runaway Shield, KULR Automated Battery Cell Screening and Test System, CellCheck, KULR SafeCase, Fiber Thermal Interface Material, Phase Change Material (PCM) Heat Sink, Internal Short Circuit (ISC) Device, and CRUX Cathode.</v>
    <v>62</v>
    <v>New York Stock Exchange</v>
    <v>XNYS</v>
    <v>XNYS</v>
    <v>4863 SHAWLINE STREET, SAN DIEGO, CA, 92111 US</v>
    <v>0.29809999999999998</v>
    <v>Machinery, Equipment &amp; Components</v>
    <v>Stock</v>
    <v>45499.983646330467</v>
    <v>0</v>
    <v>0.28599999999999998</v>
    <v>54035920</v>
    <v>KULR TECHNOLOGY GROUP, INC.</v>
    <v>KULR TECHNOLOGY GROUP, INC.</v>
    <v>0.28999999999999998</v>
    <v>0.28499999999999998</v>
    <v>0.29580000000000001</v>
    <v>0.29459999999999997</v>
    <v>182677200</v>
    <v>KULR</v>
    <v>KULR TECHNOLOGY GROUP, INC. (XNYS:KULR)</v>
    <v>845045</v>
    <v>1938800</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34BBE-7843-4A69-8C0B-AA6F0EFB20F5}">
  <dimension ref="A1:A7"/>
  <sheetViews>
    <sheetView workbookViewId="0">
      <selection activeCell="B11" sqref="B1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3FFD-E536-4DDD-AFD6-3550A0FA72C1}">
  <dimension ref="A1:C28"/>
  <sheetViews>
    <sheetView workbookViewId="0">
      <selection activeCell="B29" sqref="B29"/>
    </sheetView>
  </sheetViews>
  <sheetFormatPr defaultRowHeight="14.5" x14ac:dyDescent="0.35"/>
  <cols>
    <col min="1" max="1" width="15.36328125" customWidth="1"/>
  </cols>
  <sheetData>
    <row r="1" spans="1:2" x14ac:dyDescent="0.35">
      <c r="A1" t="s">
        <v>7</v>
      </c>
      <c r="B1" t="s">
        <v>11</v>
      </c>
    </row>
    <row r="2" spans="1:2" x14ac:dyDescent="0.35">
      <c r="A2" t="s">
        <v>0</v>
      </c>
      <c r="B2" t="s">
        <v>12</v>
      </c>
    </row>
    <row r="3" spans="1:2" x14ac:dyDescent="0.35">
      <c r="A3" t="s">
        <v>8</v>
      </c>
      <c r="B3" t="s">
        <v>13</v>
      </c>
    </row>
    <row r="4" spans="1:2" x14ac:dyDescent="0.35">
      <c r="A4" t="s">
        <v>9</v>
      </c>
      <c r="B4" t="s">
        <v>17</v>
      </c>
    </row>
    <row r="5" spans="1:2" x14ac:dyDescent="0.35">
      <c r="A5" t="s">
        <v>10</v>
      </c>
      <c r="B5" t="s">
        <v>18</v>
      </c>
    </row>
    <row r="6" spans="1:2" x14ac:dyDescent="0.35">
      <c r="A6" t="s">
        <v>14</v>
      </c>
      <c r="B6">
        <v>62</v>
      </c>
    </row>
    <row r="7" spans="1:2" x14ac:dyDescent="0.35">
      <c r="A7" t="s">
        <v>15</v>
      </c>
      <c r="B7" t="s">
        <v>19</v>
      </c>
    </row>
    <row r="8" spans="1:2" x14ac:dyDescent="0.35">
      <c r="A8" t="s">
        <v>16</v>
      </c>
      <c r="B8">
        <v>2013</v>
      </c>
    </row>
    <row r="15" spans="1:2" s="6" customFormat="1" x14ac:dyDescent="0.35">
      <c r="A15" s="6" t="s">
        <v>133</v>
      </c>
    </row>
    <row r="16" spans="1:2" x14ac:dyDescent="0.35">
      <c r="A16" s="19" t="s">
        <v>134</v>
      </c>
      <c r="B16" t="s">
        <v>135</v>
      </c>
    </row>
    <row r="18" spans="1:3" x14ac:dyDescent="0.35">
      <c r="A18" s="20">
        <v>0.2</v>
      </c>
      <c r="B18" t="s">
        <v>136</v>
      </c>
      <c r="C18" t="s">
        <v>140</v>
      </c>
    </row>
    <row r="19" spans="1:3" x14ac:dyDescent="0.35">
      <c r="A19" s="20">
        <v>0.2</v>
      </c>
      <c r="B19" t="s">
        <v>137</v>
      </c>
      <c r="C19" t="s">
        <v>140</v>
      </c>
    </row>
    <row r="20" spans="1:3" x14ac:dyDescent="0.35">
      <c r="A20" s="20">
        <v>0.2</v>
      </c>
      <c r="B20" t="s">
        <v>138</v>
      </c>
      <c r="C20" t="s">
        <v>140</v>
      </c>
    </row>
    <row r="21" spans="1:3" x14ac:dyDescent="0.35">
      <c r="A21" t="s">
        <v>143</v>
      </c>
    </row>
    <row r="22" spans="1:3" x14ac:dyDescent="0.35">
      <c r="A22" s="20">
        <v>0.20416666666666666</v>
      </c>
      <c r="B22" t="s">
        <v>139</v>
      </c>
      <c r="C22" t="s">
        <v>141</v>
      </c>
    </row>
    <row r="23" spans="1:3" x14ac:dyDescent="0.35">
      <c r="A23" s="20">
        <v>0.20416666666666666</v>
      </c>
      <c r="B23" t="s">
        <v>142</v>
      </c>
      <c r="C23" t="s">
        <v>141</v>
      </c>
    </row>
    <row r="25" spans="1:3" x14ac:dyDescent="0.35">
      <c r="A25" t="s">
        <v>144</v>
      </c>
    </row>
    <row r="26" spans="1:3" x14ac:dyDescent="0.35">
      <c r="A26" s="20">
        <v>0.22222222222222221</v>
      </c>
      <c r="B26" t="s">
        <v>145</v>
      </c>
    </row>
    <row r="27" spans="1:3" x14ac:dyDescent="0.35">
      <c r="A27" s="20">
        <v>0.22222222222222221</v>
      </c>
      <c r="B27" t="s">
        <v>146</v>
      </c>
    </row>
    <row r="28" spans="1:3" x14ac:dyDescent="0.35">
      <c r="A28" s="20">
        <v>0.22222222222222221</v>
      </c>
      <c r="B28"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0860-DAD9-40B4-AEDC-A5D02872D626}">
  <dimension ref="A1:Y110"/>
  <sheetViews>
    <sheetView workbookViewId="0">
      <pane xSplit="2" ySplit="7" topLeftCell="P8" activePane="bottomRight" state="frozen"/>
      <selection pane="topRight" activeCell="C1" sqref="C1"/>
      <selection pane="bottomLeft" activeCell="A9" sqref="A9"/>
      <selection pane="bottomRight" activeCell="P11" sqref="P11:S13"/>
    </sheetView>
  </sheetViews>
  <sheetFormatPr defaultRowHeight="14.5" x14ac:dyDescent="0.35"/>
  <cols>
    <col min="1" max="1" width="5.7265625" customWidth="1"/>
    <col min="2" max="2" width="27.26953125" customWidth="1"/>
    <col min="17" max="19" width="10.08984375" bestFit="1" customWidth="1"/>
  </cols>
  <sheetData>
    <row r="1" spans="1:25" x14ac:dyDescent="0.35">
      <c r="B1" t="s">
        <v>20</v>
      </c>
      <c r="Q1" t="s">
        <v>113</v>
      </c>
      <c r="R1" t="s">
        <v>112</v>
      </c>
      <c r="S1" t="s">
        <v>27</v>
      </c>
      <c r="T1" t="s">
        <v>111</v>
      </c>
    </row>
    <row r="2" spans="1:25" x14ac:dyDescent="0.35">
      <c r="B2" t="s">
        <v>21</v>
      </c>
      <c r="S2" s="2">
        <v>45013</v>
      </c>
    </row>
    <row r="3" spans="1:25" x14ac:dyDescent="0.35">
      <c r="B3" t="s">
        <v>22</v>
      </c>
      <c r="Q3" s="2">
        <v>44196</v>
      </c>
      <c r="R3" s="2">
        <v>44561</v>
      </c>
      <c r="S3" s="2">
        <v>44926</v>
      </c>
    </row>
    <row r="4" spans="1:25" s="1" customFormat="1" x14ac:dyDescent="0.35">
      <c r="B4" s="1" t="s">
        <v>23</v>
      </c>
    </row>
    <row r="5" spans="1:25" x14ac:dyDescent="0.35">
      <c r="B5" t="s">
        <v>24</v>
      </c>
    </row>
    <row r="6" spans="1:25" x14ac:dyDescent="0.35">
      <c r="B6" t="s">
        <v>25</v>
      </c>
    </row>
    <row r="7" spans="1:25" x14ac:dyDescent="0.35">
      <c r="B7" t="s">
        <v>26</v>
      </c>
    </row>
    <row r="10" spans="1:25" s="1" customFormat="1" x14ac:dyDescent="0.35">
      <c r="A10" s="1" t="s">
        <v>33</v>
      </c>
      <c r="B10" s="1" t="s">
        <v>28</v>
      </c>
    </row>
    <row r="11" spans="1:25" s="3" customFormat="1" x14ac:dyDescent="0.35">
      <c r="B11" s="3" t="s">
        <v>29</v>
      </c>
      <c r="P11" s="3">
        <v>735.43100000000004</v>
      </c>
      <c r="Q11" s="3">
        <v>404.46699999999998</v>
      </c>
      <c r="R11" s="3">
        <v>1495.328</v>
      </c>
      <c r="S11" s="3">
        <v>2643.3249999999998</v>
      </c>
    </row>
    <row r="12" spans="1:25" s="4" customFormat="1" x14ac:dyDescent="0.35">
      <c r="B12" s="4" t="s">
        <v>30</v>
      </c>
      <c r="P12" s="4">
        <v>94.966999999999999</v>
      </c>
      <c r="Q12" s="4">
        <v>219.49799999999999</v>
      </c>
      <c r="R12" s="4">
        <v>917.54</v>
      </c>
      <c r="S12" s="4">
        <v>1351.309</v>
      </c>
    </row>
    <row r="13" spans="1:25" s="3" customFormat="1" x14ac:dyDescent="0.35">
      <c r="B13" s="3" t="s">
        <v>31</v>
      </c>
      <c r="G13" s="3">
        <f>SUM(G11:G12)</f>
        <v>0</v>
      </c>
      <c r="H13" s="3">
        <f t="shared" ref="H13:Y13" si="0">SUM(H11:H12)</f>
        <v>0</v>
      </c>
      <c r="I13" s="3">
        <f t="shared" si="0"/>
        <v>0</v>
      </c>
      <c r="J13" s="3">
        <f t="shared" si="0"/>
        <v>0</v>
      </c>
      <c r="K13" s="3">
        <f t="shared" si="0"/>
        <v>0</v>
      </c>
      <c r="L13" s="3">
        <f t="shared" si="0"/>
        <v>0</v>
      </c>
      <c r="M13" s="3">
        <f t="shared" si="0"/>
        <v>0</v>
      </c>
      <c r="N13" s="3">
        <f t="shared" si="0"/>
        <v>0</v>
      </c>
      <c r="O13" s="3">
        <f t="shared" si="0"/>
        <v>0</v>
      </c>
      <c r="P13" s="3">
        <f t="shared" si="0"/>
        <v>830.39800000000002</v>
      </c>
      <c r="Q13" s="3">
        <f t="shared" si="0"/>
        <v>623.96499999999992</v>
      </c>
      <c r="R13" s="3">
        <f t="shared" si="0"/>
        <v>2412.8679999999999</v>
      </c>
      <c r="S13" s="3">
        <f t="shared" si="0"/>
        <v>3994.634</v>
      </c>
      <c r="T13" s="3">
        <f t="shared" si="0"/>
        <v>0</v>
      </c>
      <c r="U13" s="3">
        <f t="shared" si="0"/>
        <v>0</v>
      </c>
      <c r="V13" s="3">
        <f t="shared" si="0"/>
        <v>0</v>
      </c>
      <c r="W13" s="3">
        <f t="shared" si="0"/>
        <v>0</v>
      </c>
      <c r="X13" s="3">
        <f t="shared" si="0"/>
        <v>0</v>
      </c>
      <c r="Y13" s="3">
        <f t="shared" si="0"/>
        <v>0</v>
      </c>
    </row>
    <row r="25" spans="1:25" s="1" customFormat="1" x14ac:dyDescent="0.35">
      <c r="A25" s="1" t="s">
        <v>33</v>
      </c>
      <c r="B25" s="1" t="s">
        <v>76</v>
      </c>
    </row>
    <row r="26" spans="1:25" s="8" customFormat="1" x14ac:dyDescent="0.35">
      <c r="B26" s="8" t="s">
        <v>77</v>
      </c>
      <c r="P26" s="8">
        <v>830.39800000000002</v>
      </c>
      <c r="Q26" s="8">
        <v>623.96500000000003</v>
      </c>
      <c r="R26" s="8">
        <v>2412.8679999999999</v>
      </c>
      <c r="S26" s="8">
        <v>3994.634</v>
      </c>
      <c r="T26" s="8">
        <v>9309.7189999999991</v>
      </c>
    </row>
    <row r="27" spans="1:25" s="4" customFormat="1" x14ac:dyDescent="0.35">
      <c r="B27" s="4" t="s">
        <v>78</v>
      </c>
      <c r="P27" s="4">
        <v>226.505</v>
      </c>
      <c r="Q27" s="4">
        <v>169.01599999999999</v>
      </c>
      <c r="R27" s="4">
        <v>1102.038</v>
      </c>
      <c r="S27" s="4">
        <v>1630.527</v>
      </c>
      <c r="T27" s="4">
        <v>4664.8500000000004</v>
      </c>
    </row>
    <row r="28" spans="1:25" s="8" customFormat="1" x14ac:dyDescent="0.35">
      <c r="B28" s="8" t="s">
        <v>79</v>
      </c>
      <c r="G28" s="8">
        <f>G26-G27</f>
        <v>0</v>
      </c>
      <c r="H28" s="8">
        <f t="shared" ref="H28:Y28" si="1">H26-H27</f>
        <v>0</v>
      </c>
      <c r="I28" s="8">
        <f t="shared" si="1"/>
        <v>0</v>
      </c>
      <c r="J28" s="8">
        <f t="shared" si="1"/>
        <v>0</v>
      </c>
      <c r="K28" s="8">
        <f t="shared" si="1"/>
        <v>0</v>
      </c>
      <c r="L28" s="8">
        <f t="shared" si="1"/>
        <v>0</v>
      </c>
      <c r="M28" s="8">
        <f t="shared" si="1"/>
        <v>0</v>
      </c>
      <c r="N28" s="8">
        <f t="shared" si="1"/>
        <v>0</v>
      </c>
      <c r="O28" s="8">
        <f t="shared" si="1"/>
        <v>0</v>
      </c>
      <c r="P28" s="8">
        <f t="shared" si="1"/>
        <v>603.89300000000003</v>
      </c>
      <c r="Q28" s="8">
        <f t="shared" si="1"/>
        <v>454.94900000000007</v>
      </c>
      <c r="R28" s="8">
        <f t="shared" si="1"/>
        <v>1310.83</v>
      </c>
      <c r="S28" s="8">
        <f t="shared" si="1"/>
        <v>2364.107</v>
      </c>
      <c r="T28" s="8">
        <f t="shared" si="1"/>
        <v>4644.8689999999988</v>
      </c>
      <c r="U28" s="8">
        <f t="shared" si="1"/>
        <v>0</v>
      </c>
      <c r="V28" s="8">
        <f t="shared" si="1"/>
        <v>0</v>
      </c>
      <c r="W28" s="8">
        <f t="shared" si="1"/>
        <v>0</v>
      </c>
      <c r="X28" s="8">
        <f t="shared" si="1"/>
        <v>0</v>
      </c>
      <c r="Y28" s="8">
        <f t="shared" si="1"/>
        <v>0</v>
      </c>
    </row>
    <row r="29" spans="1:25" s="12" customFormat="1" x14ac:dyDescent="0.35">
      <c r="B29" s="12" t="s">
        <v>80</v>
      </c>
      <c r="G29" s="12" t="e">
        <f>G28/G26</f>
        <v>#DIV/0!</v>
      </c>
      <c r="H29" s="12" t="e">
        <f t="shared" ref="H29:Y29" si="2">H28/H26</f>
        <v>#DIV/0!</v>
      </c>
      <c r="I29" s="12" t="e">
        <f t="shared" si="2"/>
        <v>#DIV/0!</v>
      </c>
      <c r="J29" s="12" t="e">
        <f t="shared" si="2"/>
        <v>#DIV/0!</v>
      </c>
      <c r="K29" s="12" t="e">
        <f t="shared" si="2"/>
        <v>#DIV/0!</v>
      </c>
      <c r="L29" s="12" t="e">
        <f t="shared" si="2"/>
        <v>#DIV/0!</v>
      </c>
      <c r="M29" s="12" t="e">
        <f t="shared" si="2"/>
        <v>#DIV/0!</v>
      </c>
      <c r="N29" s="12" t="e">
        <f t="shared" si="2"/>
        <v>#DIV/0!</v>
      </c>
      <c r="O29" s="12" t="e">
        <f t="shared" si="2"/>
        <v>#DIV/0!</v>
      </c>
      <c r="P29" s="12">
        <f t="shared" si="2"/>
        <v>0.72723320624567978</v>
      </c>
      <c r="Q29" s="12">
        <f t="shared" si="2"/>
        <v>0.72912583237841877</v>
      </c>
      <c r="R29" s="12">
        <f t="shared" si="2"/>
        <v>0.54326635356762154</v>
      </c>
      <c r="S29" s="12">
        <f t="shared" si="2"/>
        <v>0.59182067743878408</v>
      </c>
      <c r="T29" s="12">
        <f t="shared" si="2"/>
        <v>0.4989268741623672</v>
      </c>
      <c r="U29" s="12" t="e">
        <f t="shared" si="2"/>
        <v>#DIV/0!</v>
      </c>
      <c r="V29" s="12" t="e">
        <f t="shared" si="2"/>
        <v>#DIV/0!</v>
      </c>
      <c r="W29" s="12" t="e">
        <f t="shared" si="2"/>
        <v>#DIV/0!</v>
      </c>
      <c r="X29" s="12" t="e">
        <f t="shared" si="2"/>
        <v>#DIV/0!</v>
      </c>
      <c r="Y29" s="12" t="e">
        <f t="shared" si="2"/>
        <v>#DIV/0!</v>
      </c>
    </row>
    <row r="30" spans="1:25" s="6" customFormat="1" x14ac:dyDescent="0.35">
      <c r="B30" s="6" t="s">
        <v>81</v>
      </c>
    </row>
    <row r="31" spans="1:25" s="3" customFormat="1" x14ac:dyDescent="0.35">
      <c r="B31" s="3" t="s">
        <v>82</v>
      </c>
      <c r="P31" s="3">
        <v>502.22550000000001</v>
      </c>
      <c r="Q31" s="3">
        <v>289.77199999999999</v>
      </c>
      <c r="R31" s="3">
        <v>1662.183</v>
      </c>
      <c r="S31" s="3">
        <v>3977.5630000000001</v>
      </c>
      <c r="T31" s="3">
        <v>6060.72</v>
      </c>
    </row>
    <row r="32" spans="1:25" s="4" customFormat="1" x14ac:dyDescent="0.35">
      <c r="B32" s="4" t="s">
        <v>83</v>
      </c>
      <c r="P32" s="4">
        <v>2080.9409999999998</v>
      </c>
      <c r="Q32" s="4">
        <v>2505.6089999999999</v>
      </c>
      <c r="R32" s="4">
        <v>11162.062</v>
      </c>
      <c r="S32" s="4">
        <v>16672.526000000002</v>
      </c>
      <c r="T32" s="4">
        <v>20008.98</v>
      </c>
    </row>
    <row r="33" spans="2:25" s="11" customFormat="1" x14ac:dyDescent="0.35">
      <c r="B33" s="11" t="s">
        <v>84</v>
      </c>
      <c r="G33" s="11">
        <f>SUM(G31:G32)</f>
        <v>0</v>
      </c>
      <c r="H33" s="11">
        <f t="shared" ref="H33:Y33" si="3">SUM(H31:H32)</f>
        <v>0</v>
      </c>
      <c r="I33" s="11">
        <f t="shared" si="3"/>
        <v>0</v>
      </c>
      <c r="J33" s="11">
        <f t="shared" si="3"/>
        <v>0</v>
      </c>
      <c r="K33" s="11">
        <f t="shared" si="3"/>
        <v>0</v>
      </c>
      <c r="L33" s="11">
        <f t="shared" si="3"/>
        <v>0</v>
      </c>
      <c r="M33" s="11">
        <f t="shared" si="3"/>
        <v>0</v>
      </c>
      <c r="N33" s="11">
        <f t="shared" si="3"/>
        <v>0</v>
      </c>
      <c r="O33" s="11">
        <f t="shared" si="3"/>
        <v>0</v>
      </c>
      <c r="P33" s="11">
        <f t="shared" si="3"/>
        <v>2583.1664999999998</v>
      </c>
      <c r="Q33" s="11">
        <f t="shared" si="3"/>
        <v>2795.3809999999999</v>
      </c>
      <c r="R33" s="11">
        <f t="shared" si="3"/>
        <v>12824.244999999999</v>
      </c>
      <c r="S33" s="11">
        <f t="shared" si="3"/>
        <v>20650.089</v>
      </c>
      <c r="T33" s="11">
        <f t="shared" si="3"/>
        <v>26069.7</v>
      </c>
      <c r="U33" s="11">
        <f t="shared" si="3"/>
        <v>0</v>
      </c>
      <c r="V33" s="11">
        <f t="shared" si="3"/>
        <v>0</v>
      </c>
      <c r="W33" s="11">
        <f t="shared" si="3"/>
        <v>0</v>
      </c>
      <c r="X33" s="11">
        <f t="shared" si="3"/>
        <v>0</v>
      </c>
      <c r="Y33" s="11">
        <f t="shared" si="3"/>
        <v>0</v>
      </c>
    </row>
    <row r="34" spans="2:25" s="3" customFormat="1" x14ac:dyDescent="0.35">
      <c r="B34" s="3" t="s">
        <v>85</v>
      </c>
      <c r="G34" s="3">
        <f>G28-G33</f>
        <v>0</v>
      </c>
      <c r="H34" s="3">
        <f t="shared" ref="H34:Y34" si="4">H28-H33</f>
        <v>0</v>
      </c>
      <c r="I34" s="3">
        <f t="shared" si="4"/>
        <v>0</v>
      </c>
      <c r="J34" s="3">
        <f t="shared" si="4"/>
        <v>0</v>
      </c>
      <c r="K34" s="3">
        <f t="shared" si="4"/>
        <v>0</v>
      </c>
      <c r="L34" s="3">
        <f t="shared" si="4"/>
        <v>0</v>
      </c>
      <c r="M34" s="3">
        <f t="shared" si="4"/>
        <v>0</v>
      </c>
      <c r="N34" s="3">
        <f t="shared" si="4"/>
        <v>0</v>
      </c>
      <c r="O34" s="3">
        <f t="shared" si="4"/>
        <v>0</v>
      </c>
      <c r="P34" s="3">
        <f t="shared" si="4"/>
        <v>-1979.2734999999998</v>
      </c>
      <c r="Q34" s="3">
        <f t="shared" si="4"/>
        <v>-2340.4319999999998</v>
      </c>
      <c r="R34" s="3">
        <f t="shared" si="4"/>
        <v>-11513.414999999999</v>
      </c>
      <c r="S34" s="3">
        <f t="shared" si="4"/>
        <v>-18285.982</v>
      </c>
      <c r="T34" s="3">
        <f t="shared" si="4"/>
        <v>-21424.831000000002</v>
      </c>
      <c r="U34" s="3">
        <f t="shared" si="4"/>
        <v>0</v>
      </c>
      <c r="V34" s="3">
        <f t="shared" si="4"/>
        <v>0</v>
      </c>
      <c r="W34" s="3">
        <f t="shared" si="4"/>
        <v>0</v>
      </c>
      <c r="X34" s="3">
        <f t="shared" si="4"/>
        <v>0</v>
      </c>
      <c r="Y34" s="3">
        <f t="shared" si="4"/>
        <v>0</v>
      </c>
    </row>
    <row r="35" spans="2:25" s="12" customFormat="1" x14ac:dyDescent="0.35">
      <c r="B35" s="12" t="s">
        <v>86</v>
      </c>
      <c r="G35" s="12" t="e">
        <f>G34/G26</f>
        <v>#DIV/0!</v>
      </c>
      <c r="H35" s="12" t="e">
        <f t="shared" ref="H35:Y35" si="5">H34/H26</f>
        <v>#DIV/0!</v>
      </c>
      <c r="I35" s="12" t="e">
        <f t="shared" si="5"/>
        <v>#DIV/0!</v>
      </c>
      <c r="J35" s="12" t="e">
        <f t="shared" si="5"/>
        <v>#DIV/0!</v>
      </c>
      <c r="K35" s="12" t="e">
        <f t="shared" si="5"/>
        <v>#DIV/0!</v>
      </c>
      <c r="L35" s="12" t="e">
        <f t="shared" si="5"/>
        <v>#DIV/0!</v>
      </c>
      <c r="M35" s="12" t="e">
        <f t="shared" si="5"/>
        <v>#DIV/0!</v>
      </c>
      <c r="N35" s="12" t="e">
        <f t="shared" si="5"/>
        <v>#DIV/0!</v>
      </c>
      <c r="O35" s="12" t="e">
        <f t="shared" si="5"/>
        <v>#DIV/0!</v>
      </c>
      <c r="P35" s="12">
        <f t="shared" si="5"/>
        <v>-2.3835239246722653</v>
      </c>
      <c r="Q35" s="12">
        <f t="shared" si="5"/>
        <v>-3.7509026948626922</v>
      </c>
      <c r="R35" s="12">
        <f t="shared" si="5"/>
        <v>-4.7716721345718041</v>
      </c>
      <c r="S35" s="12">
        <f t="shared" si="5"/>
        <v>-4.5776363992295668</v>
      </c>
      <c r="T35" s="12">
        <f t="shared" si="5"/>
        <v>-2.301340244533697</v>
      </c>
      <c r="U35" s="12" t="e">
        <f t="shared" si="5"/>
        <v>#DIV/0!</v>
      </c>
      <c r="V35" s="12" t="e">
        <f t="shared" si="5"/>
        <v>#DIV/0!</v>
      </c>
      <c r="W35" s="12" t="e">
        <f t="shared" si="5"/>
        <v>#DIV/0!</v>
      </c>
      <c r="X35" s="12" t="e">
        <f t="shared" si="5"/>
        <v>#DIV/0!</v>
      </c>
      <c r="Y35" s="12" t="e">
        <f t="shared" si="5"/>
        <v>#DIV/0!</v>
      </c>
    </row>
    <row r="36" spans="2:25" s="5" customFormat="1" x14ac:dyDescent="0.35">
      <c r="B36" s="5" t="s">
        <v>87</v>
      </c>
    </row>
    <row r="37" spans="2:25" s="3" customFormat="1" x14ac:dyDescent="0.35">
      <c r="B37" s="3" t="s">
        <v>88</v>
      </c>
      <c r="R37" s="3">
        <v>-3.3359999999999999</v>
      </c>
      <c r="S37" s="3">
        <v>-935.87400000000002</v>
      </c>
    </row>
    <row r="38" spans="2:25" s="3" customFormat="1" x14ac:dyDescent="0.35">
      <c r="B38" s="3" t="s">
        <v>89</v>
      </c>
      <c r="R38" s="3">
        <v>0</v>
      </c>
      <c r="S38" s="3">
        <v>158.67500000000001</v>
      </c>
    </row>
    <row r="39" spans="2:25" s="3" customFormat="1" x14ac:dyDescent="0.35">
      <c r="B39" s="3" t="s">
        <v>90</v>
      </c>
      <c r="R39" s="3">
        <v>-140</v>
      </c>
      <c r="S39" s="3">
        <v>0</v>
      </c>
    </row>
    <row r="40" spans="2:25" s="3" customFormat="1" x14ac:dyDescent="0.35">
      <c r="B40" s="3" t="s">
        <v>91</v>
      </c>
      <c r="R40" s="3">
        <v>-128.19800000000001</v>
      </c>
      <c r="S40" s="3">
        <v>-511.82499999999999</v>
      </c>
    </row>
    <row r="41" spans="2:25" s="3" customFormat="1" x14ac:dyDescent="0.35">
      <c r="B41" s="3" t="s">
        <v>92</v>
      </c>
      <c r="R41" s="3">
        <v>0</v>
      </c>
      <c r="S41" s="3">
        <v>-8.5079999999999991</v>
      </c>
    </row>
    <row r="42" spans="2:25" s="3" customFormat="1" x14ac:dyDescent="0.35">
      <c r="B42" s="3" t="s">
        <v>93</v>
      </c>
      <c r="R42" s="3">
        <v>-125.821</v>
      </c>
      <c r="S42" s="3">
        <v>147.035</v>
      </c>
    </row>
    <row r="43" spans="2:25" s="4" customFormat="1" x14ac:dyDescent="0.35">
      <c r="B43" s="4" t="s">
        <v>94</v>
      </c>
      <c r="R43" s="4">
        <v>-0.38100000000000001</v>
      </c>
      <c r="S43" s="4">
        <v>0</v>
      </c>
    </row>
    <row r="44" spans="2:25" s="7" customFormat="1" x14ac:dyDescent="0.35">
      <c r="B44" s="7" t="s">
        <v>95</v>
      </c>
      <c r="G44" s="11">
        <f>SUM(G37:G43)</f>
        <v>0</v>
      </c>
      <c r="H44" s="11">
        <f t="shared" ref="H44:Y44" si="6">SUM(H37:H43)</f>
        <v>0</v>
      </c>
      <c r="I44" s="11">
        <f t="shared" si="6"/>
        <v>0</v>
      </c>
      <c r="J44" s="11">
        <f t="shared" si="6"/>
        <v>0</v>
      </c>
      <c r="K44" s="11">
        <f t="shared" si="6"/>
        <v>0</v>
      </c>
      <c r="L44" s="11">
        <f t="shared" si="6"/>
        <v>0</v>
      </c>
      <c r="M44" s="11">
        <f t="shared" si="6"/>
        <v>0</v>
      </c>
      <c r="N44" s="11">
        <f t="shared" si="6"/>
        <v>0</v>
      </c>
      <c r="O44" s="11">
        <f t="shared" si="6"/>
        <v>0</v>
      </c>
      <c r="P44" s="11">
        <f t="shared" si="6"/>
        <v>0</v>
      </c>
      <c r="Q44" s="11">
        <f t="shared" si="6"/>
        <v>0</v>
      </c>
      <c r="R44" s="11">
        <f t="shared" si="6"/>
        <v>-397.73599999999999</v>
      </c>
      <c r="S44" s="11">
        <f t="shared" si="6"/>
        <v>-1150.4970000000001</v>
      </c>
      <c r="T44" s="11">
        <f t="shared" si="6"/>
        <v>0</v>
      </c>
      <c r="U44" s="11">
        <f t="shared" si="6"/>
        <v>0</v>
      </c>
      <c r="V44" s="11">
        <f t="shared" si="6"/>
        <v>0</v>
      </c>
      <c r="W44" s="11">
        <f t="shared" si="6"/>
        <v>0</v>
      </c>
      <c r="X44" s="11">
        <f t="shared" si="6"/>
        <v>0</v>
      </c>
      <c r="Y44" s="11">
        <f t="shared" si="6"/>
        <v>0</v>
      </c>
    </row>
    <row r="45" spans="2:25" x14ac:dyDescent="0.35">
      <c r="B45" t="s">
        <v>96</v>
      </c>
      <c r="G45" s="3">
        <f>G34+G44</f>
        <v>0</v>
      </c>
      <c r="H45" s="3">
        <f t="shared" ref="H45:Y45" si="7">H34+H44</f>
        <v>0</v>
      </c>
      <c r="I45" s="3">
        <f t="shared" si="7"/>
        <v>0</v>
      </c>
      <c r="J45" s="3">
        <f t="shared" si="7"/>
        <v>0</v>
      </c>
      <c r="K45" s="3">
        <f t="shared" si="7"/>
        <v>0</v>
      </c>
      <c r="L45" s="3">
        <f t="shared" si="7"/>
        <v>0</v>
      </c>
      <c r="M45" s="3">
        <f t="shared" si="7"/>
        <v>0</v>
      </c>
      <c r="N45" s="3">
        <f t="shared" si="7"/>
        <v>0</v>
      </c>
      <c r="O45" s="3">
        <f t="shared" si="7"/>
        <v>0</v>
      </c>
      <c r="P45" s="3">
        <f t="shared" si="7"/>
        <v>-1979.2734999999998</v>
      </c>
      <c r="Q45" s="3">
        <f t="shared" si="7"/>
        <v>-2340.4319999999998</v>
      </c>
      <c r="R45" s="3">
        <f t="shared" si="7"/>
        <v>-11911.151</v>
      </c>
      <c r="S45" s="3">
        <f t="shared" si="7"/>
        <v>-19436.478999999999</v>
      </c>
      <c r="T45" s="3">
        <f t="shared" si="7"/>
        <v>-21424.831000000002</v>
      </c>
      <c r="U45" s="3">
        <f t="shared" si="7"/>
        <v>0</v>
      </c>
      <c r="V45" s="3">
        <f t="shared" si="7"/>
        <v>0</v>
      </c>
      <c r="W45" s="3">
        <f t="shared" si="7"/>
        <v>0</v>
      </c>
      <c r="X45" s="3">
        <f t="shared" si="7"/>
        <v>0</v>
      </c>
      <c r="Y45" s="3">
        <f t="shared" si="7"/>
        <v>0</v>
      </c>
    </row>
    <row r="46" spans="2:25" s="4" customFormat="1" x14ac:dyDescent="0.35">
      <c r="B46" s="4" t="s">
        <v>97</v>
      </c>
      <c r="R46" s="4">
        <v>-2624.326</v>
      </c>
      <c r="S46" s="4">
        <v>0</v>
      </c>
    </row>
    <row r="47" spans="2:25" s="3" customFormat="1" x14ac:dyDescent="0.35">
      <c r="B47" s="3" t="s">
        <v>98</v>
      </c>
      <c r="G47" s="3">
        <f>SUM(G45:G46)</f>
        <v>0</v>
      </c>
      <c r="H47" s="3">
        <f t="shared" ref="H47:Y47" si="8">SUM(H45:H46)</f>
        <v>0</v>
      </c>
      <c r="I47" s="3">
        <f t="shared" si="8"/>
        <v>0</v>
      </c>
      <c r="J47" s="3">
        <f t="shared" si="8"/>
        <v>0</v>
      </c>
      <c r="K47" s="3">
        <f t="shared" si="8"/>
        <v>0</v>
      </c>
      <c r="L47" s="3">
        <f t="shared" si="8"/>
        <v>0</v>
      </c>
      <c r="M47" s="3">
        <f t="shared" si="8"/>
        <v>0</v>
      </c>
      <c r="N47" s="3">
        <f t="shared" si="8"/>
        <v>0</v>
      </c>
      <c r="O47" s="3">
        <f t="shared" si="8"/>
        <v>0</v>
      </c>
      <c r="P47" s="3">
        <f t="shared" si="8"/>
        <v>-1979.2734999999998</v>
      </c>
      <c r="Q47" s="3">
        <f t="shared" si="8"/>
        <v>-2340.4319999999998</v>
      </c>
      <c r="R47" s="3">
        <f t="shared" si="8"/>
        <v>-14535.476999999999</v>
      </c>
      <c r="S47" s="3">
        <f t="shared" si="8"/>
        <v>-19436.478999999999</v>
      </c>
      <c r="T47" s="3">
        <f t="shared" si="8"/>
        <v>-21424.831000000002</v>
      </c>
      <c r="U47" s="3">
        <f t="shared" si="8"/>
        <v>0</v>
      </c>
      <c r="V47" s="3">
        <f t="shared" si="8"/>
        <v>0</v>
      </c>
      <c r="W47" s="3">
        <f t="shared" si="8"/>
        <v>0</v>
      </c>
      <c r="X47" s="3">
        <f t="shared" si="8"/>
        <v>0</v>
      </c>
      <c r="Y47" s="3">
        <f t="shared" si="8"/>
        <v>0</v>
      </c>
    </row>
    <row r="49" spans="1:25" s="13" customFormat="1" x14ac:dyDescent="0.35">
      <c r="B49" s="13" t="s">
        <v>99</v>
      </c>
      <c r="G49" s="13" t="e">
        <f>G47/G50</f>
        <v>#DIV/0!</v>
      </c>
      <c r="H49" s="13" t="e">
        <f t="shared" ref="H49:Y49" si="9">H47/H50</f>
        <v>#DIV/0!</v>
      </c>
      <c r="I49" s="13" t="e">
        <f t="shared" si="9"/>
        <v>#DIV/0!</v>
      </c>
      <c r="J49" s="13" t="e">
        <f t="shared" si="9"/>
        <v>#DIV/0!</v>
      </c>
      <c r="K49" s="13" t="e">
        <f t="shared" si="9"/>
        <v>#DIV/0!</v>
      </c>
      <c r="L49" s="13" t="e">
        <f t="shared" si="9"/>
        <v>#DIV/0!</v>
      </c>
      <c r="M49" s="13" t="e">
        <f t="shared" si="9"/>
        <v>#DIV/0!</v>
      </c>
      <c r="N49" s="13" t="e">
        <f t="shared" si="9"/>
        <v>#DIV/0!</v>
      </c>
      <c r="O49" s="13" t="e">
        <f t="shared" si="9"/>
        <v>#DIV/0!</v>
      </c>
      <c r="P49" s="13" t="e">
        <f t="shared" si="9"/>
        <v>#DIV/0!</v>
      </c>
      <c r="Q49" s="13" t="e">
        <f t="shared" si="9"/>
        <v>#DIV/0!</v>
      </c>
      <c r="R49" s="13">
        <f t="shared" si="9"/>
        <v>-0.15180715077511533</v>
      </c>
      <c r="S49" s="13">
        <f t="shared" si="9"/>
        <v>-0.18396040697179888</v>
      </c>
      <c r="T49" s="13" t="e">
        <f t="shared" si="9"/>
        <v>#DIV/0!</v>
      </c>
      <c r="U49" s="13" t="e">
        <f t="shared" si="9"/>
        <v>#DIV/0!</v>
      </c>
      <c r="V49" s="13" t="e">
        <f t="shared" si="9"/>
        <v>#DIV/0!</v>
      </c>
      <c r="W49" s="13" t="e">
        <f t="shared" si="9"/>
        <v>#DIV/0!</v>
      </c>
      <c r="X49" s="13" t="e">
        <f t="shared" si="9"/>
        <v>#DIV/0!</v>
      </c>
      <c r="Y49" s="13" t="e">
        <f t="shared" si="9"/>
        <v>#DIV/0!</v>
      </c>
    </row>
    <row r="50" spans="1:25" s="3" customFormat="1" x14ac:dyDescent="0.35">
      <c r="B50" s="3" t="s">
        <v>2</v>
      </c>
      <c r="R50" s="3">
        <v>95749.62</v>
      </c>
      <c r="S50" s="3">
        <v>105655.773</v>
      </c>
    </row>
    <row r="53" spans="1:25" s="1" customFormat="1" x14ac:dyDescent="0.35">
      <c r="A53" s="1" t="s">
        <v>33</v>
      </c>
      <c r="B53" s="1" t="s">
        <v>32</v>
      </c>
    </row>
    <row r="54" spans="1:25" s="6" customFormat="1" x14ac:dyDescent="0.35">
      <c r="B54" s="6" t="s">
        <v>34</v>
      </c>
    </row>
    <row r="55" spans="1:25" s="3" customFormat="1" x14ac:dyDescent="0.35">
      <c r="B55" s="3" t="s">
        <v>4</v>
      </c>
      <c r="Q55" s="3">
        <v>8880.14</v>
      </c>
      <c r="R55" s="3">
        <v>14863.300999999999</v>
      </c>
      <c r="S55" s="3">
        <v>10333.563</v>
      </c>
    </row>
    <row r="56" spans="1:25" s="3" customFormat="1" x14ac:dyDescent="0.35">
      <c r="B56" s="3" t="s">
        <v>39</v>
      </c>
      <c r="Q56" s="3">
        <v>55.491999999999997</v>
      </c>
      <c r="R56" s="3">
        <v>136.32599999999999</v>
      </c>
      <c r="S56" s="3">
        <v>1542.1179999999999</v>
      </c>
    </row>
    <row r="57" spans="1:25" s="3" customFormat="1" x14ac:dyDescent="0.35">
      <c r="B57" s="3" t="s">
        <v>40</v>
      </c>
      <c r="Q57" s="3">
        <v>55.451999999999998</v>
      </c>
      <c r="R57" s="3">
        <v>191.31100000000001</v>
      </c>
      <c r="S57" s="3">
        <v>1962.0350000000001</v>
      </c>
    </row>
    <row r="58" spans="1:25" s="3" customFormat="1" x14ac:dyDescent="0.35">
      <c r="B58" s="3" t="s">
        <v>41</v>
      </c>
      <c r="Q58" s="3">
        <v>0</v>
      </c>
      <c r="R58" s="3">
        <v>309.68799999999999</v>
      </c>
      <c r="S58" s="3">
        <v>285.26</v>
      </c>
    </row>
    <row r="59" spans="1:25" s="4" customFormat="1" x14ac:dyDescent="0.35">
      <c r="B59" s="4" t="s">
        <v>42</v>
      </c>
      <c r="Q59" s="4">
        <v>159.196</v>
      </c>
      <c r="R59" s="4">
        <v>260.67200000000003</v>
      </c>
      <c r="S59" s="4">
        <v>1613.008</v>
      </c>
    </row>
    <row r="60" spans="1:25" s="8" customFormat="1" x14ac:dyDescent="0.35">
      <c r="B60" s="8" t="s">
        <v>43</v>
      </c>
      <c r="G60" s="8">
        <f>SUM(G55:G59)</f>
        <v>0</v>
      </c>
      <c r="H60" s="8">
        <f t="shared" ref="H60:Y60" si="10">SUM(H55:H59)</f>
        <v>0</v>
      </c>
      <c r="I60" s="8">
        <f t="shared" si="10"/>
        <v>0</v>
      </c>
      <c r="J60" s="8">
        <f t="shared" si="10"/>
        <v>0</v>
      </c>
      <c r="K60" s="8">
        <f t="shared" si="10"/>
        <v>0</v>
      </c>
      <c r="L60" s="8">
        <f t="shared" si="10"/>
        <v>0</v>
      </c>
      <c r="M60" s="8">
        <f t="shared" si="10"/>
        <v>0</v>
      </c>
      <c r="N60" s="8">
        <f t="shared" si="10"/>
        <v>0</v>
      </c>
      <c r="O60" s="8">
        <f t="shared" si="10"/>
        <v>0</v>
      </c>
      <c r="P60" s="8">
        <f t="shared" si="10"/>
        <v>0</v>
      </c>
      <c r="Q60" s="8">
        <f t="shared" si="10"/>
        <v>9150.2799999999988</v>
      </c>
      <c r="R60" s="8">
        <f t="shared" si="10"/>
        <v>15761.297999999999</v>
      </c>
      <c r="S60" s="8">
        <f t="shared" si="10"/>
        <v>15735.984</v>
      </c>
      <c r="T60" s="8">
        <f t="shared" si="10"/>
        <v>0</v>
      </c>
      <c r="U60" s="8">
        <f t="shared" si="10"/>
        <v>0</v>
      </c>
      <c r="V60" s="8">
        <f t="shared" si="10"/>
        <v>0</v>
      </c>
      <c r="W60" s="8">
        <f t="shared" si="10"/>
        <v>0</v>
      </c>
      <c r="X60" s="8">
        <f t="shared" si="10"/>
        <v>0</v>
      </c>
      <c r="Y60" s="8">
        <f t="shared" si="10"/>
        <v>0</v>
      </c>
    </row>
    <row r="61" spans="1:25" s="9" customFormat="1" x14ac:dyDescent="0.35">
      <c r="B61" s="9" t="s">
        <v>35</v>
      </c>
    </row>
    <row r="62" spans="1:25" s="3" customFormat="1" x14ac:dyDescent="0.35">
      <c r="B62" s="3" t="s">
        <v>44</v>
      </c>
      <c r="Q62" s="3">
        <v>57.856999999999999</v>
      </c>
      <c r="R62" s="3">
        <v>374.47500000000002</v>
      </c>
      <c r="S62" s="3">
        <v>3193.0410000000002</v>
      </c>
    </row>
    <row r="63" spans="1:25" s="3" customFormat="1" x14ac:dyDescent="0.35">
      <c r="B63" s="3" t="s">
        <v>45</v>
      </c>
      <c r="Q63" s="3">
        <v>0</v>
      </c>
      <c r="R63" s="3">
        <v>2153.85</v>
      </c>
      <c r="S63" s="3">
        <v>3514.9369999999999</v>
      </c>
    </row>
    <row r="64" spans="1:25" s="3" customFormat="1" x14ac:dyDescent="0.35">
      <c r="B64" s="3" t="s">
        <v>46</v>
      </c>
      <c r="Q64" s="3">
        <v>0</v>
      </c>
      <c r="R64" s="3">
        <v>58.941000000000003</v>
      </c>
      <c r="S64" s="3">
        <v>60.441000000000003</v>
      </c>
    </row>
    <row r="65" spans="2:25" s="3" customFormat="1" x14ac:dyDescent="0.35">
      <c r="B65" s="3" t="s">
        <v>47</v>
      </c>
      <c r="Q65" s="3">
        <v>0</v>
      </c>
      <c r="R65" s="3">
        <v>216.952</v>
      </c>
      <c r="S65" s="3">
        <v>720.76800000000003</v>
      </c>
    </row>
    <row r="66" spans="2:25" s="3" customFormat="1" x14ac:dyDescent="0.35">
      <c r="B66" s="3" t="s">
        <v>48</v>
      </c>
      <c r="Q66" s="3">
        <v>0</v>
      </c>
      <c r="R66" s="3">
        <v>665.68700000000001</v>
      </c>
      <c r="S66" s="3">
        <v>328.94099999999997</v>
      </c>
    </row>
    <row r="67" spans="2:25" s="4" customFormat="1" x14ac:dyDescent="0.35">
      <c r="B67" s="4" t="s">
        <v>49</v>
      </c>
      <c r="Q67" s="4">
        <v>0</v>
      </c>
      <c r="R67" s="4">
        <v>0</v>
      </c>
      <c r="S67" s="4">
        <v>71.817999999999998</v>
      </c>
    </row>
    <row r="68" spans="2:25" s="10" customFormat="1" x14ac:dyDescent="0.35">
      <c r="B68" s="10" t="s">
        <v>50</v>
      </c>
      <c r="G68" s="10">
        <f>SUM(G62:G67)</f>
        <v>0</v>
      </c>
      <c r="H68" s="10">
        <f t="shared" ref="H68:Y68" si="11">SUM(H62:H67)</f>
        <v>0</v>
      </c>
      <c r="I68" s="10">
        <f t="shared" si="11"/>
        <v>0</v>
      </c>
      <c r="J68" s="10">
        <f t="shared" si="11"/>
        <v>0</v>
      </c>
      <c r="K68" s="10">
        <f t="shared" si="11"/>
        <v>0</v>
      </c>
      <c r="L68" s="10">
        <f t="shared" si="11"/>
        <v>0</v>
      </c>
      <c r="M68" s="10">
        <f t="shared" si="11"/>
        <v>0</v>
      </c>
      <c r="N68" s="10">
        <f t="shared" si="11"/>
        <v>0</v>
      </c>
      <c r="O68" s="10">
        <f t="shared" si="11"/>
        <v>0</v>
      </c>
      <c r="P68" s="10">
        <f t="shared" si="11"/>
        <v>0</v>
      </c>
      <c r="Q68" s="10">
        <f t="shared" si="11"/>
        <v>57.856999999999999</v>
      </c>
      <c r="R68" s="10">
        <f t="shared" si="11"/>
        <v>3469.9049999999997</v>
      </c>
      <c r="S68" s="10">
        <f t="shared" si="11"/>
        <v>7889.9459999999999</v>
      </c>
      <c r="T68" s="10">
        <f t="shared" si="11"/>
        <v>0</v>
      </c>
      <c r="U68" s="10">
        <f t="shared" si="11"/>
        <v>0</v>
      </c>
      <c r="V68" s="10">
        <f t="shared" si="11"/>
        <v>0</v>
      </c>
      <c r="W68" s="10">
        <f t="shared" si="11"/>
        <v>0</v>
      </c>
      <c r="X68" s="10">
        <f t="shared" si="11"/>
        <v>0</v>
      </c>
      <c r="Y68" s="10">
        <f t="shared" si="11"/>
        <v>0</v>
      </c>
    </row>
    <row r="69" spans="2:25" s="8" customFormat="1" x14ac:dyDescent="0.35">
      <c r="B69" s="8" t="s">
        <v>51</v>
      </c>
      <c r="G69" s="8">
        <f>G68+G60</f>
        <v>0</v>
      </c>
      <c r="H69" s="8">
        <f t="shared" ref="H69:Y69" si="12">H68+H60</f>
        <v>0</v>
      </c>
      <c r="I69" s="8">
        <f t="shared" si="12"/>
        <v>0</v>
      </c>
      <c r="J69" s="8">
        <f t="shared" si="12"/>
        <v>0</v>
      </c>
      <c r="K69" s="8">
        <f t="shared" si="12"/>
        <v>0</v>
      </c>
      <c r="L69" s="8">
        <f t="shared" si="12"/>
        <v>0</v>
      </c>
      <c r="M69" s="8">
        <f t="shared" si="12"/>
        <v>0</v>
      </c>
      <c r="N69" s="8">
        <f t="shared" si="12"/>
        <v>0</v>
      </c>
      <c r="O69" s="8">
        <f t="shared" si="12"/>
        <v>0</v>
      </c>
      <c r="P69" s="8">
        <f t="shared" si="12"/>
        <v>0</v>
      </c>
      <c r="Q69" s="8">
        <f t="shared" si="12"/>
        <v>9208.1369999999988</v>
      </c>
      <c r="R69" s="8">
        <f t="shared" si="12"/>
        <v>19231.202999999998</v>
      </c>
      <c r="S69" s="8">
        <f t="shared" si="12"/>
        <v>23625.93</v>
      </c>
      <c r="T69" s="8">
        <f t="shared" si="12"/>
        <v>0</v>
      </c>
      <c r="U69" s="8">
        <f t="shared" si="12"/>
        <v>0</v>
      </c>
      <c r="V69" s="8">
        <f t="shared" si="12"/>
        <v>0</v>
      </c>
      <c r="W69" s="8">
        <f t="shared" si="12"/>
        <v>0</v>
      </c>
      <c r="X69" s="8">
        <f t="shared" si="12"/>
        <v>0</v>
      </c>
      <c r="Y69" s="8">
        <f t="shared" si="12"/>
        <v>0</v>
      </c>
    </row>
    <row r="70" spans="2:25" s="9" customFormat="1" x14ac:dyDescent="0.35">
      <c r="B70" s="9" t="s">
        <v>36</v>
      </c>
    </row>
    <row r="71" spans="2:25" s="3" customFormat="1" x14ac:dyDescent="0.35">
      <c r="B71" s="3" t="s">
        <v>52</v>
      </c>
      <c r="Q71" s="3">
        <f>66.537+2.628</f>
        <v>69.165000000000006</v>
      </c>
      <c r="R71" s="3">
        <v>454.50700000000001</v>
      </c>
      <c r="S71" s="3">
        <v>1408.0170000000001</v>
      </c>
    </row>
    <row r="72" spans="2:25" s="3" customFormat="1" x14ac:dyDescent="0.35">
      <c r="B72" s="3" t="s">
        <v>53</v>
      </c>
      <c r="Q72" s="3">
        <v>2.6280000000000001</v>
      </c>
      <c r="R72" s="3">
        <v>1163.2270000000001</v>
      </c>
      <c r="S72" s="3">
        <v>2142.277</v>
      </c>
    </row>
    <row r="73" spans="2:25" s="3" customFormat="1" x14ac:dyDescent="0.35">
      <c r="B73" s="3" t="s">
        <v>54</v>
      </c>
      <c r="Q73" s="3">
        <v>395.012</v>
      </c>
      <c r="R73" s="3">
        <v>290.721</v>
      </c>
      <c r="S73" s="3">
        <v>227.95599999999999</v>
      </c>
    </row>
    <row r="74" spans="2:25" s="3" customFormat="1" x14ac:dyDescent="0.35">
      <c r="B74" s="3" t="s">
        <v>55</v>
      </c>
      <c r="R74" s="3">
        <v>262.37900000000002</v>
      </c>
      <c r="S74" s="3">
        <v>223.64500000000001</v>
      </c>
    </row>
    <row r="75" spans="2:25" s="3" customFormat="1" x14ac:dyDescent="0.35">
      <c r="B75" s="3" t="s">
        <v>56</v>
      </c>
      <c r="Q75" s="3">
        <f>2321.802+12.936</f>
        <v>2334.7380000000003</v>
      </c>
      <c r="R75" s="3">
        <v>155.226</v>
      </c>
      <c r="S75" s="3">
        <v>0</v>
      </c>
    </row>
    <row r="76" spans="2:25" s="3" customFormat="1" x14ac:dyDescent="0.35">
      <c r="B76" s="3" t="s">
        <v>57</v>
      </c>
      <c r="Q76" s="3">
        <v>0</v>
      </c>
      <c r="R76" s="3">
        <v>0</v>
      </c>
      <c r="S76" s="3">
        <v>5655.6120000000001</v>
      </c>
    </row>
    <row r="77" spans="2:25" s="4" customFormat="1" x14ac:dyDescent="0.35">
      <c r="B77" s="4" t="s">
        <v>58</v>
      </c>
      <c r="Q77" s="4">
        <v>20</v>
      </c>
      <c r="R77" s="4">
        <v>132.303</v>
      </c>
      <c r="S77" s="4">
        <v>23</v>
      </c>
    </row>
    <row r="78" spans="2:25" s="8" customFormat="1" x14ac:dyDescent="0.35">
      <c r="B78" s="8" t="s">
        <v>59</v>
      </c>
      <c r="G78" s="8">
        <f>SUM(G71:G77)</f>
        <v>0</v>
      </c>
      <c r="H78" s="8">
        <f t="shared" ref="H78:Y78" si="13">SUM(H71:H77)</f>
        <v>0</v>
      </c>
      <c r="I78" s="8">
        <f t="shared" si="13"/>
        <v>0</v>
      </c>
      <c r="J78" s="8">
        <f t="shared" si="13"/>
        <v>0</v>
      </c>
      <c r="K78" s="8">
        <f t="shared" si="13"/>
        <v>0</v>
      </c>
      <c r="L78" s="8">
        <f t="shared" si="13"/>
        <v>0</v>
      </c>
      <c r="M78" s="8">
        <f t="shared" si="13"/>
        <v>0</v>
      </c>
      <c r="N78" s="8">
        <f t="shared" si="13"/>
        <v>0</v>
      </c>
      <c r="O78" s="8">
        <f t="shared" si="13"/>
        <v>0</v>
      </c>
      <c r="P78" s="8">
        <f t="shared" si="13"/>
        <v>0</v>
      </c>
      <c r="Q78" s="8">
        <f t="shared" si="13"/>
        <v>2821.5430000000001</v>
      </c>
      <c r="R78" s="8">
        <f t="shared" si="13"/>
        <v>2458.3630000000003</v>
      </c>
      <c r="S78" s="8">
        <f t="shared" si="13"/>
        <v>9680.5069999999996</v>
      </c>
      <c r="T78" s="8">
        <f t="shared" si="13"/>
        <v>0</v>
      </c>
      <c r="U78" s="8">
        <f t="shared" si="13"/>
        <v>0</v>
      </c>
      <c r="V78" s="8">
        <f t="shared" si="13"/>
        <v>0</v>
      </c>
      <c r="W78" s="8">
        <f t="shared" si="13"/>
        <v>0</v>
      </c>
      <c r="X78" s="8">
        <f t="shared" si="13"/>
        <v>0</v>
      </c>
      <c r="Y78" s="8">
        <f t="shared" si="13"/>
        <v>0</v>
      </c>
    </row>
    <row r="79" spans="2:25" s="9" customFormat="1" x14ac:dyDescent="0.35">
      <c r="B79" s="9" t="s">
        <v>37</v>
      </c>
    </row>
    <row r="80" spans="2:25" s="3" customFormat="1" x14ac:dyDescent="0.35">
      <c r="B80" s="3" t="s">
        <v>60</v>
      </c>
      <c r="R80" s="3">
        <v>407.89800000000002</v>
      </c>
      <c r="S80" s="3">
        <v>97.957999999999998</v>
      </c>
    </row>
    <row r="81" spans="2:25" s="3" customFormat="1" x14ac:dyDescent="0.35">
      <c r="B81" s="3" t="s">
        <v>61</v>
      </c>
      <c r="R81" s="3">
        <v>0</v>
      </c>
      <c r="S81" s="3">
        <v>3196.6779999999999</v>
      </c>
    </row>
    <row r="82" spans="2:25" s="4" customFormat="1" x14ac:dyDescent="0.35">
      <c r="B82" s="4" t="s">
        <v>62</v>
      </c>
      <c r="R82" s="4">
        <v>0</v>
      </c>
      <c r="S82" s="4">
        <v>157.054</v>
      </c>
    </row>
    <row r="83" spans="2:25" s="10" customFormat="1" x14ac:dyDescent="0.35">
      <c r="B83" s="10" t="s">
        <v>63</v>
      </c>
      <c r="G83" s="10">
        <f>SUM(G80:G82)</f>
        <v>0</v>
      </c>
      <c r="H83" s="10">
        <f t="shared" ref="H83:Y83" si="14">SUM(H80:H82)</f>
        <v>0</v>
      </c>
      <c r="I83" s="10">
        <f t="shared" si="14"/>
        <v>0</v>
      </c>
      <c r="J83" s="10">
        <f t="shared" si="14"/>
        <v>0</v>
      </c>
      <c r="K83" s="10">
        <f t="shared" si="14"/>
        <v>0</v>
      </c>
      <c r="L83" s="10">
        <f t="shared" si="14"/>
        <v>0</v>
      </c>
      <c r="M83" s="10">
        <f t="shared" si="14"/>
        <v>0</v>
      </c>
      <c r="N83" s="10">
        <f t="shared" si="14"/>
        <v>0</v>
      </c>
      <c r="O83" s="10">
        <f t="shared" si="14"/>
        <v>0</v>
      </c>
      <c r="P83" s="10">
        <f t="shared" si="14"/>
        <v>0</v>
      </c>
      <c r="Q83" s="10">
        <f t="shared" si="14"/>
        <v>0</v>
      </c>
      <c r="R83" s="10">
        <f t="shared" si="14"/>
        <v>407.89800000000002</v>
      </c>
      <c r="S83" s="10">
        <f t="shared" si="14"/>
        <v>3451.69</v>
      </c>
      <c r="T83" s="10">
        <f t="shared" si="14"/>
        <v>0</v>
      </c>
      <c r="U83" s="10">
        <f t="shared" si="14"/>
        <v>0</v>
      </c>
      <c r="V83" s="10">
        <f t="shared" si="14"/>
        <v>0</v>
      </c>
      <c r="W83" s="10">
        <f t="shared" si="14"/>
        <v>0</v>
      </c>
      <c r="X83" s="10">
        <f t="shared" si="14"/>
        <v>0</v>
      </c>
      <c r="Y83" s="10">
        <f t="shared" si="14"/>
        <v>0</v>
      </c>
    </row>
    <row r="84" spans="2:25" s="8" customFormat="1" x14ac:dyDescent="0.35">
      <c r="B84" s="8" t="s">
        <v>64</v>
      </c>
      <c r="G84" s="8">
        <f>G83+G78</f>
        <v>0</v>
      </c>
      <c r="H84" s="8">
        <f t="shared" ref="H84:Y84" si="15">H83+H78</f>
        <v>0</v>
      </c>
      <c r="I84" s="8">
        <f t="shared" si="15"/>
        <v>0</v>
      </c>
      <c r="J84" s="8">
        <f t="shared" si="15"/>
        <v>0</v>
      </c>
      <c r="K84" s="8">
        <f t="shared" si="15"/>
        <v>0</v>
      </c>
      <c r="L84" s="8">
        <f t="shared" si="15"/>
        <v>0</v>
      </c>
      <c r="M84" s="8">
        <f t="shared" si="15"/>
        <v>0</v>
      </c>
      <c r="N84" s="8">
        <f t="shared" si="15"/>
        <v>0</v>
      </c>
      <c r="O84" s="8">
        <f t="shared" si="15"/>
        <v>0</v>
      </c>
      <c r="P84" s="8">
        <f t="shared" si="15"/>
        <v>0</v>
      </c>
      <c r="Q84" s="8">
        <f t="shared" si="15"/>
        <v>2821.5430000000001</v>
      </c>
      <c r="R84" s="8">
        <f t="shared" si="15"/>
        <v>2866.2610000000004</v>
      </c>
      <c r="S84" s="8">
        <f t="shared" si="15"/>
        <v>13132.197</v>
      </c>
      <c r="T84" s="8">
        <f t="shared" si="15"/>
        <v>0</v>
      </c>
      <c r="U84" s="8">
        <f t="shared" si="15"/>
        <v>0</v>
      </c>
      <c r="V84" s="8">
        <f t="shared" si="15"/>
        <v>0</v>
      </c>
      <c r="W84" s="8">
        <f t="shared" si="15"/>
        <v>0</v>
      </c>
      <c r="X84" s="8">
        <f t="shared" si="15"/>
        <v>0</v>
      </c>
      <c r="Y84" s="8">
        <f t="shared" si="15"/>
        <v>0</v>
      </c>
    </row>
    <row r="85" spans="2:25" s="9" customFormat="1" x14ac:dyDescent="0.35">
      <c r="B85" s="9" t="s">
        <v>38</v>
      </c>
    </row>
    <row r="86" spans="2:25" s="3" customFormat="1" x14ac:dyDescent="0.35">
      <c r="B86" s="3" t="s">
        <v>65</v>
      </c>
      <c r="R86" s="3">
        <v>0</v>
      </c>
      <c r="S86" s="3">
        <v>0</v>
      </c>
    </row>
    <row r="87" spans="2:25" s="3" customFormat="1" x14ac:dyDescent="0.35">
      <c r="B87" s="3" t="s">
        <v>68</v>
      </c>
      <c r="R87" s="3">
        <v>0</v>
      </c>
      <c r="S87" s="3">
        <v>0</v>
      </c>
    </row>
    <row r="88" spans="2:25" s="3" customFormat="1" x14ac:dyDescent="0.35">
      <c r="B88" s="3" t="s">
        <v>67</v>
      </c>
      <c r="R88" s="3">
        <v>0</v>
      </c>
      <c r="S88" s="3">
        <v>0</v>
      </c>
    </row>
    <row r="89" spans="2:25" s="3" customFormat="1" x14ac:dyDescent="0.35">
      <c r="B89" s="3" t="s">
        <v>66</v>
      </c>
      <c r="R89" s="3">
        <v>0</v>
      </c>
      <c r="S89" s="3">
        <v>0</v>
      </c>
    </row>
    <row r="90" spans="2:25" s="3" customFormat="1" x14ac:dyDescent="0.35">
      <c r="B90" s="3" t="s">
        <v>69</v>
      </c>
      <c r="R90" s="3">
        <v>10.478999999999999</v>
      </c>
      <c r="S90" s="3">
        <v>11.32</v>
      </c>
    </row>
    <row r="91" spans="2:25" s="3" customFormat="1" x14ac:dyDescent="0.35">
      <c r="B91" s="3" t="s">
        <v>70</v>
      </c>
      <c r="R91" s="3">
        <v>0</v>
      </c>
      <c r="S91" s="3">
        <v>-296.22199999999998</v>
      </c>
    </row>
    <row r="92" spans="2:25" s="3" customFormat="1" x14ac:dyDescent="0.35">
      <c r="B92" s="3" t="s">
        <v>71</v>
      </c>
      <c r="R92" s="3">
        <v>39512.122000000003</v>
      </c>
      <c r="S92" s="3">
        <v>53372.673000000003</v>
      </c>
    </row>
    <row r="93" spans="2:25" s="4" customFormat="1" x14ac:dyDescent="0.35">
      <c r="B93" s="4" t="s">
        <v>72</v>
      </c>
      <c r="R93" s="4">
        <v>-23157.559000000001</v>
      </c>
      <c r="S93" s="4">
        <v>-42594.038</v>
      </c>
    </row>
    <row r="94" spans="2:25" s="11" customFormat="1" x14ac:dyDescent="0.35">
      <c r="B94" s="11" t="s">
        <v>73</v>
      </c>
      <c r="G94" s="11">
        <f>SUM(G90:G93)</f>
        <v>0</v>
      </c>
      <c r="H94" s="11">
        <f t="shared" ref="H94:Y94" si="16">SUM(H90:H93)</f>
        <v>0</v>
      </c>
      <c r="I94" s="11">
        <f t="shared" si="16"/>
        <v>0</v>
      </c>
      <c r="J94" s="11">
        <f t="shared" si="16"/>
        <v>0</v>
      </c>
      <c r="K94" s="11">
        <f t="shared" si="16"/>
        <v>0</v>
      </c>
      <c r="L94" s="11">
        <f t="shared" si="16"/>
        <v>0</v>
      </c>
      <c r="M94" s="11">
        <f t="shared" si="16"/>
        <v>0</v>
      </c>
      <c r="N94" s="11">
        <f t="shared" si="16"/>
        <v>0</v>
      </c>
      <c r="O94" s="11">
        <f t="shared" si="16"/>
        <v>0</v>
      </c>
      <c r="P94" s="11">
        <f t="shared" si="16"/>
        <v>0</v>
      </c>
      <c r="Q94" s="11">
        <f t="shared" si="16"/>
        <v>0</v>
      </c>
      <c r="R94" s="11">
        <f t="shared" si="16"/>
        <v>16365.042000000001</v>
      </c>
      <c r="S94" s="11">
        <f t="shared" si="16"/>
        <v>10493.733</v>
      </c>
      <c r="T94" s="11">
        <f t="shared" si="16"/>
        <v>0</v>
      </c>
      <c r="U94" s="11">
        <f t="shared" si="16"/>
        <v>0</v>
      </c>
      <c r="V94" s="11">
        <f t="shared" si="16"/>
        <v>0</v>
      </c>
      <c r="W94" s="11">
        <f t="shared" si="16"/>
        <v>0</v>
      </c>
      <c r="X94" s="11">
        <f t="shared" si="16"/>
        <v>0</v>
      </c>
      <c r="Y94" s="11">
        <f t="shared" si="16"/>
        <v>0</v>
      </c>
    </row>
    <row r="95" spans="2:25" s="3" customFormat="1" x14ac:dyDescent="0.35">
      <c r="B95" s="3" t="s">
        <v>74</v>
      </c>
      <c r="G95" s="3">
        <f>G94+G84+SUM(G86:G89)</f>
        <v>0</v>
      </c>
      <c r="H95" s="3">
        <f t="shared" ref="H95:Y95" si="17">H94+H84+SUM(H86:H89)</f>
        <v>0</v>
      </c>
      <c r="I95" s="3">
        <f t="shared" si="17"/>
        <v>0</v>
      </c>
      <c r="J95" s="3">
        <f t="shared" si="17"/>
        <v>0</v>
      </c>
      <c r="K95" s="3">
        <f t="shared" si="17"/>
        <v>0</v>
      </c>
      <c r="L95" s="3">
        <f t="shared" si="17"/>
        <v>0</v>
      </c>
      <c r="M95" s="3">
        <f t="shared" si="17"/>
        <v>0</v>
      </c>
      <c r="N95" s="3">
        <f t="shared" si="17"/>
        <v>0</v>
      </c>
      <c r="O95" s="3">
        <f t="shared" si="17"/>
        <v>0</v>
      </c>
      <c r="P95" s="3">
        <f t="shared" si="17"/>
        <v>0</v>
      </c>
      <c r="Q95" s="3">
        <f t="shared" si="17"/>
        <v>2821.5430000000001</v>
      </c>
      <c r="R95" s="3">
        <f t="shared" si="17"/>
        <v>19231.303</v>
      </c>
      <c r="S95" s="3">
        <f t="shared" si="17"/>
        <v>23625.93</v>
      </c>
      <c r="T95" s="3">
        <f t="shared" si="17"/>
        <v>0</v>
      </c>
      <c r="U95" s="3">
        <f t="shared" si="17"/>
        <v>0</v>
      </c>
      <c r="V95" s="3">
        <f t="shared" si="17"/>
        <v>0</v>
      </c>
      <c r="W95" s="3">
        <f t="shared" si="17"/>
        <v>0</v>
      </c>
      <c r="X95" s="3">
        <f t="shared" si="17"/>
        <v>0</v>
      </c>
      <c r="Y95" s="3">
        <f t="shared" si="17"/>
        <v>0</v>
      </c>
    </row>
    <row r="97" spans="1:25" x14ac:dyDescent="0.35">
      <c r="B97" t="s">
        <v>75</v>
      </c>
    </row>
    <row r="98" spans="1:25" s="1" customFormat="1" x14ac:dyDescent="0.35">
      <c r="A98" s="1" t="s">
        <v>33</v>
      </c>
      <c r="B98" s="1" t="s">
        <v>100</v>
      </c>
    </row>
    <row r="99" spans="1:25" s="3" customFormat="1" x14ac:dyDescent="0.35">
      <c r="B99" s="3" t="s">
        <v>101</v>
      </c>
      <c r="R99" s="3">
        <v>-6805.674</v>
      </c>
      <c r="S99" s="3">
        <v>-17354.125</v>
      </c>
    </row>
    <row r="100" spans="1:25" s="4" customFormat="1" x14ac:dyDescent="0.35">
      <c r="B100" s="4" t="s">
        <v>102</v>
      </c>
      <c r="R100" s="4">
        <v>-2737.2350000000001</v>
      </c>
      <c r="S100" s="4">
        <f>-4647.974</f>
        <v>-4647.9740000000002</v>
      </c>
    </row>
    <row r="101" spans="1:25" s="3" customFormat="1" x14ac:dyDescent="0.35">
      <c r="B101" s="3" t="s">
        <v>103</v>
      </c>
      <c r="G101" s="3">
        <f>SUM(G99:G100)</f>
        <v>0</v>
      </c>
      <c r="H101" s="3">
        <f t="shared" ref="H101:Y101" si="18">SUM(H99:H100)</f>
        <v>0</v>
      </c>
      <c r="I101" s="3">
        <f t="shared" si="18"/>
        <v>0</v>
      </c>
      <c r="J101" s="3">
        <f t="shared" si="18"/>
        <v>0</v>
      </c>
      <c r="K101" s="3">
        <f t="shared" si="18"/>
        <v>0</v>
      </c>
      <c r="L101" s="3">
        <f t="shared" si="18"/>
        <v>0</v>
      </c>
      <c r="M101" s="3">
        <f t="shared" si="18"/>
        <v>0</v>
      </c>
      <c r="N101" s="3">
        <f t="shared" si="18"/>
        <v>0</v>
      </c>
      <c r="O101" s="3">
        <f t="shared" si="18"/>
        <v>0</v>
      </c>
      <c r="P101" s="3">
        <f t="shared" si="18"/>
        <v>0</v>
      </c>
      <c r="Q101" s="3">
        <f t="shared" si="18"/>
        <v>0</v>
      </c>
      <c r="R101" s="3">
        <f t="shared" si="18"/>
        <v>-9542.9089999999997</v>
      </c>
      <c r="S101" s="3">
        <f t="shared" si="18"/>
        <v>-22002.099000000002</v>
      </c>
      <c r="T101" s="3">
        <f t="shared" si="18"/>
        <v>0</v>
      </c>
      <c r="U101" s="3">
        <f t="shared" si="18"/>
        <v>0</v>
      </c>
      <c r="V101" s="3">
        <f t="shared" si="18"/>
        <v>0</v>
      </c>
      <c r="W101" s="3">
        <f t="shared" si="18"/>
        <v>0</v>
      </c>
      <c r="X101" s="3">
        <f t="shared" si="18"/>
        <v>0</v>
      </c>
      <c r="Y101" s="3">
        <f t="shared" si="18"/>
        <v>0</v>
      </c>
    </row>
    <row r="103" spans="1:25" x14ac:dyDescent="0.35">
      <c r="B103" t="s">
        <v>104</v>
      </c>
      <c r="R103">
        <v>6500</v>
      </c>
      <c r="S103">
        <v>250</v>
      </c>
    </row>
    <row r="104" spans="1:25" x14ac:dyDescent="0.35">
      <c r="B104" t="s">
        <v>105</v>
      </c>
      <c r="R104" s="3">
        <v>4200.0910000000003</v>
      </c>
      <c r="S104" s="3">
        <v>4175.0140000000001</v>
      </c>
    </row>
    <row r="105" spans="1:25" x14ac:dyDescent="0.35">
      <c r="B105" t="s">
        <v>106</v>
      </c>
      <c r="R105" s="3">
        <v>0</v>
      </c>
      <c r="S105">
        <v>0</v>
      </c>
    </row>
    <row r="106" spans="1:25" x14ac:dyDescent="0.35">
      <c r="B106" t="s">
        <v>107</v>
      </c>
      <c r="R106" s="3">
        <v>0</v>
      </c>
      <c r="S106">
        <v>0</v>
      </c>
    </row>
    <row r="108" spans="1:25" s="3" customFormat="1" x14ac:dyDescent="0.35">
      <c r="B108" s="3" t="s">
        <v>108</v>
      </c>
      <c r="R108" s="3">
        <v>8880.14</v>
      </c>
      <c r="S108" s="3">
        <v>14863.300999999999</v>
      </c>
    </row>
    <row r="109" spans="1:25" s="4" customFormat="1" x14ac:dyDescent="0.35">
      <c r="B109" s="4" t="s">
        <v>109</v>
      </c>
      <c r="R109" s="4">
        <v>14863.300999999999</v>
      </c>
      <c r="S109" s="4">
        <v>10333.563</v>
      </c>
    </row>
    <row r="110" spans="1:25" s="3" customFormat="1" x14ac:dyDescent="0.35">
      <c r="B110" s="3" t="s">
        <v>110</v>
      </c>
      <c r="G110" s="3">
        <f>G109-G108</f>
        <v>0</v>
      </c>
      <c r="H110" s="3">
        <f t="shared" ref="H110:Y110" si="19">H109-H108</f>
        <v>0</v>
      </c>
      <c r="I110" s="3">
        <f t="shared" si="19"/>
        <v>0</v>
      </c>
      <c r="J110" s="3">
        <f t="shared" si="19"/>
        <v>0</v>
      </c>
      <c r="K110" s="3">
        <f t="shared" si="19"/>
        <v>0</v>
      </c>
      <c r="L110" s="3">
        <f t="shared" si="19"/>
        <v>0</v>
      </c>
      <c r="M110" s="3">
        <f t="shared" si="19"/>
        <v>0</v>
      </c>
      <c r="N110" s="3">
        <f t="shared" si="19"/>
        <v>0</v>
      </c>
      <c r="O110" s="3">
        <f t="shared" si="19"/>
        <v>0</v>
      </c>
      <c r="P110" s="3">
        <f t="shared" si="19"/>
        <v>0</v>
      </c>
      <c r="Q110" s="3">
        <f t="shared" si="19"/>
        <v>0</v>
      </c>
      <c r="R110" s="3">
        <f t="shared" si="19"/>
        <v>5983.1610000000001</v>
      </c>
      <c r="S110" s="3">
        <f t="shared" si="19"/>
        <v>-4529.7379999999994</v>
      </c>
      <c r="T110" s="3">
        <f t="shared" si="19"/>
        <v>0</v>
      </c>
      <c r="U110" s="3">
        <f t="shared" si="19"/>
        <v>0</v>
      </c>
      <c r="V110" s="3">
        <f t="shared" si="19"/>
        <v>0</v>
      </c>
      <c r="W110" s="3">
        <f t="shared" si="19"/>
        <v>0</v>
      </c>
      <c r="X110" s="3">
        <f t="shared" si="19"/>
        <v>0</v>
      </c>
      <c r="Y110" s="3">
        <f t="shared" si="19"/>
        <v>0</v>
      </c>
    </row>
  </sheetData>
  <pageMargins left="0.7" right="0.7" top="0.75" bottom="0.75" header="0.3" footer="0.3"/>
  <ignoredErrors>
    <ignoredError sqref="R94:S95"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2839B-6931-4CB5-A940-1A6F96233127}">
  <dimension ref="A1:CG49"/>
  <sheetViews>
    <sheetView tabSelected="1" zoomScale="70" zoomScaleNormal="70" workbookViewId="0">
      <pane xSplit="2" ySplit="6" topLeftCell="S7" activePane="bottomRight" state="frozen"/>
      <selection pane="topRight" activeCell="C1" sqref="C1"/>
      <selection pane="bottomLeft" activeCell="A7" sqref="A7"/>
      <selection pane="bottomRight" activeCell="AJ40" sqref="AJ40"/>
    </sheetView>
  </sheetViews>
  <sheetFormatPr defaultColWidth="10.6328125" defaultRowHeight="14.5" x14ac:dyDescent="0.35"/>
  <cols>
    <col min="1" max="1" width="5.6328125" customWidth="1"/>
    <col min="2" max="2" width="21.08984375" customWidth="1"/>
    <col min="36" max="36" width="14.1796875" bestFit="1" customWidth="1"/>
  </cols>
  <sheetData>
    <row r="1" spans="1:63" s="15" customFormat="1" x14ac:dyDescent="0.35">
      <c r="B1" s="15" t="s">
        <v>20</v>
      </c>
      <c r="M1" s="15">
        <f>N1-1</f>
        <v>2015</v>
      </c>
      <c r="N1" s="15">
        <f t="shared" ref="N1:S1" si="0">O1-1</f>
        <v>2016</v>
      </c>
      <c r="O1" s="15">
        <f t="shared" si="0"/>
        <v>2017</v>
      </c>
      <c r="P1" s="15">
        <f t="shared" si="0"/>
        <v>2018</v>
      </c>
      <c r="Q1" s="15">
        <f t="shared" si="0"/>
        <v>2019</v>
      </c>
      <c r="R1" s="15">
        <f t="shared" si="0"/>
        <v>2020</v>
      </c>
      <c r="S1" s="15">
        <f t="shared" si="0"/>
        <v>2021</v>
      </c>
      <c r="T1" s="15">
        <f>U1-1</f>
        <v>2022</v>
      </c>
      <c r="U1" s="15">
        <v>2023</v>
      </c>
      <c r="V1" s="15">
        <f>U1+1</f>
        <v>2024</v>
      </c>
      <c r="W1" s="15">
        <f t="shared" ref="W1:BK1" si="1">V1+1</f>
        <v>2025</v>
      </c>
      <c r="X1" s="15">
        <f t="shared" si="1"/>
        <v>2026</v>
      </c>
      <c r="Y1" s="15">
        <f t="shared" si="1"/>
        <v>2027</v>
      </c>
      <c r="Z1" s="15">
        <f t="shared" si="1"/>
        <v>2028</v>
      </c>
      <c r="AA1" s="15">
        <f t="shared" si="1"/>
        <v>2029</v>
      </c>
      <c r="AB1" s="15">
        <f t="shared" si="1"/>
        <v>2030</v>
      </c>
      <c r="AC1" s="15">
        <f t="shared" si="1"/>
        <v>2031</v>
      </c>
      <c r="AD1" s="15">
        <f t="shared" si="1"/>
        <v>2032</v>
      </c>
      <c r="AE1" s="15">
        <f t="shared" si="1"/>
        <v>2033</v>
      </c>
      <c r="AF1" s="15">
        <f t="shared" si="1"/>
        <v>2034</v>
      </c>
      <c r="AG1" s="15">
        <f t="shared" si="1"/>
        <v>2035</v>
      </c>
      <c r="AH1" s="15">
        <f t="shared" si="1"/>
        <v>2036</v>
      </c>
      <c r="AI1" s="15">
        <f t="shared" si="1"/>
        <v>2037</v>
      </c>
      <c r="AJ1" s="15">
        <f t="shared" si="1"/>
        <v>2038</v>
      </c>
      <c r="AK1" s="15">
        <f t="shared" si="1"/>
        <v>2039</v>
      </c>
      <c r="AL1" s="15">
        <f t="shared" si="1"/>
        <v>2040</v>
      </c>
      <c r="AM1" s="15">
        <f t="shared" si="1"/>
        <v>2041</v>
      </c>
      <c r="AN1" s="15">
        <f t="shared" si="1"/>
        <v>2042</v>
      </c>
      <c r="AO1" s="15">
        <f t="shared" si="1"/>
        <v>2043</v>
      </c>
      <c r="AP1" s="15">
        <f t="shared" si="1"/>
        <v>2044</v>
      </c>
      <c r="AQ1" s="15">
        <f t="shared" si="1"/>
        <v>2045</v>
      </c>
      <c r="AR1" s="15">
        <f t="shared" si="1"/>
        <v>2046</v>
      </c>
      <c r="AS1" s="15">
        <f t="shared" si="1"/>
        <v>2047</v>
      </c>
      <c r="AT1" s="15">
        <f t="shared" si="1"/>
        <v>2048</v>
      </c>
      <c r="AU1" s="15">
        <f t="shared" si="1"/>
        <v>2049</v>
      </c>
      <c r="AV1" s="15">
        <f t="shared" si="1"/>
        <v>2050</v>
      </c>
      <c r="AW1" s="15">
        <f t="shared" si="1"/>
        <v>2051</v>
      </c>
      <c r="AX1" s="15">
        <f t="shared" si="1"/>
        <v>2052</v>
      </c>
      <c r="AY1" s="15">
        <f t="shared" si="1"/>
        <v>2053</v>
      </c>
      <c r="AZ1" s="15">
        <f t="shared" si="1"/>
        <v>2054</v>
      </c>
      <c r="BA1" s="15">
        <f t="shared" si="1"/>
        <v>2055</v>
      </c>
      <c r="BB1" s="15">
        <f t="shared" si="1"/>
        <v>2056</v>
      </c>
      <c r="BC1" s="15">
        <f t="shared" si="1"/>
        <v>2057</v>
      </c>
      <c r="BD1" s="15">
        <f t="shared" si="1"/>
        <v>2058</v>
      </c>
      <c r="BE1" s="15">
        <f t="shared" si="1"/>
        <v>2059</v>
      </c>
      <c r="BF1" s="15">
        <f t="shared" si="1"/>
        <v>2060</v>
      </c>
      <c r="BG1" s="15">
        <f t="shared" si="1"/>
        <v>2061</v>
      </c>
      <c r="BH1" s="15">
        <f t="shared" si="1"/>
        <v>2062</v>
      </c>
      <c r="BI1" s="15">
        <f t="shared" si="1"/>
        <v>2063</v>
      </c>
      <c r="BJ1" s="15">
        <f t="shared" si="1"/>
        <v>2064</v>
      </c>
      <c r="BK1" s="15">
        <f t="shared" si="1"/>
        <v>2065</v>
      </c>
    </row>
    <row r="2" spans="1:63" x14ac:dyDescent="0.35">
      <c r="B2" t="s">
        <v>21</v>
      </c>
      <c r="M2" s="2">
        <v>42566</v>
      </c>
      <c r="N2" s="2">
        <v>42824</v>
      </c>
      <c r="O2" s="2">
        <v>43207</v>
      </c>
      <c r="P2" s="2">
        <v>43553</v>
      </c>
      <c r="Q2" s="2">
        <v>43965</v>
      </c>
      <c r="R2" s="2">
        <v>44274</v>
      </c>
      <c r="S2" s="2">
        <v>44648</v>
      </c>
      <c r="T2" s="2">
        <v>45013</v>
      </c>
      <c r="U2" s="2">
        <v>45394</v>
      </c>
    </row>
    <row r="3" spans="1:63" x14ac:dyDescent="0.35">
      <c r="B3" t="s">
        <v>114</v>
      </c>
      <c r="M3" s="2">
        <f>DATE(YEAR(N3)-1, MONTH(N3), DAY(N3))</f>
        <v>42369</v>
      </c>
      <c r="N3" s="2">
        <f>DATE(YEAR(O3)-1, MONTH(O3), DAY(O3))</f>
        <v>42735</v>
      </c>
      <c r="O3" s="2">
        <f>DATE(YEAR(P3)-1, MONTH(P3), DAY(P3))</f>
        <v>43100</v>
      </c>
      <c r="P3" s="2">
        <f>DATE(YEAR(Q3)-1, MONTH(Q3), DAY(Q3))</f>
        <v>43465</v>
      </c>
      <c r="Q3" s="2">
        <f>DATE(YEAR(R3)-1, MONTH(R3), DAY(R3))</f>
        <v>43830</v>
      </c>
      <c r="R3" s="2">
        <f>DATE(YEAR(S3)-1, MONTH(S3), DAY(S3))</f>
        <v>44196</v>
      </c>
      <c r="S3" s="2">
        <f>DATE(YEAR(T3)-1, MONTH(T3), DAY(T3))</f>
        <v>44561</v>
      </c>
      <c r="T3" s="2">
        <f>DATE(YEAR(U3)-1, MONTH(U3), DAY(U3))</f>
        <v>44926</v>
      </c>
      <c r="U3" s="2">
        <v>45291</v>
      </c>
    </row>
    <row r="9" spans="1:63" s="14" customFormat="1" x14ac:dyDescent="0.35">
      <c r="A9" s="14" t="s">
        <v>33</v>
      </c>
      <c r="B9" s="1" t="s">
        <v>28</v>
      </c>
      <c r="C9" s="1"/>
    </row>
    <row r="10" spans="1:63" x14ac:dyDescent="0.35">
      <c r="B10" s="3" t="s">
        <v>29</v>
      </c>
      <c r="C10" s="3"/>
      <c r="N10">
        <v>0</v>
      </c>
      <c r="O10">
        <v>235.584</v>
      </c>
      <c r="P10">
        <v>1096.04</v>
      </c>
      <c r="Q10" s="3">
        <v>735.43100000000004</v>
      </c>
      <c r="R10" s="3">
        <v>404.46699999999998</v>
      </c>
      <c r="S10" s="3">
        <v>1495.328</v>
      </c>
      <c r="T10" s="3">
        <v>2643.3249999999998</v>
      </c>
      <c r="U10" s="3">
        <v>6903.9880000000003</v>
      </c>
    </row>
    <row r="11" spans="1:63" s="4" customFormat="1" x14ac:dyDescent="0.35">
      <c r="B11" s="4" t="s">
        <v>30</v>
      </c>
      <c r="N11" s="4">
        <v>0</v>
      </c>
      <c r="O11" s="4">
        <v>156.60900000000001</v>
      </c>
      <c r="P11" s="4">
        <v>177.988</v>
      </c>
      <c r="Q11" s="4">
        <v>94.966999999999999</v>
      </c>
      <c r="R11" s="4">
        <v>219.49799999999999</v>
      </c>
      <c r="S11" s="4">
        <v>917.54</v>
      </c>
      <c r="T11" s="4">
        <v>1351.309</v>
      </c>
      <c r="U11" s="4">
        <f>1167.391+1758.787</f>
        <v>2926.1779999999999</v>
      </c>
    </row>
    <row r="12" spans="1:63" s="15" customFormat="1" x14ac:dyDescent="0.35">
      <c r="B12" s="8" t="s">
        <v>31</v>
      </c>
      <c r="C12" s="8"/>
      <c r="J12" s="8">
        <f t="shared" ref="J12:Q12" si="2">SUM(J10:J11)</f>
        <v>0</v>
      </c>
      <c r="K12" s="8">
        <f t="shared" si="2"/>
        <v>0</v>
      </c>
      <c r="L12" s="8">
        <f t="shared" si="2"/>
        <v>0</v>
      </c>
      <c r="M12" s="8">
        <f t="shared" si="2"/>
        <v>0</v>
      </c>
      <c r="N12" s="8">
        <f t="shared" si="2"/>
        <v>0</v>
      </c>
      <c r="O12" s="8">
        <f t="shared" si="2"/>
        <v>392.19299999999998</v>
      </c>
      <c r="P12" s="8">
        <f t="shared" si="2"/>
        <v>1274.028</v>
      </c>
      <c r="Q12" s="8">
        <f t="shared" si="2"/>
        <v>830.39800000000002</v>
      </c>
      <c r="R12" s="8">
        <f t="shared" ref="Q12:AE12" si="3">SUM(R10:R11)</f>
        <v>623.96499999999992</v>
      </c>
      <c r="S12" s="8">
        <f t="shared" si="3"/>
        <v>2412.8679999999999</v>
      </c>
      <c r="T12" s="8">
        <f t="shared" si="3"/>
        <v>3994.634</v>
      </c>
      <c r="U12" s="8">
        <f t="shared" si="3"/>
        <v>9830.1660000000011</v>
      </c>
      <c r="V12" s="8">
        <f t="shared" si="3"/>
        <v>0</v>
      </c>
      <c r="W12" s="8">
        <f t="shared" si="3"/>
        <v>0</v>
      </c>
      <c r="X12" s="8">
        <f t="shared" si="3"/>
        <v>0</v>
      </c>
      <c r="Y12" s="8">
        <f t="shared" si="3"/>
        <v>0</v>
      </c>
      <c r="Z12" s="8">
        <f t="shared" si="3"/>
        <v>0</v>
      </c>
      <c r="AA12" s="8">
        <f t="shared" si="3"/>
        <v>0</v>
      </c>
      <c r="AB12" s="8">
        <f t="shared" si="3"/>
        <v>0</v>
      </c>
      <c r="AC12" s="8">
        <f t="shared" si="3"/>
        <v>0</v>
      </c>
      <c r="AD12" s="8">
        <f t="shared" si="3"/>
        <v>0</v>
      </c>
      <c r="AE12" s="8">
        <f t="shared" si="3"/>
        <v>0</v>
      </c>
    </row>
    <row r="15" spans="1:63" s="1" customFormat="1" x14ac:dyDescent="0.35">
      <c r="A15" s="1" t="s">
        <v>33</v>
      </c>
      <c r="B15" s="1" t="s">
        <v>76</v>
      </c>
    </row>
    <row r="16" spans="1:63" s="8" customFormat="1" x14ac:dyDescent="0.35">
      <c r="B16" s="8" t="s">
        <v>77</v>
      </c>
      <c r="N16" s="8">
        <v>6.9</v>
      </c>
      <c r="O16" s="3">
        <v>235.584</v>
      </c>
      <c r="P16" s="8">
        <v>1274.028</v>
      </c>
      <c r="Q16" s="8">
        <v>830.39800000000002</v>
      </c>
      <c r="R16" s="8">
        <v>623.69500000000005</v>
      </c>
      <c r="S16" s="8">
        <v>2412.8679999999999</v>
      </c>
      <c r="T16" s="8">
        <v>3994.634</v>
      </c>
      <c r="U16" s="8">
        <v>9830.1659999999993</v>
      </c>
      <c r="V16" s="8">
        <f>U16*(1+V39)</f>
        <v>19660.331999999999</v>
      </c>
      <c r="W16" s="8">
        <f t="shared" ref="W16:AE16" si="4">V16*(1+W39)</f>
        <v>39320.663999999997</v>
      </c>
      <c r="X16" s="8">
        <f t="shared" si="4"/>
        <v>78641.327999999994</v>
      </c>
      <c r="Y16" s="8">
        <f t="shared" si="4"/>
        <v>157282.65599999999</v>
      </c>
      <c r="Z16" s="8">
        <f t="shared" si="4"/>
        <v>314565.31199999998</v>
      </c>
      <c r="AA16" s="8">
        <f t="shared" si="4"/>
        <v>629130.62399999995</v>
      </c>
      <c r="AB16" s="8">
        <f t="shared" si="4"/>
        <v>1258261.2479999999</v>
      </c>
      <c r="AC16" s="8">
        <f t="shared" si="4"/>
        <v>2516522.4959999998</v>
      </c>
      <c r="AD16" s="8">
        <f t="shared" si="4"/>
        <v>5033044.9919999996</v>
      </c>
      <c r="AE16" s="8">
        <f t="shared" si="4"/>
        <v>10066089.983999999</v>
      </c>
    </row>
    <row r="17" spans="2:85" s="4" customFormat="1" x14ac:dyDescent="0.35">
      <c r="B17" s="4" t="s">
        <v>78</v>
      </c>
      <c r="N17" s="4">
        <v>7.7489999999999997</v>
      </c>
      <c r="O17" s="4">
        <v>156.60900000000001</v>
      </c>
      <c r="P17" s="4">
        <v>336.654</v>
      </c>
      <c r="Q17" s="4">
        <v>226.505</v>
      </c>
      <c r="R17" s="4">
        <v>187.90299999999999</v>
      </c>
      <c r="S17" s="4">
        <v>1102.038</v>
      </c>
      <c r="T17" s="4">
        <v>1630.527</v>
      </c>
      <c r="U17" s="4">
        <v>6164.31</v>
      </c>
    </row>
    <row r="18" spans="2:85" s="8" customFormat="1" x14ac:dyDescent="0.35">
      <c r="B18" s="8" t="s">
        <v>79</v>
      </c>
      <c r="J18" s="8">
        <f>J16-J17</f>
        <v>0</v>
      </c>
      <c r="K18" s="8">
        <f t="shared" ref="K18:AE18" si="5">K16-K17</f>
        <v>0</v>
      </c>
      <c r="L18" s="8">
        <f t="shared" si="5"/>
        <v>0</v>
      </c>
      <c r="M18" s="8">
        <f t="shared" si="5"/>
        <v>0</v>
      </c>
      <c r="N18" s="8">
        <f t="shared" si="5"/>
        <v>-0.84899999999999931</v>
      </c>
      <c r="O18" s="8">
        <f t="shared" si="5"/>
        <v>78.974999999999994</v>
      </c>
      <c r="P18" s="8">
        <f t="shared" si="5"/>
        <v>937.37400000000002</v>
      </c>
      <c r="Q18" s="8">
        <f t="shared" si="5"/>
        <v>603.89300000000003</v>
      </c>
      <c r="R18" s="8">
        <f t="shared" si="5"/>
        <v>435.79200000000003</v>
      </c>
      <c r="S18" s="8">
        <f t="shared" si="5"/>
        <v>1310.83</v>
      </c>
      <c r="T18" s="8">
        <f t="shared" si="5"/>
        <v>2364.107</v>
      </c>
      <c r="U18" s="8">
        <f t="shared" si="5"/>
        <v>3665.8559999999989</v>
      </c>
      <c r="V18" s="8">
        <f>V16*V46</f>
        <v>9830.1659999999993</v>
      </c>
      <c r="W18" s="8">
        <f t="shared" ref="W18:AE18" si="6">W16*W46</f>
        <v>19660.331999999999</v>
      </c>
      <c r="X18" s="8">
        <f t="shared" si="6"/>
        <v>39320.663999999997</v>
      </c>
      <c r="Y18" s="8">
        <f t="shared" si="6"/>
        <v>78641.327999999994</v>
      </c>
      <c r="Z18" s="8">
        <f t="shared" si="6"/>
        <v>157282.65599999999</v>
      </c>
      <c r="AA18" s="8">
        <f t="shared" si="6"/>
        <v>314565.31199999998</v>
      </c>
      <c r="AB18" s="8">
        <f t="shared" si="6"/>
        <v>629130.62399999995</v>
      </c>
      <c r="AC18" s="8">
        <f t="shared" si="6"/>
        <v>1258261.2479999999</v>
      </c>
      <c r="AD18" s="8">
        <f t="shared" si="6"/>
        <v>2516522.4959999998</v>
      </c>
      <c r="AE18" s="8">
        <f t="shared" si="6"/>
        <v>5033044.9919999996</v>
      </c>
    </row>
    <row r="19" spans="2:85" s="3" customFormat="1" x14ac:dyDescent="0.35">
      <c r="B19" s="3" t="s">
        <v>82</v>
      </c>
      <c r="N19" s="3">
        <f>29.404+395.322</f>
        <v>424.726</v>
      </c>
      <c r="O19" s="3">
        <f>361.231+439.824</f>
        <v>801.05500000000006</v>
      </c>
      <c r="P19" s="3">
        <v>508.14400000000001</v>
      </c>
      <c r="Q19" s="3">
        <v>502.22500000000002</v>
      </c>
      <c r="R19" s="3">
        <v>289.77199999999999</v>
      </c>
      <c r="S19" s="3">
        <v>1662.183</v>
      </c>
      <c r="T19" s="3">
        <v>4196.3130000000001</v>
      </c>
      <c r="U19" s="3">
        <v>6195.4</v>
      </c>
      <c r="V19" s="3">
        <f>U19*(1+V41)</f>
        <v>12390.8</v>
      </c>
      <c r="W19" s="3">
        <f t="shared" ref="W19:AE19" si="7">V19*(1+W41)</f>
        <v>24781.599999999999</v>
      </c>
      <c r="X19" s="3">
        <f t="shared" si="7"/>
        <v>37172.399999999994</v>
      </c>
      <c r="Y19" s="3">
        <f t="shared" si="7"/>
        <v>55758.599999999991</v>
      </c>
      <c r="Z19" s="3">
        <f t="shared" si="7"/>
        <v>83637.899999999994</v>
      </c>
      <c r="AA19" s="3">
        <f t="shared" si="7"/>
        <v>125456.84999999999</v>
      </c>
      <c r="AB19" s="3">
        <f t="shared" si="7"/>
        <v>188185.27499999999</v>
      </c>
      <c r="AC19" s="3">
        <f t="shared" si="7"/>
        <v>235231.59375</v>
      </c>
      <c r="AD19" s="3">
        <f t="shared" si="7"/>
        <v>294039.4921875</v>
      </c>
      <c r="AE19" s="3">
        <f t="shared" si="7"/>
        <v>367549.365234375</v>
      </c>
    </row>
    <row r="20" spans="2:85" s="4" customFormat="1" x14ac:dyDescent="0.35">
      <c r="B20" s="4" t="s">
        <v>83</v>
      </c>
      <c r="N20" s="4">
        <v>398.13</v>
      </c>
      <c r="O20" s="4">
        <v>1690.6659999999999</v>
      </c>
      <c r="P20" s="4">
        <v>2510.8180000000002</v>
      </c>
      <c r="Q20" s="4">
        <v>2080.9409999999998</v>
      </c>
      <c r="R20" s="4">
        <v>2486.7220000000002</v>
      </c>
      <c r="S20" s="4">
        <v>11162.062</v>
      </c>
      <c r="T20" s="4">
        <v>16453.776000000002</v>
      </c>
      <c r="U20" s="4">
        <v>19882.401999999998</v>
      </c>
      <c r="V20" s="3">
        <f>U20*(1+V42)</f>
        <v>39764.803999999996</v>
      </c>
      <c r="W20" s="3">
        <f t="shared" ref="W20:AE20" si="8">V20*(1+W42)</f>
        <v>79529.607999999993</v>
      </c>
      <c r="X20" s="3">
        <f t="shared" si="8"/>
        <v>119294.41199999998</v>
      </c>
      <c r="Y20" s="3">
        <f t="shared" si="8"/>
        <v>178941.61799999996</v>
      </c>
      <c r="Z20" s="3">
        <f t="shared" si="8"/>
        <v>268412.42699999991</v>
      </c>
      <c r="AA20" s="3">
        <f t="shared" si="8"/>
        <v>402618.64049999986</v>
      </c>
      <c r="AB20" s="3">
        <f t="shared" si="8"/>
        <v>603927.96074999985</v>
      </c>
      <c r="AC20" s="3">
        <f t="shared" si="8"/>
        <v>754909.95093749976</v>
      </c>
      <c r="AD20" s="3">
        <f t="shared" si="8"/>
        <v>943637.4386718747</v>
      </c>
      <c r="AE20" s="3">
        <f t="shared" si="8"/>
        <v>1179546.7983398433</v>
      </c>
    </row>
    <row r="21" spans="2:85" s="11" customFormat="1" x14ac:dyDescent="0.35">
      <c r="B21" s="11" t="s">
        <v>84</v>
      </c>
      <c r="J21" s="11">
        <f>SUM(J19:J20)</f>
        <v>0</v>
      </c>
      <c r="K21" s="11">
        <f t="shared" ref="K21:AE21" si="9">SUM(K19:K20)</f>
        <v>0</v>
      </c>
      <c r="L21" s="11">
        <f t="shared" si="9"/>
        <v>0</v>
      </c>
      <c r="M21" s="11">
        <f t="shared" si="9"/>
        <v>0</v>
      </c>
      <c r="N21" s="11">
        <f t="shared" si="9"/>
        <v>822.85599999999999</v>
      </c>
      <c r="O21" s="11">
        <f t="shared" si="9"/>
        <v>2491.721</v>
      </c>
      <c r="P21" s="11">
        <f t="shared" si="9"/>
        <v>3018.9620000000004</v>
      </c>
      <c r="Q21" s="11">
        <f t="shared" si="9"/>
        <v>2583.1659999999997</v>
      </c>
      <c r="R21" s="11">
        <f t="shared" si="9"/>
        <v>2776.4940000000001</v>
      </c>
      <c r="S21" s="11">
        <f t="shared" si="9"/>
        <v>12824.244999999999</v>
      </c>
      <c r="T21" s="11">
        <f t="shared" si="9"/>
        <v>20650.089</v>
      </c>
      <c r="U21" s="11">
        <f t="shared" si="9"/>
        <v>26077.801999999996</v>
      </c>
      <c r="V21" s="11">
        <f t="shared" si="9"/>
        <v>52155.603999999992</v>
      </c>
      <c r="W21" s="11">
        <f t="shared" si="9"/>
        <v>104311.20799999998</v>
      </c>
      <c r="X21" s="11">
        <f t="shared" si="9"/>
        <v>156466.81199999998</v>
      </c>
      <c r="Y21" s="11">
        <f t="shared" si="9"/>
        <v>234700.21799999994</v>
      </c>
      <c r="Z21" s="11">
        <f t="shared" si="9"/>
        <v>352050.32699999993</v>
      </c>
      <c r="AA21" s="11">
        <f t="shared" si="9"/>
        <v>528075.49049999984</v>
      </c>
      <c r="AB21" s="11">
        <f t="shared" si="9"/>
        <v>792113.23574999988</v>
      </c>
      <c r="AC21" s="11">
        <f t="shared" si="9"/>
        <v>990141.54468749976</v>
      </c>
      <c r="AD21" s="11">
        <f t="shared" si="9"/>
        <v>1237676.9308593748</v>
      </c>
      <c r="AE21" s="11">
        <f t="shared" si="9"/>
        <v>1547096.1635742183</v>
      </c>
    </row>
    <row r="22" spans="2:85" s="3" customFormat="1" x14ac:dyDescent="0.35">
      <c r="B22" s="3" t="s">
        <v>85</v>
      </c>
      <c r="J22" s="3">
        <f>J18-J21</f>
        <v>0</v>
      </c>
      <c r="K22" s="3">
        <f t="shared" ref="K22:AE22" si="10">K18-K21</f>
        <v>0</v>
      </c>
      <c r="L22" s="3">
        <f t="shared" si="10"/>
        <v>0</v>
      </c>
      <c r="M22" s="3">
        <f t="shared" si="10"/>
        <v>0</v>
      </c>
      <c r="N22" s="3">
        <f t="shared" si="10"/>
        <v>-823.70500000000004</v>
      </c>
      <c r="O22" s="3">
        <f t="shared" si="10"/>
        <v>-2412.7460000000001</v>
      </c>
      <c r="P22" s="3">
        <f t="shared" si="10"/>
        <v>-2081.5880000000006</v>
      </c>
      <c r="Q22" s="3">
        <f t="shared" si="10"/>
        <v>-1979.2729999999997</v>
      </c>
      <c r="R22" s="3">
        <f t="shared" si="10"/>
        <v>-2340.7020000000002</v>
      </c>
      <c r="S22" s="3">
        <f t="shared" si="10"/>
        <v>-11513.414999999999</v>
      </c>
      <c r="T22" s="3">
        <f t="shared" si="10"/>
        <v>-18285.982</v>
      </c>
      <c r="U22" s="3">
        <f t="shared" si="10"/>
        <v>-22411.945999999996</v>
      </c>
      <c r="V22" s="3">
        <f t="shared" si="10"/>
        <v>-42325.437999999995</v>
      </c>
      <c r="W22" s="3">
        <f t="shared" si="10"/>
        <v>-84650.875999999989</v>
      </c>
      <c r="X22" s="3">
        <f t="shared" si="10"/>
        <v>-117146.14799999999</v>
      </c>
      <c r="Y22" s="3">
        <f t="shared" si="10"/>
        <v>-156058.88999999996</v>
      </c>
      <c r="Z22" s="3">
        <f t="shared" si="10"/>
        <v>-194767.67099999994</v>
      </c>
      <c r="AA22" s="3">
        <f t="shared" si="10"/>
        <v>-213510.17849999986</v>
      </c>
      <c r="AB22" s="3">
        <f t="shared" si="10"/>
        <v>-162982.61174999992</v>
      </c>
      <c r="AC22" s="3">
        <f t="shared" si="10"/>
        <v>268119.70331250015</v>
      </c>
      <c r="AD22" s="3">
        <f t="shared" si="10"/>
        <v>1278845.565140625</v>
      </c>
      <c r="AE22" s="3">
        <f t="shared" si="10"/>
        <v>3485948.8284257813</v>
      </c>
    </row>
    <row r="23" spans="2:85" s="3" customFormat="1" x14ac:dyDescent="0.35">
      <c r="B23" s="3" t="s">
        <v>115</v>
      </c>
      <c r="N23" s="3">
        <f>0.025+2.152</f>
        <v>2.177</v>
      </c>
      <c r="O23" s="3">
        <f>0.256+1.336-2.963-9.593</f>
        <v>-10.964</v>
      </c>
      <c r="P23" s="3">
        <v>-0.82599999999999996</v>
      </c>
      <c r="Q23" s="3">
        <v>-1.58</v>
      </c>
      <c r="R23" s="3">
        <v>-5.2679999999999998</v>
      </c>
      <c r="S23" s="3">
        <v>-3.3359999999999999</v>
      </c>
      <c r="T23" s="3">
        <v>-935.87400000000002</v>
      </c>
      <c r="U23" s="3">
        <v>-718.42</v>
      </c>
      <c r="V23" s="3">
        <v>0</v>
      </c>
      <c r="W23" s="3">
        <v>0</v>
      </c>
      <c r="X23" s="3">
        <v>0</v>
      </c>
      <c r="Y23" s="3">
        <v>0</v>
      </c>
      <c r="Z23" s="3">
        <v>0</v>
      </c>
      <c r="AA23" s="3">
        <v>0</v>
      </c>
      <c r="AB23" s="3">
        <v>0</v>
      </c>
      <c r="AC23" s="3">
        <v>0</v>
      </c>
      <c r="AD23" s="3">
        <v>0</v>
      </c>
      <c r="AE23" s="3">
        <v>0</v>
      </c>
    </row>
    <row r="24" spans="2:85" s="3" customFormat="1" x14ac:dyDescent="0.35">
      <c r="B24" s="3" t="s">
        <v>116</v>
      </c>
      <c r="N24" s="3">
        <v>0</v>
      </c>
      <c r="O24" s="3">
        <v>0</v>
      </c>
      <c r="P24" s="3">
        <v>0</v>
      </c>
      <c r="Q24" s="3">
        <v>1.1000000000000001</v>
      </c>
      <c r="R24" s="3">
        <v>-501.80200000000002</v>
      </c>
      <c r="S24" s="3">
        <f>-140-128.198-0.381</f>
        <v>-268.57899999999995</v>
      </c>
      <c r="T24" s="3">
        <f>158.675-511.825-8.508</f>
        <v>-361.65799999999996</v>
      </c>
      <c r="U24" s="3">
        <v>-730.23</v>
      </c>
      <c r="V24" s="3">
        <v>0</v>
      </c>
      <c r="W24" s="3">
        <v>0</v>
      </c>
      <c r="X24" s="3">
        <v>0</v>
      </c>
      <c r="Y24" s="3">
        <v>0</v>
      </c>
      <c r="Z24" s="3">
        <v>0</v>
      </c>
      <c r="AA24" s="3">
        <v>0</v>
      </c>
      <c r="AB24" s="3">
        <v>0</v>
      </c>
      <c r="AC24" s="3">
        <v>0</v>
      </c>
      <c r="AD24" s="3">
        <v>0</v>
      </c>
      <c r="AE24" s="3">
        <v>0</v>
      </c>
    </row>
    <row r="25" spans="2:85" s="4" customFormat="1" x14ac:dyDescent="0.35">
      <c r="B25" s="4" t="s">
        <v>117</v>
      </c>
      <c r="N25" s="4">
        <v>0</v>
      </c>
      <c r="O25" s="4">
        <v>0</v>
      </c>
      <c r="P25" s="4">
        <v>24.175000000000001</v>
      </c>
      <c r="Q25" s="4">
        <v>0</v>
      </c>
      <c r="R25" s="4">
        <v>-2.5939999999999999</v>
      </c>
      <c r="S25" s="4">
        <v>-125.821</v>
      </c>
      <c r="T25" s="4">
        <v>147.035</v>
      </c>
      <c r="U25" s="4">
        <v>167.04</v>
      </c>
      <c r="V25" s="4">
        <v>0</v>
      </c>
      <c r="W25" s="4">
        <v>0</v>
      </c>
      <c r="X25" s="4">
        <v>0</v>
      </c>
      <c r="Y25" s="4">
        <v>0</v>
      </c>
      <c r="Z25" s="4">
        <v>0</v>
      </c>
      <c r="AA25" s="4">
        <v>0</v>
      </c>
      <c r="AB25" s="4">
        <v>0</v>
      </c>
      <c r="AC25" s="4">
        <v>0</v>
      </c>
      <c r="AD25" s="4">
        <v>0</v>
      </c>
      <c r="AE25" s="4">
        <v>0</v>
      </c>
    </row>
    <row r="26" spans="2:85" s="3" customFormat="1" x14ac:dyDescent="0.35">
      <c r="B26" s="3" t="s">
        <v>118</v>
      </c>
      <c r="J26" s="3">
        <f>J22+SUM(J23:J25)</f>
        <v>0</v>
      </c>
      <c r="K26" s="3">
        <f t="shared" ref="K26:AE26" si="11">K22+SUM(K23:K25)</f>
        <v>0</v>
      </c>
      <c r="L26" s="3">
        <f t="shared" si="11"/>
        <v>0</v>
      </c>
      <c r="M26" s="3">
        <f t="shared" si="11"/>
        <v>0</v>
      </c>
      <c r="N26" s="3">
        <f t="shared" si="11"/>
        <v>-821.52800000000002</v>
      </c>
      <c r="O26" s="3">
        <f t="shared" si="11"/>
        <v>-2423.71</v>
      </c>
      <c r="P26" s="3">
        <f t="shared" si="11"/>
        <v>-2058.2390000000005</v>
      </c>
      <c r="Q26" s="3">
        <f t="shared" si="11"/>
        <v>-1979.7529999999997</v>
      </c>
      <c r="R26" s="3">
        <f t="shared" si="11"/>
        <v>-2850.366</v>
      </c>
      <c r="S26" s="3">
        <f t="shared" si="11"/>
        <v>-11911.151</v>
      </c>
      <c r="T26" s="3">
        <f t="shared" si="11"/>
        <v>-19436.478999999999</v>
      </c>
      <c r="U26" s="3">
        <f t="shared" si="11"/>
        <v>-23693.555999999997</v>
      </c>
      <c r="V26" s="3">
        <f t="shared" si="11"/>
        <v>-42325.437999999995</v>
      </c>
      <c r="W26" s="3">
        <f t="shared" si="11"/>
        <v>-84650.875999999989</v>
      </c>
      <c r="X26" s="3">
        <f t="shared" si="11"/>
        <v>-117146.14799999999</v>
      </c>
      <c r="Y26" s="3">
        <f t="shared" si="11"/>
        <v>-156058.88999999996</v>
      </c>
      <c r="Z26" s="3">
        <f t="shared" si="11"/>
        <v>-194767.67099999994</v>
      </c>
      <c r="AA26" s="3">
        <f t="shared" si="11"/>
        <v>-213510.17849999986</v>
      </c>
      <c r="AB26" s="3">
        <f t="shared" si="11"/>
        <v>-162982.61174999992</v>
      </c>
      <c r="AC26" s="3">
        <f t="shared" si="11"/>
        <v>268119.70331250015</v>
      </c>
      <c r="AD26" s="3">
        <f t="shared" si="11"/>
        <v>1278845.565140625</v>
      </c>
      <c r="AE26" s="3">
        <f t="shared" si="11"/>
        <v>3485948.8284257813</v>
      </c>
    </row>
    <row r="27" spans="2:85" s="4" customFormat="1" x14ac:dyDescent="0.35">
      <c r="B27" s="4" t="s">
        <v>119</v>
      </c>
      <c r="N27" s="4">
        <v>-0.8</v>
      </c>
      <c r="O27" s="4">
        <v>0.8</v>
      </c>
      <c r="P27" s="4">
        <v>0</v>
      </c>
      <c r="Q27" s="4">
        <v>0</v>
      </c>
      <c r="R27" s="4">
        <v>0</v>
      </c>
      <c r="S27" s="4">
        <v>0</v>
      </c>
      <c r="T27" s="4">
        <v>0</v>
      </c>
      <c r="U27" s="4">
        <v>0</v>
      </c>
      <c r="V27" s="4">
        <f>V26*V49</f>
        <v>0</v>
      </c>
      <c r="W27" s="4">
        <f t="shared" ref="W27:AE27" si="12">W26*W49</f>
        <v>0</v>
      </c>
      <c r="X27" s="4">
        <f t="shared" si="12"/>
        <v>0</v>
      </c>
      <c r="Y27" s="4">
        <f t="shared" si="12"/>
        <v>0</v>
      </c>
      <c r="Z27" s="4">
        <f t="shared" si="12"/>
        <v>0</v>
      </c>
      <c r="AA27" s="4">
        <f t="shared" si="12"/>
        <v>0</v>
      </c>
      <c r="AB27" s="4">
        <f t="shared" si="12"/>
        <v>0</v>
      </c>
      <c r="AC27" s="4">
        <f t="shared" si="12"/>
        <v>67029.925828125037</v>
      </c>
      <c r="AD27" s="4">
        <f t="shared" si="12"/>
        <v>319711.39128515625</v>
      </c>
      <c r="AE27" s="4">
        <f t="shared" si="12"/>
        <v>871487.20710644533</v>
      </c>
    </row>
    <row r="28" spans="2:85" s="3" customFormat="1" x14ac:dyDescent="0.35">
      <c r="B28" s="3" t="s">
        <v>124</v>
      </c>
      <c r="J28" s="3">
        <f>J26-J27</f>
        <v>0</v>
      </c>
      <c r="K28" s="3">
        <f t="shared" ref="K28:AE28" si="13">K26-K27</f>
        <v>0</v>
      </c>
      <c r="L28" s="3">
        <f t="shared" si="13"/>
        <v>0</v>
      </c>
      <c r="M28" s="3">
        <f t="shared" si="13"/>
        <v>0</v>
      </c>
      <c r="N28" s="3">
        <f t="shared" si="13"/>
        <v>-820.72800000000007</v>
      </c>
      <c r="O28" s="3">
        <f t="shared" si="13"/>
        <v>-2424.5100000000002</v>
      </c>
      <c r="P28" s="3">
        <f t="shared" si="13"/>
        <v>-2058.2390000000005</v>
      </c>
      <c r="Q28" s="3">
        <f t="shared" si="13"/>
        <v>-1979.7529999999997</v>
      </c>
      <c r="R28" s="3">
        <f t="shared" si="13"/>
        <v>-2850.366</v>
      </c>
      <c r="S28" s="3">
        <f t="shared" si="13"/>
        <v>-11911.151</v>
      </c>
      <c r="T28" s="3">
        <f t="shared" si="13"/>
        <v>-19436.478999999999</v>
      </c>
      <c r="U28" s="3">
        <f t="shared" si="13"/>
        <v>-23693.555999999997</v>
      </c>
      <c r="V28" s="3">
        <f t="shared" si="13"/>
        <v>-42325.437999999995</v>
      </c>
      <c r="W28" s="3">
        <f t="shared" si="13"/>
        <v>-84650.875999999989</v>
      </c>
      <c r="X28" s="3">
        <f t="shared" si="13"/>
        <v>-117146.14799999999</v>
      </c>
      <c r="Y28" s="3">
        <f t="shared" si="13"/>
        <v>-156058.88999999996</v>
      </c>
      <c r="Z28" s="3">
        <f t="shared" si="13"/>
        <v>-194767.67099999994</v>
      </c>
      <c r="AA28" s="3">
        <f t="shared" si="13"/>
        <v>-213510.17849999986</v>
      </c>
      <c r="AB28" s="3">
        <f t="shared" si="13"/>
        <v>-162982.61174999992</v>
      </c>
      <c r="AC28" s="3">
        <f t="shared" si="13"/>
        <v>201089.77748437511</v>
      </c>
      <c r="AD28" s="3">
        <f t="shared" si="13"/>
        <v>959134.17385546875</v>
      </c>
      <c r="AE28" s="3">
        <f t="shared" si="13"/>
        <v>2614461.6213193359</v>
      </c>
    </row>
    <row r="29" spans="2:85" s="3" customFormat="1" x14ac:dyDescent="0.35">
      <c r="B29" s="3" t="s">
        <v>125</v>
      </c>
      <c r="O29" s="3">
        <v>0</v>
      </c>
      <c r="P29" s="3">
        <v>0</v>
      </c>
      <c r="Q29" s="3">
        <v>0</v>
      </c>
      <c r="R29" s="3">
        <v>-1.6910000000000001</v>
      </c>
      <c r="S29" s="3">
        <v>0</v>
      </c>
      <c r="T29" s="3">
        <v>0</v>
      </c>
      <c r="U29" s="3">
        <v>0</v>
      </c>
      <c r="V29" s="3">
        <v>0</v>
      </c>
      <c r="W29" s="3">
        <v>0</v>
      </c>
      <c r="X29" s="3">
        <v>0</v>
      </c>
      <c r="Y29" s="3">
        <v>0</v>
      </c>
      <c r="Z29" s="3">
        <v>0</v>
      </c>
      <c r="AA29" s="3">
        <v>0</v>
      </c>
      <c r="AB29" s="3">
        <v>0</v>
      </c>
      <c r="AC29" s="3">
        <v>0</v>
      </c>
      <c r="AD29" s="3">
        <v>0</v>
      </c>
      <c r="AE29" s="3">
        <v>0</v>
      </c>
    </row>
    <row r="30" spans="2:85" s="4" customFormat="1" x14ac:dyDescent="0.35">
      <c r="B30" s="4" t="s">
        <v>126</v>
      </c>
      <c r="O30" s="4">
        <v>0</v>
      </c>
      <c r="P30" s="4">
        <v>0</v>
      </c>
      <c r="Q30" s="4">
        <v>0</v>
      </c>
      <c r="R30" s="4">
        <v>0</v>
      </c>
      <c r="S30" s="4">
        <v>-2624.326</v>
      </c>
      <c r="T30" s="4">
        <v>0</v>
      </c>
      <c r="U30" s="4">
        <v>0</v>
      </c>
      <c r="V30" s="4">
        <v>0</v>
      </c>
      <c r="W30" s="4">
        <v>0</v>
      </c>
      <c r="X30" s="4">
        <v>0</v>
      </c>
      <c r="Y30" s="4">
        <v>0</v>
      </c>
      <c r="Z30" s="4">
        <v>0</v>
      </c>
      <c r="AA30" s="4">
        <v>0</v>
      </c>
      <c r="AB30" s="4">
        <v>0</v>
      </c>
      <c r="AC30" s="4">
        <v>0</v>
      </c>
      <c r="AD30" s="4">
        <v>0</v>
      </c>
      <c r="AE30" s="4">
        <v>0</v>
      </c>
    </row>
    <row r="31" spans="2:85" s="8" customFormat="1" x14ac:dyDescent="0.35">
      <c r="B31" s="8" t="s">
        <v>98</v>
      </c>
      <c r="J31" s="8">
        <f>SUM(J28:J30)</f>
        <v>0</v>
      </c>
      <c r="K31" s="8">
        <f t="shared" ref="K31:AE31" si="14">SUM(K28:K30)</f>
        <v>0</v>
      </c>
      <c r="L31" s="8">
        <f t="shared" si="14"/>
        <v>0</v>
      </c>
      <c r="M31" s="8">
        <f t="shared" si="14"/>
        <v>0</v>
      </c>
      <c r="N31" s="8">
        <f t="shared" si="14"/>
        <v>-820.72800000000007</v>
      </c>
      <c r="O31" s="8">
        <f t="shared" si="14"/>
        <v>-2424.5100000000002</v>
      </c>
      <c r="P31" s="8">
        <f t="shared" si="14"/>
        <v>-2058.2390000000005</v>
      </c>
      <c r="Q31" s="8">
        <f t="shared" si="14"/>
        <v>-1979.7529999999997</v>
      </c>
      <c r="R31" s="8">
        <f t="shared" si="14"/>
        <v>-2852.0569999999998</v>
      </c>
      <c r="S31" s="8">
        <f t="shared" si="14"/>
        <v>-14535.476999999999</v>
      </c>
      <c r="T31" s="8">
        <f t="shared" si="14"/>
        <v>-19436.478999999999</v>
      </c>
      <c r="U31" s="8">
        <f t="shared" si="14"/>
        <v>-23693.555999999997</v>
      </c>
      <c r="V31" s="8">
        <f t="shared" si="14"/>
        <v>-42325.437999999995</v>
      </c>
      <c r="W31" s="8">
        <f t="shared" si="14"/>
        <v>-84650.875999999989</v>
      </c>
      <c r="X31" s="8">
        <f t="shared" si="14"/>
        <v>-117146.14799999999</v>
      </c>
      <c r="Y31" s="8">
        <f t="shared" si="14"/>
        <v>-156058.88999999996</v>
      </c>
      <c r="Z31" s="8">
        <f t="shared" si="14"/>
        <v>-194767.67099999994</v>
      </c>
      <c r="AA31" s="8">
        <f t="shared" si="14"/>
        <v>-213510.17849999986</v>
      </c>
      <c r="AB31" s="8">
        <f t="shared" si="14"/>
        <v>-162982.61174999992</v>
      </c>
      <c r="AC31" s="8">
        <f t="shared" si="14"/>
        <v>201089.77748437511</v>
      </c>
      <c r="AD31" s="8">
        <f t="shared" si="14"/>
        <v>959134.17385546875</v>
      </c>
      <c r="AE31" s="8">
        <f t="shared" si="14"/>
        <v>2614461.6213193359</v>
      </c>
      <c r="AF31" s="8">
        <f>AE31*(1+$AJ$37)</f>
        <v>2640606.237532529</v>
      </c>
      <c r="AG31" s="8">
        <f t="shared" ref="AG31:CG31" si="15">AF31*(1+$AJ$37)</f>
        <v>2667012.2999078543</v>
      </c>
      <c r="AH31" s="8">
        <f t="shared" si="15"/>
        <v>2693682.4229069329</v>
      </c>
      <c r="AI31" s="8">
        <f t="shared" si="15"/>
        <v>2720619.2471360024</v>
      </c>
      <c r="AJ31" s="8">
        <f t="shared" si="15"/>
        <v>2747825.4396073623</v>
      </c>
      <c r="AK31" s="8">
        <f t="shared" si="15"/>
        <v>2775303.6940034358</v>
      </c>
      <c r="AL31" s="8">
        <f t="shared" si="15"/>
        <v>2803056.7309434703</v>
      </c>
      <c r="AM31" s="8">
        <f t="shared" si="15"/>
        <v>2831087.2982529048</v>
      </c>
      <c r="AN31" s="8">
        <f t="shared" si="15"/>
        <v>2859398.1712354338</v>
      </c>
      <c r="AO31" s="8">
        <f t="shared" si="15"/>
        <v>2887992.1529477881</v>
      </c>
      <c r="AP31" s="8">
        <f t="shared" si="15"/>
        <v>2916872.0744772661</v>
      </c>
      <c r="AQ31" s="8">
        <f t="shared" si="15"/>
        <v>2946040.7952220389</v>
      </c>
      <c r="AR31" s="8">
        <f t="shared" si="15"/>
        <v>2975501.2031742595</v>
      </c>
      <c r="AS31" s="8">
        <f t="shared" si="15"/>
        <v>3005256.2152060024</v>
      </c>
      <c r="AT31" s="8">
        <f t="shared" si="15"/>
        <v>3035308.7773580626</v>
      </c>
      <c r="AU31" s="8">
        <f t="shared" si="15"/>
        <v>3065661.8651316431</v>
      </c>
      <c r="AV31" s="8">
        <f t="shared" si="15"/>
        <v>3096318.4837829596</v>
      </c>
      <c r="AW31" s="8">
        <f t="shared" si="15"/>
        <v>3127281.6686207894</v>
      </c>
      <c r="AX31" s="8">
        <f t="shared" si="15"/>
        <v>3158554.4853069973</v>
      </c>
      <c r="AY31" s="8">
        <f t="shared" si="15"/>
        <v>3190140.0301600671</v>
      </c>
      <c r="AZ31" s="8">
        <f t="shared" si="15"/>
        <v>3222041.4304616679</v>
      </c>
      <c r="BA31" s="8">
        <f t="shared" si="15"/>
        <v>3254261.8447662848</v>
      </c>
      <c r="BB31" s="8">
        <f t="shared" si="15"/>
        <v>3286804.4632139476</v>
      </c>
      <c r="BC31" s="8">
        <f t="shared" si="15"/>
        <v>3319672.5078460872</v>
      </c>
      <c r="BD31" s="8">
        <f t="shared" si="15"/>
        <v>3352869.232924548</v>
      </c>
      <c r="BE31" s="8">
        <f t="shared" si="15"/>
        <v>3386397.9252537936</v>
      </c>
      <c r="BF31" s="8">
        <f t="shared" si="15"/>
        <v>3420261.9045063318</v>
      </c>
      <c r="BG31" s="8">
        <f t="shared" si="15"/>
        <v>3454464.5235513952</v>
      </c>
      <c r="BH31" s="8">
        <f t="shared" si="15"/>
        <v>3489009.168786909</v>
      </c>
      <c r="BI31" s="8">
        <f t="shared" si="15"/>
        <v>3523899.2604747782</v>
      </c>
      <c r="BJ31" s="8">
        <f t="shared" si="15"/>
        <v>3559138.2530795261</v>
      </c>
      <c r="BK31" s="8">
        <f t="shared" si="15"/>
        <v>3594729.6356103215</v>
      </c>
      <c r="BL31" s="8">
        <f t="shared" si="15"/>
        <v>3630676.9319664249</v>
      </c>
      <c r="BM31" s="8">
        <f t="shared" si="15"/>
        <v>3666983.7012860891</v>
      </c>
      <c r="BN31" s="8">
        <f t="shared" si="15"/>
        <v>3703653.5382989501</v>
      </c>
      <c r="BO31" s="8">
        <f t="shared" si="15"/>
        <v>3740690.0736819394</v>
      </c>
      <c r="BP31" s="8">
        <f t="shared" si="15"/>
        <v>3778096.9744187589</v>
      </c>
      <c r="BQ31" s="8">
        <f t="shared" si="15"/>
        <v>3815877.9441629467</v>
      </c>
      <c r="BR31" s="8">
        <f t="shared" si="15"/>
        <v>3854036.7236045762</v>
      </c>
      <c r="BS31" s="8">
        <f t="shared" si="15"/>
        <v>3892577.0908406219</v>
      </c>
      <c r="BT31" s="8">
        <f t="shared" si="15"/>
        <v>3931502.8617490283</v>
      </c>
      <c r="BU31" s="8">
        <f t="shared" si="15"/>
        <v>3970817.8903665189</v>
      </c>
      <c r="BV31" s="8">
        <f t="shared" si="15"/>
        <v>4010526.0692701843</v>
      </c>
      <c r="BW31" s="8">
        <f t="shared" si="15"/>
        <v>4050631.3299628859</v>
      </c>
      <c r="BX31" s="8">
        <f t="shared" si="15"/>
        <v>4091137.6432625148</v>
      </c>
      <c r="BY31" s="8">
        <f t="shared" si="15"/>
        <v>4132049.01969514</v>
      </c>
      <c r="BZ31" s="8">
        <f t="shared" si="15"/>
        <v>4173369.5098920916</v>
      </c>
      <c r="CA31" s="8">
        <f t="shared" si="15"/>
        <v>4215103.2049910128</v>
      </c>
      <c r="CB31" s="8">
        <f t="shared" si="15"/>
        <v>4257254.237040923</v>
      </c>
      <c r="CC31" s="8">
        <f t="shared" si="15"/>
        <v>4299826.7794113327</v>
      </c>
      <c r="CD31" s="8">
        <f t="shared" si="15"/>
        <v>4342825.0472054463</v>
      </c>
      <c r="CE31" s="8">
        <f t="shared" si="15"/>
        <v>4386253.2976775011</v>
      </c>
      <c r="CF31" s="8">
        <f t="shared" si="15"/>
        <v>4430115.8306542765</v>
      </c>
      <c r="CG31" s="8">
        <f t="shared" si="15"/>
        <v>4474416.9889608193</v>
      </c>
    </row>
    <row r="34" spans="1:38" s="16" customFormat="1" x14ac:dyDescent="0.35">
      <c r="B34" s="16" t="s">
        <v>120</v>
      </c>
      <c r="J34" s="16" t="e">
        <f>J31/J35</f>
        <v>#DIV/0!</v>
      </c>
      <c r="K34" s="16" t="e">
        <f t="shared" ref="K34:AE34" si="16">K31/K35</f>
        <v>#DIV/0!</v>
      </c>
      <c r="L34" s="16" t="e">
        <f t="shared" si="16"/>
        <v>#DIV/0!</v>
      </c>
      <c r="M34" s="16" t="e">
        <f t="shared" si="16"/>
        <v>#DIV/0!</v>
      </c>
      <c r="N34" s="16">
        <f t="shared" si="16"/>
        <v>-1.9092134048588161E-2</v>
      </c>
      <c r="O34" s="16">
        <f t="shared" si="16"/>
        <v>-3.7893972212181118E-2</v>
      </c>
      <c r="P34" s="16">
        <f t="shared" si="16"/>
        <v>-2.6509316124765873E-2</v>
      </c>
      <c r="Q34" s="16">
        <f t="shared" si="16"/>
        <v>-2.4708888300655221E-2</v>
      </c>
      <c r="R34" s="16">
        <f t="shared" si="16"/>
        <v>-3.4767437069392809E-2</v>
      </c>
      <c r="S34" s="16">
        <f t="shared" si="16"/>
        <v>-0.14876432941881571</v>
      </c>
      <c r="T34" s="16">
        <f t="shared" si="16"/>
        <v>-0.18396040697179888</v>
      </c>
      <c r="U34" s="16">
        <f t="shared" si="16"/>
        <v>-0.20109834652201297</v>
      </c>
      <c r="V34" s="16" t="e">
        <f t="shared" si="16"/>
        <v>#DIV/0!</v>
      </c>
      <c r="W34" s="16" t="e">
        <f t="shared" si="16"/>
        <v>#DIV/0!</v>
      </c>
      <c r="X34" s="16" t="e">
        <f t="shared" si="16"/>
        <v>#DIV/0!</v>
      </c>
      <c r="Y34" s="16" t="e">
        <f t="shared" si="16"/>
        <v>#DIV/0!</v>
      </c>
      <c r="Z34" s="16" t="e">
        <f t="shared" si="16"/>
        <v>#DIV/0!</v>
      </c>
      <c r="AA34" s="16" t="e">
        <f t="shared" si="16"/>
        <v>#DIV/0!</v>
      </c>
      <c r="AB34" s="16" t="e">
        <f t="shared" si="16"/>
        <v>#DIV/0!</v>
      </c>
      <c r="AC34" s="16" t="e">
        <f t="shared" si="16"/>
        <v>#DIV/0!</v>
      </c>
      <c r="AD34" s="16" t="e">
        <f t="shared" si="16"/>
        <v>#DIV/0!</v>
      </c>
      <c r="AE34" s="16" t="e">
        <f t="shared" si="16"/>
        <v>#DIV/0!</v>
      </c>
    </row>
    <row r="35" spans="1:38" s="3" customFormat="1" x14ac:dyDescent="0.35">
      <c r="B35" s="3" t="s">
        <v>2</v>
      </c>
      <c r="N35" s="3">
        <v>42987.756000000001</v>
      </c>
      <c r="O35" s="3">
        <v>63981.415999999997</v>
      </c>
      <c r="P35" s="3">
        <v>77642.100999999995</v>
      </c>
      <c r="Q35" s="3">
        <v>80123.111000000004</v>
      </c>
      <c r="R35" s="3">
        <v>82032.42</v>
      </c>
      <c r="S35" s="3">
        <v>97708.08</v>
      </c>
      <c r="T35" s="3">
        <v>105655.773</v>
      </c>
      <c r="U35" s="3">
        <v>117820.74</v>
      </c>
    </row>
    <row r="36" spans="1:38" x14ac:dyDescent="0.35">
      <c r="AI36" s="5" t="e" vm="1">
        <v>#VALUE!</v>
      </c>
      <c r="AJ36" s="5"/>
      <c r="AK36" s="5"/>
      <c r="AL36" s="5"/>
    </row>
    <row r="37" spans="1:38" x14ac:dyDescent="0.35">
      <c r="AI37" s="5" t="s">
        <v>121</v>
      </c>
      <c r="AJ37" s="12">
        <v>0.01</v>
      </c>
    </row>
    <row r="38" spans="1:38" x14ac:dyDescent="0.35">
      <c r="A38" s="5"/>
      <c r="B38" s="6" t="s">
        <v>127</v>
      </c>
      <c r="C38" s="6"/>
      <c r="D38" s="6"/>
      <c r="E38" s="6"/>
      <c r="F38" s="6"/>
      <c r="G38" s="6"/>
      <c r="H38" s="6"/>
      <c r="I38" s="6"/>
      <c r="J38" s="6"/>
      <c r="K38" s="6"/>
      <c r="L38" s="6"/>
      <c r="M38" s="6"/>
      <c r="N38" s="6"/>
      <c r="O38" s="6"/>
      <c r="P38" s="6"/>
      <c r="Q38" s="6"/>
      <c r="R38" s="6"/>
      <c r="S38" s="6"/>
      <c r="T38" s="6"/>
      <c r="U38" s="6"/>
      <c r="V38" s="6" t="s">
        <v>132</v>
      </c>
      <c r="W38" s="6"/>
      <c r="X38" s="6"/>
      <c r="Y38" s="6"/>
      <c r="Z38" s="6"/>
      <c r="AA38" s="6"/>
      <c r="AB38" s="6"/>
      <c r="AC38" s="6"/>
      <c r="AD38" s="6"/>
      <c r="AE38" s="6"/>
      <c r="AI38" s="5" t="s">
        <v>122</v>
      </c>
      <c r="AJ38" s="17">
        <v>0.2</v>
      </c>
    </row>
    <row r="39" spans="1:38" s="12" customFormat="1" x14ac:dyDescent="0.35">
      <c r="B39" s="12" t="s">
        <v>77</v>
      </c>
      <c r="J39" s="12" t="e">
        <f>J16/I16-1</f>
        <v>#DIV/0!</v>
      </c>
      <c r="K39" s="12" t="e">
        <f t="shared" ref="K39:T39" si="17">K16/J16-1</f>
        <v>#DIV/0!</v>
      </c>
      <c r="L39" s="12" t="e">
        <f t="shared" si="17"/>
        <v>#DIV/0!</v>
      </c>
      <c r="M39" s="12" t="e">
        <f t="shared" si="17"/>
        <v>#DIV/0!</v>
      </c>
      <c r="N39" s="12" t="e">
        <f t="shared" si="17"/>
        <v>#DIV/0!</v>
      </c>
      <c r="O39" s="12">
        <f t="shared" si="17"/>
        <v>33.142608695652171</v>
      </c>
      <c r="P39" s="12">
        <f t="shared" si="17"/>
        <v>4.4079563977180118</v>
      </c>
      <c r="Q39" s="12">
        <f t="shared" si="17"/>
        <v>-0.34821055738178441</v>
      </c>
      <c r="R39" s="12">
        <f t="shared" si="17"/>
        <v>-0.24892039720712233</v>
      </c>
      <c r="S39" s="12">
        <f t="shared" si="17"/>
        <v>2.8686665758102916</v>
      </c>
      <c r="T39" s="12">
        <f t="shared" si="17"/>
        <v>0.65555430301201723</v>
      </c>
      <c r="U39" s="12">
        <f>U16/T16-1</f>
        <v>1.4608427205095635</v>
      </c>
      <c r="V39" s="12">
        <v>1</v>
      </c>
      <c r="W39" s="12">
        <v>1</v>
      </c>
      <c r="X39" s="12">
        <v>1</v>
      </c>
      <c r="Y39" s="12">
        <v>1</v>
      </c>
      <c r="Z39" s="12">
        <v>1</v>
      </c>
      <c r="AA39" s="12">
        <v>1</v>
      </c>
      <c r="AB39" s="12">
        <v>1</v>
      </c>
      <c r="AC39" s="12">
        <v>1</v>
      </c>
      <c r="AD39" s="12">
        <v>1</v>
      </c>
      <c r="AE39" s="12">
        <v>1</v>
      </c>
      <c r="AI39" s="18" t="s">
        <v>123</v>
      </c>
      <c r="AJ39" s="21">
        <f>NPV(AJ38,AF31:CG31)</f>
        <v>13896667.141155357</v>
      </c>
    </row>
    <row r="40" spans="1:38" s="12" customFormat="1" x14ac:dyDescent="0.35">
      <c r="B40" s="12" t="s">
        <v>131</v>
      </c>
      <c r="J40" s="12" t="e">
        <f>(J31-I31)/ABS(I31)</f>
        <v>#DIV/0!</v>
      </c>
      <c r="K40" s="12" t="e">
        <f t="shared" ref="K40:T40" si="18">(K31-J31)/ABS(J31)</f>
        <v>#DIV/0!</v>
      </c>
      <c r="L40" s="12" t="e">
        <f t="shared" si="18"/>
        <v>#DIV/0!</v>
      </c>
      <c r="M40" s="12" t="e">
        <f t="shared" si="18"/>
        <v>#DIV/0!</v>
      </c>
      <c r="N40" s="12" t="e">
        <f t="shared" si="18"/>
        <v>#DIV/0!</v>
      </c>
      <c r="O40" s="12">
        <f t="shared" si="18"/>
        <v>-1.95409685060093</v>
      </c>
      <c r="P40" s="12">
        <f t="shared" si="18"/>
        <v>0.15107011313626245</v>
      </c>
      <c r="Q40" s="12">
        <f t="shared" si="18"/>
        <v>3.8132597817843686E-2</v>
      </c>
      <c r="R40" s="12">
        <f t="shared" si="18"/>
        <v>-0.44061254105941511</v>
      </c>
      <c r="S40" s="12">
        <f t="shared" si="18"/>
        <v>-4.0964889551646406</v>
      </c>
      <c r="T40" s="12">
        <f t="shared" si="18"/>
        <v>-0.33717517491858029</v>
      </c>
      <c r="U40" s="12">
        <f>(U31-T31)/ABS(T31)</f>
        <v>-0.21902511252166595</v>
      </c>
      <c r="AI40" s="18" t="s">
        <v>148</v>
      </c>
      <c r="AJ40" s="22">
        <f>AJ39/U35</f>
        <v>117.94754591725834</v>
      </c>
    </row>
    <row r="41" spans="1:38" s="12" customFormat="1" x14ac:dyDescent="0.35">
      <c r="B41" s="12" t="s">
        <v>82</v>
      </c>
      <c r="J41" s="12" t="e">
        <f>J19/I19-1</f>
        <v>#DIV/0!</v>
      </c>
      <c r="K41" s="12" t="e">
        <f t="shared" ref="K41:T41" si="19">K19/J19-1</f>
        <v>#DIV/0!</v>
      </c>
      <c r="L41" s="12" t="e">
        <f t="shared" si="19"/>
        <v>#DIV/0!</v>
      </c>
      <c r="M41" s="12" t="e">
        <f t="shared" si="19"/>
        <v>#DIV/0!</v>
      </c>
      <c r="N41" s="12" t="e">
        <f t="shared" si="19"/>
        <v>#DIV/0!</v>
      </c>
      <c r="O41" s="12">
        <f t="shared" si="19"/>
        <v>0.88605124244807265</v>
      </c>
      <c r="P41" s="12">
        <f t="shared" si="19"/>
        <v>-0.36565654043729834</v>
      </c>
      <c r="Q41" s="12">
        <f t="shared" si="19"/>
        <v>-1.1648272930507853E-2</v>
      </c>
      <c r="R41" s="12">
        <f t="shared" si="19"/>
        <v>-0.42302354522375429</v>
      </c>
      <c r="S41" s="12">
        <f t="shared" si="19"/>
        <v>4.7361753378518285</v>
      </c>
      <c r="T41" s="12">
        <f t="shared" si="19"/>
        <v>1.5245794235652754</v>
      </c>
      <c r="U41" s="12">
        <f>U19/T19-1</f>
        <v>0.4763912987424912</v>
      </c>
      <c r="V41" s="12">
        <v>1</v>
      </c>
      <c r="W41" s="12">
        <v>1</v>
      </c>
      <c r="X41" s="12">
        <v>0.5</v>
      </c>
      <c r="Y41" s="12">
        <v>0.5</v>
      </c>
      <c r="Z41" s="12">
        <v>0.5</v>
      </c>
      <c r="AA41" s="12">
        <v>0.5</v>
      </c>
      <c r="AB41" s="12">
        <v>0.5</v>
      </c>
      <c r="AC41" s="12">
        <v>0.25</v>
      </c>
      <c r="AD41" s="12">
        <v>0.25</v>
      </c>
      <c r="AE41" s="12">
        <v>0.25</v>
      </c>
      <c r="AI41" s="18"/>
    </row>
    <row r="42" spans="1:38" s="12" customFormat="1" x14ac:dyDescent="0.35">
      <c r="B42" s="12" t="s">
        <v>83</v>
      </c>
      <c r="J42" s="12" t="e">
        <f>J20/I20-1</f>
        <v>#DIV/0!</v>
      </c>
      <c r="K42" s="12" t="e">
        <f t="shared" ref="K42:T42" si="20">K20/J20-1</f>
        <v>#DIV/0!</v>
      </c>
      <c r="L42" s="12" t="e">
        <f t="shared" si="20"/>
        <v>#DIV/0!</v>
      </c>
      <c r="M42" s="12" t="e">
        <f t="shared" si="20"/>
        <v>#DIV/0!</v>
      </c>
      <c r="N42" s="12" t="e">
        <f t="shared" si="20"/>
        <v>#DIV/0!</v>
      </c>
      <c r="O42" s="12">
        <f t="shared" si="20"/>
        <v>3.2465174691683618</v>
      </c>
      <c r="P42" s="12">
        <f t="shared" si="20"/>
        <v>0.48510586952124202</v>
      </c>
      <c r="Q42" s="12">
        <f t="shared" si="20"/>
        <v>-0.17120994034613435</v>
      </c>
      <c r="R42" s="12">
        <f t="shared" si="20"/>
        <v>0.19499880102319112</v>
      </c>
      <c r="S42" s="12">
        <f t="shared" si="20"/>
        <v>3.4886649975349071</v>
      </c>
      <c r="T42" s="12">
        <f t="shared" si="20"/>
        <v>0.47408032673532907</v>
      </c>
      <c r="U42" s="12">
        <f>U20/T20-1</f>
        <v>0.2083792802333031</v>
      </c>
      <c r="V42" s="12">
        <v>1</v>
      </c>
      <c r="W42" s="12">
        <v>1</v>
      </c>
      <c r="X42" s="12">
        <v>0.5</v>
      </c>
      <c r="Y42" s="12">
        <v>0.5</v>
      </c>
      <c r="Z42" s="12">
        <v>0.5</v>
      </c>
      <c r="AA42" s="12">
        <v>0.5</v>
      </c>
      <c r="AB42" s="12">
        <v>0.5</v>
      </c>
      <c r="AC42" s="12">
        <v>0.25</v>
      </c>
      <c r="AD42" s="12">
        <v>0.25</v>
      </c>
      <c r="AE42" s="12">
        <v>0.25</v>
      </c>
      <c r="AI42" s="18"/>
    </row>
    <row r="43" spans="1:38" x14ac:dyDescent="0.35">
      <c r="AI43" s="5"/>
    </row>
    <row r="45" spans="1:38" x14ac:dyDescent="0.35">
      <c r="A45" s="5"/>
      <c r="B45" s="6" t="s">
        <v>128</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8" s="12" customFormat="1" x14ac:dyDescent="0.35">
      <c r="B46" s="12" t="s">
        <v>80</v>
      </c>
      <c r="J46" s="12" t="e">
        <f>J18/J16</f>
        <v>#DIV/0!</v>
      </c>
      <c r="K46" s="12" t="e">
        <f t="shared" ref="K46:T46" si="21">K18/K16</f>
        <v>#DIV/0!</v>
      </c>
      <c r="L46" s="12" t="e">
        <f t="shared" si="21"/>
        <v>#DIV/0!</v>
      </c>
      <c r="M46" s="12" t="e">
        <f t="shared" si="21"/>
        <v>#DIV/0!</v>
      </c>
      <c r="N46" s="12">
        <f t="shared" si="21"/>
        <v>-0.12304347826086946</v>
      </c>
      <c r="O46" s="12">
        <f t="shared" si="21"/>
        <v>0.33523074572127137</v>
      </c>
      <c r="P46" s="12">
        <f t="shared" si="21"/>
        <v>0.73575620002072173</v>
      </c>
      <c r="Q46" s="12">
        <f t="shared" si="21"/>
        <v>0.72723320624567978</v>
      </c>
      <c r="R46" s="12">
        <f t="shared" si="21"/>
        <v>0.69872614018069734</v>
      </c>
      <c r="S46" s="12">
        <f t="shared" si="21"/>
        <v>0.54326635356762154</v>
      </c>
      <c r="T46" s="12">
        <f t="shared" si="21"/>
        <v>0.59182067743878408</v>
      </c>
      <c r="U46" s="12">
        <f>U18/U16</f>
        <v>0.37291903310686708</v>
      </c>
      <c r="V46" s="12">
        <v>0.5</v>
      </c>
      <c r="W46" s="12">
        <v>0.5</v>
      </c>
      <c r="X46" s="12">
        <v>0.5</v>
      </c>
      <c r="Y46" s="12">
        <v>0.5</v>
      </c>
      <c r="Z46" s="12">
        <v>0.5</v>
      </c>
      <c r="AA46" s="12">
        <v>0.5</v>
      </c>
      <c r="AB46" s="12">
        <v>0.5</v>
      </c>
      <c r="AC46" s="12">
        <v>0.5</v>
      </c>
      <c r="AD46" s="12">
        <v>0.5</v>
      </c>
      <c r="AE46" s="12">
        <v>0.5</v>
      </c>
    </row>
    <row r="47" spans="1:38" s="12" customFormat="1" x14ac:dyDescent="0.35">
      <c r="B47" s="12" t="s">
        <v>86</v>
      </c>
      <c r="J47" s="12" t="e">
        <f>J22/J16</f>
        <v>#DIV/0!</v>
      </c>
      <c r="K47" s="12" t="e">
        <f t="shared" ref="K47:T47" si="22">K22/K16</f>
        <v>#DIV/0!</v>
      </c>
      <c r="L47" s="12" t="e">
        <f t="shared" si="22"/>
        <v>#DIV/0!</v>
      </c>
      <c r="M47" s="12" t="e">
        <f t="shared" si="22"/>
        <v>#DIV/0!</v>
      </c>
      <c r="N47" s="12">
        <f t="shared" si="22"/>
        <v>-119.37753623188405</v>
      </c>
      <c r="O47" s="12">
        <f t="shared" si="22"/>
        <v>-10.2415529068188</v>
      </c>
      <c r="P47" s="12">
        <f t="shared" si="22"/>
        <v>-1.6338636199518384</v>
      </c>
      <c r="Q47" s="12">
        <f t="shared" si="22"/>
        <v>-2.3835233225513544</v>
      </c>
      <c r="R47" s="12">
        <f t="shared" si="22"/>
        <v>-3.7529593791837357</v>
      </c>
      <c r="S47" s="12">
        <f t="shared" si="22"/>
        <v>-4.7716721345718041</v>
      </c>
      <c r="T47" s="12">
        <f t="shared" si="22"/>
        <v>-4.5776363992295668</v>
      </c>
      <c r="U47" s="12">
        <f>U22/U16</f>
        <v>-2.2799153137393611</v>
      </c>
    </row>
    <row r="48" spans="1:38" s="12" customFormat="1" x14ac:dyDescent="0.35">
      <c r="B48" s="12" t="s">
        <v>129</v>
      </c>
      <c r="J48" s="12" t="e">
        <f>J31/J16</f>
        <v>#DIV/0!</v>
      </c>
      <c r="K48" s="12" t="e">
        <f t="shared" ref="K48:T48" si="23">K31/K16</f>
        <v>#DIV/0!</v>
      </c>
      <c r="L48" s="12" t="e">
        <f t="shared" si="23"/>
        <v>#DIV/0!</v>
      </c>
      <c r="M48" s="12" t="e">
        <f t="shared" si="23"/>
        <v>#DIV/0!</v>
      </c>
      <c r="N48" s="12">
        <f t="shared" si="23"/>
        <v>-118.94608695652174</v>
      </c>
      <c r="O48" s="12">
        <f t="shared" si="23"/>
        <v>-10.291488386308069</v>
      </c>
      <c r="P48" s="12">
        <f t="shared" si="23"/>
        <v>-1.6155367071995281</v>
      </c>
      <c r="Q48" s="12">
        <f t="shared" si="23"/>
        <v>-2.3841013586256223</v>
      </c>
      <c r="R48" s="12">
        <f t="shared" si="23"/>
        <v>-4.5728392884342499</v>
      </c>
      <c r="S48" s="12">
        <f t="shared" si="23"/>
        <v>-6.0241492696658083</v>
      </c>
      <c r="T48" s="12">
        <f t="shared" si="23"/>
        <v>-4.8656470154712546</v>
      </c>
      <c r="U48" s="12">
        <f>U31/U16</f>
        <v>-2.4102905281558824</v>
      </c>
    </row>
    <row r="49" spans="2:31" s="12" customFormat="1" x14ac:dyDescent="0.35">
      <c r="B49" s="12" t="s">
        <v>130</v>
      </c>
      <c r="V49" s="12">
        <v>0</v>
      </c>
      <c r="W49" s="12">
        <v>0</v>
      </c>
      <c r="X49" s="12">
        <v>0</v>
      </c>
      <c r="Y49" s="12">
        <v>0</v>
      </c>
      <c r="Z49" s="12">
        <v>0</v>
      </c>
      <c r="AA49" s="12">
        <v>0</v>
      </c>
      <c r="AB49" s="12">
        <v>0</v>
      </c>
      <c r="AC49" s="12">
        <v>0.25</v>
      </c>
      <c r="AD49" s="12">
        <v>0.25</v>
      </c>
      <c r="AE49" s="12">
        <v>0.25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New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2024-03-27T00:27:31Z</dcterms:created>
  <dcterms:modified xsi:type="dcterms:W3CDTF">2024-07-28T22:58:53Z</dcterms:modified>
</cp:coreProperties>
</file>