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534a1defcf7f9d1a/Company Models CloudSave/SYM/"/>
    </mc:Choice>
  </mc:AlternateContent>
  <xr:revisionPtr revIDLastSave="634" documentId="8_{40871610-AF92-4805-817A-E210D18276D9}" xr6:coauthVersionLast="47" xr6:coauthVersionMax="47" xr10:uidLastSave="{73672B7E-F11C-4934-A37E-40613EEFECC5}"/>
  <bookViews>
    <workbookView xWindow="0" yWindow="0" windowWidth="19200" windowHeight="21600" activeTab="2" xr2:uid="{04D61AD2-3260-4453-A12B-454C74747D93}"/>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09" i="1" l="1"/>
  <c r="AO108" i="1"/>
  <c r="AS48" i="1"/>
  <c r="AT48" i="1"/>
  <c r="AU48" i="1" s="1"/>
  <c r="AV48" i="1" s="1"/>
  <c r="AW48" i="1" s="1"/>
  <c r="AX48" i="1" s="1"/>
  <c r="AY48" i="1" s="1"/>
  <c r="AZ48" i="1" s="1"/>
  <c r="BA48" i="1" s="1"/>
  <c r="BB48" i="1" s="1"/>
  <c r="BC48" i="1" s="1"/>
  <c r="BD48" i="1" s="1"/>
  <c r="BE48" i="1" s="1"/>
  <c r="BF48" i="1" s="1"/>
  <c r="BG48" i="1" s="1"/>
  <c r="BH48" i="1" s="1"/>
  <c r="BI48" i="1" s="1"/>
  <c r="BJ48" i="1" s="1"/>
  <c r="BK48" i="1" s="1"/>
  <c r="BL48" i="1" s="1"/>
  <c r="BM48" i="1" s="1"/>
  <c r="BN48" i="1" s="1"/>
  <c r="BO48" i="1" s="1"/>
  <c r="BP48" i="1" s="1"/>
  <c r="BQ48" i="1" s="1"/>
  <c r="BR48" i="1" s="1"/>
  <c r="BS48" i="1" s="1"/>
  <c r="BT48" i="1" s="1"/>
  <c r="BU48" i="1" s="1"/>
  <c r="BV48" i="1" s="1"/>
  <c r="BW48" i="1" s="1"/>
  <c r="BX48" i="1" s="1"/>
  <c r="BY48" i="1" s="1"/>
  <c r="BZ48" i="1" s="1"/>
  <c r="CA48" i="1" s="1"/>
  <c r="CB48" i="1" s="1"/>
  <c r="CC48" i="1" s="1"/>
  <c r="CD48" i="1" s="1"/>
  <c r="CE48" i="1" s="1"/>
  <c r="CF48" i="1" s="1"/>
  <c r="CG48" i="1" s="1"/>
  <c r="CH48" i="1" s="1"/>
  <c r="CI48" i="1" s="1"/>
  <c r="CJ48" i="1" s="1"/>
  <c r="CK48" i="1" s="1"/>
  <c r="CL48" i="1" s="1"/>
  <c r="CM48" i="1" s="1"/>
  <c r="CN48" i="1" s="1"/>
  <c r="CO48" i="1" s="1"/>
  <c r="CP48" i="1" s="1"/>
  <c r="CQ48" i="1" s="1"/>
  <c r="CR48" i="1" s="1"/>
  <c r="CS48" i="1" s="1"/>
  <c r="CT48" i="1" s="1"/>
  <c r="CU48" i="1" s="1"/>
  <c r="CV48" i="1" s="1"/>
  <c r="CW48" i="1" s="1"/>
  <c r="CX48" i="1" s="1"/>
  <c r="CY48" i="1" s="1"/>
  <c r="CZ48" i="1" s="1"/>
  <c r="DA48" i="1" s="1"/>
  <c r="DB48" i="1" s="1"/>
  <c r="DC48" i="1" s="1"/>
  <c r="DD48" i="1" s="1"/>
  <c r="DE48" i="1" s="1"/>
  <c r="DF48" i="1" s="1"/>
  <c r="DG48" i="1" s="1"/>
  <c r="DH48" i="1" s="1"/>
  <c r="DI48" i="1" s="1"/>
  <c r="DJ48" i="1" s="1"/>
  <c r="DK48" i="1" s="1"/>
  <c r="DL48" i="1" s="1"/>
  <c r="DM48" i="1" s="1"/>
  <c r="DN48" i="1" s="1"/>
  <c r="DO48" i="1" s="1"/>
  <c r="DP48" i="1" s="1"/>
  <c r="DQ48" i="1" s="1"/>
  <c r="DR48" i="1" s="1"/>
  <c r="DS48" i="1" s="1"/>
  <c r="DT48" i="1" s="1"/>
  <c r="DU48" i="1" s="1"/>
  <c r="DV48" i="1" s="1"/>
  <c r="DW48" i="1" s="1"/>
  <c r="DX48" i="1" s="1"/>
  <c r="DY48" i="1" s="1"/>
  <c r="DZ48" i="1" s="1"/>
  <c r="EA48" i="1" s="1"/>
  <c r="EB48" i="1" s="1"/>
  <c r="EC48" i="1" s="1"/>
  <c r="ED48" i="1" s="1"/>
  <c r="EE48" i="1" s="1"/>
  <c r="EF48" i="1" s="1"/>
  <c r="EG48" i="1" s="1"/>
  <c r="EH48" i="1" s="1"/>
  <c r="EI48" i="1" s="1"/>
  <c r="EJ48" i="1" s="1"/>
  <c r="EK48" i="1" s="1"/>
  <c r="EL48" i="1" s="1"/>
  <c r="EM48" i="1" s="1"/>
  <c r="EN48" i="1" s="1"/>
  <c r="EO48" i="1" s="1"/>
  <c r="EP48" i="1" s="1"/>
  <c r="EQ48" i="1" s="1"/>
  <c r="ER48" i="1" s="1"/>
  <c r="AR48" i="1"/>
  <c r="AO97" i="1"/>
  <c r="AO98" i="1" s="1"/>
  <c r="BA1" i="1"/>
  <c r="BB1" i="1"/>
  <c r="BC1" i="1" s="1"/>
  <c r="BD1" i="1" s="1"/>
  <c r="BE1" i="1" s="1"/>
  <c r="BF1" i="1" s="1"/>
  <c r="BG1" i="1" s="1"/>
  <c r="BH1" i="1" s="1"/>
  <c r="BI1" i="1" s="1"/>
  <c r="BJ1" i="1" s="1"/>
  <c r="BK1" i="1" s="1"/>
  <c r="BL1" i="1" s="1"/>
  <c r="BM1" i="1" s="1"/>
  <c r="BN1" i="1" s="1"/>
  <c r="BO1" i="1" s="1"/>
  <c r="BP1" i="1" s="1"/>
  <c r="BQ1" i="1" s="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DC1" i="1" s="1"/>
  <c r="DD1" i="1" s="1"/>
  <c r="DE1" i="1" s="1"/>
  <c r="DF1" i="1" s="1"/>
  <c r="DG1" i="1" s="1"/>
  <c r="DH1" i="1" s="1"/>
  <c r="DI1" i="1" s="1"/>
  <c r="DJ1" i="1" s="1"/>
  <c r="DK1" i="1" s="1"/>
  <c r="DL1" i="1" s="1"/>
  <c r="DM1" i="1" s="1"/>
  <c r="DN1" i="1" s="1"/>
  <c r="DO1" i="1" s="1"/>
  <c r="DP1" i="1" s="1"/>
  <c r="DQ1" i="1" s="1"/>
  <c r="DR1" i="1" s="1"/>
  <c r="DS1" i="1" s="1"/>
  <c r="DT1" i="1" s="1"/>
  <c r="DU1" i="1" s="1"/>
  <c r="DV1" i="1" s="1"/>
  <c r="DW1" i="1" s="1"/>
  <c r="DX1" i="1" s="1"/>
  <c r="DY1" i="1" s="1"/>
  <c r="DZ1" i="1" s="1"/>
  <c r="EA1" i="1" s="1"/>
  <c r="EB1" i="1" s="1"/>
  <c r="EC1" i="1" s="1"/>
  <c r="ED1" i="1" s="1"/>
  <c r="EE1" i="1" s="1"/>
  <c r="EF1" i="1" s="1"/>
  <c r="EG1" i="1" s="1"/>
  <c r="EH1" i="1" s="1"/>
  <c r="EI1" i="1" s="1"/>
  <c r="EJ1" i="1" s="1"/>
  <c r="EK1" i="1" s="1"/>
  <c r="EL1" i="1" s="1"/>
  <c r="EM1" i="1" s="1"/>
  <c r="EN1" i="1" s="1"/>
  <c r="EO1" i="1" s="1"/>
  <c r="EP1" i="1" s="1"/>
  <c r="EQ1" i="1" s="1"/>
  <c r="ER1" i="1" s="1"/>
  <c r="AS37" i="1"/>
  <c r="AT37" i="1"/>
  <c r="AU37" i="1" s="1"/>
  <c r="AV37" i="1" s="1"/>
  <c r="AW37" i="1" s="1"/>
  <c r="AX37" i="1" s="1"/>
  <c r="AY37" i="1" s="1"/>
  <c r="AZ37" i="1" s="1"/>
  <c r="BA37" i="1" s="1"/>
  <c r="BB37" i="1" s="1"/>
  <c r="BC37" i="1" s="1"/>
  <c r="BD37" i="1" s="1"/>
  <c r="BE37" i="1" s="1"/>
  <c r="BF37" i="1" s="1"/>
  <c r="BG37" i="1" s="1"/>
  <c r="BH37" i="1" s="1"/>
  <c r="BI37" i="1" s="1"/>
  <c r="BJ37" i="1" s="1"/>
  <c r="BK37" i="1" s="1"/>
  <c r="BL37" i="1" s="1"/>
  <c r="BM37" i="1" s="1"/>
  <c r="BN37" i="1" s="1"/>
  <c r="BO37" i="1" s="1"/>
  <c r="BP37" i="1" s="1"/>
  <c r="BQ37" i="1" s="1"/>
  <c r="BR37" i="1" s="1"/>
  <c r="BS37" i="1" s="1"/>
  <c r="BT37" i="1" s="1"/>
  <c r="BU37" i="1" s="1"/>
  <c r="BV37" i="1" s="1"/>
  <c r="BW37" i="1" s="1"/>
  <c r="BX37" i="1" s="1"/>
  <c r="BY37" i="1" s="1"/>
  <c r="BZ37" i="1" s="1"/>
  <c r="CA37" i="1" s="1"/>
  <c r="CB37" i="1" s="1"/>
  <c r="CC37" i="1" s="1"/>
  <c r="CD37" i="1" s="1"/>
  <c r="CE37" i="1" s="1"/>
  <c r="CF37" i="1" s="1"/>
  <c r="CG37" i="1" s="1"/>
  <c r="CH37" i="1" s="1"/>
  <c r="CI37" i="1" s="1"/>
  <c r="CJ37" i="1" s="1"/>
  <c r="CK37" i="1" s="1"/>
  <c r="CL37" i="1" s="1"/>
  <c r="CM37" i="1" s="1"/>
  <c r="CN37" i="1" s="1"/>
  <c r="CO37" i="1" s="1"/>
  <c r="CP37" i="1" s="1"/>
  <c r="CQ37" i="1" s="1"/>
  <c r="CR37" i="1" s="1"/>
  <c r="CS37" i="1" s="1"/>
  <c r="CT37" i="1" s="1"/>
  <c r="CU37" i="1" s="1"/>
  <c r="CV37" i="1" s="1"/>
  <c r="CW37" i="1" s="1"/>
  <c r="CX37" i="1" s="1"/>
  <c r="CY37" i="1" s="1"/>
  <c r="CZ37" i="1" s="1"/>
  <c r="DA37" i="1" s="1"/>
  <c r="DB37" i="1" s="1"/>
  <c r="DC37" i="1" s="1"/>
  <c r="DD37" i="1" s="1"/>
  <c r="DE37" i="1" s="1"/>
  <c r="DF37" i="1" s="1"/>
  <c r="DG37" i="1" s="1"/>
  <c r="DH37" i="1" s="1"/>
  <c r="DI37" i="1" s="1"/>
  <c r="DJ37" i="1" s="1"/>
  <c r="DK37" i="1" s="1"/>
  <c r="DL37" i="1" s="1"/>
  <c r="DM37" i="1" s="1"/>
  <c r="DN37" i="1" s="1"/>
  <c r="DO37" i="1" s="1"/>
  <c r="DP37" i="1" s="1"/>
  <c r="DQ37" i="1" s="1"/>
  <c r="DR37" i="1" s="1"/>
  <c r="DS37" i="1" s="1"/>
  <c r="DT37" i="1" s="1"/>
  <c r="DU37" i="1" s="1"/>
  <c r="DV37" i="1" s="1"/>
  <c r="DW37" i="1" s="1"/>
  <c r="DX37" i="1" s="1"/>
  <c r="DY37" i="1" s="1"/>
  <c r="DZ37" i="1" s="1"/>
  <c r="EA37" i="1" s="1"/>
  <c r="EB37" i="1" s="1"/>
  <c r="EC37" i="1" s="1"/>
  <c r="ED37" i="1" s="1"/>
  <c r="EE37" i="1" s="1"/>
  <c r="EF37" i="1" s="1"/>
  <c r="EG37" i="1" s="1"/>
  <c r="EH37" i="1" s="1"/>
  <c r="EI37" i="1" s="1"/>
  <c r="EJ37" i="1" s="1"/>
  <c r="EK37" i="1" s="1"/>
  <c r="EL37" i="1" s="1"/>
  <c r="EM37" i="1" s="1"/>
  <c r="EN37" i="1" s="1"/>
  <c r="EO37" i="1" s="1"/>
  <c r="EP37" i="1" s="1"/>
  <c r="EQ37" i="1" s="1"/>
  <c r="ER37" i="1" s="1"/>
  <c r="AR37" i="1"/>
  <c r="AO119" i="1" a="1"/>
  <c r="AO119" i="1" s="1"/>
  <c r="AO110" i="1" a="1"/>
  <c r="AO110" i="1" s="1"/>
  <c r="AL46" i="1"/>
  <c r="AL48" i="1" s="1"/>
  <c r="AM46" i="1"/>
  <c r="AM48" i="1" s="1"/>
  <c r="AN46" i="1"/>
  <c r="AN48" i="1" s="1"/>
  <c r="AO46" i="1"/>
  <c r="AO48" i="1" s="1"/>
  <c r="AP46" i="1"/>
  <c r="AP48" i="1" s="1"/>
  <c r="AQ46" i="1"/>
  <c r="AK46" i="1"/>
  <c r="AK48" i="1" s="1"/>
  <c r="AQ48" i="1"/>
  <c r="AJ57" i="1"/>
  <c r="AC57" i="1"/>
  <c r="AD57" i="1"/>
  <c r="AE57" i="1"/>
  <c r="AF57" i="1"/>
  <c r="AG57" i="1"/>
  <c r="AH57" i="1"/>
  <c r="AI57" i="1"/>
  <c r="AB57" i="1"/>
  <c r="AK45" i="1"/>
  <c r="AL45" i="1"/>
  <c r="AM45" i="1"/>
  <c r="AN45" i="1"/>
  <c r="AO45" i="1"/>
  <c r="AP45" i="1"/>
  <c r="AQ45" i="1"/>
  <c r="AK42" i="1"/>
  <c r="AK43" i="1" s="1"/>
  <c r="AL42" i="1"/>
  <c r="AL43" i="1" s="1"/>
  <c r="AM42" i="1"/>
  <c r="AN42" i="1"/>
  <c r="AN43" i="1" s="1"/>
  <c r="AO42" i="1"/>
  <c r="AP42" i="1"/>
  <c r="AP43" i="1" s="1"/>
  <c r="AQ42" i="1"/>
  <c r="AQ43" i="1" s="1"/>
  <c r="AM43" i="1"/>
  <c r="AO43" i="1"/>
  <c r="AL40" i="1"/>
  <c r="AM40" i="1"/>
  <c r="AN40" i="1"/>
  <c r="AO40" i="1"/>
  <c r="AP40" i="1"/>
  <c r="AQ40" i="1"/>
  <c r="AL41" i="1"/>
  <c r="AM41" i="1"/>
  <c r="AN41" i="1"/>
  <c r="AO41" i="1"/>
  <c r="AP41" i="1"/>
  <c r="AQ41" i="1"/>
  <c r="AK41" i="1"/>
  <c r="AK40" i="1"/>
  <c r="AL39" i="1"/>
  <c r="AM39" i="1"/>
  <c r="AN39" i="1"/>
  <c r="AO39" i="1"/>
  <c r="AP39" i="1"/>
  <c r="AQ39" i="1"/>
  <c r="AK39" i="1"/>
  <c r="AL37" i="1"/>
  <c r="AM37" i="1"/>
  <c r="AN37" i="1" s="1"/>
  <c r="AO37" i="1" s="1"/>
  <c r="AP37" i="1" s="1"/>
  <c r="AQ37" i="1" s="1"/>
  <c r="AK37" i="1"/>
  <c r="AO99" i="1" a="1"/>
  <c r="AO99" i="1" s="1"/>
  <c r="AL1" i="1"/>
  <c r="AM1" i="1" s="1"/>
  <c r="AN1" i="1" s="1"/>
  <c r="AO1" i="1" s="1"/>
  <c r="AP1" i="1" s="1"/>
  <c r="AQ1" i="1" s="1"/>
  <c r="AR1" i="1" s="1"/>
  <c r="AS1" i="1" s="1"/>
  <c r="AT1" i="1" s="1"/>
  <c r="AU1" i="1" s="1"/>
  <c r="AV1" i="1" s="1"/>
  <c r="AW1" i="1" s="1"/>
  <c r="AX1" i="1" s="1"/>
  <c r="AY1" i="1" s="1"/>
  <c r="AZ1" i="1" s="1"/>
  <c r="AK1" i="1"/>
  <c r="AG1" i="1"/>
  <c r="AF1" i="1" s="1"/>
  <c r="AE1" i="1" s="1"/>
  <c r="AD1" i="1" s="1"/>
  <c r="AC1" i="1" s="1"/>
  <c r="AB1" i="1" s="1"/>
  <c r="AH1" i="1"/>
  <c r="AI1" i="1"/>
  <c r="AC59" i="1"/>
  <c r="AD59" i="1"/>
  <c r="AE59" i="1"/>
  <c r="AF59" i="1"/>
  <c r="AG59" i="1"/>
  <c r="AH59" i="1"/>
  <c r="AI59" i="1"/>
  <c r="AJ59" i="1"/>
  <c r="AC60" i="1"/>
  <c r="AD60" i="1"/>
  <c r="AE60" i="1"/>
  <c r="AF60" i="1"/>
  <c r="AG60" i="1"/>
  <c r="AH60" i="1"/>
  <c r="AI60" i="1"/>
  <c r="AJ60" i="1"/>
  <c r="AB60" i="1"/>
  <c r="AB59" i="1"/>
  <c r="AC56" i="1"/>
  <c r="AD56" i="1"/>
  <c r="AE56" i="1"/>
  <c r="AF56" i="1"/>
  <c r="AG56" i="1"/>
  <c r="AH56" i="1"/>
  <c r="AI56" i="1"/>
  <c r="AB56" i="1"/>
  <c r="AJ56" i="1"/>
  <c r="AC54" i="1"/>
  <c r="AD54" i="1"/>
  <c r="AE54" i="1"/>
  <c r="AF54" i="1"/>
  <c r="AG54" i="1"/>
  <c r="AH54" i="1"/>
  <c r="AI54" i="1"/>
  <c r="AB54" i="1"/>
  <c r="AJ54" i="1"/>
  <c r="F54" i="1"/>
  <c r="G54" i="1"/>
  <c r="H54" i="1"/>
  <c r="I54" i="1"/>
  <c r="J54" i="1"/>
  <c r="K54" i="1"/>
  <c r="L54" i="1"/>
  <c r="M54" i="1"/>
  <c r="N54" i="1"/>
  <c r="O54" i="1"/>
  <c r="P54" i="1"/>
  <c r="Q54" i="1"/>
  <c r="R54" i="1"/>
  <c r="S54" i="1"/>
  <c r="T54" i="1"/>
  <c r="U54" i="1"/>
  <c r="V54" i="1"/>
  <c r="E54" i="1"/>
  <c r="R86" i="1"/>
  <c r="S86" i="1" s="1"/>
  <c r="T86" i="1" s="1"/>
  <c r="R85" i="1"/>
  <c r="S85" i="1" s="1"/>
  <c r="T85" i="1" s="1"/>
  <c r="R84" i="1"/>
  <c r="S84" i="1" s="1"/>
  <c r="R83" i="1"/>
  <c r="S83" i="1" s="1"/>
  <c r="T83" i="1" s="1"/>
  <c r="N86" i="1"/>
  <c r="O86" i="1" s="1"/>
  <c r="P86" i="1" s="1"/>
  <c r="N85" i="1"/>
  <c r="O85" i="1" s="1"/>
  <c r="P85" i="1" s="1"/>
  <c r="N84" i="1"/>
  <c r="O84" i="1" s="1"/>
  <c r="P84" i="1" s="1"/>
  <c r="N83" i="1"/>
  <c r="O83" i="1" s="1"/>
  <c r="P83" i="1" s="1"/>
  <c r="T74" i="1"/>
  <c r="R80" i="1"/>
  <c r="S80" i="1" s="1"/>
  <c r="T80" i="1" s="1"/>
  <c r="R79" i="1"/>
  <c r="S79" i="1" s="1"/>
  <c r="Q70" i="1"/>
  <c r="Q69" i="1"/>
  <c r="O79" i="1"/>
  <c r="N80" i="1"/>
  <c r="N81" i="1" s="1"/>
  <c r="N79" i="1"/>
  <c r="T47" i="1"/>
  <c r="Q47" i="1"/>
  <c r="Q46" i="1"/>
  <c r="Q44" i="1"/>
  <c r="Q41" i="1"/>
  <c r="Q40" i="1"/>
  <c r="Q42" i="1" s="1"/>
  <c r="Q38" i="1"/>
  <c r="Q37" i="1"/>
  <c r="Q34" i="1"/>
  <c r="Q33" i="1"/>
  <c r="Q32" i="1"/>
  <c r="Q28" i="1"/>
  <c r="Q27" i="1"/>
  <c r="Q26" i="1"/>
  <c r="Q18" i="1"/>
  <c r="Q19" i="1" s="1"/>
  <c r="Q17" i="1"/>
  <c r="Q14" i="1"/>
  <c r="Q13" i="1"/>
  <c r="Q10" i="1"/>
  <c r="Q9" i="1"/>
  <c r="L47" i="1"/>
  <c r="F71" i="1"/>
  <c r="G71" i="1"/>
  <c r="H71" i="1"/>
  <c r="I71" i="1"/>
  <c r="J71" i="1"/>
  <c r="K71" i="1"/>
  <c r="L71" i="1"/>
  <c r="M71" i="1"/>
  <c r="N71" i="1"/>
  <c r="O71" i="1"/>
  <c r="P71" i="1"/>
  <c r="R71" i="1"/>
  <c r="S71" i="1"/>
  <c r="T71" i="1"/>
  <c r="U71" i="1"/>
  <c r="V71" i="1"/>
  <c r="E71" i="1"/>
  <c r="F35" i="1"/>
  <c r="G35" i="1"/>
  <c r="H35" i="1"/>
  <c r="I35" i="1"/>
  <c r="J35" i="1"/>
  <c r="K35" i="1"/>
  <c r="L35" i="1"/>
  <c r="M35" i="1"/>
  <c r="N35" i="1"/>
  <c r="O35" i="1"/>
  <c r="P35" i="1"/>
  <c r="R35" i="1"/>
  <c r="S35" i="1"/>
  <c r="T35" i="1"/>
  <c r="U35" i="1"/>
  <c r="V35" i="1"/>
  <c r="E35" i="1"/>
  <c r="F29" i="1"/>
  <c r="G29" i="1"/>
  <c r="H29" i="1"/>
  <c r="I29" i="1"/>
  <c r="J29" i="1"/>
  <c r="K29" i="1"/>
  <c r="L29" i="1"/>
  <c r="M29" i="1"/>
  <c r="N29" i="1"/>
  <c r="O29" i="1"/>
  <c r="P29" i="1"/>
  <c r="R29" i="1"/>
  <c r="S29" i="1"/>
  <c r="T29" i="1"/>
  <c r="U29" i="1"/>
  <c r="V29" i="1"/>
  <c r="E29" i="1"/>
  <c r="F11" i="1"/>
  <c r="G11" i="1"/>
  <c r="H11" i="1"/>
  <c r="I11" i="1"/>
  <c r="J11" i="1"/>
  <c r="K11" i="1"/>
  <c r="L11" i="1"/>
  <c r="M11" i="1"/>
  <c r="N11" i="1"/>
  <c r="O11" i="1"/>
  <c r="P11" i="1"/>
  <c r="R11" i="1"/>
  <c r="S11" i="1"/>
  <c r="T11" i="1"/>
  <c r="U11" i="1"/>
  <c r="V11" i="1"/>
  <c r="F15" i="1"/>
  <c r="G15" i="1"/>
  <c r="H15" i="1"/>
  <c r="I15" i="1"/>
  <c r="J15" i="1"/>
  <c r="K15" i="1"/>
  <c r="L15" i="1"/>
  <c r="M15" i="1"/>
  <c r="N15" i="1"/>
  <c r="O15" i="1"/>
  <c r="P15" i="1"/>
  <c r="R15" i="1"/>
  <c r="S15" i="1"/>
  <c r="T15" i="1"/>
  <c r="U15" i="1"/>
  <c r="V15" i="1"/>
  <c r="F19" i="1"/>
  <c r="G19" i="1"/>
  <c r="H19" i="1"/>
  <c r="I19" i="1"/>
  <c r="J19" i="1"/>
  <c r="K19" i="1"/>
  <c r="L19" i="1"/>
  <c r="M19" i="1"/>
  <c r="N19" i="1"/>
  <c r="O19" i="1"/>
  <c r="P19" i="1"/>
  <c r="R19" i="1"/>
  <c r="S19" i="1"/>
  <c r="T19" i="1"/>
  <c r="U19" i="1"/>
  <c r="V19" i="1"/>
  <c r="F21" i="1"/>
  <c r="G21" i="1"/>
  <c r="H21" i="1"/>
  <c r="I21" i="1"/>
  <c r="J21" i="1"/>
  <c r="K21" i="1"/>
  <c r="L21" i="1"/>
  <c r="M21" i="1"/>
  <c r="N21" i="1"/>
  <c r="O21" i="1"/>
  <c r="P21" i="1"/>
  <c r="R21" i="1"/>
  <c r="S21" i="1"/>
  <c r="T21" i="1"/>
  <c r="U21" i="1"/>
  <c r="V21" i="1"/>
  <c r="F22" i="1"/>
  <c r="F23" i="1" s="1"/>
  <c r="G22" i="1"/>
  <c r="H22" i="1"/>
  <c r="I22" i="1"/>
  <c r="J22" i="1"/>
  <c r="K22" i="1"/>
  <c r="L22" i="1"/>
  <c r="M22" i="1"/>
  <c r="N22" i="1"/>
  <c r="O22" i="1"/>
  <c r="P22" i="1"/>
  <c r="R22" i="1"/>
  <c r="S22" i="1"/>
  <c r="T22" i="1"/>
  <c r="U22" i="1"/>
  <c r="V22" i="1"/>
  <c r="V23" i="1" s="1"/>
  <c r="F39" i="1"/>
  <c r="G39" i="1"/>
  <c r="H39" i="1"/>
  <c r="I39" i="1"/>
  <c r="J39" i="1"/>
  <c r="K39" i="1"/>
  <c r="L39" i="1"/>
  <c r="M39" i="1"/>
  <c r="N39" i="1"/>
  <c r="O39" i="1"/>
  <c r="P39" i="1"/>
  <c r="R39" i="1"/>
  <c r="S39" i="1"/>
  <c r="T39" i="1"/>
  <c r="U39" i="1"/>
  <c r="V39" i="1"/>
  <c r="F42" i="1"/>
  <c r="G42" i="1"/>
  <c r="H42" i="1"/>
  <c r="I42" i="1"/>
  <c r="J42" i="1"/>
  <c r="K42" i="1"/>
  <c r="L42" i="1"/>
  <c r="M42" i="1"/>
  <c r="N42" i="1"/>
  <c r="O42" i="1"/>
  <c r="P42" i="1"/>
  <c r="R42" i="1"/>
  <c r="S42" i="1"/>
  <c r="T42" i="1"/>
  <c r="U42" i="1"/>
  <c r="V42" i="1"/>
  <c r="E42" i="1"/>
  <c r="E39" i="1"/>
  <c r="E22" i="1"/>
  <c r="E21" i="1"/>
  <c r="E19" i="1"/>
  <c r="E15" i="1"/>
  <c r="E11" i="1"/>
  <c r="AI47" i="1"/>
  <c r="AC39" i="1"/>
  <c r="AD39" i="1"/>
  <c r="AE39" i="1"/>
  <c r="AF39" i="1"/>
  <c r="AG39" i="1"/>
  <c r="AH39" i="1"/>
  <c r="AI39" i="1"/>
  <c r="AB39" i="1"/>
  <c r="AC42" i="1"/>
  <c r="AD42" i="1"/>
  <c r="AE42" i="1"/>
  <c r="AF42" i="1"/>
  <c r="AG42" i="1"/>
  <c r="AH42" i="1"/>
  <c r="AI42" i="1"/>
  <c r="AB42" i="1"/>
  <c r="AJ42" i="1"/>
  <c r="AJ39" i="1"/>
  <c r="AC21" i="1"/>
  <c r="AD21" i="1"/>
  <c r="AE21" i="1"/>
  <c r="AF21" i="1"/>
  <c r="AG21" i="1"/>
  <c r="AH21" i="1"/>
  <c r="AI21" i="1"/>
  <c r="AC22" i="1"/>
  <c r="AD22" i="1"/>
  <c r="AE22" i="1"/>
  <c r="AF22" i="1"/>
  <c r="AG22" i="1"/>
  <c r="AH22" i="1"/>
  <c r="AI22" i="1"/>
  <c r="AB22" i="1"/>
  <c r="AB21" i="1"/>
  <c r="AJ22" i="1"/>
  <c r="AJ21" i="1"/>
  <c r="AJ19" i="1"/>
  <c r="AI19" i="1"/>
  <c r="AH19" i="1"/>
  <c r="AG19" i="1"/>
  <c r="AF19" i="1"/>
  <c r="AE19" i="1"/>
  <c r="AD19" i="1"/>
  <c r="AC19" i="1"/>
  <c r="AB19" i="1"/>
  <c r="AJ15" i="1"/>
  <c r="AI15" i="1"/>
  <c r="AH15" i="1"/>
  <c r="AG15" i="1"/>
  <c r="AF15" i="1"/>
  <c r="AE15" i="1"/>
  <c r="AD15" i="1"/>
  <c r="AC15" i="1"/>
  <c r="AB15" i="1"/>
  <c r="AC11" i="1"/>
  <c r="AD11" i="1"/>
  <c r="AE11" i="1"/>
  <c r="AF11" i="1"/>
  <c r="AG11" i="1"/>
  <c r="AH11" i="1"/>
  <c r="AI11" i="1"/>
  <c r="AB11" i="1"/>
  <c r="AJ11" i="1"/>
  <c r="O80" i="1" l="1"/>
  <c r="P80" i="1" s="1"/>
  <c r="Q71" i="1"/>
  <c r="R81" i="1"/>
  <c r="AE43" i="1"/>
  <c r="AE45" i="1" s="1"/>
  <c r="AE48" i="1" s="1"/>
  <c r="AE50" i="1" s="1"/>
  <c r="O81" i="1"/>
  <c r="P79" i="1"/>
  <c r="T84" i="1"/>
  <c r="S81" i="1"/>
  <c r="T79" i="1"/>
  <c r="T81" i="1" s="1"/>
  <c r="Q39" i="1"/>
  <c r="Q43" i="1" s="1"/>
  <c r="Q45" i="1" s="1"/>
  <c r="Q48" i="1" s="1"/>
  <c r="Q50" i="1" s="1"/>
  <c r="Q35" i="1"/>
  <c r="Q29" i="1"/>
  <c r="Q22" i="1"/>
  <c r="Q15" i="1"/>
  <c r="Q21" i="1"/>
  <c r="Q11" i="1"/>
  <c r="K43" i="1"/>
  <c r="K45" i="1" s="1"/>
  <c r="K48" i="1" s="1"/>
  <c r="K50" i="1" s="1"/>
  <c r="I23" i="1"/>
  <c r="H23" i="1"/>
  <c r="U43" i="1"/>
  <c r="U45" i="1" s="1"/>
  <c r="U48" i="1" s="1"/>
  <c r="U50" i="1" s="1"/>
  <c r="AD43" i="1"/>
  <c r="AD45" i="1" s="1"/>
  <c r="AD48" i="1" s="1"/>
  <c r="AD50" i="1" s="1"/>
  <c r="U23" i="1"/>
  <c r="T23" i="1"/>
  <c r="M43" i="1"/>
  <c r="M45" i="1" s="1"/>
  <c r="M48" i="1" s="1"/>
  <c r="M50" i="1" s="1"/>
  <c r="L43" i="1"/>
  <c r="L45" i="1" s="1"/>
  <c r="L48" i="1" s="1"/>
  <c r="L50" i="1" s="1"/>
  <c r="E23" i="1"/>
  <c r="J43" i="1"/>
  <c r="J45" i="1" s="1"/>
  <c r="J48" i="1" s="1"/>
  <c r="J50" i="1" s="1"/>
  <c r="AC43" i="1"/>
  <c r="AC45" i="1" s="1"/>
  <c r="AC48" i="1" s="1"/>
  <c r="AC50" i="1" s="1"/>
  <c r="V43" i="1"/>
  <c r="V45" i="1" s="1"/>
  <c r="V48" i="1" s="1"/>
  <c r="V50" i="1" s="1"/>
  <c r="F43" i="1"/>
  <c r="F45" i="1" s="1"/>
  <c r="F48" i="1" s="1"/>
  <c r="F50" i="1" s="1"/>
  <c r="S23" i="1"/>
  <c r="O23" i="1"/>
  <c r="R23" i="1"/>
  <c r="M23" i="1"/>
  <c r="G43" i="1"/>
  <c r="G45" i="1" s="1"/>
  <c r="G48" i="1" s="1"/>
  <c r="G50" i="1" s="1"/>
  <c r="K23" i="1"/>
  <c r="J23" i="1"/>
  <c r="T43" i="1"/>
  <c r="T45" i="1" s="1"/>
  <c r="G23" i="1"/>
  <c r="P43" i="1"/>
  <c r="P45" i="1" s="1"/>
  <c r="P48" i="1" s="1"/>
  <c r="P50" i="1" s="1"/>
  <c r="P23" i="1"/>
  <c r="N23" i="1"/>
  <c r="R43" i="1"/>
  <c r="R45" i="1" s="1"/>
  <c r="R48" i="1" s="1"/>
  <c r="R50" i="1" s="1"/>
  <c r="S43" i="1"/>
  <c r="S45" i="1" s="1"/>
  <c r="S48" i="1" s="1"/>
  <c r="S50" i="1" s="1"/>
  <c r="AE23" i="1"/>
  <c r="H43" i="1"/>
  <c r="H45" i="1" s="1"/>
  <c r="H48" i="1" s="1"/>
  <c r="H50" i="1" s="1"/>
  <c r="AF43" i="1"/>
  <c r="AF45" i="1" s="1"/>
  <c r="AF48" i="1" s="1"/>
  <c r="AF50" i="1" s="1"/>
  <c r="E43" i="1"/>
  <c r="E45" i="1" s="1"/>
  <c r="E48" i="1" s="1"/>
  <c r="E50" i="1" s="1"/>
  <c r="O43" i="1"/>
  <c r="O45" i="1" s="1"/>
  <c r="O48" i="1" s="1"/>
  <c r="O50" i="1" s="1"/>
  <c r="N43" i="1"/>
  <c r="N45" i="1" s="1"/>
  <c r="N48" i="1" s="1"/>
  <c r="N50" i="1" s="1"/>
  <c r="L23" i="1"/>
  <c r="I43" i="1"/>
  <c r="I45" i="1" s="1"/>
  <c r="I48" i="1" s="1"/>
  <c r="I50" i="1" s="1"/>
  <c r="AI23" i="1"/>
  <c r="AG43" i="1"/>
  <c r="AG45" i="1" s="1"/>
  <c r="AG48" i="1" s="1"/>
  <c r="AG50" i="1" s="1"/>
  <c r="AJ43" i="1"/>
  <c r="AJ45" i="1" s="1"/>
  <c r="AJ48" i="1" s="1"/>
  <c r="AJ50" i="1" s="1"/>
  <c r="AH43" i="1"/>
  <c r="AH45" i="1" s="1"/>
  <c r="AH48" i="1" s="1"/>
  <c r="AH50" i="1" s="1"/>
  <c r="AG23" i="1"/>
  <c r="AF23" i="1"/>
  <c r="AI43" i="1"/>
  <c r="AI45" i="1" s="1"/>
  <c r="AI48" i="1" s="1"/>
  <c r="AI50" i="1" s="1"/>
  <c r="AB43" i="1"/>
  <c r="AB45" i="1" s="1"/>
  <c r="AB48" i="1" s="1"/>
  <c r="AB50" i="1" s="1"/>
  <c r="AD23" i="1"/>
  <c r="AC23" i="1"/>
  <c r="AJ23" i="1"/>
  <c r="AH23" i="1"/>
  <c r="AB23" i="1"/>
  <c r="T48" i="1" l="1"/>
  <c r="T50" i="1" s="1"/>
  <c r="P81" i="1"/>
  <c r="Q79" i="1"/>
  <c r="Q81" i="1" s="1"/>
  <c r="Q2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<sst xmlns="http://schemas.openxmlformats.org/spreadsheetml/2006/main" count="105" uniqueCount="67">
  <si>
    <t>Ticker</t>
  </si>
  <si>
    <t>Price</t>
  </si>
  <si>
    <t>Shares</t>
  </si>
  <si>
    <t>MC</t>
  </si>
  <si>
    <t>Cash</t>
  </si>
  <si>
    <t>Debt</t>
  </si>
  <si>
    <t>EV</t>
  </si>
  <si>
    <t>Company Name</t>
  </si>
  <si>
    <t>Country</t>
  </si>
  <si>
    <t>Sector</t>
  </si>
  <si>
    <t>Industry</t>
  </si>
  <si>
    <t xml:space="preserve">Symbotic Inc. </t>
  </si>
  <si>
    <t xml:space="preserve">SYM   </t>
  </si>
  <si>
    <t>USA</t>
  </si>
  <si>
    <t>Industrials</t>
  </si>
  <si>
    <t>Specialty Industrial Machinery</t>
  </si>
  <si>
    <t xml:space="preserve">Fiscal Period </t>
  </si>
  <si>
    <t>Filing Date</t>
  </si>
  <si>
    <t>Period of Report</t>
  </si>
  <si>
    <t>Income Statement *in thousands, USD</t>
  </si>
  <si>
    <t>Balance Sheet *in thousands, USD</t>
  </si>
  <si>
    <t>Cash Flow *in thousands, USD</t>
  </si>
  <si>
    <t xml:space="preserve">Systems </t>
  </si>
  <si>
    <t>Revenue</t>
  </si>
  <si>
    <t>Gross Profit</t>
  </si>
  <si>
    <t>Margin</t>
  </si>
  <si>
    <t>Software maintenance and support</t>
  </si>
  <si>
    <t>Operation Services</t>
  </si>
  <si>
    <t xml:space="preserve">Total </t>
  </si>
  <si>
    <t>COGs</t>
  </si>
  <si>
    <t>R&amp;D</t>
  </si>
  <si>
    <t>SG&amp;A</t>
  </si>
  <si>
    <t>Total Operating Expenses</t>
  </si>
  <si>
    <t>Operating Income</t>
  </si>
  <si>
    <t>Other income</t>
  </si>
  <si>
    <t>Income before tax</t>
  </si>
  <si>
    <t>Net Income</t>
  </si>
  <si>
    <t xml:space="preserve">EPS </t>
  </si>
  <si>
    <t>Tax  (expense)</t>
  </si>
  <si>
    <t>Less: Non-controlling interests</t>
  </si>
  <si>
    <t>N/A</t>
  </si>
  <si>
    <t>Revenue by Geography</t>
  </si>
  <si>
    <t xml:space="preserve">United States </t>
  </si>
  <si>
    <t>Canada</t>
  </si>
  <si>
    <t xml:space="preserve">Other </t>
  </si>
  <si>
    <t>Total Revenue</t>
  </si>
  <si>
    <t>PP&amp;E by Geography</t>
  </si>
  <si>
    <t>CFFO</t>
  </si>
  <si>
    <t>CapEx</t>
  </si>
  <si>
    <t>FCF</t>
  </si>
  <si>
    <t>SBI</t>
  </si>
  <si>
    <t>SBC</t>
  </si>
  <si>
    <t>SBB</t>
  </si>
  <si>
    <t>Dividends</t>
  </si>
  <si>
    <t>Total PP&amp;E</t>
  </si>
  <si>
    <t>3-Month Adjusted</t>
  </si>
  <si>
    <t>Growth</t>
  </si>
  <si>
    <t>Margins</t>
  </si>
  <si>
    <t>OpEx</t>
  </si>
  <si>
    <t>Gross</t>
  </si>
  <si>
    <t>Maturity</t>
  </si>
  <si>
    <t>Discount</t>
  </si>
  <si>
    <t>NPV</t>
  </si>
  <si>
    <t>Forecast</t>
  </si>
  <si>
    <t>Current Price</t>
  </si>
  <si>
    <t>Tax Rate</t>
  </si>
  <si>
    <t>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</si>
</sst>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7" formatCode="_([$$-409]* #,##0.00_);_([$$-409]* \(#,##0.00\);_([$$-409]* &quot;-&quot;??_);_(@_)"/>
  </numFmts>
  <fonts count="3" x14ac:knownFonts="1">
    <font>
      <sz val="11"/>
      <color theme="1"/>
      <name val="Aptos Narrow"/>
      <family val="2"/>
      <scheme val="minor"/>
    </font>
    <font>
      <b/>
      <sz val="11"/>
      <color theme="0"/>
      <name val="Aptos Narrow"/>
      <family val="2"/>
      <scheme val="minor"/>
    </font>
    <font>
      <i/>
      <u/>
      <sz val="11"/>
      <color theme="1"/>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2" borderId="0" xfId="0" applyFont="1" applyFill="1"/>
    <xf numFmtId="14" fontId="0" fillId="0" borderId="0" xfId="0" applyNumberFormat="1"/>
    <xf numFmtId="0" fontId="2" fillId="3" borderId="0" xfId="0" applyFont="1" applyFill="1"/>
    <xf numFmtId="3" fontId="0" fillId="0" borderId="0" xfId="0" applyNumberFormat="1"/>
    <xf numFmtId="9" fontId="0" fillId="0" borderId="0" xfId="0" applyNumberFormat="1"/>
    <xf numFmtId="3" fontId="0" fillId="0" borderId="1" xfId="0" applyNumberFormat="1" applyBorder="1"/>
    <xf numFmtId="3" fontId="0" fillId="0" borderId="2" xfId="0" applyNumberFormat="1" applyBorder="1"/>
    <xf numFmtId="4" fontId="0" fillId="0" borderId="0" xfId="0" applyNumberFormat="1"/>
    <xf numFmtId="3" fontId="0" fillId="3" borderId="0" xfId="0" applyNumberFormat="1" applyFill="1"/>
    <xf numFmtId="3" fontId="2" fillId="3" borderId="0" xfId="0" applyNumberFormat="1" applyFont="1" applyFill="1"/>
    <xf numFmtId="0" fontId="0" fillId="0" borderId="1" xfId="0" applyBorder="1"/>
    <xf numFmtId="0" fontId="0" fillId="3" borderId="0" xfId="0" applyFill="1"/>
    <xf numFmtId="167"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12</xdr:col>
      <xdr:colOff>577273</xdr:colOff>
      <xdr:row>0</xdr:row>
      <xdr:rowOff>34636</xdr:rowOff>
    </xdr:from>
    <xdr:to>
      <xdr:col>12</xdr:col>
      <xdr:colOff>600364</xdr:colOff>
      <xdr:row>118</xdr:row>
      <xdr:rowOff>46182</xdr:rowOff>
    </xdr:to>
    <xdr:cxnSp macro="">
      <xdr:nvCxnSpPr>
        <xdr:cNvPr id="3" name="Straight Connector 2">
          <a:extLst>
            <a:ext uri="{FF2B5EF4-FFF2-40B4-BE49-F238E27FC236}">
              <a16:creationId xmlns:a16="http://schemas.microsoft.com/office/drawing/2014/main" id="{1C725871-5930-5313-92A0-0515C43AF9A5}"/>
            </a:ext>
          </a:extLst>
        </xdr:cNvPr>
        <xdr:cNvCxnSpPr/>
      </xdr:nvCxnSpPr>
      <xdr:spPr>
        <a:xfrm>
          <a:off x="9017000" y="34636"/>
          <a:ext cx="23091" cy="2051627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602673</xdr:colOff>
      <xdr:row>0</xdr:row>
      <xdr:rowOff>0</xdr:rowOff>
    </xdr:from>
    <xdr:to>
      <xdr:col>17</xdr:col>
      <xdr:colOff>13855</xdr:colOff>
      <xdr:row>118</xdr:row>
      <xdr:rowOff>11546</xdr:rowOff>
    </xdr:to>
    <xdr:cxnSp macro="">
      <xdr:nvCxnSpPr>
        <xdr:cNvPr id="4" name="Straight Connector 3">
          <a:extLst>
            <a:ext uri="{FF2B5EF4-FFF2-40B4-BE49-F238E27FC236}">
              <a16:creationId xmlns:a16="http://schemas.microsoft.com/office/drawing/2014/main" id="{D7DBEEA7-F077-42A6-AD0F-9B082659CAE5}"/>
            </a:ext>
          </a:extLst>
        </xdr:cNvPr>
        <xdr:cNvCxnSpPr/>
      </xdr:nvCxnSpPr>
      <xdr:spPr>
        <a:xfrm>
          <a:off x="11605491" y="0"/>
          <a:ext cx="23091" cy="2051627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593437</xdr:colOff>
      <xdr:row>0</xdr:row>
      <xdr:rowOff>0</xdr:rowOff>
    </xdr:from>
    <xdr:to>
      <xdr:col>21</xdr:col>
      <xdr:colOff>4619</xdr:colOff>
      <xdr:row>118</xdr:row>
      <xdr:rowOff>11546</xdr:rowOff>
    </xdr:to>
    <xdr:cxnSp macro="">
      <xdr:nvCxnSpPr>
        <xdr:cNvPr id="5" name="Straight Connector 4">
          <a:extLst>
            <a:ext uri="{FF2B5EF4-FFF2-40B4-BE49-F238E27FC236}">
              <a16:creationId xmlns:a16="http://schemas.microsoft.com/office/drawing/2014/main" id="{9A638032-55A5-437D-86F4-3F97B269CB22}"/>
            </a:ext>
          </a:extLst>
        </xdr:cNvPr>
        <xdr:cNvCxnSpPr/>
      </xdr:nvCxnSpPr>
      <xdr:spPr>
        <a:xfrm>
          <a:off x="14159346" y="0"/>
          <a:ext cx="23091" cy="2051627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36</xdr:col>
      <xdr:colOff>0</xdr:colOff>
      <xdr:row>0</xdr:row>
      <xdr:rowOff>36286</xdr:rowOff>
    </xdr:from>
    <xdr:to>
      <xdr:col>36</xdr:col>
      <xdr:colOff>9072</xdr:colOff>
      <xdr:row>115</xdr:row>
      <xdr:rowOff>154214</xdr:rowOff>
    </xdr:to>
    <xdr:cxnSp macro="">
      <xdr:nvCxnSpPr>
        <xdr:cNvPr id="7" name="Straight Connector 6">
          <a:extLst>
            <a:ext uri="{FF2B5EF4-FFF2-40B4-BE49-F238E27FC236}">
              <a16:creationId xmlns:a16="http://schemas.microsoft.com/office/drawing/2014/main" id="{B9C4DCA6-1F5E-0222-CF49-A7894B3872B1}"/>
            </a:ext>
          </a:extLst>
        </xdr:cNvPr>
        <xdr:cNvCxnSpPr/>
      </xdr:nvCxnSpPr>
      <xdr:spPr>
        <a:xfrm>
          <a:off x="23540357" y="36286"/>
          <a:ext cx="9072" cy="20982214"/>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https://www.bing.com/financeapi/forcetrigger?t=bzwqf2&amp;q=XNAS%3aSYM&amp;form=skydnc</v>
    <v>Learn more on Bing</v>
  </rv>
  <rv s="1">
    <v>en-US</v>
    <v>bzwqf2</v>
    <v>268435456</v>
    <v>1</v>
    <v>Powered by Refinitiv</v>
    <v>0</v>
    <v>SYMBOTIC INC. (XNAS:SYM)</v>
    <v>2</v>
    <v>3</v>
    <v>Finance</v>
    <v>4</v>
    <v>64.14</v>
    <v>26.02</v>
    <v>1.8729</v>
    <v>-8.3800000000000008</v>
    <v>-0.23519500000000002</v>
    <v>USD</v>
    <v>Symbotic Inc. is an automation technology company reimagining the supply chain with its end-to-end, artificial intelligence (AI) powered robotic and software platform. The Company is engaged in developing, commercializing, and deploying end-to-end technology solutions that improve supply chain operations. It automates the processing of pallets and cases in large warehouses or distribution centers for some of the retail and wholesale companies in the world. The Symbotic platform is based on an approach to connecting producers of goods to end users, in a way that resolves the mismatches of quantity, timing and location that arise between the two, while reducing costs. It utilizes fully autonomous robots, collectively controlled by its AI-enabled system software, to achieve at scale, real world supply chain improvements. It serves various industries, including retail grocery, retail general merchandise, food wholesale, footwear and apparel, consumer packaged goods and food and beverage.</v>
    <v>1300</v>
    <v>Nasdaq Stock Market</v>
    <v>XNAS</v>
    <v>XNAS</v>
    <v>200 Research Drive, WILMINGTON, MA, 01887 US</v>
    <v>31.85</v>
    <v>Machinery, Equipment &amp; Components</v>
    <v>Stock</v>
    <v>45503.999794142968</v>
    <v>0</v>
    <v>26.02</v>
    <v>15931099375</v>
    <v>SYMBOTIC INC.</v>
    <v>SYMBOTIC INC.</v>
    <v>26.5</v>
    <v>0</v>
    <v>35.630000000000003</v>
    <v>27.25</v>
    <v>584627500</v>
    <v>SYM</v>
    <v>SYMBOTIC INC. (XNAS:SYM)</v>
    <v>29</v>
    <v>1266299</v>
    <v>2022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8E39-0C98-410A-8EE6-9AA20A0D01D7}">
  <dimension ref="A1:A7"/>
  <sheetViews>
    <sheetView workbookViewId="0">
      <selection sqref="A1:A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9A005-0782-4BA4-8E2C-969512E2100B}">
  <dimension ref="A1:B5"/>
  <sheetViews>
    <sheetView workbookViewId="0">
      <selection activeCell="B7" sqref="B7"/>
    </sheetView>
  </sheetViews>
  <sheetFormatPr defaultRowHeight="14.5" x14ac:dyDescent="0.35"/>
  <sheetData>
    <row r="1" spans="1:2" x14ac:dyDescent="0.35">
      <c r="A1" t="s">
        <v>7</v>
      </c>
      <c r="B1" t="s">
        <v>11</v>
      </c>
    </row>
    <row r="2" spans="1:2" x14ac:dyDescent="0.35">
      <c r="A2" t="s">
        <v>0</v>
      </c>
      <c r="B2" t="s">
        <v>12</v>
      </c>
    </row>
    <row r="3" spans="1:2" x14ac:dyDescent="0.35">
      <c r="A3" t="s">
        <v>8</v>
      </c>
      <c r="B3" t="s">
        <v>13</v>
      </c>
    </row>
    <row r="4" spans="1:2" x14ac:dyDescent="0.35">
      <c r="A4" t="s">
        <v>9</v>
      </c>
      <c r="B4" t="s">
        <v>14</v>
      </c>
    </row>
    <row r="5" spans="1:2" x14ac:dyDescent="0.35">
      <c r="A5" t="s">
        <v>10</v>
      </c>
      <c r="B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62B4A-8EF3-4F12-BE5C-E556C856832B}">
  <dimension ref="B1:ER119"/>
  <sheetViews>
    <sheetView tabSelected="1" zoomScale="70" zoomScaleNormal="70" workbookViewId="0">
      <pane xSplit="2" ySplit="6" topLeftCell="AH52" activePane="bottomRight" state="frozen"/>
      <selection pane="topRight" activeCell="C1" sqref="C1"/>
      <selection pane="bottomLeft" activeCell="A7" sqref="A7"/>
      <selection pane="bottomRight" activeCell="AO97" sqref="AO97"/>
    </sheetView>
  </sheetViews>
  <sheetFormatPr defaultRowHeight="14.5" x14ac:dyDescent="0.35"/>
  <cols>
    <col min="2" max="2" width="22.81640625" customWidth="1"/>
    <col min="6" max="8" width="9.08984375" bestFit="1" customWidth="1"/>
    <col min="10" max="12" width="9.08984375" bestFit="1" customWidth="1"/>
    <col min="14" max="14" width="10.08984375" bestFit="1" customWidth="1"/>
    <col min="15" max="16" width="9.08984375" bestFit="1" customWidth="1"/>
    <col min="18" max="18" width="10.08984375" bestFit="1" customWidth="1"/>
    <col min="19" max="19" width="9.08984375" bestFit="1" customWidth="1"/>
    <col min="34" max="34" width="10.08984375" bestFit="1" customWidth="1"/>
    <col min="35" max="35" width="9.08984375" bestFit="1" customWidth="1"/>
    <col min="36" max="36" width="10.08984375" bestFit="1" customWidth="1"/>
    <col min="41" max="41" width="11.54296875" bestFit="1" customWidth="1"/>
  </cols>
  <sheetData>
    <row r="1" spans="2:148" x14ac:dyDescent="0.35">
      <c r="B1" t="s">
        <v>16</v>
      </c>
      <c r="AB1">
        <f>AC1-1</f>
        <v>2015</v>
      </c>
      <c r="AC1">
        <f t="shared" ref="AC1:AG1" si="0">AD1-1</f>
        <v>2016</v>
      </c>
      <c r="AD1">
        <f t="shared" si="0"/>
        <v>2017</v>
      </c>
      <c r="AE1">
        <f t="shared" si="0"/>
        <v>2018</v>
      </c>
      <c r="AF1">
        <f t="shared" si="0"/>
        <v>2019</v>
      </c>
      <c r="AG1">
        <f t="shared" si="0"/>
        <v>2020</v>
      </c>
      <c r="AH1">
        <f>AI1-1</f>
        <v>2021</v>
      </c>
      <c r="AI1">
        <f>AJ1-1</f>
        <v>2022</v>
      </c>
      <c r="AJ1">
        <v>2023</v>
      </c>
      <c r="AK1">
        <f>AJ1+1</f>
        <v>2024</v>
      </c>
      <c r="AL1">
        <f t="shared" ref="AL1:CW1" si="1">AK1+1</f>
        <v>2025</v>
      </c>
      <c r="AM1">
        <f t="shared" si="1"/>
        <v>2026</v>
      </c>
      <c r="AN1">
        <f t="shared" si="1"/>
        <v>2027</v>
      </c>
      <c r="AO1">
        <f t="shared" si="1"/>
        <v>2028</v>
      </c>
      <c r="AP1">
        <f t="shared" si="1"/>
        <v>2029</v>
      </c>
      <c r="AQ1">
        <f t="shared" si="1"/>
        <v>2030</v>
      </c>
      <c r="AR1">
        <f t="shared" si="1"/>
        <v>2031</v>
      </c>
      <c r="AS1">
        <f t="shared" si="1"/>
        <v>2032</v>
      </c>
      <c r="AT1">
        <f t="shared" si="1"/>
        <v>2033</v>
      </c>
      <c r="AU1">
        <f t="shared" si="1"/>
        <v>2034</v>
      </c>
      <c r="AV1">
        <f t="shared" si="1"/>
        <v>2035</v>
      </c>
      <c r="AW1">
        <f t="shared" si="1"/>
        <v>2036</v>
      </c>
      <c r="AX1">
        <f t="shared" si="1"/>
        <v>2037</v>
      </c>
      <c r="AY1">
        <f t="shared" si="1"/>
        <v>2038</v>
      </c>
      <c r="AZ1">
        <f t="shared" si="1"/>
        <v>2039</v>
      </c>
      <c r="BA1">
        <f t="shared" si="1"/>
        <v>2040</v>
      </c>
      <c r="BB1">
        <f t="shared" si="1"/>
        <v>2041</v>
      </c>
      <c r="BC1">
        <f t="shared" si="1"/>
        <v>2042</v>
      </c>
      <c r="BD1">
        <f t="shared" si="1"/>
        <v>2043</v>
      </c>
      <c r="BE1">
        <f t="shared" si="1"/>
        <v>2044</v>
      </c>
      <c r="BF1">
        <f t="shared" si="1"/>
        <v>2045</v>
      </c>
      <c r="BG1">
        <f t="shared" si="1"/>
        <v>2046</v>
      </c>
      <c r="BH1">
        <f t="shared" si="1"/>
        <v>2047</v>
      </c>
      <c r="BI1">
        <f t="shared" si="1"/>
        <v>2048</v>
      </c>
      <c r="BJ1">
        <f t="shared" si="1"/>
        <v>2049</v>
      </c>
      <c r="BK1">
        <f t="shared" si="1"/>
        <v>2050</v>
      </c>
      <c r="BL1">
        <f t="shared" si="1"/>
        <v>2051</v>
      </c>
      <c r="BM1">
        <f t="shared" si="1"/>
        <v>2052</v>
      </c>
      <c r="BN1">
        <f t="shared" si="1"/>
        <v>2053</v>
      </c>
      <c r="BO1">
        <f t="shared" si="1"/>
        <v>2054</v>
      </c>
      <c r="BP1">
        <f t="shared" si="1"/>
        <v>2055</v>
      </c>
      <c r="BQ1">
        <f t="shared" si="1"/>
        <v>2056</v>
      </c>
      <c r="BR1">
        <f t="shared" si="1"/>
        <v>2057</v>
      </c>
      <c r="BS1">
        <f t="shared" si="1"/>
        <v>2058</v>
      </c>
      <c r="BT1">
        <f t="shared" si="1"/>
        <v>2059</v>
      </c>
      <c r="BU1">
        <f t="shared" si="1"/>
        <v>2060</v>
      </c>
      <c r="BV1">
        <f t="shared" si="1"/>
        <v>2061</v>
      </c>
      <c r="BW1">
        <f t="shared" si="1"/>
        <v>2062</v>
      </c>
      <c r="BX1">
        <f t="shared" si="1"/>
        <v>2063</v>
      </c>
      <c r="BY1">
        <f t="shared" si="1"/>
        <v>2064</v>
      </c>
      <c r="BZ1">
        <f t="shared" si="1"/>
        <v>2065</v>
      </c>
      <c r="CA1">
        <f t="shared" si="1"/>
        <v>2066</v>
      </c>
      <c r="CB1">
        <f t="shared" si="1"/>
        <v>2067</v>
      </c>
      <c r="CC1">
        <f t="shared" si="1"/>
        <v>2068</v>
      </c>
      <c r="CD1">
        <f t="shared" si="1"/>
        <v>2069</v>
      </c>
      <c r="CE1">
        <f t="shared" si="1"/>
        <v>2070</v>
      </c>
      <c r="CF1">
        <f t="shared" si="1"/>
        <v>2071</v>
      </c>
      <c r="CG1">
        <f t="shared" si="1"/>
        <v>2072</v>
      </c>
      <c r="CH1">
        <f t="shared" si="1"/>
        <v>2073</v>
      </c>
      <c r="CI1">
        <f t="shared" si="1"/>
        <v>2074</v>
      </c>
      <c r="CJ1">
        <f t="shared" si="1"/>
        <v>2075</v>
      </c>
      <c r="CK1">
        <f t="shared" si="1"/>
        <v>2076</v>
      </c>
      <c r="CL1">
        <f t="shared" si="1"/>
        <v>2077</v>
      </c>
      <c r="CM1">
        <f t="shared" si="1"/>
        <v>2078</v>
      </c>
      <c r="CN1">
        <f t="shared" si="1"/>
        <v>2079</v>
      </c>
      <c r="CO1">
        <f t="shared" si="1"/>
        <v>2080</v>
      </c>
      <c r="CP1">
        <f t="shared" si="1"/>
        <v>2081</v>
      </c>
      <c r="CQ1">
        <f t="shared" si="1"/>
        <v>2082</v>
      </c>
      <c r="CR1">
        <f t="shared" si="1"/>
        <v>2083</v>
      </c>
      <c r="CS1">
        <f t="shared" si="1"/>
        <v>2084</v>
      </c>
      <c r="CT1">
        <f t="shared" si="1"/>
        <v>2085</v>
      </c>
      <c r="CU1">
        <f t="shared" si="1"/>
        <v>2086</v>
      </c>
      <c r="CV1">
        <f t="shared" si="1"/>
        <v>2087</v>
      </c>
      <c r="CW1">
        <f t="shared" si="1"/>
        <v>2088</v>
      </c>
      <c r="CX1">
        <f t="shared" ref="CX1:ER1" si="2">CW1+1</f>
        <v>2089</v>
      </c>
      <c r="CY1">
        <f t="shared" si="2"/>
        <v>2090</v>
      </c>
      <c r="CZ1">
        <f t="shared" si="2"/>
        <v>2091</v>
      </c>
      <c r="DA1">
        <f t="shared" si="2"/>
        <v>2092</v>
      </c>
      <c r="DB1">
        <f t="shared" si="2"/>
        <v>2093</v>
      </c>
      <c r="DC1">
        <f t="shared" si="2"/>
        <v>2094</v>
      </c>
      <c r="DD1">
        <f t="shared" si="2"/>
        <v>2095</v>
      </c>
      <c r="DE1">
        <f t="shared" si="2"/>
        <v>2096</v>
      </c>
      <c r="DF1">
        <f t="shared" si="2"/>
        <v>2097</v>
      </c>
      <c r="DG1">
        <f t="shared" si="2"/>
        <v>2098</v>
      </c>
      <c r="DH1">
        <f t="shared" si="2"/>
        <v>2099</v>
      </c>
      <c r="DI1">
        <f t="shared" si="2"/>
        <v>2100</v>
      </c>
      <c r="DJ1">
        <f t="shared" si="2"/>
        <v>2101</v>
      </c>
      <c r="DK1">
        <f t="shared" si="2"/>
        <v>2102</v>
      </c>
      <c r="DL1">
        <f t="shared" si="2"/>
        <v>2103</v>
      </c>
      <c r="DM1">
        <f t="shared" si="2"/>
        <v>2104</v>
      </c>
      <c r="DN1">
        <f t="shared" si="2"/>
        <v>2105</v>
      </c>
      <c r="DO1">
        <f t="shared" si="2"/>
        <v>2106</v>
      </c>
      <c r="DP1">
        <f t="shared" si="2"/>
        <v>2107</v>
      </c>
      <c r="DQ1">
        <f t="shared" si="2"/>
        <v>2108</v>
      </c>
      <c r="DR1">
        <f t="shared" si="2"/>
        <v>2109</v>
      </c>
      <c r="DS1">
        <f t="shared" si="2"/>
        <v>2110</v>
      </c>
      <c r="DT1">
        <f t="shared" si="2"/>
        <v>2111</v>
      </c>
      <c r="DU1">
        <f t="shared" si="2"/>
        <v>2112</v>
      </c>
      <c r="DV1">
        <f t="shared" si="2"/>
        <v>2113</v>
      </c>
      <c r="DW1">
        <f t="shared" si="2"/>
        <v>2114</v>
      </c>
      <c r="DX1">
        <f t="shared" si="2"/>
        <v>2115</v>
      </c>
      <c r="DY1">
        <f t="shared" si="2"/>
        <v>2116</v>
      </c>
      <c r="DZ1">
        <f t="shared" si="2"/>
        <v>2117</v>
      </c>
      <c r="EA1">
        <f t="shared" si="2"/>
        <v>2118</v>
      </c>
      <c r="EB1">
        <f t="shared" si="2"/>
        <v>2119</v>
      </c>
      <c r="EC1">
        <f t="shared" si="2"/>
        <v>2120</v>
      </c>
      <c r="ED1">
        <f t="shared" si="2"/>
        <v>2121</v>
      </c>
      <c r="EE1">
        <f t="shared" si="2"/>
        <v>2122</v>
      </c>
      <c r="EF1">
        <f t="shared" si="2"/>
        <v>2123</v>
      </c>
      <c r="EG1">
        <f t="shared" si="2"/>
        <v>2124</v>
      </c>
      <c r="EH1">
        <f t="shared" si="2"/>
        <v>2125</v>
      </c>
      <c r="EI1">
        <f t="shared" si="2"/>
        <v>2126</v>
      </c>
      <c r="EJ1">
        <f t="shared" si="2"/>
        <v>2127</v>
      </c>
      <c r="EK1">
        <f t="shared" si="2"/>
        <v>2128</v>
      </c>
      <c r="EL1">
        <f t="shared" si="2"/>
        <v>2129</v>
      </c>
      <c r="EM1">
        <f t="shared" si="2"/>
        <v>2130</v>
      </c>
      <c r="EN1">
        <f t="shared" si="2"/>
        <v>2131</v>
      </c>
      <c r="EO1">
        <f t="shared" si="2"/>
        <v>2132</v>
      </c>
      <c r="EP1">
        <f t="shared" si="2"/>
        <v>2133</v>
      </c>
      <c r="EQ1">
        <f t="shared" si="2"/>
        <v>2134</v>
      </c>
      <c r="ER1">
        <f t="shared" si="2"/>
        <v>2135</v>
      </c>
    </row>
    <row r="2" spans="2:148" x14ac:dyDescent="0.35">
      <c r="B2" t="s">
        <v>17</v>
      </c>
      <c r="F2" s="2">
        <v>44329</v>
      </c>
      <c r="G2" s="2">
        <v>44419</v>
      </c>
      <c r="H2" s="2">
        <v>44509</v>
      </c>
      <c r="J2" s="2">
        <v>44587</v>
      </c>
      <c r="K2" s="2">
        <v>44694</v>
      </c>
      <c r="L2" s="2">
        <v>44778</v>
      </c>
      <c r="N2" s="2">
        <v>44960</v>
      </c>
      <c r="O2" s="2">
        <v>45051</v>
      </c>
      <c r="P2" s="2">
        <v>45140</v>
      </c>
      <c r="R2" s="2">
        <v>45330</v>
      </c>
      <c r="S2" s="2">
        <v>45419</v>
      </c>
      <c r="AH2" s="2">
        <v>44643</v>
      </c>
      <c r="AI2" s="2">
        <v>44904</v>
      </c>
      <c r="AJ2" s="2">
        <v>45271</v>
      </c>
    </row>
    <row r="3" spans="2:148" x14ac:dyDescent="0.35">
      <c r="B3" t="s">
        <v>18</v>
      </c>
      <c r="L3" s="2">
        <v>44737</v>
      </c>
      <c r="N3" s="2">
        <v>44919</v>
      </c>
      <c r="O3" s="2">
        <v>45010</v>
      </c>
      <c r="P3" s="2">
        <v>45101</v>
      </c>
      <c r="R3" s="2">
        <v>45290</v>
      </c>
      <c r="S3" s="2">
        <v>45381</v>
      </c>
      <c r="AH3" s="2">
        <v>44561</v>
      </c>
      <c r="AI3" s="2">
        <v>44828</v>
      </c>
      <c r="AJ3" s="2">
        <v>45199</v>
      </c>
    </row>
    <row r="8" spans="2:148" s="3" customFormat="1" x14ac:dyDescent="0.35">
      <c r="B8" s="3" t="s">
        <v>22</v>
      </c>
    </row>
    <row r="9" spans="2:148" s="4" customFormat="1" x14ac:dyDescent="0.35">
      <c r="B9" s="4" t="s">
        <v>23</v>
      </c>
      <c r="L9" s="4">
        <v>169.50299999999999</v>
      </c>
      <c r="N9" s="4">
        <v>197.90100000000001</v>
      </c>
      <c r="O9" s="4">
        <v>257.60300000000001</v>
      </c>
      <c r="P9" s="4">
        <v>302.35000000000002</v>
      </c>
      <c r="Q9" s="4">
        <f>AJ9-P9-O9-N9</f>
        <v>380.20499999999998</v>
      </c>
      <c r="R9" s="4">
        <v>356.21199999999999</v>
      </c>
      <c r="S9" s="4">
        <v>401.66199999999998</v>
      </c>
      <c r="AH9" s="4">
        <v>570.06600000000003</v>
      </c>
      <c r="AI9" s="4">
        <v>567.99300000000005</v>
      </c>
      <c r="AJ9" s="4">
        <v>1138.059</v>
      </c>
    </row>
    <row r="10" spans="2:148" s="4" customFormat="1" x14ac:dyDescent="0.35">
      <c r="B10" s="4" t="s">
        <v>24</v>
      </c>
      <c r="L10" s="4">
        <v>33.488</v>
      </c>
      <c r="N10" s="4">
        <v>36.97</v>
      </c>
      <c r="O10" s="4">
        <v>44.542999999999999</v>
      </c>
      <c r="P10" s="4">
        <v>57.69</v>
      </c>
      <c r="Q10" s="4">
        <f>AJ10-P10-O10-N10</f>
        <v>58.78</v>
      </c>
      <c r="R10" s="4">
        <v>69.808999999999997</v>
      </c>
      <c r="S10" s="4">
        <v>42.511000000000003</v>
      </c>
      <c r="AH10" s="4">
        <v>103.81399999999999</v>
      </c>
      <c r="AI10" s="4">
        <v>103.81399999999999</v>
      </c>
      <c r="AJ10" s="4">
        <v>197.983</v>
      </c>
    </row>
    <row r="11" spans="2:148" s="5" customFormat="1" x14ac:dyDescent="0.35">
      <c r="B11" s="5" t="s">
        <v>25</v>
      </c>
      <c r="E11" s="5" t="e">
        <f>E10/E9</f>
        <v>#DIV/0!</v>
      </c>
      <c r="F11" s="5" t="e">
        <f t="shared" ref="F11:V11" si="3">F10/F9</f>
        <v>#DIV/0!</v>
      </c>
      <c r="G11" s="5" t="e">
        <f t="shared" si="3"/>
        <v>#DIV/0!</v>
      </c>
      <c r="H11" s="5" t="e">
        <f t="shared" si="3"/>
        <v>#DIV/0!</v>
      </c>
      <c r="I11" s="5" t="e">
        <f t="shared" si="3"/>
        <v>#DIV/0!</v>
      </c>
      <c r="J11" s="5" t="e">
        <f t="shared" si="3"/>
        <v>#DIV/0!</v>
      </c>
      <c r="K11" s="5" t="e">
        <f t="shared" si="3"/>
        <v>#DIV/0!</v>
      </c>
      <c r="L11" s="5">
        <f t="shared" si="3"/>
        <v>0.19756582479366147</v>
      </c>
      <c r="M11" s="5" t="e">
        <f t="shared" si="3"/>
        <v>#DIV/0!</v>
      </c>
      <c r="N11" s="5">
        <f t="shared" si="3"/>
        <v>0.18681057700567455</v>
      </c>
      <c r="O11" s="5">
        <f t="shared" si="3"/>
        <v>0.17291335892827334</v>
      </c>
      <c r="P11" s="5">
        <f t="shared" si="3"/>
        <v>0.19080535802877457</v>
      </c>
      <c r="Q11" s="5">
        <f t="shared" si="3"/>
        <v>0.1546008074591339</v>
      </c>
      <c r="R11" s="5">
        <f t="shared" si="3"/>
        <v>0.19597599182509293</v>
      </c>
      <c r="S11" s="5">
        <f t="shared" si="3"/>
        <v>0.10583774417296136</v>
      </c>
      <c r="T11" s="5" t="e">
        <f t="shared" si="3"/>
        <v>#DIV/0!</v>
      </c>
      <c r="U11" s="5" t="e">
        <f t="shared" si="3"/>
        <v>#DIV/0!</v>
      </c>
      <c r="V11" s="5" t="e">
        <f t="shared" si="3"/>
        <v>#DIV/0!</v>
      </c>
      <c r="AB11" s="5" t="e">
        <f>AB10/AB9</f>
        <v>#DIV/0!</v>
      </c>
      <c r="AC11" s="5" t="e">
        <f t="shared" ref="AC11:AI11" si="4">AC10/AC9</f>
        <v>#DIV/0!</v>
      </c>
      <c r="AD11" s="5" t="e">
        <f t="shared" si="4"/>
        <v>#DIV/0!</v>
      </c>
      <c r="AE11" s="5" t="e">
        <f t="shared" si="4"/>
        <v>#DIV/0!</v>
      </c>
      <c r="AF11" s="5" t="e">
        <f t="shared" si="4"/>
        <v>#DIV/0!</v>
      </c>
      <c r="AG11" s="5" t="e">
        <f t="shared" si="4"/>
        <v>#DIV/0!</v>
      </c>
      <c r="AH11" s="5">
        <f t="shared" si="4"/>
        <v>0.182108738286444</v>
      </c>
      <c r="AI11" s="5">
        <f t="shared" si="4"/>
        <v>0.18277337924939213</v>
      </c>
      <c r="AJ11" s="5">
        <f>AJ10/AJ9</f>
        <v>0.17396549739512626</v>
      </c>
    </row>
    <row r="12" spans="2:148" s="3" customFormat="1" x14ac:dyDescent="0.35">
      <c r="B12" s="3" t="s">
        <v>26</v>
      </c>
    </row>
    <row r="13" spans="2:148" s="4" customFormat="1" x14ac:dyDescent="0.35">
      <c r="B13" s="4" t="s">
        <v>23</v>
      </c>
      <c r="L13" s="4">
        <v>0.86199999999999999</v>
      </c>
      <c r="N13" s="4">
        <v>1.2370000000000001</v>
      </c>
      <c r="O13" s="4">
        <v>1.4610000000000001</v>
      </c>
      <c r="P13" s="4">
        <v>1.768</v>
      </c>
      <c r="Q13" s="4">
        <f>AJ13-P13-O13-N13</f>
        <v>2.1349999999999998</v>
      </c>
      <c r="R13" s="4">
        <v>2.169</v>
      </c>
      <c r="S13" s="4">
        <v>2.5659999999999998</v>
      </c>
      <c r="AH13" s="4">
        <v>2.8660000000000001</v>
      </c>
      <c r="AI13" s="4">
        <v>3.7349999999999999</v>
      </c>
      <c r="AJ13" s="4">
        <v>6.601</v>
      </c>
    </row>
    <row r="14" spans="2:148" s="4" customFormat="1" x14ac:dyDescent="0.35">
      <c r="B14" s="4" t="s">
        <v>24</v>
      </c>
      <c r="L14" s="4">
        <v>-0.40699999999999997</v>
      </c>
      <c r="N14" s="4">
        <v>-0.434</v>
      </c>
      <c r="O14" s="4">
        <v>-0.64500000000000002</v>
      </c>
      <c r="P14" s="4">
        <v>-1.835</v>
      </c>
      <c r="Q14" s="4">
        <f>AJ14-P14-O14-N14</f>
        <v>0.29299999999999998</v>
      </c>
      <c r="R14" s="4">
        <v>0.443</v>
      </c>
      <c r="S14" s="4">
        <v>0.63</v>
      </c>
      <c r="AH14" s="4">
        <v>-0.65500000000000003</v>
      </c>
      <c r="AI14" s="4">
        <v>-0.65500000000000003</v>
      </c>
      <c r="AJ14" s="4">
        <v>-2.621</v>
      </c>
    </row>
    <row r="15" spans="2:148" s="5" customFormat="1" x14ac:dyDescent="0.35">
      <c r="B15" s="5" t="s">
        <v>25</v>
      </c>
      <c r="E15" s="5" t="e">
        <f>E14/E13</f>
        <v>#DIV/0!</v>
      </c>
      <c r="F15" s="5" t="e">
        <f t="shared" ref="F15:V15" si="5">F14/F13</f>
        <v>#DIV/0!</v>
      </c>
      <c r="G15" s="5" t="e">
        <f t="shared" si="5"/>
        <v>#DIV/0!</v>
      </c>
      <c r="H15" s="5" t="e">
        <f t="shared" si="5"/>
        <v>#DIV/0!</v>
      </c>
      <c r="I15" s="5" t="e">
        <f t="shared" si="5"/>
        <v>#DIV/0!</v>
      </c>
      <c r="J15" s="5" t="e">
        <f t="shared" si="5"/>
        <v>#DIV/0!</v>
      </c>
      <c r="K15" s="5" t="e">
        <f t="shared" si="5"/>
        <v>#DIV/0!</v>
      </c>
      <c r="L15" s="5">
        <f t="shared" si="5"/>
        <v>-0.47215777262180975</v>
      </c>
      <c r="M15" s="5" t="e">
        <f t="shared" si="5"/>
        <v>#DIV/0!</v>
      </c>
      <c r="N15" s="5">
        <f t="shared" si="5"/>
        <v>-0.35084882780921584</v>
      </c>
      <c r="O15" s="5">
        <f t="shared" si="5"/>
        <v>-0.44147843942505133</v>
      </c>
      <c r="P15" s="5">
        <f t="shared" si="5"/>
        <v>-1.0378959276018098</v>
      </c>
      <c r="Q15" s="5">
        <f t="shared" si="5"/>
        <v>0.13723653395784544</v>
      </c>
      <c r="R15" s="5">
        <f t="shared" si="5"/>
        <v>0.20424158598432457</v>
      </c>
      <c r="S15" s="5">
        <f t="shared" si="5"/>
        <v>0.24551831644583011</v>
      </c>
      <c r="T15" s="5" t="e">
        <f t="shared" si="5"/>
        <v>#DIV/0!</v>
      </c>
      <c r="U15" s="5" t="e">
        <f t="shared" si="5"/>
        <v>#DIV/0!</v>
      </c>
      <c r="V15" s="5" t="e">
        <f t="shared" si="5"/>
        <v>#DIV/0!</v>
      </c>
      <c r="AB15" s="5" t="e">
        <f>AB14/AB13</f>
        <v>#DIV/0!</v>
      </c>
      <c r="AC15" s="5" t="e">
        <f t="shared" ref="AC15" si="6">AC14/AC13</f>
        <v>#DIV/0!</v>
      </c>
      <c r="AD15" s="5" t="e">
        <f t="shared" ref="AD15" si="7">AD14/AD13</f>
        <v>#DIV/0!</v>
      </c>
      <c r="AE15" s="5" t="e">
        <f t="shared" ref="AE15" si="8">AE14/AE13</f>
        <v>#DIV/0!</v>
      </c>
      <c r="AF15" s="5" t="e">
        <f t="shared" ref="AF15" si="9">AF14/AF13</f>
        <v>#DIV/0!</v>
      </c>
      <c r="AG15" s="5" t="e">
        <f t="shared" ref="AG15" si="10">AG14/AG13</f>
        <v>#DIV/0!</v>
      </c>
      <c r="AH15" s="5">
        <f t="shared" ref="AH15" si="11">AH14/AH13</f>
        <v>-0.22854152128401953</v>
      </c>
      <c r="AI15" s="5">
        <f t="shared" ref="AI15" si="12">AI14/AI13</f>
        <v>-0.17536813922356093</v>
      </c>
      <c r="AJ15" s="5">
        <f>AJ14/AJ13</f>
        <v>-0.39706105135585518</v>
      </c>
    </row>
    <row r="16" spans="2:148" s="3" customFormat="1" x14ac:dyDescent="0.35">
      <c r="B16" s="3" t="s">
        <v>27</v>
      </c>
    </row>
    <row r="17" spans="2:36" s="4" customFormat="1" x14ac:dyDescent="0.35">
      <c r="B17" s="4" t="s">
        <v>23</v>
      </c>
      <c r="L17" s="4">
        <v>5.1870000000000003</v>
      </c>
      <c r="N17" s="4">
        <v>7.1740000000000004</v>
      </c>
      <c r="O17" s="4">
        <v>7.79</v>
      </c>
      <c r="P17" s="4">
        <v>7.7190000000000003</v>
      </c>
      <c r="Q17" s="4">
        <f>AJ17-P17-O17-N17</f>
        <v>9.5480000000000018</v>
      </c>
      <c r="R17" s="4">
        <v>10.069000000000001</v>
      </c>
      <c r="S17" s="4">
        <v>20.073</v>
      </c>
      <c r="AH17" s="4">
        <v>10.647</v>
      </c>
      <c r="AI17" s="4">
        <v>21.584</v>
      </c>
      <c r="AJ17" s="4">
        <v>32.231000000000002</v>
      </c>
    </row>
    <row r="18" spans="2:36" s="4" customFormat="1" x14ac:dyDescent="0.35">
      <c r="B18" s="4" t="s">
        <v>24</v>
      </c>
      <c r="L18" s="4">
        <v>-1.5369999999999999</v>
      </c>
      <c r="N18" s="4">
        <v>-1.3420000000000001</v>
      </c>
      <c r="O18" s="4">
        <v>-1.0509999999999999</v>
      </c>
      <c r="P18" s="4">
        <v>-2.9460000000000002</v>
      </c>
      <c r="Q18" s="4">
        <f>AJ18-P18-O18-N18</f>
        <v>-0.28400000000000003</v>
      </c>
      <c r="R18" s="4">
        <v>-0.14499999999999999</v>
      </c>
      <c r="S18" s="4">
        <v>1.0209999999999999</v>
      </c>
      <c r="AH18" s="4">
        <v>-3.512</v>
      </c>
      <c r="AI18" s="4">
        <v>-3.512</v>
      </c>
      <c r="AJ18" s="4">
        <v>-5.6230000000000002</v>
      </c>
    </row>
    <row r="19" spans="2:36" s="5" customFormat="1" x14ac:dyDescent="0.35">
      <c r="B19" s="5" t="s">
        <v>25</v>
      </c>
      <c r="E19" s="5" t="e">
        <f>E18/E17</f>
        <v>#DIV/0!</v>
      </c>
      <c r="F19" s="5" t="e">
        <f t="shared" ref="F19:V19" si="13">F18/F17</f>
        <v>#DIV/0!</v>
      </c>
      <c r="G19" s="5" t="e">
        <f t="shared" si="13"/>
        <v>#DIV/0!</v>
      </c>
      <c r="H19" s="5" t="e">
        <f t="shared" si="13"/>
        <v>#DIV/0!</v>
      </c>
      <c r="I19" s="5" t="e">
        <f t="shared" si="13"/>
        <v>#DIV/0!</v>
      </c>
      <c r="J19" s="5" t="e">
        <f t="shared" si="13"/>
        <v>#DIV/0!</v>
      </c>
      <c r="K19" s="5" t="e">
        <f t="shared" si="13"/>
        <v>#DIV/0!</v>
      </c>
      <c r="L19" s="5">
        <f t="shared" si="13"/>
        <v>-0.2963177173703489</v>
      </c>
      <c r="M19" s="5" t="e">
        <f t="shared" si="13"/>
        <v>#DIV/0!</v>
      </c>
      <c r="N19" s="5">
        <f t="shared" si="13"/>
        <v>-0.1870643992194034</v>
      </c>
      <c r="O19" s="5">
        <f t="shared" si="13"/>
        <v>-0.13491655969191271</v>
      </c>
      <c r="P19" s="5">
        <f t="shared" si="13"/>
        <v>-0.3816556548775748</v>
      </c>
      <c r="Q19" s="5">
        <f t="shared" si="13"/>
        <v>-2.9744449099287806E-2</v>
      </c>
      <c r="R19" s="5">
        <f t="shared" si="13"/>
        <v>-1.4400635614261593E-2</v>
      </c>
      <c r="S19" s="5">
        <f t="shared" si="13"/>
        <v>5.0864345140238125E-2</v>
      </c>
      <c r="T19" s="5" t="e">
        <f t="shared" si="13"/>
        <v>#DIV/0!</v>
      </c>
      <c r="U19" s="5" t="e">
        <f t="shared" si="13"/>
        <v>#DIV/0!</v>
      </c>
      <c r="V19" s="5" t="e">
        <f t="shared" si="13"/>
        <v>#DIV/0!</v>
      </c>
      <c r="AB19" s="5" t="e">
        <f>AB18/AB17</f>
        <v>#DIV/0!</v>
      </c>
      <c r="AC19" s="5" t="e">
        <f t="shared" ref="AC19" si="14">AC18/AC17</f>
        <v>#DIV/0!</v>
      </c>
      <c r="AD19" s="5" t="e">
        <f t="shared" ref="AD19" si="15">AD18/AD17</f>
        <v>#DIV/0!</v>
      </c>
      <c r="AE19" s="5" t="e">
        <f t="shared" ref="AE19" si="16">AE18/AE17</f>
        <v>#DIV/0!</v>
      </c>
      <c r="AF19" s="5" t="e">
        <f t="shared" ref="AF19" si="17">AF18/AF17</f>
        <v>#DIV/0!</v>
      </c>
      <c r="AG19" s="5" t="e">
        <f t="shared" ref="AG19" si="18">AG18/AG17</f>
        <v>#DIV/0!</v>
      </c>
      <c r="AH19" s="5">
        <f t="shared" ref="AH19" si="19">AH18/AH17</f>
        <v>-0.32985817601202216</v>
      </c>
      <c r="AI19" s="5">
        <f t="shared" ref="AI19" si="20">AI18/AI17</f>
        <v>-0.16271312083024464</v>
      </c>
      <c r="AJ19" s="5">
        <f>AJ18/AJ17</f>
        <v>-0.17445937141261519</v>
      </c>
    </row>
    <row r="20" spans="2:36" s="3" customFormat="1" x14ac:dyDescent="0.35">
      <c r="B20" s="3" t="s">
        <v>28</v>
      </c>
    </row>
    <row r="21" spans="2:36" x14ac:dyDescent="0.35">
      <c r="B21" t="s">
        <v>23</v>
      </c>
      <c r="E21" s="4">
        <f>E17+E13+E9</f>
        <v>0</v>
      </c>
      <c r="F21" s="4">
        <f t="shared" ref="F21:V21" si="21">F17+F13+F9</f>
        <v>0</v>
      </c>
      <c r="G21" s="4">
        <f t="shared" si="21"/>
        <v>0</v>
      </c>
      <c r="H21" s="4">
        <f t="shared" si="21"/>
        <v>0</v>
      </c>
      <c r="I21" s="4">
        <f t="shared" si="21"/>
        <v>0</v>
      </c>
      <c r="J21" s="4">
        <f t="shared" si="21"/>
        <v>0</v>
      </c>
      <c r="K21" s="4">
        <f t="shared" si="21"/>
        <v>0</v>
      </c>
      <c r="L21" s="4">
        <f t="shared" si="21"/>
        <v>175.55199999999999</v>
      </c>
      <c r="M21" s="4">
        <f t="shared" si="21"/>
        <v>0</v>
      </c>
      <c r="N21" s="4">
        <f t="shared" si="21"/>
        <v>206.31200000000001</v>
      </c>
      <c r="O21" s="4">
        <f t="shared" si="21"/>
        <v>266.85399999999998</v>
      </c>
      <c r="P21" s="4">
        <f t="shared" si="21"/>
        <v>311.83700000000005</v>
      </c>
      <c r="Q21" s="4">
        <f t="shared" si="21"/>
        <v>391.88799999999998</v>
      </c>
      <c r="R21" s="4">
        <f t="shared" si="21"/>
        <v>368.45</v>
      </c>
      <c r="S21" s="4">
        <f t="shared" si="21"/>
        <v>424.30099999999999</v>
      </c>
      <c r="T21" s="4">
        <f t="shared" si="21"/>
        <v>0</v>
      </c>
      <c r="U21" s="4">
        <f t="shared" si="21"/>
        <v>0</v>
      </c>
      <c r="V21" s="4">
        <f t="shared" si="21"/>
        <v>0</v>
      </c>
      <c r="AB21" s="4">
        <f>AB17+AB13+AB9</f>
        <v>0</v>
      </c>
      <c r="AC21" s="4">
        <f t="shared" ref="AC21:AI21" si="22">AC17+AC13+AC9</f>
        <v>0</v>
      </c>
      <c r="AD21" s="4">
        <f t="shared" si="22"/>
        <v>0</v>
      </c>
      <c r="AE21" s="4">
        <f t="shared" si="22"/>
        <v>0</v>
      </c>
      <c r="AF21" s="4">
        <f t="shared" si="22"/>
        <v>0</v>
      </c>
      <c r="AG21" s="4">
        <f t="shared" si="22"/>
        <v>0</v>
      </c>
      <c r="AH21" s="4">
        <f t="shared" si="22"/>
        <v>583.57900000000006</v>
      </c>
      <c r="AI21" s="4">
        <f t="shared" si="22"/>
        <v>593.31200000000001</v>
      </c>
      <c r="AJ21" s="4">
        <f>AJ17+AJ13+AJ9</f>
        <v>1176.8910000000001</v>
      </c>
    </row>
    <row r="22" spans="2:36" x14ac:dyDescent="0.35">
      <c r="B22" t="s">
        <v>24</v>
      </c>
      <c r="E22" s="4">
        <f>E18+E14+E10</f>
        <v>0</v>
      </c>
      <c r="F22" s="4">
        <f t="shared" ref="F22:V22" si="23">F18+F14+F10</f>
        <v>0</v>
      </c>
      <c r="G22" s="4">
        <f t="shared" si="23"/>
        <v>0</v>
      </c>
      <c r="H22" s="4">
        <f t="shared" si="23"/>
        <v>0</v>
      </c>
      <c r="I22" s="4">
        <f t="shared" si="23"/>
        <v>0</v>
      </c>
      <c r="J22" s="4">
        <f t="shared" si="23"/>
        <v>0</v>
      </c>
      <c r="K22" s="4">
        <f t="shared" si="23"/>
        <v>0</v>
      </c>
      <c r="L22" s="4">
        <f t="shared" si="23"/>
        <v>31.544</v>
      </c>
      <c r="M22" s="4">
        <f t="shared" si="23"/>
        <v>0</v>
      </c>
      <c r="N22" s="4">
        <f t="shared" si="23"/>
        <v>35.193999999999996</v>
      </c>
      <c r="O22" s="4">
        <f t="shared" si="23"/>
        <v>42.847000000000001</v>
      </c>
      <c r="P22" s="4">
        <f t="shared" si="23"/>
        <v>52.908999999999999</v>
      </c>
      <c r="Q22" s="4">
        <f t="shared" si="23"/>
        <v>58.789000000000001</v>
      </c>
      <c r="R22" s="4">
        <f t="shared" si="23"/>
        <v>70.106999999999999</v>
      </c>
      <c r="S22" s="4">
        <f t="shared" si="23"/>
        <v>44.162000000000006</v>
      </c>
      <c r="T22" s="4">
        <f t="shared" si="23"/>
        <v>0</v>
      </c>
      <c r="U22" s="4">
        <f t="shared" si="23"/>
        <v>0</v>
      </c>
      <c r="V22" s="4">
        <f t="shared" si="23"/>
        <v>0</v>
      </c>
      <c r="AB22" s="4">
        <f>AB18+AB14+AB10</f>
        <v>0</v>
      </c>
      <c r="AC22" s="4">
        <f t="shared" ref="AC22:AI22" si="24">AC18+AC14+AC10</f>
        <v>0</v>
      </c>
      <c r="AD22" s="4">
        <f t="shared" si="24"/>
        <v>0</v>
      </c>
      <c r="AE22" s="4">
        <f t="shared" si="24"/>
        <v>0</v>
      </c>
      <c r="AF22" s="4">
        <f t="shared" si="24"/>
        <v>0</v>
      </c>
      <c r="AG22" s="4">
        <f t="shared" si="24"/>
        <v>0</v>
      </c>
      <c r="AH22" s="4">
        <f t="shared" si="24"/>
        <v>99.646999999999991</v>
      </c>
      <c r="AI22" s="4">
        <f t="shared" si="24"/>
        <v>99.646999999999991</v>
      </c>
      <c r="AJ22" s="4">
        <f>AJ18+AJ14+AJ10</f>
        <v>189.739</v>
      </c>
    </row>
    <row r="23" spans="2:36" s="5" customFormat="1" x14ac:dyDescent="0.35">
      <c r="B23" s="5" t="s">
        <v>25</v>
      </c>
      <c r="E23" s="5" t="e">
        <f>E22/E21</f>
        <v>#DIV/0!</v>
      </c>
      <c r="F23" s="5" t="e">
        <f t="shared" ref="F23:V23" si="25">F22/F21</f>
        <v>#DIV/0!</v>
      </c>
      <c r="G23" s="5" t="e">
        <f t="shared" si="25"/>
        <v>#DIV/0!</v>
      </c>
      <c r="H23" s="5" t="e">
        <f t="shared" si="25"/>
        <v>#DIV/0!</v>
      </c>
      <c r="I23" s="5" t="e">
        <f t="shared" si="25"/>
        <v>#DIV/0!</v>
      </c>
      <c r="J23" s="5" t="e">
        <f t="shared" si="25"/>
        <v>#DIV/0!</v>
      </c>
      <c r="K23" s="5" t="e">
        <f t="shared" si="25"/>
        <v>#DIV/0!</v>
      </c>
      <c r="L23" s="5">
        <f t="shared" si="25"/>
        <v>0.17968465184104995</v>
      </c>
      <c r="M23" s="5" t="e">
        <f t="shared" si="25"/>
        <v>#DIV/0!</v>
      </c>
      <c r="N23" s="5">
        <f t="shared" si="25"/>
        <v>0.17058629648299659</v>
      </c>
      <c r="O23" s="5">
        <f t="shared" si="25"/>
        <v>0.16056345417344317</v>
      </c>
      <c r="P23" s="5">
        <f t="shared" si="25"/>
        <v>0.16966876926086383</v>
      </c>
      <c r="Q23" s="5">
        <f t="shared" si="25"/>
        <v>0.15001480014698079</v>
      </c>
      <c r="R23" s="5">
        <f t="shared" si="25"/>
        <v>0.19027547835527209</v>
      </c>
      <c r="S23" s="5">
        <f t="shared" si="25"/>
        <v>0.10408177213817552</v>
      </c>
      <c r="T23" s="5" t="e">
        <f t="shared" si="25"/>
        <v>#DIV/0!</v>
      </c>
      <c r="U23" s="5" t="e">
        <f t="shared" si="25"/>
        <v>#DIV/0!</v>
      </c>
      <c r="V23" s="5" t="e">
        <f t="shared" si="25"/>
        <v>#DIV/0!</v>
      </c>
      <c r="AB23" s="5" t="e">
        <f>AB22/AB21</f>
        <v>#DIV/0!</v>
      </c>
      <c r="AC23" s="5" t="e">
        <f t="shared" ref="AC23" si="26">AC22/AC21</f>
        <v>#DIV/0!</v>
      </c>
      <c r="AD23" s="5" t="e">
        <f t="shared" ref="AD23" si="27">AD22/AD21</f>
        <v>#DIV/0!</v>
      </c>
      <c r="AE23" s="5" t="e">
        <f t="shared" ref="AE23" si="28">AE22/AE21</f>
        <v>#DIV/0!</v>
      </c>
      <c r="AF23" s="5" t="e">
        <f t="shared" ref="AF23" si="29">AF22/AF21</f>
        <v>#DIV/0!</v>
      </c>
      <c r="AG23" s="5" t="e">
        <f t="shared" ref="AG23" si="30">AG22/AG21</f>
        <v>#DIV/0!</v>
      </c>
      <c r="AH23" s="5">
        <f t="shared" ref="AH23" si="31">AH22/AH21</f>
        <v>0.17075151778936523</v>
      </c>
      <c r="AI23" s="5">
        <f t="shared" ref="AI23" si="32">AI22/AI21</f>
        <v>0.1679504206892832</v>
      </c>
      <c r="AJ23" s="5">
        <f>AJ22/AJ21</f>
        <v>0.16122053784080259</v>
      </c>
    </row>
    <row r="24" spans="2:36" s="4" customFormat="1" x14ac:dyDescent="0.35"/>
    <row r="25" spans="2:36" s="10" customFormat="1" x14ac:dyDescent="0.35">
      <c r="B25" s="10" t="s">
        <v>41</v>
      </c>
    </row>
    <row r="26" spans="2:36" s="4" customFormat="1" x14ac:dyDescent="0.35">
      <c r="B26" s="4" t="s">
        <v>42</v>
      </c>
      <c r="L26" s="4">
        <v>174.69900000000001</v>
      </c>
      <c r="N26" s="4">
        <v>205.42</v>
      </c>
      <c r="O26" s="4">
        <v>265.96199999999999</v>
      </c>
      <c r="P26" s="4">
        <v>310.94600000000003</v>
      </c>
      <c r="Q26" s="4">
        <f>AJ26-P26-O26-N26</f>
        <v>-782.32799999999997</v>
      </c>
      <c r="R26" s="4">
        <v>367.39299999999997</v>
      </c>
      <c r="S26" s="4">
        <v>423.30399999999997</v>
      </c>
    </row>
    <row r="27" spans="2:36" s="4" customFormat="1" x14ac:dyDescent="0.35">
      <c r="B27" s="4" t="s">
        <v>43</v>
      </c>
      <c r="L27" s="4">
        <v>0.85299999999999998</v>
      </c>
      <c r="N27" s="4">
        <v>0.89200000000000002</v>
      </c>
      <c r="O27" s="4">
        <v>0.89200000000000002</v>
      </c>
      <c r="P27" s="4">
        <v>0.89100000000000001</v>
      </c>
      <c r="Q27" s="4">
        <f>AJ27-P27-O27-N27</f>
        <v>-2.6749999999999998</v>
      </c>
      <c r="R27" s="4">
        <v>1.0569999999999999</v>
      </c>
      <c r="S27" s="4">
        <v>0.997</v>
      </c>
    </row>
    <row r="28" spans="2:36" s="6" customFormat="1" x14ac:dyDescent="0.35">
      <c r="B28" s="6" t="s">
        <v>44</v>
      </c>
      <c r="L28" s="6">
        <v>0</v>
      </c>
      <c r="N28" s="6">
        <v>0</v>
      </c>
      <c r="O28" s="6">
        <v>0</v>
      </c>
      <c r="P28" s="6">
        <v>0</v>
      </c>
      <c r="Q28" s="4">
        <f>AJ28-P28-O28-N28</f>
        <v>0</v>
      </c>
      <c r="R28" s="6">
        <v>0</v>
      </c>
      <c r="S28" s="6">
        <v>0</v>
      </c>
    </row>
    <row r="29" spans="2:36" s="4" customFormat="1" x14ac:dyDescent="0.35">
      <c r="B29" s="4" t="s">
        <v>45</v>
      </c>
      <c r="E29" s="4">
        <f>SUM(E26:E28)</f>
        <v>0</v>
      </c>
      <c r="F29" s="4">
        <f t="shared" ref="F29:V29" si="33">SUM(F26:F28)</f>
        <v>0</v>
      </c>
      <c r="G29" s="4">
        <f t="shared" si="33"/>
        <v>0</v>
      </c>
      <c r="H29" s="4">
        <f t="shared" si="33"/>
        <v>0</v>
      </c>
      <c r="I29" s="4">
        <f t="shared" si="33"/>
        <v>0</v>
      </c>
      <c r="J29" s="4">
        <f t="shared" si="33"/>
        <v>0</v>
      </c>
      <c r="K29" s="4">
        <f t="shared" si="33"/>
        <v>0</v>
      </c>
      <c r="L29" s="4">
        <f t="shared" si="33"/>
        <v>175.55200000000002</v>
      </c>
      <c r="M29" s="4">
        <f t="shared" si="33"/>
        <v>0</v>
      </c>
      <c r="N29" s="4">
        <f t="shared" si="33"/>
        <v>206.31199999999998</v>
      </c>
      <c r="O29" s="4">
        <f t="shared" si="33"/>
        <v>266.85399999999998</v>
      </c>
      <c r="P29" s="4">
        <f t="shared" si="33"/>
        <v>311.83700000000005</v>
      </c>
      <c r="Q29" s="4">
        <f t="shared" si="33"/>
        <v>-785.00299999999993</v>
      </c>
      <c r="R29" s="4">
        <f t="shared" si="33"/>
        <v>368.45</v>
      </c>
      <c r="S29" s="4">
        <f t="shared" si="33"/>
        <v>424.30099999999999</v>
      </c>
      <c r="T29" s="4">
        <f t="shared" si="33"/>
        <v>0</v>
      </c>
      <c r="U29" s="4">
        <f t="shared" si="33"/>
        <v>0</v>
      </c>
      <c r="V29" s="4">
        <f t="shared" si="33"/>
        <v>0</v>
      </c>
    </row>
    <row r="30" spans="2:36" s="4" customFormat="1" x14ac:dyDescent="0.35"/>
    <row r="31" spans="2:36" s="9" customFormat="1" x14ac:dyDescent="0.35">
      <c r="B31" s="10" t="s">
        <v>46</v>
      </c>
    </row>
    <row r="32" spans="2:36" s="4" customFormat="1" x14ac:dyDescent="0.35">
      <c r="B32" s="4" t="s">
        <v>42</v>
      </c>
      <c r="L32" s="4">
        <v>23.64</v>
      </c>
      <c r="N32" s="4">
        <v>33.828000000000003</v>
      </c>
      <c r="O32" s="4">
        <v>33.828000000000003</v>
      </c>
      <c r="P32" s="4">
        <v>40.003</v>
      </c>
      <c r="Q32" s="4">
        <f>AJ32-P32-O32-N32</f>
        <v>-107.65900000000001</v>
      </c>
      <c r="R32" s="4">
        <v>34.414000000000001</v>
      </c>
      <c r="S32" s="4">
        <v>74.56</v>
      </c>
    </row>
    <row r="33" spans="2:148" s="4" customFormat="1" x14ac:dyDescent="0.35">
      <c r="B33" s="4" t="s">
        <v>43</v>
      </c>
      <c r="L33" s="4">
        <v>1.238</v>
      </c>
      <c r="N33" s="4">
        <v>0.67900000000000005</v>
      </c>
      <c r="O33" s="4">
        <v>0.67900000000000005</v>
      </c>
      <c r="P33" s="4">
        <v>0.91</v>
      </c>
      <c r="Q33" s="4">
        <f>AJ33-P33-O33-N33</f>
        <v>-2.2679999999999998</v>
      </c>
      <c r="R33" s="4">
        <v>0.57599999999999996</v>
      </c>
      <c r="S33" s="4">
        <v>0.47799999999999998</v>
      </c>
    </row>
    <row r="34" spans="2:148" s="6" customFormat="1" x14ac:dyDescent="0.35">
      <c r="B34" s="6" t="s">
        <v>44</v>
      </c>
      <c r="L34" s="6">
        <v>0</v>
      </c>
      <c r="N34" s="6">
        <v>0</v>
      </c>
      <c r="O34" s="6">
        <v>0</v>
      </c>
      <c r="P34" s="6">
        <v>0</v>
      </c>
      <c r="Q34" s="6">
        <f>AJ34-P34-O34-N34</f>
        <v>0</v>
      </c>
      <c r="R34" s="6">
        <v>0</v>
      </c>
      <c r="S34" s="6">
        <v>0</v>
      </c>
    </row>
    <row r="35" spans="2:148" s="4" customFormat="1" x14ac:dyDescent="0.35">
      <c r="B35" s="4" t="s">
        <v>54</v>
      </c>
      <c r="E35" s="4">
        <f>SUM(E32:E34)</f>
        <v>0</v>
      </c>
      <c r="F35" s="4">
        <f t="shared" ref="F35:V35" si="34">SUM(F32:F34)</f>
        <v>0</v>
      </c>
      <c r="G35" s="4">
        <f t="shared" si="34"/>
        <v>0</v>
      </c>
      <c r="H35" s="4">
        <f t="shared" si="34"/>
        <v>0</v>
      </c>
      <c r="I35" s="4">
        <f t="shared" si="34"/>
        <v>0</v>
      </c>
      <c r="J35" s="4">
        <f t="shared" si="34"/>
        <v>0</v>
      </c>
      <c r="K35" s="4">
        <f t="shared" si="34"/>
        <v>0</v>
      </c>
      <c r="L35" s="4">
        <f t="shared" si="34"/>
        <v>24.878</v>
      </c>
      <c r="M35" s="4">
        <f t="shared" si="34"/>
        <v>0</v>
      </c>
      <c r="N35" s="4">
        <f t="shared" si="34"/>
        <v>34.507000000000005</v>
      </c>
      <c r="O35" s="4">
        <f t="shared" si="34"/>
        <v>34.507000000000005</v>
      </c>
      <c r="P35" s="4">
        <f t="shared" si="34"/>
        <v>40.912999999999997</v>
      </c>
      <c r="Q35" s="4">
        <f t="shared" si="34"/>
        <v>-109.92700000000001</v>
      </c>
      <c r="R35" s="4">
        <f t="shared" si="34"/>
        <v>34.99</v>
      </c>
      <c r="S35" s="4">
        <f t="shared" si="34"/>
        <v>75.037999999999997</v>
      </c>
      <c r="T35" s="4">
        <f t="shared" si="34"/>
        <v>0</v>
      </c>
      <c r="U35" s="4">
        <f t="shared" si="34"/>
        <v>0</v>
      </c>
      <c r="V35" s="4">
        <f t="shared" si="34"/>
        <v>0</v>
      </c>
    </row>
    <row r="36" spans="2:148" s="1" customFormat="1" x14ac:dyDescent="0.35">
      <c r="B36" s="1" t="s">
        <v>19</v>
      </c>
    </row>
    <row r="37" spans="2:148" s="4" customFormat="1" x14ac:dyDescent="0.35">
      <c r="B37" s="4" t="s">
        <v>23</v>
      </c>
      <c r="L37" s="4">
        <v>175.55199999999999</v>
      </c>
      <c r="N37" s="4">
        <v>206.31200000000001</v>
      </c>
      <c r="O37" s="4">
        <v>266.85399999999998</v>
      </c>
      <c r="P37" s="4">
        <v>311.83699999999999</v>
      </c>
      <c r="Q37" s="4">
        <f>AJ37-P37-O37-N37</f>
        <v>391.88800000000003</v>
      </c>
      <c r="R37" s="4">
        <v>368.45</v>
      </c>
      <c r="S37" s="4">
        <v>424.30099999999999</v>
      </c>
      <c r="T37" s="4">
        <v>491.86200000000002</v>
      </c>
      <c r="AH37" s="4">
        <v>251.91300000000001</v>
      </c>
      <c r="AI37" s="4">
        <v>593.31200000000001</v>
      </c>
      <c r="AJ37" s="4">
        <v>1176.8910000000001</v>
      </c>
      <c r="AK37" s="4">
        <f>AJ37*(1+AK54)</f>
        <v>1765.3365000000001</v>
      </c>
      <c r="AL37" s="4">
        <f t="shared" ref="AL37:AQ37" si="35">AK37*(1+AL54)</f>
        <v>2648.0047500000001</v>
      </c>
      <c r="AM37" s="4">
        <f t="shared" si="35"/>
        <v>3972.0071250000001</v>
      </c>
      <c r="AN37" s="4">
        <f t="shared" si="35"/>
        <v>5958.0106875000001</v>
      </c>
      <c r="AO37" s="4">
        <f t="shared" si="35"/>
        <v>8937.0160312500011</v>
      </c>
      <c r="AP37" s="4">
        <f t="shared" si="35"/>
        <v>13405.524046875002</v>
      </c>
      <c r="AQ37" s="4">
        <f t="shared" si="35"/>
        <v>20108.286070312504</v>
      </c>
      <c r="AR37" s="4">
        <f>AQ37*(1+$AO$95)</f>
        <v>20309.36893101563</v>
      </c>
      <c r="AS37" s="4">
        <f t="shared" ref="AS37:DD37" si="36">AR37*(1+$AO$95)</f>
        <v>20512.462620325787</v>
      </c>
      <c r="AT37" s="4">
        <f t="shared" si="36"/>
        <v>20717.587246529045</v>
      </c>
      <c r="AU37" s="4">
        <f t="shared" si="36"/>
        <v>20924.763118994335</v>
      </c>
      <c r="AV37" s="4">
        <f t="shared" si="36"/>
        <v>21134.010750184279</v>
      </c>
      <c r="AW37" s="4">
        <f t="shared" si="36"/>
        <v>21345.350857686124</v>
      </c>
      <c r="AX37" s="4">
        <f t="shared" si="36"/>
        <v>21558.804366262986</v>
      </c>
      <c r="AY37" s="4">
        <f t="shared" si="36"/>
        <v>21774.392409925615</v>
      </c>
      <c r="AZ37" s="4">
        <f t="shared" si="36"/>
        <v>21992.136334024872</v>
      </c>
      <c r="BA37" s="4">
        <f t="shared" si="36"/>
        <v>22212.057697365122</v>
      </c>
      <c r="BB37" s="4">
        <f t="shared" si="36"/>
        <v>22434.178274338774</v>
      </c>
      <c r="BC37" s="4">
        <f t="shared" si="36"/>
        <v>22658.520057082162</v>
      </c>
      <c r="BD37" s="4">
        <f t="shared" si="36"/>
        <v>22885.105257652984</v>
      </c>
      <c r="BE37" s="4">
        <f t="shared" si="36"/>
        <v>23113.956310229514</v>
      </c>
      <c r="BF37" s="4">
        <f t="shared" si="36"/>
        <v>23345.095873331811</v>
      </c>
      <c r="BG37" s="4">
        <f t="shared" si="36"/>
        <v>23578.546832065131</v>
      </c>
      <c r="BH37" s="4">
        <f t="shared" si="36"/>
        <v>23814.332300385784</v>
      </c>
      <c r="BI37" s="4">
        <f t="shared" si="36"/>
        <v>24052.475623389641</v>
      </c>
      <c r="BJ37" s="4">
        <f t="shared" si="36"/>
        <v>24293.000379623536</v>
      </c>
      <c r="BK37" s="4">
        <f t="shared" si="36"/>
        <v>24535.930383419771</v>
      </c>
      <c r="BL37" s="4">
        <f t="shared" si="36"/>
        <v>24781.289687253968</v>
      </c>
      <c r="BM37" s="4">
        <f t="shared" si="36"/>
        <v>25029.102584126507</v>
      </c>
      <c r="BN37" s="4">
        <f t="shared" si="36"/>
        <v>25279.393609967774</v>
      </c>
      <c r="BO37" s="4">
        <f t="shared" si="36"/>
        <v>25532.187546067453</v>
      </c>
      <c r="BP37" s="4">
        <f t="shared" si="36"/>
        <v>25787.509421528128</v>
      </c>
      <c r="BQ37" s="4">
        <f t="shared" si="36"/>
        <v>26045.384515743408</v>
      </c>
      <c r="BR37" s="4">
        <f t="shared" si="36"/>
        <v>26305.838360900842</v>
      </c>
      <c r="BS37" s="4">
        <f t="shared" si="36"/>
        <v>26568.89674450985</v>
      </c>
      <c r="BT37" s="4">
        <f t="shared" si="36"/>
        <v>26834.585711954947</v>
      </c>
      <c r="BU37" s="4">
        <f t="shared" si="36"/>
        <v>27102.931569074499</v>
      </c>
      <c r="BV37" s="4">
        <f t="shared" si="36"/>
        <v>27373.960884765245</v>
      </c>
      <c r="BW37" s="4">
        <f t="shared" si="36"/>
        <v>27647.700493612898</v>
      </c>
      <c r="BX37" s="4">
        <f t="shared" si="36"/>
        <v>27924.177498549026</v>
      </c>
      <c r="BY37" s="4">
        <f t="shared" si="36"/>
        <v>28203.419273534517</v>
      </c>
      <c r="BZ37" s="4">
        <f t="shared" si="36"/>
        <v>28485.453466269861</v>
      </c>
      <c r="CA37" s="4">
        <f t="shared" si="36"/>
        <v>28770.30800093256</v>
      </c>
      <c r="CB37" s="4">
        <f t="shared" si="36"/>
        <v>29058.011080941887</v>
      </c>
      <c r="CC37" s="4">
        <f t="shared" si="36"/>
        <v>29348.591191751308</v>
      </c>
      <c r="CD37" s="4">
        <f t="shared" si="36"/>
        <v>29642.07710366882</v>
      </c>
      <c r="CE37" s="4">
        <f t="shared" si="36"/>
        <v>29938.49787470551</v>
      </c>
      <c r="CF37" s="4">
        <f t="shared" si="36"/>
        <v>30237.882853452567</v>
      </c>
      <c r="CG37" s="4">
        <f t="shared" si="36"/>
        <v>30540.261681987093</v>
      </c>
      <c r="CH37" s="4">
        <f t="shared" si="36"/>
        <v>30845.664298806965</v>
      </c>
      <c r="CI37" s="4">
        <f t="shared" si="36"/>
        <v>31154.120941795034</v>
      </c>
      <c r="CJ37" s="4">
        <f t="shared" si="36"/>
        <v>31465.662151212986</v>
      </c>
      <c r="CK37" s="4">
        <f t="shared" si="36"/>
        <v>31780.318772725117</v>
      </c>
      <c r="CL37" s="4">
        <f t="shared" si="36"/>
        <v>32098.121960452369</v>
      </c>
      <c r="CM37" s="4">
        <f t="shared" si="36"/>
        <v>32419.103180056893</v>
      </c>
      <c r="CN37" s="4">
        <f t="shared" si="36"/>
        <v>32743.294211857461</v>
      </c>
      <c r="CO37" s="4">
        <f t="shared" si="36"/>
        <v>33070.727153976033</v>
      </c>
      <c r="CP37" s="4">
        <f t="shared" si="36"/>
        <v>33401.434425515792</v>
      </c>
      <c r="CQ37" s="4">
        <f t="shared" si="36"/>
        <v>33735.448769770948</v>
      </c>
      <c r="CR37" s="4">
        <f t="shared" si="36"/>
        <v>34072.803257468659</v>
      </c>
      <c r="CS37" s="4">
        <f t="shared" si="36"/>
        <v>34413.531290043342</v>
      </c>
      <c r="CT37" s="4">
        <f t="shared" si="36"/>
        <v>34757.666602943777</v>
      </c>
      <c r="CU37" s="4">
        <f t="shared" si="36"/>
        <v>35105.243268973216</v>
      </c>
      <c r="CV37" s="4">
        <f t="shared" si="36"/>
        <v>35456.295701662952</v>
      </c>
      <c r="CW37" s="4">
        <f t="shared" si="36"/>
        <v>35810.858658679579</v>
      </c>
      <c r="CX37" s="4">
        <f t="shared" si="36"/>
        <v>36168.967245266373</v>
      </c>
      <c r="CY37" s="4">
        <f t="shared" si="36"/>
        <v>36530.656917719039</v>
      </c>
      <c r="CZ37" s="4">
        <f t="shared" si="36"/>
        <v>36895.963486896231</v>
      </c>
      <c r="DA37" s="4">
        <f t="shared" si="36"/>
        <v>37264.92312176519</v>
      </c>
      <c r="DB37" s="4">
        <f t="shared" si="36"/>
        <v>37637.572352982839</v>
      </c>
      <c r="DC37" s="4">
        <f t="shared" si="36"/>
        <v>38013.948076512665</v>
      </c>
      <c r="DD37" s="4">
        <f t="shared" si="36"/>
        <v>38394.087557277795</v>
      </c>
      <c r="DE37" s="4">
        <f t="shared" ref="DE37:ER37" si="37">DD37*(1+$AO$95)</f>
        <v>38778.028432850573</v>
      </c>
      <c r="DF37" s="4">
        <f t="shared" si="37"/>
        <v>39165.808717179076</v>
      </c>
      <c r="DG37" s="4">
        <f t="shared" si="37"/>
        <v>39557.466804350865</v>
      </c>
      <c r="DH37" s="4">
        <f t="shared" si="37"/>
        <v>39953.041472394376</v>
      </c>
      <c r="DI37" s="4">
        <f t="shared" si="37"/>
        <v>40352.57188711832</v>
      </c>
      <c r="DJ37" s="4">
        <f t="shared" si="37"/>
        <v>40756.097605989504</v>
      </c>
      <c r="DK37" s="4">
        <f t="shared" si="37"/>
        <v>41163.6585820494</v>
      </c>
      <c r="DL37" s="4">
        <f t="shared" si="37"/>
        <v>41575.295167869896</v>
      </c>
      <c r="DM37" s="4">
        <f t="shared" si="37"/>
        <v>41991.048119548592</v>
      </c>
      <c r="DN37" s="4">
        <f t="shared" si="37"/>
        <v>42410.958600744081</v>
      </c>
      <c r="DO37" s="4">
        <f t="shared" si="37"/>
        <v>42835.068186751523</v>
      </c>
      <c r="DP37" s="4">
        <f t="shared" si="37"/>
        <v>43263.418868619039</v>
      </c>
      <c r="DQ37" s="4">
        <f t="shared" si="37"/>
        <v>43696.053057305231</v>
      </c>
      <c r="DR37" s="4">
        <f t="shared" si="37"/>
        <v>44133.013587878282</v>
      </c>
      <c r="DS37" s="4">
        <f t="shared" si="37"/>
        <v>44574.343723757069</v>
      </c>
      <c r="DT37" s="4">
        <f t="shared" si="37"/>
        <v>45020.087160994641</v>
      </c>
      <c r="DU37" s="4">
        <f t="shared" si="37"/>
        <v>45470.288032604585</v>
      </c>
      <c r="DV37" s="4">
        <f t="shared" si="37"/>
        <v>45924.990912930632</v>
      </c>
      <c r="DW37" s="4">
        <f t="shared" si="37"/>
        <v>46384.240822059939</v>
      </c>
      <c r="DX37" s="4">
        <f t="shared" si="37"/>
        <v>46848.083230280536</v>
      </c>
      <c r="DY37" s="4">
        <f t="shared" si="37"/>
        <v>47316.56406258334</v>
      </c>
      <c r="DZ37" s="4">
        <f t="shared" si="37"/>
        <v>47789.729703209174</v>
      </c>
      <c r="EA37" s="4">
        <f t="shared" si="37"/>
        <v>48267.627000241264</v>
      </c>
      <c r="EB37" s="4">
        <f t="shared" si="37"/>
        <v>48750.303270243676</v>
      </c>
      <c r="EC37" s="4">
        <f t="shared" si="37"/>
        <v>49237.806302946112</v>
      </c>
      <c r="ED37" s="4">
        <f t="shared" si="37"/>
        <v>49730.184365975576</v>
      </c>
      <c r="EE37" s="4">
        <f t="shared" si="37"/>
        <v>50227.486209635332</v>
      </c>
      <c r="EF37" s="4">
        <f t="shared" si="37"/>
        <v>50729.761071731686</v>
      </c>
      <c r="EG37" s="4">
        <f t="shared" si="37"/>
        <v>51237.058682449002</v>
      </c>
      <c r="EH37" s="4">
        <f t="shared" si="37"/>
        <v>51749.429269273489</v>
      </c>
      <c r="EI37" s="4">
        <f t="shared" si="37"/>
        <v>52266.923561966221</v>
      </c>
      <c r="EJ37" s="4">
        <f t="shared" si="37"/>
        <v>52789.592797585887</v>
      </c>
      <c r="EK37" s="4">
        <f t="shared" si="37"/>
        <v>53317.488725561743</v>
      </c>
      <c r="EL37" s="4">
        <f t="shared" si="37"/>
        <v>53850.663612817363</v>
      </c>
      <c r="EM37" s="4">
        <f t="shared" si="37"/>
        <v>54389.170248945535</v>
      </c>
      <c r="EN37" s="4">
        <f t="shared" si="37"/>
        <v>54933.061951434989</v>
      </c>
      <c r="EO37" s="4">
        <f t="shared" si="37"/>
        <v>55482.392570949341</v>
      </c>
      <c r="EP37" s="4">
        <f t="shared" si="37"/>
        <v>56037.216496658839</v>
      </c>
      <c r="EQ37" s="4">
        <f t="shared" si="37"/>
        <v>56597.588661625428</v>
      </c>
      <c r="ER37" s="4">
        <f t="shared" si="37"/>
        <v>57163.56454824168</v>
      </c>
    </row>
    <row r="38" spans="2:148" s="6" customFormat="1" x14ac:dyDescent="0.35">
      <c r="B38" s="6" t="s">
        <v>29</v>
      </c>
      <c r="L38" s="6">
        <v>144.00800000000001</v>
      </c>
      <c r="N38" s="6">
        <v>171.11799999999999</v>
      </c>
      <c r="O38" s="6">
        <v>224.00700000000001</v>
      </c>
      <c r="P38" s="6">
        <v>258.928</v>
      </c>
      <c r="Q38" s="6">
        <f>AJ38-P38-O38-N38</f>
        <v>333.09900000000005</v>
      </c>
      <c r="R38" s="6">
        <v>298.34300000000002</v>
      </c>
      <c r="S38" s="6">
        <v>380.13900000000001</v>
      </c>
      <c r="T38" s="6">
        <v>424.45600000000002</v>
      </c>
      <c r="AH38" s="6">
        <v>241.46600000000001</v>
      </c>
      <c r="AI38" s="6">
        <v>493.66500000000002</v>
      </c>
      <c r="AJ38" s="6">
        <v>987.15200000000004</v>
      </c>
    </row>
    <row r="39" spans="2:148" s="4" customFormat="1" x14ac:dyDescent="0.35">
      <c r="B39" s="4" t="s">
        <v>24</v>
      </c>
      <c r="E39" s="4">
        <f>E37-E38</f>
        <v>0</v>
      </c>
      <c r="F39" s="4">
        <f t="shared" ref="F39:V39" si="38">F37-F38</f>
        <v>0</v>
      </c>
      <c r="G39" s="4">
        <f t="shared" si="38"/>
        <v>0</v>
      </c>
      <c r="H39" s="4">
        <f t="shared" si="38"/>
        <v>0</v>
      </c>
      <c r="I39" s="4">
        <f t="shared" si="38"/>
        <v>0</v>
      </c>
      <c r="J39" s="4">
        <f t="shared" si="38"/>
        <v>0</v>
      </c>
      <c r="K39" s="4">
        <f t="shared" si="38"/>
        <v>0</v>
      </c>
      <c r="L39" s="4">
        <f t="shared" si="38"/>
        <v>31.543999999999983</v>
      </c>
      <c r="M39" s="4">
        <f t="shared" si="38"/>
        <v>0</v>
      </c>
      <c r="N39" s="4">
        <f t="shared" si="38"/>
        <v>35.194000000000017</v>
      </c>
      <c r="O39" s="4">
        <f t="shared" si="38"/>
        <v>42.84699999999998</v>
      </c>
      <c r="P39" s="4">
        <f t="shared" si="38"/>
        <v>52.908999999999992</v>
      </c>
      <c r="Q39" s="4">
        <f t="shared" si="38"/>
        <v>58.788999999999987</v>
      </c>
      <c r="R39" s="4">
        <f t="shared" si="38"/>
        <v>70.106999999999971</v>
      </c>
      <c r="S39" s="4">
        <f t="shared" si="38"/>
        <v>44.161999999999978</v>
      </c>
      <c r="T39" s="4">
        <f t="shared" si="38"/>
        <v>67.406000000000006</v>
      </c>
      <c r="U39" s="4">
        <f t="shared" si="38"/>
        <v>0</v>
      </c>
      <c r="V39" s="4">
        <f t="shared" si="38"/>
        <v>0</v>
      </c>
      <c r="AB39" s="4">
        <f>AB37-AB38</f>
        <v>0</v>
      </c>
      <c r="AC39" s="4">
        <f t="shared" ref="AC39:AI39" si="39">AC37-AC38</f>
        <v>0</v>
      </c>
      <c r="AD39" s="4">
        <f t="shared" si="39"/>
        <v>0</v>
      </c>
      <c r="AE39" s="4">
        <f t="shared" si="39"/>
        <v>0</v>
      </c>
      <c r="AF39" s="4">
        <f t="shared" si="39"/>
        <v>0</v>
      </c>
      <c r="AG39" s="4">
        <f t="shared" si="39"/>
        <v>0</v>
      </c>
      <c r="AH39" s="4">
        <f t="shared" si="39"/>
        <v>10.447000000000003</v>
      </c>
      <c r="AI39" s="4">
        <f t="shared" si="39"/>
        <v>99.646999999999991</v>
      </c>
      <c r="AJ39" s="4">
        <f>AJ37-AJ38</f>
        <v>189.73900000000003</v>
      </c>
      <c r="AK39" s="4">
        <f>AK37*AK56</f>
        <v>264.80047500000001</v>
      </c>
      <c r="AL39" s="4">
        <f t="shared" ref="AL39:AQ39" si="40">AL37*AL56</f>
        <v>397.20071250000001</v>
      </c>
      <c r="AM39" s="4">
        <f t="shared" si="40"/>
        <v>595.80106875000001</v>
      </c>
      <c r="AN39" s="4">
        <f t="shared" si="40"/>
        <v>893.70160312500002</v>
      </c>
      <c r="AO39" s="4">
        <f t="shared" si="40"/>
        <v>1340.5524046875</v>
      </c>
      <c r="AP39" s="4">
        <f t="shared" si="40"/>
        <v>2010.8286070312502</v>
      </c>
      <c r="AQ39" s="4">
        <f t="shared" si="40"/>
        <v>3016.2429105468755</v>
      </c>
    </row>
    <row r="40" spans="2:148" s="4" customFormat="1" x14ac:dyDescent="0.35">
      <c r="B40" s="4" t="s">
        <v>30</v>
      </c>
      <c r="L40" s="4">
        <v>35.14</v>
      </c>
      <c r="N40" s="4">
        <v>50.74</v>
      </c>
      <c r="O40" s="4">
        <v>49.665999999999997</v>
      </c>
      <c r="P40" s="4">
        <v>48.844999999999999</v>
      </c>
      <c r="Q40" s="4">
        <f>AJ40-P40-O40-N40</f>
        <v>45.791000000000004</v>
      </c>
      <c r="R40" s="4">
        <v>42.143999999999998</v>
      </c>
      <c r="S40" s="4">
        <v>46.462000000000003</v>
      </c>
      <c r="T40" s="4">
        <v>44.722000000000001</v>
      </c>
      <c r="AH40" s="4">
        <v>73.385999999999996</v>
      </c>
      <c r="AI40" s="4">
        <v>124.14100000000001</v>
      </c>
      <c r="AJ40" s="4">
        <v>195.042</v>
      </c>
      <c r="AK40" s="4">
        <f>AK37*AK59</f>
        <v>388.37403</v>
      </c>
      <c r="AL40" s="4">
        <f t="shared" ref="AL40:AQ40" si="41">AL37*AL59</f>
        <v>0</v>
      </c>
      <c r="AM40" s="4">
        <f t="shared" si="41"/>
        <v>0</v>
      </c>
      <c r="AN40" s="4">
        <f t="shared" si="41"/>
        <v>0</v>
      </c>
      <c r="AO40" s="4">
        <f t="shared" si="41"/>
        <v>0</v>
      </c>
      <c r="AP40" s="4">
        <f t="shared" si="41"/>
        <v>0</v>
      </c>
      <c r="AQ40" s="4">
        <f t="shared" si="41"/>
        <v>0</v>
      </c>
    </row>
    <row r="41" spans="2:148" s="6" customFormat="1" x14ac:dyDescent="0.35">
      <c r="B41" s="6" t="s">
        <v>31</v>
      </c>
      <c r="L41" s="6">
        <v>29.434999999999999</v>
      </c>
      <c r="N41" s="6">
        <v>54.023000000000003</v>
      </c>
      <c r="O41" s="6">
        <v>50.898000000000003</v>
      </c>
      <c r="P41" s="6">
        <v>46.073</v>
      </c>
      <c r="Q41" s="4">
        <f>AJ41-P41-O41-N41</f>
        <v>66.932999999999993</v>
      </c>
      <c r="R41" s="6">
        <v>47.012</v>
      </c>
      <c r="S41" s="6">
        <v>48.652000000000001</v>
      </c>
      <c r="T41" s="6">
        <v>47.871000000000002</v>
      </c>
      <c r="AH41" s="6">
        <v>59.442</v>
      </c>
      <c r="AI41" s="6">
        <v>115.881</v>
      </c>
      <c r="AJ41" s="6">
        <v>217.92699999999999</v>
      </c>
      <c r="AK41" s="6">
        <f>AK37*AK60</f>
        <v>370.720665</v>
      </c>
      <c r="AL41" s="6">
        <f t="shared" ref="AL41:AQ41" si="42">AL37*AL60</f>
        <v>0</v>
      </c>
      <c r="AM41" s="6">
        <f t="shared" si="42"/>
        <v>0</v>
      </c>
      <c r="AN41" s="6">
        <f t="shared" si="42"/>
        <v>0</v>
      </c>
      <c r="AO41" s="6">
        <f t="shared" si="42"/>
        <v>0</v>
      </c>
      <c r="AP41" s="6">
        <f t="shared" si="42"/>
        <v>0</v>
      </c>
      <c r="AQ41" s="6">
        <f t="shared" si="42"/>
        <v>0</v>
      </c>
    </row>
    <row r="42" spans="2:148" s="7" customFormat="1" x14ac:dyDescent="0.35">
      <c r="B42" s="7" t="s">
        <v>32</v>
      </c>
      <c r="E42" s="7">
        <f>SUM(E40:E41)</f>
        <v>0</v>
      </c>
      <c r="F42" s="7">
        <f t="shared" ref="F42:V42" si="43">SUM(F40:F41)</f>
        <v>0</v>
      </c>
      <c r="G42" s="7">
        <f t="shared" si="43"/>
        <v>0</v>
      </c>
      <c r="H42" s="7">
        <f t="shared" si="43"/>
        <v>0</v>
      </c>
      <c r="I42" s="7">
        <f t="shared" si="43"/>
        <v>0</v>
      </c>
      <c r="J42" s="7">
        <f t="shared" si="43"/>
        <v>0</v>
      </c>
      <c r="K42" s="7">
        <f t="shared" si="43"/>
        <v>0</v>
      </c>
      <c r="L42" s="7">
        <f t="shared" si="43"/>
        <v>64.575000000000003</v>
      </c>
      <c r="M42" s="7">
        <f t="shared" si="43"/>
        <v>0</v>
      </c>
      <c r="N42" s="7">
        <f t="shared" si="43"/>
        <v>104.76300000000001</v>
      </c>
      <c r="O42" s="7">
        <f t="shared" si="43"/>
        <v>100.56399999999999</v>
      </c>
      <c r="P42" s="7">
        <f t="shared" si="43"/>
        <v>94.918000000000006</v>
      </c>
      <c r="Q42" s="7">
        <f t="shared" si="43"/>
        <v>112.72399999999999</v>
      </c>
      <c r="R42" s="7">
        <f t="shared" si="43"/>
        <v>89.156000000000006</v>
      </c>
      <c r="S42" s="7">
        <f t="shared" si="43"/>
        <v>95.114000000000004</v>
      </c>
      <c r="T42" s="7">
        <f t="shared" si="43"/>
        <v>92.593000000000004</v>
      </c>
      <c r="U42" s="7">
        <f t="shared" si="43"/>
        <v>0</v>
      </c>
      <c r="V42" s="7">
        <f t="shared" si="43"/>
        <v>0</v>
      </c>
      <c r="AB42" s="7">
        <f>SUM(AB40:AB41)</f>
        <v>0</v>
      </c>
      <c r="AC42" s="7">
        <f t="shared" ref="AC42:AI42" si="44">SUM(AC40:AC41)</f>
        <v>0</v>
      </c>
      <c r="AD42" s="7">
        <f t="shared" si="44"/>
        <v>0</v>
      </c>
      <c r="AE42" s="7">
        <f t="shared" si="44"/>
        <v>0</v>
      </c>
      <c r="AF42" s="7">
        <f t="shared" si="44"/>
        <v>0</v>
      </c>
      <c r="AG42" s="7">
        <f t="shared" si="44"/>
        <v>0</v>
      </c>
      <c r="AH42" s="7">
        <f t="shared" si="44"/>
        <v>132.828</v>
      </c>
      <c r="AI42" s="7">
        <f t="shared" si="44"/>
        <v>240.02199999999999</v>
      </c>
      <c r="AJ42" s="7">
        <f>SUM(AJ40:AJ41)</f>
        <v>412.96899999999999</v>
      </c>
      <c r="AK42" s="7">
        <f t="shared" ref="AK42:AQ42" si="45">SUM(AK40:AK41)</f>
        <v>759.094695</v>
      </c>
      <c r="AL42" s="7">
        <f t="shared" si="45"/>
        <v>0</v>
      </c>
      <c r="AM42" s="7">
        <f t="shared" si="45"/>
        <v>0</v>
      </c>
      <c r="AN42" s="7">
        <f t="shared" si="45"/>
        <v>0</v>
      </c>
      <c r="AO42" s="7">
        <f t="shared" si="45"/>
        <v>0</v>
      </c>
      <c r="AP42" s="7">
        <f t="shared" si="45"/>
        <v>0</v>
      </c>
      <c r="AQ42" s="7">
        <f t="shared" si="45"/>
        <v>0</v>
      </c>
    </row>
    <row r="43" spans="2:148" s="4" customFormat="1" x14ac:dyDescent="0.35">
      <c r="B43" s="4" t="s">
        <v>33</v>
      </c>
      <c r="E43" s="4">
        <f>E39-E42</f>
        <v>0</v>
      </c>
      <c r="F43" s="4">
        <f t="shared" ref="F43:V43" si="46">F39-F42</f>
        <v>0</v>
      </c>
      <c r="G43" s="4">
        <f t="shared" si="46"/>
        <v>0</v>
      </c>
      <c r="H43" s="4">
        <f t="shared" si="46"/>
        <v>0</v>
      </c>
      <c r="I43" s="4">
        <f t="shared" si="46"/>
        <v>0</v>
      </c>
      <c r="J43" s="4">
        <f t="shared" si="46"/>
        <v>0</v>
      </c>
      <c r="K43" s="4">
        <f t="shared" si="46"/>
        <v>0</v>
      </c>
      <c r="L43" s="4">
        <f t="shared" si="46"/>
        <v>-33.03100000000002</v>
      </c>
      <c r="M43" s="4">
        <f t="shared" si="46"/>
        <v>0</v>
      </c>
      <c r="N43" s="4">
        <f t="shared" si="46"/>
        <v>-69.568999999999988</v>
      </c>
      <c r="O43" s="4">
        <f t="shared" si="46"/>
        <v>-57.717000000000013</v>
      </c>
      <c r="P43" s="4">
        <f t="shared" si="46"/>
        <v>-42.009000000000015</v>
      </c>
      <c r="Q43" s="4">
        <f t="shared" si="46"/>
        <v>-53.935000000000002</v>
      </c>
      <c r="R43" s="4">
        <f t="shared" si="46"/>
        <v>-19.049000000000035</v>
      </c>
      <c r="S43" s="4">
        <f t="shared" si="46"/>
        <v>-50.952000000000027</v>
      </c>
      <c r="T43" s="4">
        <f t="shared" si="46"/>
        <v>-25.186999999999998</v>
      </c>
      <c r="U43" s="4">
        <f t="shared" si="46"/>
        <v>0</v>
      </c>
      <c r="V43" s="4">
        <f t="shared" si="46"/>
        <v>0</v>
      </c>
      <c r="AB43" s="4">
        <f>AB39-AB42</f>
        <v>0</v>
      </c>
      <c r="AC43" s="4">
        <f t="shared" ref="AC43:AI43" si="47">AC39-AC42</f>
        <v>0</v>
      </c>
      <c r="AD43" s="4">
        <f t="shared" si="47"/>
        <v>0</v>
      </c>
      <c r="AE43" s="4">
        <f t="shared" si="47"/>
        <v>0</v>
      </c>
      <c r="AF43" s="4">
        <f t="shared" si="47"/>
        <v>0</v>
      </c>
      <c r="AG43" s="4">
        <f t="shared" si="47"/>
        <v>0</v>
      </c>
      <c r="AH43" s="4">
        <f t="shared" si="47"/>
        <v>-122.381</v>
      </c>
      <c r="AI43" s="4">
        <f t="shared" si="47"/>
        <v>-140.375</v>
      </c>
      <c r="AJ43" s="4">
        <f>AJ39-AJ42</f>
        <v>-223.22999999999996</v>
      </c>
      <c r="AK43" s="4">
        <f t="shared" ref="AK43:AQ43" si="48">AK39-AK42</f>
        <v>-494.29422</v>
      </c>
      <c r="AL43" s="4">
        <f t="shared" si="48"/>
        <v>397.20071250000001</v>
      </c>
      <c r="AM43" s="4">
        <f t="shared" si="48"/>
        <v>595.80106875000001</v>
      </c>
      <c r="AN43" s="4">
        <f t="shared" si="48"/>
        <v>893.70160312500002</v>
      </c>
      <c r="AO43" s="4">
        <f t="shared" si="48"/>
        <v>1340.5524046875</v>
      </c>
      <c r="AP43" s="4">
        <f t="shared" si="48"/>
        <v>2010.8286070312502</v>
      </c>
      <c r="AQ43" s="4">
        <f t="shared" si="48"/>
        <v>3016.2429105468755</v>
      </c>
    </row>
    <row r="44" spans="2:148" s="6" customFormat="1" x14ac:dyDescent="0.35">
      <c r="B44" s="6" t="s">
        <v>34</v>
      </c>
      <c r="L44" s="6">
        <v>0.156</v>
      </c>
      <c r="N44" s="6">
        <v>1.8340000000000001</v>
      </c>
      <c r="O44" s="6">
        <v>2.2839999999999998</v>
      </c>
      <c r="P44" s="6">
        <v>2.9369999999999998</v>
      </c>
      <c r="Q44" s="6">
        <f>AJ44-P44-O44-N44</f>
        <v>3.661</v>
      </c>
      <c r="R44" s="6">
        <v>6.1989999999999998</v>
      </c>
      <c r="S44" s="6">
        <v>9.8119999999999994</v>
      </c>
      <c r="T44" s="6">
        <v>11.615</v>
      </c>
      <c r="AH44" s="6">
        <v>6.7000000000000004E-2</v>
      </c>
      <c r="AI44" s="6">
        <v>1.286</v>
      </c>
      <c r="AJ44" s="6">
        <v>10.715999999999999</v>
      </c>
      <c r="AK44" s="6">
        <v>0</v>
      </c>
      <c r="AL44" s="6">
        <v>0</v>
      </c>
      <c r="AM44" s="6">
        <v>0</v>
      </c>
      <c r="AN44" s="6">
        <v>0</v>
      </c>
      <c r="AO44" s="6">
        <v>0</v>
      </c>
      <c r="AP44" s="6">
        <v>0</v>
      </c>
      <c r="AQ44" s="6">
        <v>0</v>
      </c>
    </row>
    <row r="45" spans="2:148" s="4" customFormat="1" x14ac:dyDescent="0.35">
      <c r="B45" s="4" t="s">
        <v>35</v>
      </c>
      <c r="E45" s="4">
        <f>E43+E44</f>
        <v>0</v>
      </c>
      <c r="F45" s="4">
        <f t="shared" ref="F45:V45" si="49">F43+F44</f>
        <v>0</v>
      </c>
      <c r="G45" s="4">
        <f t="shared" si="49"/>
        <v>0</v>
      </c>
      <c r="H45" s="4">
        <f t="shared" si="49"/>
        <v>0</v>
      </c>
      <c r="I45" s="4">
        <f t="shared" si="49"/>
        <v>0</v>
      </c>
      <c r="J45" s="4">
        <f t="shared" si="49"/>
        <v>0</v>
      </c>
      <c r="K45" s="4">
        <f t="shared" si="49"/>
        <v>0</v>
      </c>
      <c r="L45" s="4">
        <f t="shared" si="49"/>
        <v>-32.875000000000021</v>
      </c>
      <c r="M45" s="4">
        <f t="shared" si="49"/>
        <v>0</v>
      </c>
      <c r="N45" s="4">
        <f t="shared" si="49"/>
        <v>-67.734999999999985</v>
      </c>
      <c r="O45" s="4">
        <f t="shared" si="49"/>
        <v>-55.433000000000014</v>
      </c>
      <c r="P45" s="4">
        <f t="shared" si="49"/>
        <v>-39.072000000000017</v>
      </c>
      <c r="Q45" s="4">
        <f t="shared" si="49"/>
        <v>-50.274000000000001</v>
      </c>
      <c r="R45" s="4">
        <f t="shared" si="49"/>
        <v>-12.850000000000035</v>
      </c>
      <c r="S45" s="4">
        <f t="shared" si="49"/>
        <v>-41.140000000000029</v>
      </c>
      <c r="T45" s="4">
        <f t="shared" si="49"/>
        <v>-13.571999999999997</v>
      </c>
      <c r="U45" s="4">
        <f t="shared" si="49"/>
        <v>0</v>
      </c>
      <c r="V45" s="4">
        <f t="shared" si="49"/>
        <v>0</v>
      </c>
      <c r="AB45" s="4">
        <f>AB43+AB44</f>
        <v>0</v>
      </c>
      <c r="AC45" s="4">
        <f t="shared" ref="AC45:AI45" si="50">AC43+AC44</f>
        <v>0</v>
      </c>
      <c r="AD45" s="4">
        <f t="shared" si="50"/>
        <v>0</v>
      </c>
      <c r="AE45" s="4">
        <f t="shared" si="50"/>
        <v>0</v>
      </c>
      <c r="AF45" s="4">
        <f t="shared" si="50"/>
        <v>0</v>
      </c>
      <c r="AG45" s="4">
        <f t="shared" si="50"/>
        <v>0</v>
      </c>
      <c r="AH45" s="4">
        <f t="shared" si="50"/>
        <v>-122.31400000000001</v>
      </c>
      <c r="AI45" s="4">
        <f t="shared" si="50"/>
        <v>-139.089</v>
      </c>
      <c r="AJ45" s="4">
        <f>AJ43+AJ44</f>
        <v>-212.51399999999995</v>
      </c>
      <c r="AK45" s="4">
        <f t="shared" ref="AK45:AQ45" si="51">AK43+AK44</f>
        <v>-494.29422</v>
      </c>
      <c r="AL45" s="4">
        <f t="shared" si="51"/>
        <v>397.20071250000001</v>
      </c>
      <c r="AM45" s="4">
        <f t="shared" si="51"/>
        <v>595.80106875000001</v>
      </c>
      <c r="AN45" s="4">
        <f t="shared" si="51"/>
        <v>893.70160312500002</v>
      </c>
      <c r="AO45" s="4">
        <f t="shared" si="51"/>
        <v>1340.5524046875</v>
      </c>
      <c r="AP45" s="4">
        <f t="shared" si="51"/>
        <v>2010.8286070312502</v>
      </c>
      <c r="AQ45" s="4">
        <f t="shared" si="51"/>
        <v>3016.2429105468755</v>
      </c>
    </row>
    <row r="46" spans="2:148" s="4" customFormat="1" x14ac:dyDescent="0.35">
      <c r="B46" s="4" t="s">
        <v>38</v>
      </c>
      <c r="L46" s="4">
        <v>0</v>
      </c>
      <c r="N46" s="4">
        <v>-0.251</v>
      </c>
      <c r="O46" s="4">
        <v>1.7000000000000001E-2</v>
      </c>
      <c r="P46" s="4">
        <v>-5.0000000000000001E-3</v>
      </c>
      <c r="Q46" s="4">
        <f>AJ46-P46-O46-N46</f>
        <v>4.859</v>
      </c>
      <c r="R46" s="4">
        <v>-0.11700000000000001</v>
      </c>
      <c r="S46" s="4">
        <v>0.188</v>
      </c>
      <c r="T46" s="4">
        <v>-9.5000000000000001E-2</v>
      </c>
      <c r="AH46" s="4">
        <v>0</v>
      </c>
      <c r="AI46" s="4">
        <v>0</v>
      </c>
      <c r="AJ46" s="4">
        <v>4.62</v>
      </c>
      <c r="AK46" s="4">
        <f>AK45*AK57</f>
        <v>0</v>
      </c>
      <c r="AL46" s="4">
        <f t="shared" ref="AL46:AQ46" si="52">AL45*AL57</f>
        <v>99.300178125000002</v>
      </c>
      <c r="AM46" s="4">
        <f t="shared" si="52"/>
        <v>148.9502671875</v>
      </c>
      <c r="AN46" s="4">
        <f t="shared" si="52"/>
        <v>223.42540078125</v>
      </c>
      <c r="AO46" s="4">
        <f t="shared" si="52"/>
        <v>335.13810117187501</v>
      </c>
      <c r="AP46" s="4">
        <f t="shared" si="52"/>
        <v>502.70715175781254</v>
      </c>
      <c r="AQ46" s="4">
        <f t="shared" si="52"/>
        <v>754.06072763671887</v>
      </c>
    </row>
    <row r="47" spans="2:148" s="6" customFormat="1" x14ac:dyDescent="0.35">
      <c r="B47" s="6" t="s">
        <v>39</v>
      </c>
      <c r="L47" s="6">
        <f>-19.178-12.383</f>
        <v>-31.561</v>
      </c>
      <c r="N47" s="6">
        <v>-60.792999999999999</v>
      </c>
      <c r="O47" s="6">
        <v>-49.298000000000002</v>
      </c>
      <c r="P47" s="6">
        <v>-34.729999999999997</v>
      </c>
      <c r="Q47" s="6">
        <f>AJ47-P47-O47-N47</f>
        <v>-39.207000000000001</v>
      </c>
      <c r="R47" s="6">
        <v>-11.039</v>
      </c>
      <c r="S47" s="6">
        <v>-34.372</v>
      </c>
      <c r="T47" s="6">
        <f>-11.716+0.537</f>
        <v>-11.178999999999998</v>
      </c>
      <c r="AH47" s="6">
        <v>-122.31399999999999</v>
      </c>
      <c r="AI47" s="6">
        <f>-72.134-60.092</f>
        <v>-132.226</v>
      </c>
      <c r="AJ47" s="6">
        <v>-184.02799999999999</v>
      </c>
      <c r="AK47" s="6">
        <v>0</v>
      </c>
    </row>
    <row r="48" spans="2:148" s="4" customFormat="1" x14ac:dyDescent="0.35">
      <c r="B48" s="4" t="s">
        <v>36</v>
      </c>
      <c r="E48" s="4">
        <f>E45+E46-E47</f>
        <v>0</v>
      </c>
      <c r="F48" s="4">
        <f t="shared" ref="F48:V48" si="53">F45+F46-F47</f>
        <v>0</v>
      </c>
      <c r="G48" s="4">
        <f t="shared" si="53"/>
        <v>0</v>
      </c>
      <c r="H48" s="4">
        <f t="shared" si="53"/>
        <v>0</v>
      </c>
      <c r="I48" s="4">
        <f t="shared" si="53"/>
        <v>0</v>
      </c>
      <c r="J48" s="4">
        <f t="shared" si="53"/>
        <v>0</v>
      </c>
      <c r="K48" s="4">
        <f t="shared" si="53"/>
        <v>0</v>
      </c>
      <c r="L48" s="4">
        <f t="shared" si="53"/>
        <v>-1.3140000000000214</v>
      </c>
      <c r="M48" s="4">
        <f t="shared" si="53"/>
        <v>0</v>
      </c>
      <c r="N48" s="4">
        <f t="shared" si="53"/>
        <v>-7.1929999999999907</v>
      </c>
      <c r="O48" s="4">
        <f t="shared" si="53"/>
        <v>-6.1180000000000092</v>
      </c>
      <c r="P48" s="4">
        <f t="shared" si="53"/>
        <v>-4.3470000000000226</v>
      </c>
      <c r="Q48" s="4">
        <f t="shared" si="53"/>
        <v>-6.2079999999999984</v>
      </c>
      <c r="R48" s="4">
        <f t="shared" si="53"/>
        <v>-1.9280000000000364</v>
      </c>
      <c r="S48" s="4">
        <f t="shared" si="53"/>
        <v>-6.5800000000000267</v>
      </c>
      <c r="T48" s="4">
        <f>T45+T46-T47</f>
        <v>-2.4879999999999995</v>
      </c>
      <c r="U48" s="4">
        <f t="shared" si="53"/>
        <v>0</v>
      </c>
      <c r="V48" s="4">
        <f t="shared" si="53"/>
        <v>0</v>
      </c>
      <c r="AB48" s="4">
        <f>AB45+AB46-AB47</f>
        <v>0</v>
      </c>
      <c r="AC48" s="4">
        <f t="shared" ref="AC48:AI48" si="54">AC45+AC46-AC47</f>
        <v>0</v>
      </c>
      <c r="AD48" s="4">
        <f t="shared" si="54"/>
        <v>0</v>
      </c>
      <c r="AE48" s="4">
        <f t="shared" si="54"/>
        <v>0</v>
      </c>
      <c r="AF48" s="4">
        <f t="shared" si="54"/>
        <v>0</v>
      </c>
      <c r="AG48" s="4">
        <f t="shared" si="54"/>
        <v>0</v>
      </c>
      <c r="AH48" s="4">
        <f t="shared" si="54"/>
        <v>0</v>
      </c>
      <c r="AI48" s="4">
        <f t="shared" si="54"/>
        <v>-6.8629999999999995</v>
      </c>
      <c r="AJ48" s="4">
        <f>AJ45+AJ46-AJ47</f>
        <v>-23.865999999999957</v>
      </c>
      <c r="AK48" s="4">
        <f t="shared" ref="AK48:AQ48" si="55">AK45+AK46-AK47</f>
        <v>-494.29422</v>
      </c>
      <c r="AL48" s="4">
        <f t="shared" si="55"/>
        <v>496.50089062500001</v>
      </c>
      <c r="AM48" s="4">
        <f t="shared" si="55"/>
        <v>744.75133593750002</v>
      </c>
      <c r="AN48" s="4">
        <f t="shared" si="55"/>
        <v>1117.1270039062501</v>
      </c>
      <c r="AO48" s="4">
        <f t="shared" si="55"/>
        <v>1675.690505859375</v>
      </c>
      <c r="AP48" s="4">
        <f t="shared" si="55"/>
        <v>2513.5357587890626</v>
      </c>
      <c r="AQ48" s="4">
        <f t="shared" si="55"/>
        <v>3770.3036381835946</v>
      </c>
      <c r="AR48" s="4">
        <f>AQ48*(1+$AO$106)</f>
        <v>3808.0066745654303</v>
      </c>
      <c r="AS48" s="4">
        <f t="shared" ref="AS48:DD48" si="56">AR48*(1+$AO$106)</f>
        <v>3846.0867413110846</v>
      </c>
      <c r="AT48" s="4">
        <f t="shared" si="56"/>
        <v>3884.5476087241955</v>
      </c>
      <c r="AU48" s="4">
        <f t="shared" si="56"/>
        <v>3923.3930848114373</v>
      </c>
      <c r="AV48" s="4">
        <f t="shared" si="56"/>
        <v>3962.6270156595519</v>
      </c>
      <c r="AW48" s="4">
        <f t="shared" si="56"/>
        <v>4002.2532858161476</v>
      </c>
      <c r="AX48" s="4">
        <f t="shared" si="56"/>
        <v>4042.275818674309</v>
      </c>
      <c r="AY48" s="4">
        <f t="shared" si="56"/>
        <v>4082.6985768610521</v>
      </c>
      <c r="AZ48" s="4">
        <f t="shared" si="56"/>
        <v>4123.525562629663</v>
      </c>
      <c r="BA48" s="4">
        <f t="shared" si="56"/>
        <v>4164.7608182559597</v>
      </c>
      <c r="BB48" s="4">
        <f t="shared" si="56"/>
        <v>4206.4084264385192</v>
      </c>
      <c r="BC48" s="4">
        <f t="shared" si="56"/>
        <v>4248.4725107029044</v>
      </c>
      <c r="BD48" s="4">
        <f t="shared" si="56"/>
        <v>4290.9572358099331</v>
      </c>
      <c r="BE48" s="4">
        <f t="shared" si="56"/>
        <v>4333.8668081680325</v>
      </c>
      <c r="BF48" s="4">
        <f t="shared" si="56"/>
        <v>4377.2054762497128</v>
      </c>
      <c r="BG48" s="4">
        <f t="shared" si="56"/>
        <v>4420.9775310122095</v>
      </c>
      <c r="BH48" s="4">
        <f t="shared" si="56"/>
        <v>4465.187306322332</v>
      </c>
      <c r="BI48" s="4">
        <f t="shared" si="56"/>
        <v>4509.8391793855553</v>
      </c>
      <c r="BJ48" s="4">
        <f t="shared" si="56"/>
        <v>4554.937571179411</v>
      </c>
      <c r="BK48" s="4">
        <f t="shared" si="56"/>
        <v>4600.4869468912048</v>
      </c>
      <c r="BL48" s="4">
        <f t="shared" si="56"/>
        <v>4646.4918163601169</v>
      </c>
      <c r="BM48" s="4">
        <f t="shared" si="56"/>
        <v>4692.9567345237183</v>
      </c>
      <c r="BN48" s="4">
        <f t="shared" si="56"/>
        <v>4739.8863018689553</v>
      </c>
      <c r="BO48" s="4">
        <f t="shared" si="56"/>
        <v>4787.2851648876449</v>
      </c>
      <c r="BP48" s="4">
        <f t="shared" si="56"/>
        <v>4835.1580165365212</v>
      </c>
      <c r="BQ48" s="4">
        <f t="shared" si="56"/>
        <v>4883.5095967018869</v>
      </c>
      <c r="BR48" s="4">
        <f t="shared" si="56"/>
        <v>4932.3446926689057</v>
      </c>
      <c r="BS48" s="4">
        <f t="shared" si="56"/>
        <v>4981.6681395955948</v>
      </c>
      <c r="BT48" s="4">
        <f t="shared" si="56"/>
        <v>5031.4848209915508</v>
      </c>
      <c r="BU48" s="4">
        <f t="shared" si="56"/>
        <v>5081.7996692014667</v>
      </c>
      <c r="BV48" s="4">
        <f t="shared" si="56"/>
        <v>5132.617665893481</v>
      </c>
      <c r="BW48" s="4">
        <f t="shared" si="56"/>
        <v>5183.9438425524158</v>
      </c>
      <c r="BX48" s="4">
        <f t="shared" si="56"/>
        <v>5235.7832809779402</v>
      </c>
      <c r="BY48" s="4">
        <f t="shared" si="56"/>
        <v>5288.1411137877194</v>
      </c>
      <c r="BZ48" s="4">
        <f t="shared" si="56"/>
        <v>5341.0225249255964</v>
      </c>
      <c r="CA48" s="4">
        <f t="shared" si="56"/>
        <v>5394.4327501748521</v>
      </c>
      <c r="CB48" s="4">
        <f t="shared" si="56"/>
        <v>5448.3770776766005</v>
      </c>
      <c r="CC48" s="4">
        <f t="shared" si="56"/>
        <v>5502.860848453367</v>
      </c>
      <c r="CD48" s="4">
        <f t="shared" si="56"/>
        <v>5557.8894569379008</v>
      </c>
      <c r="CE48" s="4">
        <f t="shared" si="56"/>
        <v>5613.4683515072802</v>
      </c>
      <c r="CF48" s="4">
        <f t="shared" si="56"/>
        <v>5669.6030350223527</v>
      </c>
      <c r="CG48" s="4">
        <f t="shared" si="56"/>
        <v>5726.2990653725765</v>
      </c>
      <c r="CH48" s="4">
        <f t="shared" si="56"/>
        <v>5783.5620560263023</v>
      </c>
      <c r="CI48" s="4">
        <f t="shared" si="56"/>
        <v>5841.3976765865655</v>
      </c>
      <c r="CJ48" s="4">
        <f t="shared" si="56"/>
        <v>5899.8116533524308</v>
      </c>
      <c r="CK48" s="4">
        <f t="shared" si="56"/>
        <v>5958.8097698859556</v>
      </c>
      <c r="CL48" s="4">
        <f t="shared" si="56"/>
        <v>6018.3978675848148</v>
      </c>
      <c r="CM48" s="4">
        <f t="shared" si="56"/>
        <v>6078.581846260663</v>
      </c>
      <c r="CN48" s="4">
        <f t="shared" si="56"/>
        <v>6139.3676647232696</v>
      </c>
      <c r="CO48" s="4">
        <f t="shared" si="56"/>
        <v>6200.7613413705021</v>
      </c>
      <c r="CP48" s="4">
        <f t="shared" si="56"/>
        <v>6262.7689547842074</v>
      </c>
      <c r="CQ48" s="4">
        <f t="shared" si="56"/>
        <v>6325.3966443320496</v>
      </c>
      <c r="CR48" s="4">
        <f t="shared" si="56"/>
        <v>6388.6506107753703</v>
      </c>
      <c r="CS48" s="4">
        <f t="shared" si="56"/>
        <v>6452.5371168831243</v>
      </c>
      <c r="CT48" s="4">
        <f t="shared" si="56"/>
        <v>6517.0624880519554</v>
      </c>
      <c r="CU48" s="4">
        <f t="shared" si="56"/>
        <v>6582.2331129324748</v>
      </c>
      <c r="CV48" s="4">
        <f t="shared" si="56"/>
        <v>6648.0554440617998</v>
      </c>
      <c r="CW48" s="4">
        <f t="shared" si="56"/>
        <v>6714.5359985024179</v>
      </c>
      <c r="CX48" s="4">
        <f t="shared" si="56"/>
        <v>6781.6813584874417</v>
      </c>
      <c r="CY48" s="4">
        <f t="shared" si="56"/>
        <v>6849.4981720723163</v>
      </c>
      <c r="CZ48" s="4">
        <f t="shared" si="56"/>
        <v>6917.9931537930397</v>
      </c>
      <c r="DA48" s="4">
        <f t="shared" si="56"/>
        <v>6987.17308533097</v>
      </c>
      <c r="DB48" s="4">
        <f t="shared" si="56"/>
        <v>7057.0448161842796</v>
      </c>
      <c r="DC48" s="4">
        <f t="shared" si="56"/>
        <v>7127.6152643461228</v>
      </c>
      <c r="DD48" s="4">
        <f t="shared" si="56"/>
        <v>7198.8914169895843</v>
      </c>
      <c r="DE48" s="4">
        <f t="shared" ref="DE48:ER48" si="57">DD48*(1+$AO$106)</f>
        <v>7270.8803311594802</v>
      </c>
      <c r="DF48" s="4">
        <f t="shared" si="57"/>
        <v>7343.5891344710753</v>
      </c>
      <c r="DG48" s="4">
        <f t="shared" si="57"/>
        <v>7417.0250258157857</v>
      </c>
      <c r="DH48" s="4">
        <f t="shared" si="57"/>
        <v>7491.1952760739441</v>
      </c>
      <c r="DI48" s="4">
        <f t="shared" si="57"/>
        <v>7566.1072288346841</v>
      </c>
      <c r="DJ48" s="4">
        <f t="shared" si="57"/>
        <v>7641.7683011230311</v>
      </c>
      <c r="DK48" s="4">
        <f t="shared" si="57"/>
        <v>7718.1859841342612</v>
      </c>
      <c r="DL48" s="4">
        <f t="shared" si="57"/>
        <v>7795.367843975604</v>
      </c>
      <c r="DM48" s="4">
        <f t="shared" si="57"/>
        <v>7873.3215224153601</v>
      </c>
      <c r="DN48" s="4">
        <f t="shared" si="57"/>
        <v>7952.0547376395134</v>
      </c>
      <c r="DO48" s="4">
        <f t="shared" si="57"/>
        <v>8031.5752850159088</v>
      </c>
      <c r="DP48" s="4">
        <f t="shared" si="57"/>
        <v>8111.8910378660676</v>
      </c>
      <c r="DQ48" s="4">
        <f t="shared" si="57"/>
        <v>8193.0099482447276</v>
      </c>
      <c r="DR48" s="4">
        <f t="shared" si="57"/>
        <v>8274.9400477271756</v>
      </c>
      <c r="DS48" s="4">
        <f t="shared" si="57"/>
        <v>8357.6894482044481</v>
      </c>
      <c r="DT48" s="4">
        <f t="shared" si="57"/>
        <v>8441.2663426864929</v>
      </c>
      <c r="DU48" s="4">
        <f t="shared" si="57"/>
        <v>8525.6790061133579</v>
      </c>
      <c r="DV48" s="4">
        <f t="shared" si="57"/>
        <v>8610.9357961744918</v>
      </c>
      <c r="DW48" s="4">
        <f t="shared" si="57"/>
        <v>8697.0451541362363</v>
      </c>
      <c r="DX48" s="4">
        <f t="shared" si="57"/>
        <v>8784.0156056775995</v>
      </c>
      <c r="DY48" s="4">
        <f t="shared" si="57"/>
        <v>8871.8557617343758</v>
      </c>
      <c r="DZ48" s="4">
        <f t="shared" si="57"/>
        <v>8960.5743193517192</v>
      </c>
      <c r="EA48" s="4">
        <f t="shared" si="57"/>
        <v>9050.1800625452361</v>
      </c>
      <c r="EB48" s="4">
        <f t="shared" si="57"/>
        <v>9140.6818631706883</v>
      </c>
      <c r="EC48" s="4">
        <f t="shared" si="57"/>
        <v>9232.0886818023955</v>
      </c>
      <c r="ED48" s="4">
        <f t="shared" si="57"/>
        <v>9324.40956862042</v>
      </c>
      <c r="EE48" s="4">
        <f t="shared" si="57"/>
        <v>9417.6536643066247</v>
      </c>
      <c r="EF48" s="4">
        <f t="shared" si="57"/>
        <v>9511.8302009496911</v>
      </c>
      <c r="EG48" s="4">
        <f t="shared" si="57"/>
        <v>9606.9485029591888</v>
      </c>
      <c r="EH48" s="4">
        <f t="shared" si="57"/>
        <v>9703.0179879887801</v>
      </c>
      <c r="EI48" s="4">
        <f t="shared" si="57"/>
        <v>9800.0481678686683</v>
      </c>
      <c r="EJ48" s="4">
        <f t="shared" si="57"/>
        <v>9898.0486495473542</v>
      </c>
      <c r="EK48" s="4">
        <f t="shared" si="57"/>
        <v>9997.0291360428273</v>
      </c>
      <c r="EL48" s="4">
        <f t="shared" si="57"/>
        <v>10096.999427403256</v>
      </c>
      <c r="EM48" s="4">
        <f t="shared" si="57"/>
        <v>10197.96942167729</v>
      </c>
      <c r="EN48" s="4">
        <f t="shared" si="57"/>
        <v>10299.949115894062</v>
      </c>
      <c r="EO48" s="4">
        <f t="shared" si="57"/>
        <v>10402.948607053002</v>
      </c>
      <c r="EP48" s="4">
        <f t="shared" si="57"/>
        <v>10506.978093123533</v>
      </c>
      <c r="EQ48" s="4">
        <f t="shared" si="57"/>
        <v>10612.047874054768</v>
      </c>
      <c r="ER48" s="4">
        <f t="shared" si="57"/>
        <v>10718.168352795316</v>
      </c>
    </row>
    <row r="50" spans="2:43" s="8" customFormat="1" x14ac:dyDescent="0.35">
      <c r="B50" s="8" t="s">
        <v>37</v>
      </c>
      <c r="E50" s="8" t="e">
        <f>E48/E51</f>
        <v>#DIV/0!</v>
      </c>
      <c r="F50" s="8" t="e">
        <f t="shared" ref="F50:V50" si="58">F48/F51</f>
        <v>#DIV/0!</v>
      </c>
      <c r="G50" s="8" t="e">
        <f t="shared" si="58"/>
        <v>#DIV/0!</v>
      </c>
      <c r="H50" s="8" t="e">
        <f t="shared" si="58"/>
        <v>#DIV/0!</v>
      </c>
      <c r="I50" s="8" t="e">
        <f t="shared" si="58"/>
        <v>#DIV/0!</v>
      </c>
      <c r="J50" s="8" t="e">
        <f t="shared" si="58"/>
        <v>#DIV/0!</v>
      </c>
      <c r="K50" s="8" t="e">
        <f t="shared" si="58"/>
        <v>#DIV/0!</v>
      </c>
      <c r="L50" s="8">
        <f t="shared" si="58"/>
        <v>-2.5935500817481881E-2</v>
      </c>
      <c r="M50" s="8" t="e">
        <f t="shared" si="58"/>
        <v>#DIV/0!</v>
      </c>
      <c r="N50" s="8">
        <f t="shared" si="58"/>
        <v>-0.12351359128585068</v>
      </c>
      <c r="O50" s="8">
        <f t="shared" si="58"/>
        <v>-0.10111875389432418</v>
      </c>
      <c r="P50" s="8">
        <f t="shared" si="58"/>
        <v>-7.0359290111504713E-2</v>
      </c>
      <c r="Q50" s="8" t="e">
        <f t="shared" si="58"/>
        <v>#DIV/0!</v>
      </c>
      <c r="R50" s="8">
        <f t="shared" si="58"/>
        <v>-2.3139440464566469E-2</v>
      </c>
      <c r="S50" s="8">
        <f t="shared" si="58"/>
        <v>-7.0719405186606604E-2</v>
      </c>
      <c r="T50" s="8">
        <f t="shared" si="58"/>
        <v>-2.4293486248461199E-2</v>
      </c>
      <c r="U50" s="8" t="e">
        <f t="shared" si="58"/>
        <v>#DIV/0!</v>
      </c>
      <c r="V50" s="8" t="e">
        <f t="shared" si="58"/>
        <v>#DIV/0!</v>
      </c>
      <c r="AB50" s="8" t="e">
        <f>AB48/AB51</f>
        <v>#DIV/0!</v>
      </c>
      <c r="AC50" s="8" t="e">
        <f t="shared" ref="AC50:AI50" si="59">AC48/AC51</f>
        <v>#DIV/0!</v>
      </c>
      <c r="AD50" s="8" t="e">
        <f t="shared" si="59"/>
        <v>#DIV/0!</v>
      </c>
      <c r="AE50" s="8" t="e">
        <f t="shared" si="59"/>
        <v>#DIV/0!</v>
      </c>
      <c r="AF50" s="8" t="e">
        <f t="shared" si="59"/>
        <v>#DIV/0!</v>
      </c>
      <c r="AG50" s="8" t="e">
        <f t="shared" si="59"/>
        <v>#DIV/0!</v>
      </c>
      <c r="AH50" s="8" t="e">
        <f t="shared" si="59"/>
        <v>#VALUE!</v>
      </c>
      <c r="AI50" s="8">
        <f t="shared" si="59"/>
        <v>-0.12688961385676736</v>
      </c>
      <c r="AJ50" s="8">
        <f>AJ48/AJ51</f>
        <v>-0.37094384116031098</v>
      </c>
    </row>
    <row r="51" spans="2:43" s="8" customFormat="1" x14ac:dyDescent="0.35">
      <c r="B51" s="8" t="s">
        <v>2</v>
      </c>
      <c r="L51" s="8">
        <v>50.664146000000002</v>
      </c>
      <c r="N51" s="8">
        <v>58.236505999999999</v>
      </c>
      <c r="O51" s="8">
        <v>60.503118999999998</v>
      </c>
      <c r="P51" s="8">
        <v>61.782885999999998</v>
      </c>
      <c r="R51" s="8">
        <v>83.320943</v>
      </c>
      <c r="S51" s="8">
        <v>93.043768999999998</v>
      </c>
      <c r="T51" s="8">
        <v>102.41428399999999</v>
      </c>
      <c r="AH51" s="8" t="s">
        <v>40</v>
      </c>
      <c r="AI51" s="8">
        <v>54.086381000000003</v>
      </c>
      <c r="AJ51" s="8">
        <v>64.338579999999993</v>
      </c>
    </row>
    <row r="53" spans="2:43" s="3" customFormat="1" x14ac:dyDescent="0.35">
      <c r="B53" s="3" t="s">
        <v>56</v>
      </c>
    </row>
    <row r="54" spans="2:43" s="5" customFormat="1" x14ac:dyDescent="0.35">
      <c r="B54" s="5" t="s">
        <v>23</v>
      </c>
      <c r="E54" s="5" t="e">
        <f>(E37-A37)/ABS(A37)</f>
        <v>#DIV/0!</v>
      </c>
      <c r="F54" s="5" t="e">
        <f t="shared" ref="F54:V54" si="60">(F37-B37)/ABS(B37)</f>
        <v>#VALUE!</v>
      </c>
      <c r="G54" s="5" t="e">
        <f t="shared" si="60"/>
        <v>#DIV/0!</v>
      </c>
      <c r="H54" s="5" t="e">
        <f t="shared" si="60"/>
        <v>#DIV/0!</v>
      </c>
      <c r="I54" s="5" t="e">
        <f t="shared" si="60"/>
        <v>#DIV/0!</v>
      </c>
      <c r="J54" s="5" t="e">
        <f t="shared" si="60"/>
        <v>#DIV/0!</v>
      </c>
      <c r="K54" s="5" t="e">
        <f t="shared" si="60"/>
        <v>#DIV/0!</v>
      </c>
      <c r="L54" s="5" t="e">
        <f t="shared" si="60"/>
        <v>#DIV/0!</v>
      </c>
      <c r="M54" s="5" t="e">
        <f t="shared" si="60"/>
        <v>#DIV/0!</v>
      </c>
      <c r="N54" s="5" t="e">
        <f t="shared" si="60"/>
        <v>#DIV/0!</v>
      </c>
      <c r="O54" s="5" t="e">
        <f t="shared" si="60"/>
        <v>#DIV/0!</v>
      </c>
      <c r="P54" s="5">
        <f t="shared" si="60"/>
        <v>0.77632268501640544</v>
      </c>
      <c r="Q54" s="5" t="e">
        <f t="shared" si="60"/>
        <v>#DIV/0!</v>
      </c>
      <c r="R54" s="5">
        <f t="shared" si="60"/>
        <v>0.78588739385009099</v>
      </c>
      <c r="S54" s="5">
        <f t="shared" si="60"/>
        <v>0.59001176673386946</v>
      </c>
      <c r="T54" s="5">
        <f t="shared" si="60"/>
        <v>0.57730480988465138</v>
      </c>
      <c r="U54" s="5">
        <f t="shared" si="60"/>
        <v>-1</v>
      </c>
      <c r="V54" s="5">
        <f t="shared" si="60"/>
        <v>-1</v>
      </c>
      <c r="AB54" s="5" t="e">
        <f>AB37/AA37-1</f>
        <v>#DIV/0!</v>
      </c>
      <c r="AC54" s="5" t="e">
        <f t="shared" ref="AC54:AI54" si="61">AC37/AB37-1</f>
        <v>#DIV/0!</v>
      </c>
      <c r="AD54" s="5" t="e">
        <f t="shared" si="61"/>
        <v>#DIV/0!</v>
      </c>
      <c r="AE54" s="5" t="e">
        <f t="shared" si="61"/>
        <v>#DIV/0!</v>
      </c>
      <c r="AF54" s="5" t="e">
        <f t="shared" si="61"/>
        <v>#DIV/0!</v>
      </c>
      <c r="AG54" s="5" t="e">
        <f t="shared" si="61"/>
        <v>#DIV/0!</v>
      </c>
      <c r="AH54" s="5" t="e">
        <f t="shared" si="61"/>
        <v>#DIV/0!</v>
      </c>
      <c r="AI54" s="5">
        <f t="shared" si="61"/>
        <v>1.3552258120859184</v>
      </c>
      <c r="AJ54" s="5">
        <f>AJ37/AI37-1</f>
        <v>0.9835954775902056</v>
      </c>
      <c r="AK54" s="5">
        <v>0.5</v>
      </c>
      <c r="AL54" s="5">
        <v>0.5</v>
      </c>
      <c r="AM54" s="5">
        <v>0.5</v>
      </c>
      <c r="AN54" s="5">
        <v>0.5</v>
      </c>
      <c r="AO54" s="5">
        <v>0.5</v>
      </c>
      <c r="AP54" s="5">
        <v>0.5</v>
      </c>
      <c r="AQ54" s="5">
        <v>0.5</v>
      </c>
    </row>
    <row r="55" spans="2:43" s="3" customFormat="1" x14ac:dyDescent="0.35">
      <c r="B55" s="3" t="s">
        <v>57</v>
      </c>
    </row>
    <row r="56" spans="2:43" s="5" customFormat="1" x14ac:dyDescent="0.35">
      <c r="B56" s="5" t="s">
        <v>59</v>
      </c>
      <c r="AB56" s="5" t="e">
        <f>AB39/AB37</f>
        <v>#DIV/0!</v>
      </c>
      <c r="AC56" s="5" t="e">
        <f t="shared" ref="AC56:AI56" si="62">AC39/AC37</f>
        <v>#DIV/0!</v>
      </c>
      <c r="AD56" s="5" t="e">
        <f t="shared" si="62"/>
        <v>#DIV/0!</v>
      </c>
      <c r="AE56" s="5" t="e">
        <f t="shared" si="62"/>
        <v>#DIV/0!</v>
      </c>
      <c r="AF56" s="5" t="e">
        <f t="shared" si="62"/>
        <v>#DIV/0!</v>
      </c>
      <c r="AG56" s="5" t="e">
        <f t="shared" si="62"/>
        <v>#DIV/0!</v>
      </c>
      <c r="AH56" s="5">
        <f t="shared" si="62"/>
        <v>4.1470666460246206E-2</v>
      </c>
      <c r="AI56" s="5">
        <f t="shared" si="62"/>
        <v>0.1679504206892832</v>
      </c>
      <c r="AJ56" s="5">
        <f>AJ39/AJ37</f>
        <v>0.16122053784080262</v>
      </c>
      <c r="AK56" s="5">
        <v>0.15</v>
      </c>
      <c r="AL56" s="5">
        <v>0.15</v>
      </c>
      <c r="AM56" s="5">
        <v>0.15</v>
      </c>
      <c r="AN56" s="5">
        <v>0.15</v>
      </c>
      <c r="AO56" s="5">
        <v>0.15</v>
      </c>
      <c r="AP56" s="5">
        <v>0.15</v>
      </c>
      <c r="AQ56" s="5">
        <v>0.15</v>
      </c>
    </row>
    <row r="57" spans="2:43" s="5" customFormat="1" x14ac:dyDescent="0.35">
      <c r="B57" s="5" t="s">
        <v>65</v>
      </c>
      <c r="AB57" s="5" t="e">
        <f>AB46/AB45</f>
        <v>#DIV/0!</v>
      </c>
      <c r="AC57" s="5" t="e">
        <f t="shared" ref="AC57:AI57" si="63">AC46/AC45</f>
        <v>#DIV/0!</v>
      </c>
      <c r="AD57" s="5" t="e">
        <f t="shared" si="63"/>
        <v>#DIV/0!</v>
      </c>
      <c r="AE57" s="5" t="e">
        <f t="shared" si="63"/>
        <v>#DIV/0!</v>
      </c>
      <c r="AF57" s="5" t="e">
        <f t="shared" si="63"/>
        <v>#DIV/0!</v>
      </c>
      <c r="AG57" s="5" t="e">
        <f t="shared" si="63"/>
        <v>#DIV/0!</v>
      </c>
      <c r="AH57" s="5">
        <f t="shared" si="63"/>
        <v>0</v>
      </c>
      <c r="AI57" s="5">
        <f t="shared" si="63"/>
        <v>0</v>
      </c>
      <c r="AJ57" s="5">
        <f>AJ46/AJ45</f>
        <v>-2.1739744205087671E-2</v>
      </c>
      <c r="AK57" s="5">
        <v>0</v>
      </c>
      <c r="AL57" s="5">
        <v>0.25</v>
      </c>
      <c r="AM57" s="5">
        <v>0.25</v>
      </c>
      <c r="AN57" s="5">
        <v>0.25</v>
      </c>
      <c r="AO57" s="5">
        <v>0.25</v>
      </c>
      <c r="AP57" s="5">
        <v>0.25</v>
      </c>
      <c r="AQ57" s="5">
        <v>0.25</v>
      </c>
    </row>
    <row r="58" spans="2:43" s="3" customFormat="1" x14ac:dyDescent="0.35">
      <c r="B58" s="3" t="s">
        <v>58</v>
      </c>
    </row>
    <row r="59" spans="2:43" s="5" customFormat="1" x14ac:dyDescent="0.35">
      <c r="B59" s="5" t="s">
        <v>30</v>
      </c>
      <c r="AB59" s="5" t="e">
        <f>AB40/AB37</f>
        <v>#DIV/0!</v>
      </c>
      <c r="AC59" s="5" t="e">
        <f t="shared" ref="AC59:AJ59" si="64">AC40/AC37</f>
        <v>#DIV/0!</v>
      </c>
      <c r="AD59" s="5" t="e">
        <f t="shared" si="64"/>
        <v>#DIV/0!</v>
      </c>
      <c r="AE59" s="5" t="e">
        <f t="shared" si="64"/>
        <v>#DIV/0!</v>
      </c>
      <c r="AF59" s="5" t="e">
        <f t="shared" si="64"/>
        <v>#DIV/0!</v>
      </c>
      <c r="AG59" s="5" t="e">
        <f t="shared" si="64"/>
        <v>#DIV/0!</v>
      </c>
      <c r="AH59" s="5">
        <f t="shared" si="64"/>
        <v>0.29131485870121826</v>
      </c>
      <c r="AI59" s="5">
        <f t="shared" si="64"/>
        <v>0.20923392751200043</v>
      </c>
      <c r="AJ59" s="5">
        <f t="shared" si="64"/>
        <v>0.16572647764321419</v>
      </c>
      <c r="AK59" s="5">
        <v>0.22</v>
      </c>
    </row>
    <row r="60" spans="2:43" s="5" customFormat="1" x14ac:dyDescent="0.35">
      <c r="B60" s="5" t="s">
        <v>31</v>
      </c>
      <c r="AB60" s="5" t="e">
        <f>AB41/AB37</f>
        <v>#DIV/0!</v>
      </c>
      <c r="AC60" s="5" t="e">
        <f t="shared" ref="AC60:AJ60" si="65">AC41/AC37</f>
        <v>#DIV/0!</v>
      </c>
      <c r="AD60" s="5" t="e">
        <f t="shared" si="65"/>
        <v>#DIV/0!</v>
      </c>
      <c r="AE60" s="5" t="e">
        <f t="shared" si="65"/>
        <v>#DIV/0!</v>
      </c>
      <c r="AF60" s="5" t="e">
        <f t="shared" si="65"/>
        <v>#DIV/0!</v>
      </c>
      <c r="AG60" s="5" t="e">
        <f t="shared" si="65"/>
        <v>#DIV/0!</v>
      </c>
      <c r="AH60" s="5">
        <f t="shared" si="65"/>
        <v>0.23596241559586045</v>
      </c>
      <c r="AI60" s="5">
        <f t="shared" si="65"/>
        <v>0.19531207863653524</v>
      </c>
      <c r="AJ60" s="5">
        <f t="shared" si="65"/>
        <v>0.18517177886482264</v>
      </c>
      <c r="AK60" s="5">
        <v>0.21</v>
      </c>
    </row>
    <row r="61" spans="2:43" s="1" customFormat="1" x14ac:dyDescent="0.35">
      <c r="B61" s="1" t="s">
        <v>20</v>
      </c>
    </row>
    <row r="68" spans="2:22" s="1" customFormat="1" x14ac:dyDescent="0.35">
      <c r="B68" s="1" t="s">
        <v>21</v>
      </c>
    </row>
    <row r="69" spans="2:22" s="4" customFormat="1" x14ac:dyDescent="0.35">
      <c r="B69" s="4" t="s">
        <v>47</v>
      </c>
      <c r="L69" s="4">
        <v>-96.728999999999999</v>
      </c>
      <c r="N69" s="4">
        <v>101.05200000000001</v>
      </c>
      <c r="O69" s="4">
        <v>132.364</v>
      </c>
      <c r="P69" s="4">
        <v>186.26599999999999</v>
      </c>
      <c r="Q69" s="4">
        <f>AJ69</f>
        <v>0</v>
      </c>
      <c r="R69" s="4">
        <v>-30.15</v>
      </c>
      <c r="S69" s="4">
        <v>-9.0779999999999994</v>
      </c>
      <c r="T69" s="4">
        <v>41.307000000000002</v>
      </c>
    </row>
    <row r="70" spans="2:22" s="6" customFormat="1" x14ac:dyDescent="0.35">
      <c r="B70" s="6" t="s">
        <v>48</v>
      </c>
      <c r="L70" s="6">
        <v>-10.769</v>
      </c>
      <c r="N70" s="6">
        <v>-6.99</v>
      </c>
      <c r="O70" s="6">
        <v>-13.007</v>
      </c>
      <c r="P70" s="6">
        <v>-20.363</v>
      </c>
      <c r="Q70" s="6">
        <f>AJ70</f>
        <v>0</v>
      </c>
      <c r="R70" s="6">
        <v>-2.173</v>
      </c>
      <c r="S70" s="6">
        <v>-4.6609999999999996</v>
      </c>
      <c r="T70" s="6">
        <v>-21.803999999999998</v>
      </c>
    </row>
    <row r="71" spans="2:22" s="4" customFormat="1" x14ac:dyDescent="0.35">
      <c r="B71" s="4" t="s">
        <v>49</v>
      </c>
      <c r="E71" s="4">
        <f>SUM(E69:E70)</f>
        <v>0</v>
      </c>
      <c r="F71" s="4">
        <f t="shared" ref="F71:V71" si="66">SUM(F69:F70)</f>
        <v>0</v>
      </c>
      <c r="G71" s="4">
        <f t="shared" si="66"/>
        <v>0</v>
      </c>
      <c r="H71" s="4">
        <f t="shared" si="66"/>
        <v>0</v>
      </c>
      <c r="I71" s="4">
        <f t="shared" si="66"/>
        <v>0</v>
      </c>
      <c r="J71" s="4">
        <f t="shared" si="66"/>
        <v>0</v>
      </c>
      <c r="K71" s="4">
        <f t="shared" si="66"/>
        <v>0</v>
      </c>
      <c r="L71" s="4">
        <f t="shared" si="66"/>
        <v>-107.498</v>
      </c>
      <c r="M71" s="4">
        <f t="shared" si="66"/>
        <v>0</v>
      </c>
      <c r="N71" s="4">
        <f t="shared" si="66"/>
        <v>94.062000000000012</v>
      </c>
      <c r="O71" s="4">
        <f t="shared" si="66"/>
        <v>119.357</v>
      </c>
      <c r="P71" s="4">
        <f t="shared" si="66"/>
        <v>165.90299999999999</v>
      </c>
      <c r="Q71" s="4">
        <f t="shared" si="66"/>
        <v>0</v>
      </c>
      <c r="R71" s="4">
        <f t="shared" si="66"/>
        <v>-32.323</v>
      </c>
      <c r="S71" s="4">
        <f t="shared" si="66"/>
        <v>-13.738999999999999</v>
      </c>
      <c r="T71" s="4">
        <f t="shared" si="66"/>
        <v>19.503000000000004</v>
      </c>
      <c r="U71" s="4">
        <f t="shared" si="66"/>
        <v>0</v>
      </c>
      <c r="V71" s="4">
        <f t="shared" si="66"/>
        <v>0</v>
      </c>
    </row>
    <row r="73" spans="2:22" s="4" customFormat="1" x14ac:dyDescent="0.35">
      <c r="B73" s="4" t="s">
        <v>50</v>
      </c>
      <c r="L73" s="4">
        <v>0</v>
      </c>
      <c r="N73" s="4">
        <v>0</v>
      </c>
      <c r="O73" s="4">
        <v>0</v>
      </c>
      <c r="P73" s="4">
        <v>0.98699999999999999</v>
      </c>
      <c r="R73" s="4">
        <v>0</v>
      </c>
      <c r="S73" s="4">
        <v>257.98500000000001</v>
      </c>
      <c r="T73" s="4">
        <v>0</v>
      </c>
    </row>
    <row r="74" spans="2:22" s="4" customFormat="1" x14ac:dyDescent="0.35">
      <c r="B74" s="4" t="s">
        <v>51</v>
      </c>
      <c r="L74" s="4">
        <v>0.05</v>
      </c>
      <c r="N74" s="4">
        <v>49.54</v>
      </c>
      <c r="O74" s="4">
        <v>84.763000000000005</v>
      </c>
      <c r="P74" s="4">
        <v>121.762</v>
      </c>
      <c r="R74" s="4">
        <v>29.462</v>
      </c>
      <c r="S74" s="4">
        <v>57.527000000000001</v>
      </c>
      <c r="T74" s="4">
        <f>+S74+29.332</f>
        <v>86.859000000000009</v>
      </c>
    </row>
    <row r="75" spans="2:22" s="4" customFormat="1" x14ac:dyDescent="0.35">
      <c r="B75" s="4" t="s">
        <v>52</v>
      </c>
      <c r="L75" s="4">
        <v>0</v>
      </c>
      <c r="N75" s="4">
        <v>0</v>
      </c>
      <c r="O75" s="4">
        <v>0</v>
      </c>
      <c r="P75" s="4">
        <v>0</v>
      </c>
      <c r="R75" s="4">
        <v>0</v>
      </c>
      <c r="S75" s="4">
        <v>0</v>
      </c>
      <c r="T75" s="4">
        <v>0</v>
      </c>
    </row>
    <row r="76" spans="2:22" s="4" customFormat="1" x14ac:dyDescent="0.35">
      <c r="B76" s="4" t="s">
        <v>53</v>
      </c>
      <c r="L76" s="4">
        <v>0</v>
      </c>
      <c r="N76" s="4">
        <v>0</v>
      </c>
      <c r="O76" s="4">
        <v>0</v>
      </c>
      <c r="P76" s="4">
        <v>0</v>
      </c>
      <c r="R76" s="4">
        <v>0</v>
      </c>
      <c r="S76" s="4">
        <v>0</v>
      </c>
      <c r="T76" s="4">
        <v>0</v>
      </c>
    </row>
    <row r="78" spans="2:22" s="3" customFormat="1" x14ac:dyDescent="0.35">
      <c r="B78" s="3" t="s">
        <v>55</v>
      </c>
    </row>
    <row r="79" spans="2:22" x14ac:dyDescent="0.35">
      <c r="B79" s="4" t="s">
        <v>47</v>
      </c>
      <c r="N79" s="4">
        <f>N69</f>
        <v>101.05200000000001</v>
      </c>
      <c r="O79" s="4">
        <f>O69-N79</f>
        <v>31.311999999999998</v>
      </c>
      <c r="P79" s="4">
        <f>P69-O79-N79</f>
        <v>53.902000000000001</v>
      </c>
      <c r="Q79" s="4">
        <f>AJ79-P79-O79-N79</f>
        <v>-186.26600000000002</v>
      </c>
      <c r="R79" s="4">
        <f>R69</f>
        <v>-30.15</v>
      </c>
      <c r="S79" s="4">
        <f>S69-R79</f>
        <v>21.071999999999999</v>
      </c>
      <c r="T79" s="4">
        <f>T69-S79-R79</f>
        <v>50.385000000000005</v>
      </c>
    </row>
    <row r="80" spans="2:22" s="11" customFormat="1" x14ac:dyDescent="0.35">
      <c r="B80" s="6" t="s">
        <v>48</v>
      </c>
      <c r="N80" s="6">
        <f>N70</f>
        <v>-6.99</v>
      </c>
      <c r="O80" s="6">
        <f>O70-N80</f>
        <v>-6.0169999999999995</v>
      </c>
      <c r="P80" s="6">
        <f>P70-O80-N80</f>
        <v>-7.3559999999999999</v>
      </c>
      <c r="R80" s="6">
        <f>R70</f>
        <v>-2.173</v>
      </c>
      <c r="S80" s="6">
        <f>S70-R80</f>
        <v>-2.4879999999999995</v>
      </c>
      <c r="T80" s="6">
        <f>T70-S80-R80</f>
        <v>-17.143000000000001</v>
      </c>
    </row>
    <row r="81" spans="2:44" x14ac:dyDescent="0.35">
      <c r="B81" s="4" t="s">
        <v>49</v>
      </c>
      <c r="N81" s="4">
        <f>SUM(N79:N80)</f>
        <v>94.062000000000012</v>
      </c>
      <c r="O81" s="4">
        <f t="shared" ref="O81:Q81" si="67">SUM(O79:O80)</f>
        <v>25.294999999999998</v>
      </c>
      <c r="P81" s="4">
        <f t="shared" si="67"/>
        <v>46.545999999999999</v>
      </c>
      <c r="Q81" s="4">
        <f t="shared" si="67"/>
        <v>-186.26600000000002</v>
      </c>
      <c r="R81" s="4">
        <f>SUM(R79:R80)</f>
        <v>-32.323</v>
      </c>
      <c r="S81" s="4">
        <f t="shared" ref="S81" si="68">SUM(S79:S80)</f>
        <v>18.584</v>
      </c>
      <c r="T81" s="4">
        <f t="shared" ref="T81" si="69">SUM(T79:T80)</f>
        <v>33.242000000000004</v>
      </c>
    </row>
    <row r="83" spans="2:44" x14ac:dyDescent="0.35">
      <c r="B83" s="4" t="s">
        <v>50</v>
      </c>
      <c r="N83" s="4">
        <f>N73</f>
        <v>0</v>
      </c>
      <c r="O83" s="4">
        <f>O73-N83</f>
        <v>0</v>
      </c>
      <c r="P83" s="4">
        <f>P73-O83-N83</f>
        <v>0.98699999999999999</v>
      </c>
      <c r="R83" s="4">
        <f>R73</f>
        <v>0</v>
      </c>
      <c r="S83" s="4">
        <f>S73-R83</f>
        <v>257.98500000000001</v>
      </c>
      <c r="T83" s="4">
        <f>T73-S83-R83</f>
        <v>-257.98500000000001</v>
      </c>
    </row>
    <row r="84" spans="2:44" x14ac:dyDescent="0.35">
      <c r="B84" s="4" t="s">
        <v>51</v>
      </c>
      <c r="N84" s="4">
        <f>N74</f>
        <v>49.54</v>
      </c>
      <c r="O84" s="4">
        <f>O74-N84</f>
        <v>35.223000000000006</v>
      </c>
      <c r="P84" s="4">
        <f>P74-O84-N84</f>
        <v>36.998999999999988</v>
      </c>
      <c r="R84" s="4">
        <f>R74</f>
        <v>29.462</v>
      </c>
      <c r="S84" s="4">
        <f>S74-R84</f>
        <v>28.065000000000001</v>
      </c>
      <c r="T84" s="4">
        <f>T74-S84-R84</f>
        <v>29.332000000000011</v>
      </c>
    </row>
    <row r="85" spans="2:44" x14ac:dyDescent="0.35">
      <c r="B85" s="4" t="s">
        <v>52</v>
      </c>
      <c r="N85" s="4">
        <f>N75</f>
        <v>0</v>
      </c>
      <c r="O85" s="4">
        <f>O75-N85</f>
        <v>0</v>
      </c>
      <c r="P85" s="4">
        <f>P75-O85-N85</f>
        <v>0</v>
      </c>
      <c r="R85" s="4">
        <f>R75</f>
        <v>0</v>
      </c>
      <c r="S85" s="4">
        <f>S75-R85</f>
        <v>0</v>
      </c>
      <c r="T85" s="4">
        <f>T75-S85-R85</f>
        <v>0</v>
      </c>
    </row>
    <row r="86" spans="2:44" x14ac:dyDescent="0.35">
      <c r="B86" s="4" t="s">
        <v>53</v>
      </c>
      <c r="N86" s="4">
        <f>N76</f>
        <v>0</v>
      </c>
      <c r="O86" s="4">
        <f>O76-N86</f>
        <v>0</v>
      </c>
      <c r="P86" s="4">
        <f>P76-O86-N86</f>
        <v>0</v>
      </c>
      <c r="R86" s="4">
        <f>R76</f>
        <v>0</v>
      </c>
      <c r="S86" s="4">
        <f>S76-R86</f>
        <v>0</v>
      </c>
      <c r="T86" s="4">
        <f>T76-S86-R86</f>
        <v>0</v>
      </c>
    </row>
    <row r="87" spans="2:44" x14ac:dyDescent="0.35">
      <c r="T87" s="4"/>
    </row>
    <row r="89" spans="2:44" x14ac:dyDescent="0.35">
      <c r="S89" s="4"/>
    </row>
    <row r="93" spans="2:44" x14ac:dyDescent="0.35">
      <c r="AN93" t="s">
        <v>23</v>
      </c>
    </row>
    <row r="94" spans="2:44" x14ac:dyDescent="0.35">
      <c r="AN94" s="12" t="e" vm="1">
        <v>#VALUE!</v>
      </c>
      <c r="AO94" s="12"/>
      <c r="AP94" s="12"/>
      <c r="AQ94" s="12"/>
      <c r="AR94" s="12"/>
    </row>
    <row r="95" spans="2:44" x14ac:dyDescent="0.35">
      <c r="AN95" s="3" t="s">
        <v>60</v>
      </c>
      <c r="AO95" s="5">
        <v>0.01</v>
      </c>
    </row>
    <row r="96" spans="2:44" x14ac:dyDescent="0.35">
      <c r="AN96" s="3" t="s">
        <v>61</v>
      </c>
      <c r="AO96" s="5">
        <v>0.2</v>
      </c>
    </row>
    <row r="97" spans="40:44" x14ac:dyDescent="0.35">
      <c r="AN97" s="3" t="s">
        <v>62</v>
      </c>
      <c r="AO97" s="14">
        <f>NPV(AO96,AR37:ER37)</f>
        <v>106891.4139518592</v>
      </c>
    </row>
    <row r="98" spans="40:44" x14ac:dyDescent="0.35">
      <c r="AN98" s="3" t="s">
        <v>63</v>
      </c>
      <c r="AO98" s="14">
        <f>AO97/AJ51</f>
        <v>1661.3890756037702</v>
      </c>
    </row>
    <row r="99" spans="40:44" x14ac:dyDescent="0.35">
      <c r="AN99" s="3" t="s">
        <v>64</v>
      </c>
      <c r="AO99" s="13" cm="1">
        <f t="array" ref="AO99">_FV(AN94,"Price")</f>
        <v>27.25</v>
      </c>
    </row>
    <row r="100" spans="40:44" x14ac:dyDescent="0.35">
      <c r="AN100" s="3"/>
    </row>
    <row r="101" spans="40:44" x14ac:dyDescent="0.35">
      <c r="AN101" s="3"/>
    </row>
    <row r="104" spans="40:44" x14ac:dyDescent="0.35">
      <c r="AN104" t="s">
        <v>66</v>
      </c>
    </row>
    <row r="105" spans="40:44" x14ac:dyDescent="0.35">
      <c r="AN105" s="12" t="e" vm="1">
        <v>#VALUE!</v>
      </c>
      <c r="AO105" s="12"/>
      <c r="AP105" s="12"/>
      <c r="AQ105" s="12"/>
      <c r="AR105" s="12"/>
    </row>
    <row r="106" spans="40:44" x14ac:dyDescent="0.35">
      <c r="AN106" s="3" t="s">
        <v>60</v>
      </c>
      <c r="AO106" s="5">
        <v>0.01</v>
      </c>
    </row>
    <row r="107" spans="40:44" x14ac:dyDescent="0.35">
      <c r="AN107" s="3" t="s">
        <v>61</v>
      </c>
      <c r="AO107" s="5">
        <v>0.2</v>
      </c>
    </row>
    <row r="108" spans="40:44" x14ac:dyDescent="0.35">
      <c r="AN108" s="3" t="s">
        <v>62</v>
      </c>
      <c r="AO108" s="14">
        <f>NPV(AO107,AR48:ER48)</f>
        <v>20042.140115973601</v>
      </c>
    </row>
    <row r="109" spans="40:44" x14ac:dyDescent="0.35">
      <c r="AN109" s="3" t="s">
        <v>63</v>
      </c>
      <c r="AO109" s="14">
        <f>AO108/AJ51</f>
        <v>311.51045167570692</v>
      </c>
    </row>
    <row r="110" spans="40:44" x14ac:dyDescent="0.35">
      <c r="AN110" s="3" t="s">
        <v>64</v>
      </c>
      <c r="AO110" s="13" cm="1">
        <f t="array" ref="AO110">_FV(AN105,"Price")</f>
        <v>27.25</v>
      </c>
    </row>
    <row r="113" spans="40:44" x14ac:dyDescent="0.35">
      <c r="AN113" t="s">
        <v>49</v>
      </c>
    </row>
    <row r="114" spans="40:44" x14ac:dyDescent="0.35">
      <c r="AN114" s="12" t="e" vm="1">
        <v>#VALUE!</v>
      </c>
      <c r="AO114" s="12"/>
      <c r="AP114" s="12"/>
      <c r="AQ114" s="12"/>
      <c r="AR114" s="12"/>
    </row>
    <row r="115" spans="40:44" x14ac:dyDescent="0.35">
      <c r="AN115" s="3" t="s">
        <v>60</v>
      </c>
      <c r="AO115" s="5">
        <v>0.01</v>
      </c>
    </row>
    <row r="116" spans="40:44" x14ac:dyDescent="0.35">
      <c r="AN116" s="3" t="s">
        <v>61</v>
      </c>
      <c r="AO116" s="5">
        <v>0.1</v>
      </c>
    </row>
    <row r="117" spans="40:44" x14ac:dyDescent="0.35">
      <c r="AN117" s="3" t="s">
        <v>62</v>
      </c>
    </row>
    <row r="118" spans="40:44" x14ac:dyDescent="0.35">
      <c r="AN118" s="3" t="s">
        <v>63</v>
      </c>
    </row>
    <row r="119" spans="40:44" x14ac:dyDescent="0.35">
      <c r="AN119" s="3" t="s">
        <v>64</v>
      </c>
      <c r="AO119" s="13" cm="1">
        <f t="array" ref="AO119">_FV(AN114,"Price")</f>
        <v>27.25</v>
      </c>
    </row>
  </sheetData>
  <pageMargins left="0.7" right="0.7" top="0.75" bottom="0.75" header="0.3" footer="0.3"/>
  <ignoredErrors>
    <ignoredError sqref="Q39" formula="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2024-07-30T21:26:07Z</dcterms:created>
  <dcterms:modified xsi:type="dcterms:W3CDTF">2024-07-31T08:27:44Z</dcterms:modified>
</cp:coreProperties>
</file>